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ahad_Sharif_Excel\Files\4\"/>
    </mc:Choice>
  </mc:AlternateContent>
  <bookViews>
    <workbookView xWindow="0" yWindow="0" windowWidth="20490" windowHeight="7380" activeTab="1"/>
  </bookViews>
  <sheets>
    <sheet name="Source" sheetId="1" r:id="rId1"/>
    <sheet name="Mohasebat" sheetId="3" r:id="rId2"/>
    <sheet name="Sheet1" sheetId="5" r:id="rId3"/>
    <sheet name="فیش حقوقی" sheetId="4" r:id="rId4"/>
  </sheets>
  <definedNames>
    <definedName name="_xlnm.Print_Area" localSheetId="2">Sheet1!$G$2:$T$22</definedName>
    <definedName name="_xlnm.Print_Area" localSheetId="0">Source!$A$1:$I$81</definedName>
    <definedName name="_xlnm.Print_Titles" localSheetId="0">Source!$1:$1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5" l="1"/>
  <c r="Q7" i="5"/>
  <c r="M3" i="3"/>
  <c r="M4" i="3"/>
  <c r="M16" i="3"/>
  <c r="M21" i="3"/>
  <c r="M15" i="3"/>
  <c r="M14" i="3"/>
  <c r="M19" i="3"/>
  <c r="M7" i="3"/>
  <c r="M8" i="3"/>
  <c r="M6" i="3"/>
  <c r="G3" i="3"/>
  <c r="G4" i="3"/>
  <c r="L4" i="3" s="1"/>
  <c r="G16" i="3"/>
  <c r="L16" i="3" s="1"/>
  <c r="G5" i="3"/>
  <c r="G15" i="3"/>
  <c r="G19" i="3"/>
  <c r="G7" i="3"/>
  <c r="G8" i="3"/>
  <c r="L8" i="3" s="1"/>
  <c r="G6" i="3"/>
  <c r="M5" i="3"/>
  <c r="M9" i="3"/>
  <c r="M10" i="3"/>
  <c r="M11" i="3"/>
  <c r="M12" i="3"/>
  <c r="M13" i="3"/>
  <c r="M17" i="3"/>
  <c r="M18" i="3"/>
  <c r="M20" i="3"/>
  <c r="J4" i="3"/>
  <c r="P4" i="3" s="1"/>
  <c r="J5" i="3"/>
  <c r="P5" i="3" s="1"/>
  <c r="J6" i="3"/>
  <c r="P6" i="3" s="1"/>
  <c r="J7" i="3"/>
  <c r="P7" i="3" s="1"/>
  <c r="J8" i="3"/>
  <c r="P8" i="3" s="1"/>
  <c r="J9" i="3"/>
  <c r="P9" i="3" s="1"/>
  <c r="J10" i="3"/>
  <c r="P10" i="3" s="1"/>
  <c r="J11" i="3"/>
  <c r="P11" i="3" s="1"/>
  <c r="J12" i="3"/>
  <c r="P12" i="3" s="1"/>
  <c r="J13" i="3"/>
  <c r="P13" i="3" s="1"/>
  <c r="J14" i="3"/>
  <c r="P14" i="3" s="1"/>
  <c r="J15" i="3"/>
  <c r="P15" i="3" s="1"/>
  <c r="J16" i="3"/>
  <c r="P16" i="3" s="1"/>
  <c r="J17" i="3"/>
  <c r="P17" i="3" s="1"/>
  <c r="J18" i="3"/>
  <c r="P18" i="3" s="1"/>
  <c r="J19" i="3"/>
  <c r="P19" i="3" s="1"/>
  <c r="J20" i="3"/>
  <c r="P20" i="3" s="1"/>
  <c r="J21" i="3"/>
  <c r="P21" i="3" s="1"/>
  <c r="J3" i="3"/>
  <c r="P3" i="3" s="1"/>
  <c r="G9" i="3"/>
  <c r="G10" i="3"/>
  <c r="L10" i="3" s="1"/>
  <c r="G11" i="3"/>
  <c r="G12" i="3"/>
  <c r="L12" i="3" s="1"/>
  <c r="G13" i="3"/>
  <c r="G14" i="3"/>
  <c r="L14" i="3" s="1"/>
  <c r="G17" i="3"/>
  <c r="G18" i="3"/>
  <c r="G20" i="3"/>
  <c r="G21" i="3"/>
  <c r="L21" i="3" s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R21" i="3" s="1"/>
  <c r="F3" i="3"/>
  <c r="E4" i="3"/>
  <c r="E5" i="3"/>
  <c r="E6" i="3"/>
  <c r="E7" i="3"/>
  <c r="E8" i="3"/>
  <c r="E9" i="3"/>
  <c r="E10" i="3"/>
  <c r="E11" i="3"/>
  <c r="E12" i="3"/>
  <c r="E13" i="3"/>
  <c r="E14" i="3"/>
  <c r="Q10" i="5" s="1"/>
  <c r="E15" i="3"/>
  <c r="E16" i="3"/>
  <c r="E17" i="3"/>
  <c r="E18" i="3"/>
  <c r="E19" i="3"/>
  <c r="E20" i="3"/>
  <c r="E21" i="3"/>
  <c r="E3" i="3"/>
  <c r="C4" i="3"/>
  <c r="C5" i="3"/>
  <c r="C6" i="3"/>
  <c r="C7" i="3"/>
  <c r="C8" i="3"/>
  <c r="C9" i="3"/>
  <c r="C10" i="3"/>
  <c r="C11" i="3"/>
  <c r="C12" i="3"/>
  <c r="C13" i="3"/>
  <c r="C14" i="3"/>
  <c r="Q8" i="5" s="1"/>
  <c r="C15" i="3"/>
  <c r="C16" i="3"/>
  <c r="C17" i="3"/>
  <c r="C19" i="3"/>
  <c r="C20" i="3"/>
  <c r="C21" i="3"/>
  <c r="C3" i="3"/>
  <c r="C3" i="1"/>
  <c r="C18" i="3" s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3" i="3"/>
  <c r="R17" i="3" l="1"/>
  <c r="R6" i="3"/>
  <c r="R20" i="3"/>
  <c r="S7" i="3"/>
  <c r="S21" i="3"/>
  <c r="S10" i="3"/>
  <c r="R7" i="3"/>
  <c r="S6" i="3"/>
  <c r="S14" i="3"/>
  <c r="S8" i="3"/>
  <c r="S17" i="3"/>
  <c r="S13" i="3"/>
  <c r="S9" i="3"/>
  <c r="R18" i="3"/>
  <c r="R13" i="3"/>
  <c r="R9" i="3"/>
  <c r="S19" i="3"/>
  <c r="S16" i="3"/>
  <c r="S12" i="3"/>
  <c r="S4" i="3"/>
  <c r="R19" i="3"/>
  <c r="S20" i="3"/>
  <c r="S5" i="3"/>
  <c r="S3" i="3"/>
  <c r="S18" i="3"/>
  <c r="S15" i="3"/>
  <c r="S11" i="3"/>
  <c r="R15" i="3"/>
  <c r="R3" i="3"/>
  <c r="R11" i="3"/>
  <c r="R5" i="3"/>
  <c r="R14" i="3"/>
  <c r="R10" i="3"/>
  <c r="R16" i="3"/>
  <c r="R12" i="3"/>
  <c r="R8" i="3"/>
  <c r="R4" i="3"/>
  <c r="H6" i="3"/>
  <c r="L6" i="3"/>
  <c r="H9" i="3"/>
  <c r="H20" i="3"/>
  <c r="H13" i="3"/>
  <c r="H5" i="3"/>
  <c r="H3" i="3"/>
  <c r="H18" i="3"/>
  <c r="H17" i="3"/>
  <c r="H21" i="3"/>
  <c r="N21" i="3" s="1"/>
  <c r="H14" i="3"/>
  <c r="N14" i="3" s="1"/>
  <c r="H10" i="3"/>
  <c r="N10" i="3" s="1"/>
  <c r="H15" i="3"/>
  <c r="H7" i="3"/>
  <c r="H19" i="3"/>
  <c r="H16" i="3"/>
  <c r="N16" i="3" s="1"/>
  <c r="H12" i="3"/>
  <c r="N12" i="3" s="1"/>
  <c r="H8" i="3"/>
  <c r="N8" i="3" s="1"/>
  <c r="H4" i="3"/>
  <c r="L18" i="3"/>
  <c r="L15" i="3"/>
  <c r="L11" i="3"/>
  <c r="L7" i="3"/>
  <c r="L3" i="3"/>
  <c r="N3" i="3" s="1"/>
  <c r="H11" i="3"/>
  <c r="L20" i="3"/>
  <c r="L17" i="3"/>
  <c r="N17" i="3" s="1"/>
  <c r="L13" i="3"/>
  <c r="L9" i="3"/>
  <c r="N9" i="3" s="1"/>
  <c r="L5" i="3"/>
  <c r="N5" i="3" s="1"/>
  <c r="N4" i="3"/>
  <c r="L19" i="3"/>
  <c r="O8" i="3" l="1"/>
  <c r="Q8" i="3" s="1"/>
  <c r="V8" i="3"/>
  <c r="U5" i="3"/>
  <c r="O9" i="3"/>
  <c r="Q9" i="3" s="1"/>
  <c r="U9" i="3" s="1"/>
  <c r="W9" i="3" s="1"/>
  <c r="V9" i="3"/>
  <c r="O12" i="3"/>
  <c r="Q12" i="3" s="1"/>
  <c r="V12" i="3"/>
  <c r="O5" i="3"/>
  <c r="Q5" i="3" s="1"/>
  <c r="V5" i="3"/>
  <c r="W5" i="3"/>
  <c r="O21" i="3"/>
  <c r="Q21" i="3" s="1"/>
  <c r="U21" i="3" s="1"/>
  <c r="W21" i="3" s="1"/>
  <c r="V21" i="3"/>
  <c r="U12" i="3"/>
  <c r="W12" i="3" s="1"/>
  <c r="O3" i="3"/>
  <c r="Q3" i="3" s="1"/>
  <c r="V3" i="3"/>
  <c r="O16" i="3"/>
  <c r="Q16" i="3" s="1"/>
  <c r="U16" i="3" s="1"/>
  <c r="W16" i="3" s="1"/>
  <c r="V16" i="3"/>
  <c r="O10" i="3"/>
  <c r="Q10" i="3" s="1"/>
  <c r="V10" i="3"/>
  <c r="W10" i="3"/>
  <c r="U10" i="3"/>
  <c r="U3" i="3"/>
  <c r="W3" i="3" s="1"/>
  <c r="O4" i="3"/>
  <c r="Q4" i="3" s="1"/>
  <c r="U4" i="3" s="1"/>
  <c r="W4" i="3" s="1"/>
  <c r="V4" i="3"/>
  <c r="O17" i="3"/>
  <c r="Q17" i="3" s="1"/>
  <c r="U17" i="3" s="1"/>
  <c r="W17" i="3" s="1"/>
  <c r="V17" i="3"/>
  <c r="O14" i="3"/>
  <c r="Q14" i="3" s="1"/>
  <c r="V14" i="3"/>
  <c r="U8" i="3"/>
  <c r="W8" i="3" s="1"/>
  <c r="U14" i="3"/>
  <c r="W14" i="3" s="1"/>
  <c r="N13" i="3"/>
  <c r="N6" i="3"/>
  <c r="N20" i="3"/>
  <c r="N18" i="3"/>
  <c r="N7" i="3"/>
  <c r="N19" i="3"/>
  <c r="N11" i="3"/>
  <c r="N15" i="3"/>
  <c r="O13" i="3" l="1"/>
  <c r="Q13" i="3" s="1"/>
  <c r="U13" i="3" s="1"/>
  <c r="W13" i="3" s="1"/>
  <c r="V13" i="3"/>
  <c r="O15" i="3"/>
  <c r="Q15" i="3" s="1"/>
  <c r="U15" i="3" s="1"/>
  <c r="W15" i="3" s="1"/>
  <c r="V15" i="3"/>
  <c r="O18" i="3"/>
  <c r="Q18" i="3" s="1"/>
  <c r="U18" i="3" s="1"/>
  <c r="V18" i="3"/>
  <c r="W18" i="3"/>
  <c r="O7" i="3"/>
  <c r="Q7" i="3" s="1"/>
  <c r="U7" i="3" s="1"/>
  <c r="W7" i="3" s="1"/>
  <c r="V7" i="3"/>
  <c r="O11" i="3"/>
  <c r="Q11" i="3" s="1"/>
  <c r="U11" i="3" s="1"/>
  <c r="W11" i="3"/>
  <c r="V11" i="3"/>
  <c r="O20" i="3"/>
  <c r="Q20" i="3" s="1"/>
  <c r="U20" i="3" s="1"/>
  <c r="W20" i="3" s="1"/>
  <c r="V20" i="3"/>
  <c r="O19" i="3"/>
  <c r="Q19" i="3" s="1"/>
  <c r="U19" i="3" s="1"/>
  <c r="W19" i="3"/>
  <c r="V19" i="3"/>
  <c r="O6" i="3"/>
  <c r="Q6" i="3" s="1"/>
  <c r="U6" i="3" s="1"/>
  <c r="V6" i="3"/>
  <c r="W6" i="3"/>
</calcChain>
</file>

<file path=xl/sharedStrings.xml><?xml version="1.0" encoding="utf-8"?>
<sst xmlns="http://schemas.openxmlformats.org/spreadsheetml/2006/main" count="233" uniqueCount="83">
  <si>
    <t>کد پرسنلی</t>
  </si>
  <si>
    <t>نام</t>
  </si>
  <si>
    <t>نام خانوادگی</t>
  </si>
  <si>
    <t>کارکرد ماهانه</t>
  </si>
  <si>
    <t>روزها ماموریت</t>
  </si>
  <si>
    <t>تعداد اولاد</t>
  </si>
  <si>
    <t>حقوق پایه</t>
  </si>
  <si>
    <t>سایر مزایا</t>
  </si>
  <si>
    <t>بازپرداخت وام</t>
  </si>
  <si>
    <t>علیرضا</t>
  </si>
  <si>
    <t>اکبری</t>
  </si>
  <si>
    <t>مصطفي</t>
  </si>
  <si>
    <t>حاتمي</t>
  </si>
  <si>
    <t>مجتبي</t>
  </si>
  <si>
    <t>مهديون</t>
  </si>
  <si>
    <t>معصومه</t>
  </si>
  <si>
    <t>گرامي</t>
  </si>
  <si>
    <t>كريم</t>
  </si>
  <si>
    <t>فرهودي</t>
  </si>
  <si>
    <t>محرم زاده</t>
  </si>
  <si>
    <t>يوسف</t>
  </si>
  <si>
    <t>پورمنوچهري</t>
  </si>
  <si>
    <t>تقي</t>
  </si>
  <si>
    <t>كفائي</t>
  </si>
  <si>
    <t>حسين</t>
  </si>
  <si>
    <t>تيموري</t>
  </si>
  <si>
    <t>حمداله</t>
  </si>
  <si>
    <t>فريددانش</t>
  </si>
  <si>
    <t>عبداله</t>
  </si>
  <si>
    <t>مسگرها</t>
  </si>
  <si>
    <t>مهرداد</t>
  </si>
  <si>
    <t>محبوبي راد</t>
  </si>
  <si>
    <t>داريوش</t>
  </si>
  <si>
    <t>جليلي</t>
  </si>
  <si>
    <t>علي</t>
  </si>
  <si>
    <t>ساغري</t>
  </si>
  <si>
    <t>عباس</t>
  </si>
  <si>
    <t>كاظمي</t>
  </si>
  <si>
    <t>جمشيدي مهر</t>
  </si>
  <si>
    <t>مسعود</t>
  </si>
  <si>
    <t>شاعري</t>
  </si>
  <si>
    <t>حسن</t>
  </si>
  <si>
    <t>اردوئي</t>
  </si>
  <si>
    <t>سيدمهدي</t>
  </si>
  <si>
    <t>فرح شوكت پور</t>
  </si>
  <si>
    <t>منصور</t>
  </si>
  <si>
    <t>زاداكبر</t>
  </si>
  <si>
    <t>لبلیب</t>
  </si>
  <si>
    <t>لیبلیل</t>
  </si>
  <si>
    <t>لبی</t>
  </si>
  <si>
    <t>شرکت نمونه</t>
  </si>
  <si>
    <t>شماره پرسنلی</t>
  </si>
  <si>
    <t>اردیبهشت 1392</t>
  </si>
  <si>
    <t>نام و نام خانوادگی</t>
  </si>
  <si>
    <t>روزهای ماموریت</t>
  </si>
  <si>
    <t>میزان ساعات کاری</t>
  </si>
  <si>
    <t>کسور</t>
  </si>
  <si>
    <t>ساعات کارکرد عادی</t>
  </si>
  <si>
    <t>ساعات کارکرد اضافه کاری</t>
  </si>
  <si>
    <t>مالیات متعلق</t>
  </si>
  <si>
    <t>میزان کسری</t>
  </si>
  <si>
    <t>کسری کار</t>
  </si>
  <si>
    <t>پرداخت ها</t>
  </si>
  <si>
    <t>بیمه سهم کارمند</t>
  </si>
  <si>
    <t>جمع کسور</t>
  </si>
  <si>
    <t>مبلغ اضافه کاری</t>
  </si>
  <si>
    <t>خالص پرداختی</t>
  </si>
  <si>
    <t>حق مسکن</t>
  </si>
  <si>
    <t>حق اولاد</t>
  </si>
  <si>
    <t>بن و خواربار</t>
  </si>
  <si>
    <t>حق ماموریت</t>
  </si>
  <si>
    <t>جمع حقوق و مزایا</t>
  </si>
  <si>
    <t>مشخصات پرسنلی</t>
  </si>
  <si>
    <t>ساعات کارکرد</t>
  </si>
  <si>
    <t>جمع پرداخت ها</t>
  </si>
  <si>
    <t>درآمد مشمول مالیات</t>
  </si>
  <si>
    <t>درآمد مشمول بیمه</t>
  </si>
  <si>
    <t>بیمه سهم کارفرما</t>
  </si>
  <si>
    <t>ساعات عادی کار</t>
  </si>
  <si>
    <t>اضافه کاری</t>
  </si>
  <si>
    <t>بن خواروبار</t>
  </si>
  <si>
    <t>مبلغ کسری کار</t>
  </si>
  <si>
    <t>کد پرسنلی: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</si>
</sst>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B Jadid"/>
      <charset val="178"/>
    </font>
    <font>
      <sz val="11"/>
      <color theme="1"/>
      <name val="B Jadid"/>
      <charset val="178"/>
    </font>
    <font>
      <sz val="12"/>
      <color theme="1"/>
      <name val="B Nazanin"/>
      <charset val="178"/>
    </font>
    <font>
      <sz val="12"/>
      <color theme="0"/>
      <name val="B Nazanin"/>
      <charset val="178"/>
    </font>
    <font>
      <sz val="10"/>
      <color theme="1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CB4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4" borderId="1" xfId="0" applyFont="1" applyFill="1" applyBorder="1"/>
    <xf numFmtId="0" fontId="3" fillId="5" borderId="4" xfId="0" applyFont="1" applyFill="1" applyBorder="1" applyAlignment="1"/>
    <xf numFmtId="0" fontId="3" fillId="5" borderId="5" xfId="0" applyFont="1" applyFill="1" applyBorder="1" applyAlignment="1"/>
    <xf numFmtId="0" fontId="3" fillId="5" borderId="6" xfId="0" applyFont="1" applyFill="1" applyBorder="1" applyAlignment="1"/>
    <xf numFmtId="0" fontId="3" fillId="5" borderId="7" xfId="0" applyFont="1" applyFill="1" applyBorder="1" applyAlignment="1"/>
    <xf numFmtId="0" fontId="4" fillId="5" borderId="0" xfId="0" applyFont="1" applyFill="1" applyBorder="1" applyAlignment="1"/>
    <xf numFmtId="0" fontId="4" fillId="5" borderId="8" xfId="0" applyFont="1" applyFill="1" applyBorder="1" applyAlignment="1"/>
    <xf numFmtId="0" fontId="3" fillId="5" borderId="0" xfId="0" applyFont="1" applyFill="1" applyBorder="1" applyAlignment="1"/>
    <xf numFmtId="0" fontId="3" fillId="5" borderId="8" xfId="0" applyFont="1" applyFill="1" applyBorder="1" applyAlignment="1"/>
    <xf numFmtId="0" fontId="3" fillId="5" borderId="9" xfId="0" applyFont="1" applyFill="1" applyBorder="1" applyAlignment="1"/>
    <xf numFmtId="0" fontId="3" fillId="5" borderId="10" xfId="0" applyFont="1" applyFill="1" applyBorder="1" applyAlignment="1"/>
    <xf numFmtId="0" fontId="3" fillId="5" borderId="11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/>
    </xf>
    <xf numFmtId="1" fontId="3" fillId="5" borderId="3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111125</xdr:colOff>
      <xdr:row>2</xdr:row>
      <xdr:rowOff>107156</xdr:rowOff>
    </xdr:from>
    <xdr:to>
      <xdr:col>18</xdr:col>
      <xdr:colOff>440531</xdr:colOff>
      <xdr:row>20</xdr:row>
      <xdr:rowOff>95249</xdr:rowOff>
    </xdr:to>
    <xdr:sp macro="" textlink="">
      <xdr:nvSpPr>
        <xdr:cNvPr id="2" name="Rounded Rectangle 1"/>
        <xdr:cNvSpPr/>
      </xdr:nvSpPr>
      <xdr:spPr>
        <a:xfrm>
          <a:off x="4333875" y="488156"/>
          <a:ext cx="7314406" cy="3798093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RowHeight="17.25" x14ac:dyDescent="0.4"/>
  <cols>
    <col min="1" max="1" width="13.85546875" style="2" bestFit="1" customWidth="1"/>
    <col min="2" max="2" width="9" style="2" bestFit="1" customWidth="1"/>
    <col min="3" max="3" width="16.85546875" style="2" bestFit="1" customWidth="1"/>
    <col min="4" max="4" width="18.140625" style="2" bestFit="1" customWidth="1"/>
    <col min="5" max="5" width="20.28515625" style="2" customWidth="1"/>
    <col min="6" max="6" width="13.42578125" style="2" bestFit="1" customWidth="1"/>
    <col min="7" max="8" width="13.140625" style="2" bestFit="1" customWidth="1"/>
    <col min="9" max="9" width="19" style="2" bestFit="1" customWidth="1"/>
    <col min="10" max="16384" width="9.140625" style="2"/>
  </cols>
  <sheetData>
    <row r="1" spans="1:43" ht="24.7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43" x14ac:dyDescent="0.4">
      <c r="A2" s="3">
        <v>346</v>
      </c>
      <c r="B2" s="3" t="s">
        <v>9</v>
      </c>
      <c r="C2" s="3" t="s">
        <v>10</v>
      </c>
      <c r="D2" s="3">
        <v>191</v>
      </c>
      <c r="E2" s="3">
        <v>2</v>
      </c>
      <c r="F2" s="3">
        <v>4</v>
      </c>
      <c r="G2" s="3">
        <v>2882514</v>
      </c>
      <c r="H2" s="3">
        <v>451856</v>
      </c>
      <c r="I2" s="3">
        <v>10406</v>
      </c>
    </row>
    <row r="3" spans="1:43" x14ac:dyDescent="0.4">
      <c r="A3" s="3">
        <v>516</v>
      </c>
      <c r="B3" s="3" t="s">
        <v>11</v>
      </c>
      <c r="C3" s="3" t="str">
        <f>VLOOKUP(A3,Source!$A$1:$I$81,3)</f>
        <v>فرح شوكت پور</v>
      </c>
      <c r="D3" s="3">
        <v>182</v>
      </c>
      <c r="E3" s="3">
        <v>2</v>
      </c>
      <c r="F3" s="3">
        <v>0</v>
      </c>
      <c r="G3" s="3">
        <v>2467746</v>
      </c>
      <c r="H3" s="3">
        <v>939461</v>
      </c>
      <c r="I3" s="3">
        <v>19002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x14ac:dyDescent="0.4">
      <c r="A4" s="3">
        <v>440</v>
      </c>
      <c r="B4" s="3" t="s">
        <v>13</v>
      </c>
      <c r="C4" s="3" t="s">
        <v>14</v>
      </c>
      <c r="D4" s="3">
        <v>177</v>
      </c>
      <c r="E4" s="3">
        <v>1</v>
      </c>
      <c r="F4" s="3">
        <v>1</v>
      </c>
      <c r="G4" s="3">
        <v>2500606</v>
      </c>
      <c r="H4" s="3">
        <v>406398</v>
      </c>
      <c r="I4" s="3">
        <v>45470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x14ac:dyDescent="0.4">
      <c r="A5" s="3">
        <v>319</v>
      </c>
      <c r="B5" s="3" t="s">
        <v>15</v>
      </c>
      <c r="C5" s="3" t="s">
        <v>16</v>
      </c>
      <c r="D5" s="3">
        <v>187</v>
      </c>
      <c r="E5" s="3">
        <v>2</v>
      </c>
      <c r="F5" s="3">
        <v>2</v>
      </c>
      <c r="G5" s="3">
        <v>2982765</v>
      </c>
      <c r="H5" s="3">
        <v>719663</v>
      </c>
      <c r="I5" s="3">
        <v>23176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 x14ac:dyDescent="0.4">
      <c r="A6" s="3">
        <v>509</v>
      </c>
      <c r="B6" s="3" t="s">
        <v>17</v>
      </c>
      <c r="C6" s="3" t="s">
        <v>18</v>
      </c>
      <c r="D6" s="3">
        <v>175</v>
      </c>
      <c r="E6" s="3">
        <v>1</v>
      </c>
      <c r="F6" s="3">
        <v>4</v>
      </c>
      <c r="G6" s="3">
        <v>1988386</v>
      </c>
      <c r="H6" s="3">
        <v>946282</v>
      </c>
      <c r="I6" s="3">
        <v>27069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 x14ac:dyDescent="0.4">
      <c r="A7" s="3">
        <v>391</v>
      </c>
      <c r="B7" s="3" t="s">
        <v>17</v>
      </c>
      <c r="C7" s="3" t="s">
        <v>19</v>
      </c>
      <c r="D7" s="3">
        <v>186</v>
      </c>
      <c r="E7" s="3">
        <v>2</v>
      </c>
      <c r="F7" s="3">
        <v>1</v>
      </c>
      <c r="G7" s="3">
        <v>1468497</v>
      </c>
      <c r="H7" s="3">
        <v>698964</v>
      </c>
      <c r="I7" s="3">
        <v>52756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 x14ac:dyDescent="0.4">
      <c r="A8" s="3">
        <v>325</v>
      </c>
      <c r="B8" s="3" t="s">
        <v>20</v>
      </c>
      <c r="C8" s="3" t="s">
        <v>21</v>
      </c>
      <c r="D8" s="3">
        <v>189</v>
      </c>
      <c r="E8" s="3">
        <v>3</v>
      </c>
      <c r="F8" s="3">
        <v>4</v>
      </c>
      <c r="G8" s="3">
        <v>1180547</v>
      </c>
      <c r="H8" s="3">
        <v>429588</v>
      </c>
      <c r="I8" s="3">
        <v>60667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x14ac:dyDescent="0.4">
      <c r="A9" s="3">
        <v>494</v>
      </c>
      <c r="B9" s="3" t="s">
        <v>22</v>
      </c>
      <c r="C9" s="3" t="s">
        <v>23</v>
      </c>
      <c r="D9" s="3">
        <v>194</v>
      </c>
      <c r="E9" s="3">
        <v>3</v>
      </c>
      <c r="F9" s="3">
        <v>5</v>
      </c>
      <c r="G9" s="3">
        <v>1260977</v>
      </c>
      <c r="H9" s="3">
        <v>573638</v>
      </c>
      <c r="I9" s="3">
        <v>12739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x14ac:dyDescent="0.4">
      <c r="A10" s="3">
        <v>351</v>
      </c>
      <c r="B10" s="3" t="s">
        <v>24</v>
      </c>
      <c r="C10" s="3" t="s">
        <v>25</v>
      </c>
      <c r="D10" s="3">
        <v>178</v>
      </c>
      <c r="E10" s="3">
        <v>2</v>
      </c>
      <c r="F10" s="3">
        <v>0</v>
      </c>
      <c r="G10" s="3">
        <v>2782573</v>
      </c>
      <c r="H10" s="3">
        <v>627515</v>
      </c>
      <c r="I10" s="3">
        <v>35818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x14ac:dyDescent="0.4">
      <c r="A11" s="3">
        <v>433</v>
      </c>
      <c r="B11" s="3" t="s">
        <v>26</v>
      </c>
      <c r="C11" s="3" t="s">
        <v>27</v>
      </c>
      <c r="D11" s="3">
        <v>189</v>
      </c>
      <c r="E11" s="3">
        <v>1</v>
      </c>
      <c r="F11" s="3">
        <v>2</v>
      </c>
      <c r="G11" s="3">
        <v>2323252</v>
      </c>
      <c r="H11" s="3">
        <v>586746</v>
      </c>
      <c r="I11" s="3">
        <v>68068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x14ac:dyDescent="0.4">
      <c r="A12" s="3">
        <v>329</v>
      </c>
      <c r="B12" s="3" t="s">
        <v>28</v>
      </c>
      <c r="C12" s="3" t="s">
        <v>29</v>
      </c>
      <c r="D12" s="3">
        <v>177</v>
      </c>
      <c r="E12" s="3">
        <v>3</v>
      </c>
      <c r="F12" s="3">
        <v>0</v>
      </c>
      <c r="G12" s="3">
        <v>1386059</v>
      </c>
      <c r="H12" s="3">
        <v>745464</v>
      </c>
      <c r="I12" s="3">
        <v>15918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x14ac:dyDescent="0.4">
      <c r="A13" s="3">
        <v>574</v>
      </c>
      <c r="B13" s="3" t="s">
        <v>30</v>
      </c>
      <c r="C13" s="3" t="s">
        <v>31</v>
      </c>
      <c r="D13" s="3">
        <v>192</v>
      </c>
      <c r="E13" s="3">
        <v>3</v>
      </c>
      <c r="F13" s="3">
        <v>2</v>
      </c>
      <c r="G13" s="3">
        <v>1428142</v>
      </c>
      <c r="H13" s="3">
        <v>508868</v>
      </c>
      <c r="I13" s="3">
        <v>36296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x14ac:dyDescent="0.4">
      <c r="A14" s="3">
        <v>509</v>
      </c>
      <c r="B14" s="3" t="s">
        <v>32</v>
      </c>
      <c r="C14" s="3" t="s">
        <v>33</v>
      </c>
      <c r="D14" s="3">
        <v>178</v>
      </c>
      <c r="E14" s="3">
        <v>0</v>
      </c>
      <c r="F14" s="3">
        <v>3</v>
      </c>
      <c r="G14" s="3">
        <v>1873943</v>
      </c>
      <c r="H14" s="3">
        <v>896253</v>
      </c>
      <c r="I14" s="3">
        <v>20381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x14ac:dyDescent="0.4">
      <c r="A15" s="3">
        <v>429</v>
      </c>
      <c r="B15" s="3" t="s">
        <v>34</v>
      </c>
      <c r="C15" s="3" t="s">
        <v>35</v>
      </c>
      <c r="D15" s="3">
        <v>177</v>
      </c>
      <c r="E15" s="3">
        <v>1</v>
      </c>
      <c r="F15" s="3">
        <v>1</v>
      </c>
      <c r="G15" s="3">
        <v>1186400</v>
      </c>
      <c r="H15" s="3">
        <v>550367</v>
      </c>
      <c r="I15" s="3">
        <v>49918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x14ac:dyDescent="0.4">
      <c r="A16" s="3">
        <v>550</v>
      </c>
      <c r="B16" s="3" t="s">
        <v>36</v>
      </c>
      <c r="C16" s="3" t="s">
        <v>37</v>
      </c>
      <c r="D16" s="3">
        <v>184</v>
      </c>
      <c r="E16" s="3">
        <v>1</v>
      </c>
      <c r="F16" s="3">
        <v>1</v>
      </c>
      <c r="G16" s="3">
        <v>2854382</v>
      </c>
      <c r="H16" s="3">
        <v>404134</v>
      </c>
      <c r="I16" s="3">
        <v>37206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x14ac:dyDescent="0.4">
      <c r="A17" s="3">
        <v>491</v>
      </c>
      <c r="B17" s="3" t="s">
        <v>24</v>
      </c>
      <c r="C17" s="3" t="s">
        <v>38</v>
      </c>
      <c r="D17" s="3">
        <v>186</v>
      </c>
      <c r="E17" s="3">
        <v>3</v>
      </c>
      <c r="F17" s="3">
        <v>5</v>
      </c>
      <c r="G17" s="3">
        <v>1821705</v>
      </c>
      <c r="H17" s="3">
        <v>507757</v>
      </c>
      <c r="I17" s="3">
        <v>12712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x14ac:dyDescent="0.4">
      <c r="A18" s="3">
        <v>365</v>
      </c>
      <c r="B18" s="3" t="s">
        <v>39</v>
      </c>
      <c r="C18" s="3" t="s">
        <v>40</v>
      </c>
      <c r="D18" s="3">
        <v>190</v>
      </c>
      <c r="E18" s="3">
        <v>3</v>
      </c>
      <c r="F18" s="3">
        <v>5</v>
      </c>
      <c r="G18" s="3">
        <v>2494237</v>
      </c>
      <c r="H18" s="3">
        <v>664250</v>
      </c>
      <c r="I18" s="3">
        <v>27592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x14ac:dyDescent="0.4">
      <c r="A19" s="3">
        <v>402</v>
      </c>
      <c r="B19" s="3" t="s">
        <v>41</v>
      </c>
      <c r="C19" s="3" t="s">
        <v>42</v>
      </c>
      <c r="D19" s="3">
        <v>186</v>
      </c>
      <c r="E19" s="3">
        <v>1</v>
      </c>
      <c r="F19" s="3">
        <v>0</v>
      </c>
      <c r="G19" s="3">
        <v>2364480</v>
      </c>
      <c r="H19" s="3">
        <v>824204</v>
      </c>
      <c r="I19" s="3">
        <v>23381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x14ac:dyDescent="0.4">
      <c r="A20" s="3">
        <v>443</v>
      </c>
      <c r="B20" s="3" t="s">
        <v>43</v>
      </c>
      <c r="C20" s="3" t="s">
        <v>44</v>
      </c>
      <c r="D20" s="3">
        <v>191</v>
      </c>
      <c r="E20" s="3">
        <v>3</v>
      </c>
      <c r="F20" s="3">
        <v>3</v>
      </c>
      <c r="G20" s="3">
        <v>1606988</v>
      </c>
      <c r="H20" s="3">
        <v>455761</v>
      </c>
      <c r="I20" s="3">
        <v>13613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x14ac:dyDescent="0.4">
      <c r="A21" s="3">
        <v>545</v>
      </c>
      <c r="B21" s="3" t="s">
        <v>45</v>
      </c>
      <c r="C21" s="3" t="s">
        <v>46</v>
      </c>
      <c r="D21" s="3">
        <v>182</v>
      </c>
      <c r="E21" s="3">
        <v>0</v>
      </c>
      <c r="F21" s="3">
        <v>3</v>
      </c>
      <c r="G21" s="3">
        <v>2733952</v>
      </c>
      <c r="H21" s="3">
        <v>638501</v>
      </c>
      <c r="I21" s="3">
        <v>39820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</row>
    <row r="22" spans="1:43" x14ac:dyDescent="0.4">
      <c r="A22" s="3">
        <v>346</v>
      </c>
      <c r="B22" s="3" t="s">
        <v>9</v>
      </c>
      <c r="C22" s="3" t="s">
        <v>10</v>
      </c>
      <c r="D22" s="3">
        <v>191</v>
      </c>
      <c r="E22" s="3">
        <v>2</v>
      </c>
      <c r="F22" s="3">
        <v>4</v>
      </c>
      <c r="G22" s="3">
        <v>2325951</v>
      </c>
      <c r="H22" s="3">
        <v>779717</v>
      </c>
      <c r="I22" s="3">
        <v>10406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x14ac:dyDescent="0.4">
      <c r="A23" s="3">
        <v>516</v>
      </c>
      <c r="B23" s="3" t="s">
        <v>11</v>
      </c>
      <c r="C23" s="3" t="s">
        <v>12</v>
      </c>
      <c r="D23" s="3">
        <v>182</v>
      </c>
      <c r="E23" s="3">
        <v>2</v>
      </c>
      <c r="F23" s="3">
        <v>0</v>
      </c>
      <c r="G23" s="3">
        <v>1752829</v>
      </c>
      <c r="H23" s="3">
        <v>518473</v>
      </c>
      <c r="I23" s="3">
        <v>19002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4">
      <c r="A24" s="3">
        <v>440</v>
      </c>
      <c r="B24" s="3" t="s">
        <v>13</v>
      </c>
      <c r="C24" s="3" t="s">
        <v>14</v>
      </c>
      <c r="D24" s="3">
        <v>177</v>
      </c>
      <c r="E24" s="3">
        <v>1</v>
      </c>
      <c r="F24" s="3">
        <v>1</v>
      </c>
      <c r="G24" s="3">
        <v>1696445</v>
      </c>
      <c r="H24" s="3">
        <v>685435</v>
      </c>
      <c r="I24" s="3">
        <v>45470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4">
      <c r="A25" s="3">
        <v>319</v>
      </c>
      <c r="B25" s="3" t="s">
        <v>15</v>
      </c>
      <c r="C25" s="3" t="s">
        <v>16</v>
      </c>
      <c r="D25" s="3">
        <v>187</v>
      </c>
      <c r="E25" s="3">
        <v>2</v>
      </c>
      <c r="F25" s="3">
        <v>2</v>
      </c>
      <c r="G25" s="3">
        <v>2285095</v>
      </c>
      <c r="H25" s="3">
        <v>897759</v>
      </c>
      <c r="I25" s="3">
        <v>23176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x14ac:dyDescent="0.4">
      <c r="A26" s="3">
        <v>509</v>
      </c>
      <c r="B26" s="3" t="s">
        <v>17</v>
      </c>
      <c r="C26" s="3" t="s">
        <v>18</v>
      </c>
      <c r="D26" s="3">
        <v>175</v>
      </c>
      <c r="E26" s="3">
        <v>1</v>
      </c>
      <c r="F26" s="3">
        <v>4</v>
      </c>
      <c r="G26" s="3">
        <v>1231882</v>
      </c>
      <c r="H26" s="3">
        <v>789884</v>
      </c>
      <c r="I26" s="3">
        <v>27069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x14ac:dyDescent="0.4">
      <c r="A27" s="3">
        <v>391</v>
      </c>
      <c r="B27" s="3" t="s">
        <v>17</v>
      </c>
      <c r="C27" s="3" t="s">
        <v>19</v>
      </c>
      <c r="D27" s="3">
        <v>186</v>
      </c>
      <c r="E27" s="3">
        <v>2</v>
      </c>
      <c r="F27" s="3">
        <v>1</v>
      </c>
      <c r="G27" s="3">
        <v>1799291</v>
      </c>
      <c r="H27" s="3">
        <v>926361</v>
      </c>
      <c r="I27" s="3">
        <v>52756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x14ac:dyDescent="0.4">
      <c r="A28" s="3">
        <v>325</v>
      </c>
      <c r="B28" s="3" t="s">
        <v>20</v>
      </c>
      <c r="C28" s="3" t="s">
        <v>21</v>
      </c>
      <c r="D28" s="3">
        <v>189</v>
      </c>
      <c r="E28" s="3">
        <v>3</v>
      </c>
      <c r="F28" s="3">
        <v>4</v>
      </c>
      <c r="G28" s="3">
        <v>1999917</v>
      </c>
      <c r="H28" s="3">
        <v>658517</v>
      </c>
      <c r="I28" s="3">
        <v>60667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x14ac:dyDescent="0.4">
      <c r="A29" s="3">
        <v>494</v>
      </c>
      <c r="B29" s="3" t="s">
        <v>22</v>
      </c>
      <c r="C29" s="3" t="s">
        <v>23</v>
      </c>
      <c r="D29" s="3">
        <v>194</v>
      </c>
      <c r="E29" s="3">
        <v>3</v>
      </c>
      <c r="F29" s="3">
        <v>5</v>
      </c>
      <c r="G29" s="3">
        <v>1473807</v>
      </c>
      <c r="H29" s="3">
        <v>675040</v>
      </c>
      <c r="I29" s="3">
        <v>12739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x14ac:dyDescent="0.4">
      <c r="A30" s="3">
        <v>351</v>
      </c>
      <c r="B30" s="3" t="s">
        <v>24</v>
      </c>
      <c r="C30" s="3" t="s">
        <v>25</v>
      </c>
      <c r="D30" s="3">
        <v>178</v>
      </c>
      <c r="E30" s="3">
        <v>2</v>
      </c>
      <c r="F30" s="3">
        <v>0</v>
      </c>
      <c r="G30" s="3">
        <v>1125738</v>
      </c>
      <c r="H30" s="3">
        <v>735000</v>
      </c>
      <c r="I30" s="3">
        <v>35818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1:43" x14ac:dyDescent="0.4">
      <c r="A31" s="3">
        <v>433</v>
      </c>
      <c r="B31" s="3" t="s">
        <v>26</v>
      </c>
      <c r="C31" s="3" t="s">
        <v>27</v>
      </c>
      <c r="D31" s="3">
        <v>189</v>
      </c>
      <c r="E31" s="3">
        <v>1</v>
      </c>
      <c r="F31" s="3">
        <v>2</v>
      </c>
      <c r="G31" s="3">
        <v>2868719</v>
      </c>
      <c r="H31" s="3">
        <v>744485</v>
      </c>
      <c r="I31" s="3">
        <v>68068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x14ac:dyDescent="0.4">
      <c r="A32" s="3">
        <v>329</v>
      </c>
      <c r="B32" s="3" t="s">
        <v>28</v>
      </c>
      <c r="C32" s="3" t="s">
        <v>29</v>
      </c>
      <c r="D32" s="3">
        <v>177</v>
      </c>
      <c r="E32" s="3">
        <v>3</v>
      </c>
      <c r="F32" s="3">
        <v>0</v>
      </c>
      <c r="G32" s="3">
        <v>2234094</v>
      </c>
      <c r="H32" s="3">
        <v>472626</v>
      </c>
      <c r="I32" s="3">
        <v>15918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1:9" x14ac:dyDescent="0.4">
      <c r="A33" s="3">
        <v>574</v>
      </c>
      <c r="B33" s="3" t="s">
        <v>30</v>
      </c>
      <c r="C33" s="3" t="s">
        <v>31</v>
      </c>
      <c r="D33" s="3">
        <v>192</v>
      </c>
      <c r="E33" s="3">
        <v>3</v>
      </c>
      <c r="F33" s="3">
        <v>2</v>
      </c>
      <c r="G33" s="3">
        <v>1719467</v>
      </c>
      <c r="H33" s="3">
        <v>700528</v>
      </c>
      <c r="I33" s="3">
        <v>36296</v>
      </c>
    </row>
    <row r="34" spans="1:9" x14ac:dyDescent="0.4">
      <c r="A34" s="3">
        <v>509</v>
      </c>
      <c r="B34" s="3" t="s">
        <v>32</v>
      </c>
      <c r="C34" s="3" t="s">
        <v>33</v>
      </c>
      <c r="D34" s="3">
        <v>178</v>
      </c>
      <c r="E34" s="3">
        <v>0</v>
      </c>
      <c r="F34" s="3">
        <v>3</v>
      </c>
      <c r="G34" s="3">
        <v>1689032</v>
      </c>
      <c r="H34" s="3">
        <v>657123</v>
      </c>
      <c r="I34" s="3">
        <v>20381</v>
      </c>
    </row>
    <row r="35" spans="1:9" x14ac:dyDescent="0.4">
      <c r="A35" s="3">
        <v>429</v>
      </c>
      <c r="B35" s="3" t="s">
        <v>34</v>
      </c>
      <c r="C35" s="3" t="s">
        <v>35</v>
      </c>
      <c r="D35" s="3">
        <v>177</v>
      </c>
      <c r="E35" s="3">
        <v>1</v>
      </c>
      <c r="F35" s="3">
        <v>1</v>
      </c>
      <c r="G35" s="3">
        <v>1608110</v>
      </c>
      <c r="H35" s="3">
        <v>593812</v>
      </c>
      <c r="I35" s="3">
        <v>49918</v>
      </c>
    </row>
    <row r="36" spans="1:9" x14ac:dyDescent="0.4">
      <c r="A36" s="3">
        <v>550</v>
      </c>
      <c r="B36" s="3" t="s">
        <v>36</v>
      </c>
      <c r="C36" s="3" t="s">
        <v>37</v>
      </c>
      <c r="D36" s="3">
        <v>184</v>
      </c>
      <c r="E36" s="3">
        <v>1</v>
      </c>
      <c r="F36" s="3">
        <v>1</v>
      </c>
      <c r="G36" s="3">
        <v>1878711</v>
      </c>
      <c r="H36" s="3">
        <v>451982</v>
      </c>
      <c r="I36" s="3">
        <v>37206</v>
      </c>
    </row>
    <row r="37" spans="1:9" x14ac:dyDescent="0.4">
      <c r="A37" s="3">
        <v>491</v>
      </c>
      <c r="B37" s="3" t="s">
        <v>24</v>
      </c>
      <c r="C37" s="3" t="s">
        <v>38</v>
      </c>
      <c r="D37" s="3">
        <v>186</v>
      </c>
      <c r="E37" s="3">
        <v>3</v>
      </c>
      <c r="F37" s="3">
        <v>5</v>
      </c>
      <c r="G37" s="3">
        <v>2323074</v>
      </c>
      <c r="H37" s="3">
        <v>566110</v>
      </c>
      <c r="I37" s="3">
        <v>12712</v>
      </c>
    </row>
    <row r="38" spans="1:9" x14ac:dyDescent="0.4">
      <c r="A38" s="3">
        <v>365</v>
      </c>
      <c r="B38" s="3" t="s">
        <v>39</v>
      </c>
      <c r="C38" s="3" t="s">
        <v>40</v>
      </c>
      <c r="D38" s="3">
        <v>190</v>
      </c>
      <c r="E38" s="3">
        <v>3</v>
      </c>
      <c r="F38" s="3">
        <v>5</v>
      </c>
      <c r="G38" s="3">
        <v>2516861</v>
      </c>
      <c r="H38" s="3">
        <v>526682</v>
      </c>
      <c r="I38" s="3">
        <v>27592</v>
      </c>
    </row>
    <row r="39" spans="1:9" x14ac:dyDescent="0.4">
      <c r="A39" s="3">
        <v>402</v>
      </c>
      <c r="B39" s="3" t="s">
        <v>41</v>
      </c>
      <c r="C39" s="3" t="s">
        <v>42</v>
      </c>
      <c r="D39" s="3">
        <v>186</v>
      </c>
      <c r="E39" s="3">
        <v>1</v>
      </c>
      <c r="F39" s="3">
        <v>0</v>
      </c>
      <c r="G39" s="3">
        <v>1609916</v>
      </c>
      <c r="H39" s="3">
        <v>824038</v>
      </c>
      <c r="I39" s="3">
        <v>23381</v>
      </c>
    </row>
    <row r="40" spans="1:9" x14ac:dyDescent="0.4">
      <c r="A40" s="3">
        <v>443</v>
      </c>
      <c r="B40" s="3" t="s">
        <v>43</v>
      </c>
      <c r="C40" s="3" t="s">
        <v>44</v>
      </c>
      <c r="D40" s="3">
        <v>191</v>
      </c>
      <c r="E40" s="3">
        <v>3</v>
      </c>
      <c r="F40" s="3">
        <v>3</v>
      </c>
      <c r="G40" s="3">
        <v>2395664</v>
      </c>
      <c r="H40" s="3">
        <v>948394</v>
      </c>
      <c r="I40" s="3">
        <v>13613</v>
      </c>
    </row>
    <row r="41" spans="1:9" x14ac:dyDescent="0.4">
      <c r="A41" s="3">
        <v>545</v>
      </c>
      <c r="B41" s="3" t="s">
        <v>45</v>
      </c>
      <c r="C41" s="3" t="s">
        <v>46</v>
      </c>
      <c r="D41" s="3">
        <v>182</v>
      </c>
      <c r="E41" s="3">
        <v>0</v>
      </c>
      <c r="F41" s="3">
        <v>3</v>
      </c>
      <c r="G41" s="3">
        <v>1739045</v>
      </c>
      <c r="H41" s="3">
        <v>571582</v>
      </c>
      <c r="I41" s="3">
        <v>39820</v>
      </c>
    </row>
    <row r="42" spans="1:9" x14ac:dyDescent="0.4">
      <c r="A42" s="3">
        <v>346</v>
      </c>
      <c r="B42" s="3" t="s">
        <v>9</v>
      </c>
      <c r="C42" s="3" t="s">
        <v>10</v>
      </c>
      <c r="D42" s="3">
        <v>191</v>
      </c>
      <c r="E42" s="3">
        <v>2</v>
      </c>
      <c r="F42" s="3">
        <v>4</v>
      </c>
      <c r="G42" s="3">
        <v>1298698</v>
      </c>
      <c r="H42" s="3">
        <v>525531</v>
      </c>
      <c r="I42" s="3">
        <v>10406</v>
      </c>
    </row>
    <row r="43" spans="1:9" x14ac:dyDescent="0.4">
      <c r="A43" s="3">
        <v>516</v>
      </c>
      <c r="B43" s="3" t="s">
        <v>11</v>
      </c>
      <c r="C43" s="3" t="s">
        <v>12</v>
      </c>
      <c r="D43" s="3">
        <v>182</v>
      </c>
      <c r="E43" s="3">
        <v>2</v>
      </c>
      <c r="F43" s="3">
        <v>0</v>
      </c>
      <c r="G43" s="3">
        <v>1546433</v>
      </c>
      <c r="H43" s="3">
        <v>856696</v>
      </c>
      <c r="I43" s="3">
        <v>19002</v>
      </c>
    </row>
    <row r="44" spans="1:9" x14ac:dyDescent="0.4">
      <c r="A44" s="3">
        <v>440</v>
      </c>
      <c r="B44" s="3" t="s">
        <v>13</v>
      </c>
      <c r="C44" s="3" t="s">
        <v>14</v>
      </c>
      <c r="D44" s="3">
        <v>177</v>
      </c>
      <c r="E44" s="3">
        <v>1</v>
      </c>
      <c r="F44" s="3">
        <v>1</v>
      </c>
      <c r="G44" s="3">
        <v>1242825</v>
      </c>
      <c r="H44" s="3">
        <v>964195</v>
      </c>
      <c r="I44" s="3">
        <v>45470</v>
      </c>
    </row>
    <row r="45" spans="1:9" x14ac:dyDescent="0.4">
      <c r="A45" s="3">
        <v>319</v>
      </c>
      <c r="B45" s="3" t="s">
        <v>15</v>
      </c>
      <c r="C45" s="3" t="s">
        <v>16</v>
      </c>
      <c r="D45" s="3">
        <v>187</v>
      </c>
      <c r="E45" s="3">
        <v>2</v>
      </c>
      <c r="F45" s="3">
        <v>2</v>
      </c>
      <c r="G45" s="3">
        <v>1059677</v>
      </c>
      <c r="H45" s="3">
        <v>884223</v>
      </c>
      <c r="I45" s="3">
        <v>23176</v>
      </c>
    </row>
    <row r="46" spans="1:9" x14ac:dyDescent="0.4">
      <c r="A46" s="3">
        <v>509</v>
      </c>
      <c r="B46" s="3" t="s">
        <v>17</v>
      </c>
      <c r="C46" s="3" t="s">
        <v>18</v>
      </c>
      <c r="D46" s="3">
        <v>175</v>
      </c>
      <c r="E46" s="3">
        <v>1</v>
      </c>
      <c r="F46" s="3">
        <v>4</v>
      </c>
      <c r="G46" s="3">
        <v>1813961</v>
      </c>
      <c r="H46" s="3">
        <v>678955</v>
      </c>
      <c r="I46" s="3">
        <v>27069</v>
      </c>
    </row>
    <row r="47" spans="1:9" x14ac:dyDescent="0.4">
      <c r="A47" s="3">
        <v>391</v>
      </c>
      <c r="B47" s="3" t="s">
        <v>17</v>
      </c>
      <c r="C47" s="3" t="s">
        <v>19</v>
      </c>
      <c r="D47" s="3">
        <v>186</v>
      </c>
      <c r="E47" s="3">
        <v>2</v>
      </c>
      <c r="F47" s="3">
        <v>1</v>
      </c>
      <c r="G47" s="3">
        <v>1671900</v>
      </c>
      <c r="H47" s="3">
        <v>812861</v>
      </c>
      <c r="I47" s="3">
        <v>52756</v>
      </c>
    </row>
    <row r="48" spans="1:9" x14ac:dyDescent="0.4">
      <c r="A48" s="3">
        <v>325</v>
      </c>
      <c r="B48" s="3" t="s">
        <v>20</v>
      </c>
      <c r="C48" s="3" t="s">
        <v>21</v>
      </c>
      <c r="D48" s="3">
        <v>189</v>
      </c>
      <c r="E48" s="3">
        <v>3</v>
      </c>
      <c r="F48" s="3">
        <v>4</v>
      </c>
      <c r="G48" s="3">
        <v>1349350</v>
      </c>
      <c r="H48" s="3">
        <v>455526</v>
      </c>
      <c r="I48" s="3">
        <v>60667</v>
      </c>
    </row>
    <row r="49" spans="1:9" x14ac:dyDescent="0.4">
      <c r="A49" s="3">
        <v>494</v>
      </c>
      <c r="B49" s="3" t="s">
        <v>22</v>
      </c>
      <c r="C49" s="3" t="s">
        <v>23</v>
      </c>
      <c r="D49" s="3">
        <v>194</v>
      </c>
      <c r="E49" s="3">
        <v>3</v>
      </c>
      <c r="F49" s="3">
        <v>5</v>
      </c>
      <c r="G49" s="3">
        <v>2088925</v>
      </c>
      <c r="H49" s="3">
        <v>868362</v>
      </c>
      <c r="I49" s="3">
        <v>12739</v>
      </c>
    </row>
    <row r="50" spans="1:9" x14ac:dyDescent="0.4">
      <c r="A50" s="3">
        <v>351</v>
      </c>
      <c r="B50" s="3" t="s">
        <v>24</v>
      </c>
      <c r="C50" s="3" t="s">
        <v>25</v>
      </c>
      <c r="D50" s="3">
        <v>178</v>
      </c>
      <c r="E50" s="3">
        <v>2</v>
      </c>
      <c r="F50" s="3">
        <v>0</v>
      </c>
      <c r="G50" s="3">
        <v>1994208</v>
      </c>
      <c r="H50" s="3">
        <v>668855</v>
      </c>
      <c r="I50" s="3">
        <v>35818</v>
      </c>
    </row>
    <row r="51" spans="1:9" x14ac:dyDescent="0.4">
      <c r="A51" s="3">
        <v>433</v>
      </c>
      <c r="B51" s="3" t="s">
        <v>26</v>
      </c>
      <c r="C51" s="3" t="s">
        <v>27</v>
      </c>
      <c r="D51" s="3">
        <v>189</v>
      </c>
      <c r="E51" s="3">
        <v>1</v>
      </c>
      <c r="F51" s="3">
        <v>2</v>
      </c>
      <c r="G51" s="3">
        <v>1259683</v>
      </c>
      <c r="H51" s="3">
        <v>653525</v>
      </c>
      <c r="I51" s="3">
        <v>68068</v>
      </c>
    </row>
    <row r="52" spans="1:9" x14ac:dyDescent="0.4">
      <c r="A52" s="3">
        <v>329</v>
      </c>
      <c r="B52" s="3" t="s">
        <v>28</v>
      </c>
      <c r="C52" s="3" t="s">
        <v>29</v>
      </c>
      <c r="D52" s="3">
        <v>177</v>
      </c>
      <c r="E52" s="3">
        <v>3</v>
      </c>
      <c r="F52" s="3">
        <v>0</v>
      </c>
      <c r="G52" s="3">
        <v>1433957</v>
      </c>
      <c r="H52" s="3">
        <v>748546</v>
      </c>
      <c r="I52" s="3">
        <v>15918</v>
      </c>
    </row>
    <row r="53" spans="1:9" x14ac:dyDescent="0.4">
      <c r="A53" s="3">
        <v>574</v>
      </c>
      <c r="B53" s="3" t="s">
        <v>30</v>
      </c>
      <c r="C53" s="3" t="s">
        <v>31</v>
      </c>
      <c r="D53" s="3">
        <v>192</v>
      </c>
      <c r="E53" s="3">
        <v>3</v>
      </c>
      <c r="F53" s="3">
        <v>2</v>
      </c>
      <c r="G53" s="3">
        <v>1207386</v>
      </c>
      <c r="H53" s="3">
        <v>448520</v>
      </c>
      <c r="I53" s="3">
        <v>36296</v>
      </c>
    </row>
    <row r="54" spans="1:9" x14ac:dyDescent="0.4">
      <c r="A54" s="3">
        <v>509</v>
      </c>
      <c r="B54" s="3" t="s">
        <v>32</v>
      </c>
      <c r="C54" s="3" t="s">
        <v>33</v>
      </c>
      <c r="D54" s="3">
        <v>178</v>
      </c>
      <c r="E54" s="3">
        <v>0</v>
      </c>
      <c r="F54" s="3">
        <v>3</v>
      </c>
      <c r="G54" s="3">
        <v>2917629</v>
      </c>
      <c r="H54" s="3">
        <v>924968</v>
      </c>
      <c r="I54" s="3">
        <v>20381</v>
      </c>
    </row>
    <row r="55" spans="1:9" x14ac:dyDescent="0.4">
      <c r="A55" s="3">
        <v>429</v>
      </c>
      <c r="B55" s="3" t="s">
        <v>34</v>
      </c>
      <c r="C55" s="3" t="s">
        <v>35</v>
      </c>
      <c r="D55" s="3">
        <v>177</v>
      </c>
      <c r="E55" s="3">
        <v>1</v>
      </c>
      <c r="F55" s="3">
        <v>1</v>
      </c>
      <c r="G55" s="3">
        <v>2611938</v>
      </c>
      <c r="H55" s="3">
        <v>407809</v>
      </c>
      <c r="I55" s="3">
        <v>49918</v>
      </c>
    </row>
    <row r="56" spans="1:9" x14ac:dyDescent="0.4">
      <c r="A56" s="3">
        <v>550</v>
      </c>
      <c r="B56" s="3" t="s">
        <v>36</v>
      </c>
      <c r="C56" s="3" t="s">
        <v>37</v>
      </c>
      <c r="D56" s="3">
        <v>184</v>
      </c>
      <c r="E56" s="3">
        <v>1</v>
      </c>
      <c r="F56" s="3">
        <v>1</v>
      </c>
      <c r="G56" s="3">
        <v>1297109</v>
      </c>
      <c r="H56" s="3">
        <v>578688</v>
      </c>
      <c r="I56" s="3">
        <v>37206</v>
      </c>
    </row>
    <row r="57" spans="1:9" x14ac:dyDescent="0.4">
      <c r="A57" s="3">
        <v>491</v>
      </c>
      <c r="B57" s="3" t="s">
        <v>24</v>
      </c>
      <c r="C57" s="3" t="s">
        <v>38</v>
      </c>
      <c r="D57" s="3">
        <v>186</v>
      </c>
      <c r="E57" s="3">
        <v>3</v>
      </c>
      <c r="F57" s="3">
        <v>5</v>
      </c>
      <c r="G57" s="3">
        <v>2025621</v>
      </c>
      <c r="H57" s="3">
        <v>868155</v>
      </c>
      <c r="I57" s="3">
        <v>12712</v>
      </c>
    </row>
    <row r="58" spans="1:9" x14ac:dyDescent="0.4">
      <c r="A58" s="3">
        <v>365</v>
      </c>
      <c r="B58" s="3" t="s">
        <v>39</v>
      </c>
      <c r="C58" s="3" t="s">
        <v>40</v>
      </c>
      <c r="D58" s="3">
        <v>190</v>
      </c>
      <c r="E58" s="3">
        <v>3</v>
      </c>
      <c r="F58" s="3">
        <v>5</v>
      </c>
      <c r="G58" s="3">
        <v>1022449</v>
      </c>
      <c r="H58" s="3">
        <v>737848</v>
      </c>
      <c r="I58" s="3">
        <v>27592</v>
      </c>
    </row>
    <row r="59" spans="1:9" x14ac:dyDescent="0.4">
      <c r="A59" s="3">
        <v>402</v>
      </c>
      <c r="B59" s="3" t="s">
        <v>41</v>
      </c>
      <c r="C59" s="3" t="s">
        <v>42</v>
      </c>
      <c r="D59" s="3">
        <v>186</v>
      </c>
      <c r="E59" s="3">
        <v>1</v>
      </c>
      <c r="F59" s="3">
        <v>0</v>
      </c>
      <c r="G59" s="3">
        <v>2017558</v>
      </c>
      <c r="H59" s="3">
        <v>664986</v>
      </c>
      <c r="I59" s="3">
        <v>23381</v>
      </c>
    </row>
    <row r="60" spans="1:9" x14ac:dyDescent="0.4">
      <c r="A60" s="3">
        <v>443</v>
      </c>
      <c r="B60" s="3" t="s">
        <v>43</v>
      </c>
      <c r="C60" s="3" t="s">
        <v>44</v>
      </c>
      <c r="D60" s="3">
        <v>191</v>
      </c>
      <c r="E60" s="3">
        <v>3</v>
      </c>
      <c r="F60" s="3">
        <v>3</v>
      </c>
      <c r="G60" s="3">
        <v>1679350</v>
      </c>
      <c r="H60" s="3">
        <v>889393</v>
      </c>
      <c r="I60" s="3">
        <v>13613</v>
      </c>
    </row>
    <row r="61" spans="1:9" x14ac:dyDescent="0.4">
      <c r="A61" s="3">
        <v>545</v>
      </c>
      <c r="B61" s="3" t="s">
        <v>45</v>
      </c>
      <c r="C61" s="3" t="s">
        <v>46</v>
      </c>
      <c r="D61" s="3">
        <v>182</v>
      </c>
      <c r="E61" s="3">
        <v>0</v>
      </c>
      <c r="F61" s="3">
        <v>3</v>
      </c>
      <c r="G61" s="3">
        <v>2244043</v>
      </c>
      <c r="H61" s="3">
        <v>896668</v>
      </c>
      <c r="I61" s="3">
        <v>39820</v>
      </c>
    </row>
    <row r="62" spans="1:9" x14ac:dyDescent="0.4">
      <c r="A62" s="3">
        <v>346</v>
      </c>
      <c r="B62" s="3" t="s">
        <v>9</v>
      </c>
      <c r="C62" s="3" t="s">
        <v>10</v>
      </c>
      <c r="D62" s="3">
        <v>191</v>
      </c>
      <c r="E62" s="3">
        <v>2</v>
      </c>
      <c r="F62" s="3">
        <v>4</v>
      </c>
      <c r="G62" s="3">
        <v>2419453</v>
      </c>
      <c r="H62" s="3">
        <v>716315</v>
      </c>
      <c r="I62" s="3">
        <v>10406</v>
      </c>
    </row>
    <row r="63" spans="1:9" x14ac:dyDescent="0.4">
      <c r="A63" s="3">
        <v>516</v>
      </c>
      <c r="B63" s="3" t="s">
        <v>11</v>
      </c>
      <c r="C63" s="3" t="s">
        <v>12</v>
      </c>
      <c r="D63" s="3">
        <v>182</v>
      </c>
      <c r="E63" s="3">
        <v>2</v>
      </c>
      <c r="F63" s="3">
        <v>0</v>
      </c>
      <c r="G63" s="3">
        <v>1629994</v>
      </c>
      <c r="H63" s="3">
        <v>839798</v>
      </c>
      <c r="I63" s="3">
        <v>19002</v>
      </c>
    </row>
    <row r="64" spans="1:9" x14ac:dyDescent="0.4">
      <c r="A64" s="3">
        <v>440</v>
      </c>
      <c r="B64" s="3" t="s">
        <v>13</v>
      </c>
      <c r="C64" s="3" t="s">
        <v>14</v>
      </c>
      <c r="D64" s="3">
        <v>177</v>
      </c>
      <c r="E64" s="3">
        <v>1</v>
      </c>
      <c r="F64" s="3">
        <v>1</v>
      </c>
      <c r="G64" s="3">
        <v>2843175</v>
      </c>
      <c r="H64" s="3">
        <v>532863</v>
      </c>
      <c r="I64" s="3">
        <v>45470</v>
      </c>
    </row>
    <row r="65" spans="1:24" x14ac:dyDescent="0.4">
      <c r="A65" s="3">
        <v>319</v>
      </c>
      <c r="B65" s="3" t="s">
        <v>15</v>
      </c>
      <c r="C65" s="3" t="s">
        <v>16</v>
      </c>
      <c r="D65" s="3">
        <v>187</v>
      </c>
      <c r="E65" s="3">
        <v>2</v>
      </c>
      <c r="F65" s="3">
        <v>2</v>
      </c>
      <c r="G65" s="3">
        <v>2707946</v>
      </c>
      <c r="H65" s="3">
        <v>547488</v>
      </c>
      <c r="I65" s="3">
        <v>23176</v>
      </c>
      <c r="R65" s="2">
        <v>456465</v>
      </c>
    </row>
    <row r="66" spans="1:24" x14ac:dyDescent="0.4">
      <c r="A66" s="3">
        <v>509</v>
      </c>
      <c r="B66" s="3" t="s">
        <v>17</v>
      </c>
      <c r="C66" s="3" t="s">
        <v>18</v>
      </c>
      <c r="D66" s="3">
        <v>175</v>
      </c>
      <c r="E66" s="3">
        <v>1</v>
      </c>
      <c r="F66" s="3">
        <v>4</v>
      </c>
      <c r="G66" s="3">
        <v>2828861</v>
      </c>
      <c r="H66" s="3">
        <v>933242</v>
      </c>
      <c r="I66" s="3">
        <v>27069</v>
      </c>
    </row>
    <row r="67" spans="1:24" x14ac:dyDescent="0.4">
      <c r="A67" s="3">
        <v>391</v>
      </c>
      <c r="B67" s="3" t="s">
        <v>17</v>
      </c>
      <c r="C67" s="3" t="s">
        <v>19</v>
      </c>
      <c r="D67" s="3">
        <v>186</v>
      </c>
      <c r="E67" s="3">
        <v>2</v>
      </c>
      <c r="F67" s="3">
        <v>1</v>
      </c>
      <c r="G67" s="3">
        <v>2742918</v>
      </c>
      <c r="H67" s="3">
        <v>740407</v>
      </c>
      <c r="I67" s="3">
        <v>52756</v>
      </c>
    </row>
    <row r="68" spans="1:24" x14ac:dyDescent="0.4">
      <c r="A68" s="3">
        <v>325</v>
      </c>
      <c r="B68" s="3" t="s">
        <v>20</v>
      </c>
      <c r="C68" s="3" t="s">
        <v>21</v>
      </c>
      <c r="D68" s="3">
        <v>189</v>
      </c>
      <c r="E68" s="3">
        <v>3</v>
      </c>
      <c r="F68" s="3">
        <v>4</v>
      </c>
      <c r="G68" s="3">
        <v>2193390</v>
      </c>
      <c r="H68" s="3">
        <v>608819</v>
      </c>
      <c r="I68" s="3">
        <v>60667</v>
      </c>
      <c r="O68" s="2" t="s">
        <v>47</v>
      </c>
    </row>
    <row r="69" spans="1:24" x14ac:dyDescent="0.4">
      <c r="A69" s="3">
        <v>494</v>
      </c>
      <c r="B69" s="3" t="s">
        <v>22</v>
      </c>
      <c r="C69" s="3" t="s">
        <v>23</v>
      </c>
      <c r="D69" s="3">
        <v>194</v>
      </c>
      <c r="E69" s="3">
        <v>3</v>
      </c>
      <c r="F69" s="3">
        <v>5</v>
      </c>
      <c r="G69" s="3">
        <v>1082373</v>
      </c>
      <c r="H69" s="3">
        <v>626205</v>
      </c>
      <c r="I69" s="3">
        <v>12739</v>
      </c>
    </row>
    <row r="70" spans="1:24" x14ac:dyDescent="0.4">
      <c r="A70" s="3">
        <v>351</v>
      </c>
      <c r="B70" s="3" t="s">
        <v>24</v>
      </c>
      <c r="C70" s="3" t="s">
        <v>25</v>
      </c>
      <c r="D70" s="3">
        <v>178</v>
      </c>
      <c r="E70" s="3">
        <v>2</v>
      </c>
      <c r="F70" s="3">
        <v>0</v>
      </c>
      <c r="G70" s="3">
        <v>2967318</v>
      </c>
      <c r="H70" s="3">
        <v>869176</v>
      </c>
      <c r="I70" s="3">
        <v>35818</v>
      </c>
      <c r="O70" s="2" t="s">
        <v>48</v>
      </c>
      <c r="R70" s="2" t="s">
        <v>49</v>
      </c>
      <c r="X70" s="2">
        <v>546456</v>
      </c>
    </row>
    <row r="71" spans="1:24" x14ac:dyDescent="0.4">
      <c r="A71" s="3">
        <v>433</v>
      </c>
      <c r="B71" s="3" t="s">
        <v>26</v>
      </c>
      <c r="C71" s="3" t="s">
        <v>27</v>
      </c>
      <c r="D71" s="3">
        <v>189</v>
      </c>
      <c r="E71" s="3">
        <v>1</v>
      </c>
      <c r="F71" s="3">
        <v>2</v>
      </c>
      <c r="G71" s="3">
        <v>2651027</v>
      </c>
      <c r="H71" s="3">
        <v>955321</v>
      </c>
      <c r="I71" s="3">
        <v>68068</v>
      </c>
    </row>
    <row r="72" spans="1:24" x14ac:dyDescent="0.4">
      <c r="A72" s="3">
        <v>329</v>
      </c>
      <c r="B72" s="3" t="s">
        <v>28</v>
      </c>
      <c r="C72" s="3" t="s">
        <v>29</v>
      </c>
      <c r="D72" s="3">
        <v>177</v>
      </c>
      <c r="E72" s="3">
        <v>3</v>
      </c>
      <c r="F72" s="3">
        <v>0</v>
      </c>
      <c r="G72" s="3">
        <v>2243326</v>
      </c>
      <c r="H72" s="3">
        <v>905485</v>
      </c>
      <c r="I72" s="3">
        <v>15918</v>
      </c>
    </row>
    <row r="73" spans="1:24" x14ac:dyDescent="0.4">
      <c r="A73" s="3">
        <v>574</v>
      </c>
      <c r="B73" s="3" t="s">
        <v>30</v>
      </c>
      <c r="C73" s="3" t="s">
        <v>31</v>
      </c>
      <c r="D73" s="3">
        <v>192</v>
      </c>
      <c r="E73" s="3">
        <v>3</v>
      </c>
      <c r="F73" s="3">
        <v>2</v>
      </c>
      <c r="G73" s="3">
        <v>1156879</v>
      </c>
      <c r="H73" s="3">
        <v>955003</v>
      </c>
      <c r="I73" s="3">
        <v>36296</v>
      </c>
    </row>
    <row r="74" spans="1:24" x14ac:dyDescent="0.4">
      <c r="A74" s="3">
        <v>509</v>
      </c>
      <c r="B74" s="3" t="s">
        <v>32</v>
      </c>
      <c r="C74" s="3" t="s">
        <v>33</v>
      </c>
      <c r="D74" s="3">
        <v>178</v>
      </c>
      <c r="E74" s="3">
        <v>0</v>
      </c>
      <c r="F74" s="3">
        <v>3</v>
      </c>
      <c r="G74" s="3">
        <v>1626736</v>
      </c>
      <c r="H74" s="3">
        <v>791778</v>
      </c>
      <c r="I74" s="3">
        <v>20381</v>
      </c>
    </row>
    <row r="75" spans="1:24" x14ac:dyDescent="0.4">
      <c r="A75" s="3">
        <v>429</v>
      </c>
      <c r="B75" s="3" t="s">
        <v>34</v>
      </c>
      <c r="C75" s="3" t="s">
        <v>35</v>
      </c>
      <c r="D75" s="3">
        <v>177</v>
      </c>
      <c r="E75" s="3">
        <v>1</v>
      </c>
      <c r="F75" s="3">
        <v>1</v>
      </c>
      <c r="G75" s="3">
        <v>1329238</v>
      </c>
      <c r="H75" s="3">
        <v>868942</v>
      </c>
      <c r="I75" s="3">
        <v>49918</v>
      </c>
    </row>
    <row r="76" spans="1:24" x14ac:dyDescent="0.4">
      <c r="A76" s="3">
        <v>550</v>
      </c>
      <c r="B76" s="3" t="s">
        <v>36</v>
      </c>
      <c r="C76" s="3" t="s">
        <v>37</v>
      </c>
      <c r="D76" s="3">
        <v>184</v>
      </c>
      <c r="E76" s="3">
        <v>1</v>
      </c>
      <c r="F76" s="3">
        <v>1</v>
      </c>
      <c r="G76" s="3">
        <v>2455385</v>
      </c>
      <c r="H76" s="3">
        <v>934408</v>
      </c>
      <c r="I76" s="3">
        <v>37206</v>
      </c>
    </row>
    <row r="77" spans="1:24" x14ac:dyDescent="0.4">
      <c r="A77" s="3">
        <v>491</v>
      </c>
      <c r="B77" s="3" t="s">
        <v>24</v>
      </c>
      <c r="C77" s="3" t="s">
        <v>38</v>
      </c>
      <c r="D77" s="3">
        <v>186</v>
      </c>
      <c r="E77" s="3">
        <v>3</v>
      </c>
      <c r="F77" s="3">
        <v>5</v>
      </c>
      <c r="G77" s="3">
        <v>1892760</v>
      </c>
      <c r="H77" s="3">
        <v>597773</v>
      </c>
      <c r="I77" s="3">
        <v>12712</v>
      </c>
    </row>
    <row r="78" spans="1:24" x14ac:dyDescent="0.4">
      <c r="A78" s="3">
        <v>365</v>
      </c>
      <c r="B78" s="3" t="s">
        <v>39</v>
      </c>
      <c r="C78" s="3" t="s">
        <v>40</v>
      </c>
      <c r="D78" s="3">
        <v>190</v>
      </c>
      <c r="E78" s="3">
        <v>3</v>
      </c>
      <c r="F78" s="3">
        <v>5</v>
      </c>
      <c r="G78" s="3">
        <v>2499811</v>
      </c>
      <c r="H78" s="3">
        <v>484200</v>
      </c>
      <c r="I78" s="3">
        <v>27592</v>
      </c>
    </row>
    <row r="79" spans="1:24" x14ac:dyDescent="0.4">
      <c r="A79" s="3">
        <v>402</v>
      </c>
      <c r="B79" s="3" t="s">
        <v>41</v>
      </c>
      <c r="C79" s="3" t="s">
        <v>42</v>
      </c>
      <c r="D79" s="3">
        <v>186</v>
      </c>
      <c r="E79" s="3">
        <v>1</v>
      </c>
      <c r="F79" s="3">
        <v>0</v>
      </c>
      <c r="G79" s="3">
        <v>2912520</v>
      </c>
      <c r="H79" s="3">
        <v>521808</v>
      </c>
      <c r="I79" s="3">
        <v>23381</v>
      </c>
    </row>
    <row r="80" spans="1:24" x14ac:dyDescent="0.4">
      <c r="A80" s="3">
        <v>443</v>
      </c>
      <c r="B80" s="3" t="s">
        <v>43</v>
      </c>
      <c r="C80" s="3" t="s">
        <v>44</v>
      </c>
      <c r="D80" s="3">
        <v>191</v>
      </c>
      <c r="E80" s="3">
        <v>3</v>
      </c>
      <c r="F80" s="3">
        <v>3</v>
      </c>
      <c r="G80" s="3">
        <v>1392303</v>
      </c>
      <c r="H80" s="3">
        <v>801466</v>
      </c>
      <c r="I80" s="3">
        <v>13613</v>
      </c>
    </row>
    <row r="81" spans="1:15" x14ac:dyDescent="0.4">
      <c r="A81" s="3">
        <v>545</v>
      </c>
      <c r="B81" s="3" t="s">
        <v>45</v>
      </c>
      <c r="C81" s="3" t="s">
        <v>46</v>
      </c>
      <c r="D81" s="3">
        <v>182</v>
      </c>
      <c r="E81" s="3">
        <v>0</v>
      </c>
      <c r="F81" s="3">
        <v>3</v>
      </c>
      <c r="G81" s="3">
        <v>1516475</v>
      </c>
      <c r="H81" s="3">
        <v>888236</v>
      </c>
      <c r="I81" s="3">
        <v>39820</v>
      </c>
    </row>
    <row r="84" spans="1:15" x14ac:dyDescent="0.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x14ac:dyDescent="0.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x14ac:dyDescent="0.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x14ac:dyDescent="0.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 x14ac:dyDescent="0.4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 x14ac:dyDescent="0.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 x14ac:dyDescent="0.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x14ac:dyDescent="0.4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1:15" x14ac:dyDescent="0.4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 x14ac:dyDescent="0.4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 x14ac:dyDescent="0.4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</sheetData>
  <pageMargins left="0.7" right="0.7" top="0.75" bottom="0.75" header="0.3" footer="0.3"/>
  <pageSetup paperSize="9" scale="95" fitToHeight="0" orientation="landscape" horizontalDpi="200" verticalDpi="200" r:id="rId1"/>
  <rowBreaks count="2" manualBreakCount="2">
    <brk id="11" max="16383" man="1"/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zoomScale="70" zoomScaleNormal="70" workbookViewId="0">
      <selection activeCell="D10" sqref="D10"/>
    </sheetView>
  </sheetViews>
  <sheetFormatPr defaultRowHeight="15" x14ac:dyDescent="0.25"/>
  <cols>
    <col min="3" max="3" width="9.85546875" bestFit="1" customWidth="1"/>
    <col min="12" max="12" width="13.7109375" bestFit="1" customWidth="1"/>
    <col min="14" max="14" width="12.42578125" bestFit="1" customWidth="1"/>
    <col min="15" max="15" width="12.5703125" customWidth="1"/>
    <col min="18" max="18" width="11.140625" bestFit="1" customWidth="1"/>
    <col min="19" max="19" width="12" bestFit="1" customWidth="1"/>
    <col min="20" max="20" width="10.85546875" bestFit="1" customWidth="1"/>
    <col min="22" max="22" width="12.28515625" bestFit="1" customWidth="1"/>
    <col min="23" max="23" width="12.85546875" bestFit="1" customWidth="1"/>
  </cols>
  <sheetData>
    <row r="1" spans="1:23" ht="20.25" x14ac:dyDescent="0.25">
      <c r="A1" s="36" t="s">
        <v>72</v>
      </c>
      <c r="B1" s="37"/>
      <c r="C1" s="38"/>
      <c r="D1" s="35" t="s">
        <v>73</v>
      </c>
      <c r="E1" s="35"/>
      <c r="F1" s="35"/>
      <c r="G1" s="35" t="s">
        <v>62</v>
      </c>
      <c r="H1" s="35"/>
      <c r="I1" s="35"/>
      <c r="J1" s="35"/>
      <c r="K1" s="35"/>
      <c r="L1" s="35"/>
      <c r="M1" s="35"/>
      <c r="O1" s="24" t="s">
        <v>75</v>
      </c>
      <c r="P1" s="24" t="s">
        <v>76</v>
      </c>
      <c r="Q1" s="35" t="s">
        <v>56</v>
      </c>
      <c r="R1" s="35"/>
      <c r="S1" s="35"/>
      <c r="T1" s="35"/>
      <c r="U1" s="23" t="s">
        <v>64</v>
      </c>
      <c r="V1" s="23" t="s">
        <v>77</v>
      </c>
      <c r="W1" s="23" t="s">
        <v>66</v>
      </c>
    </row>
    <row r="2" spans="1:23" ht="20.25" x14ac:dyDescent="0.25">
      <c r="A2" s="17" t="s">
        <v>0</v>
      </c>
      <c r="B2" s="17" t="s">
        <v>1</v>
      </c>
      <c r="C2" s="17" t="s">
        <v>2</v>
      </c>
      <c r="D2" s="18" t="s">
        <v>78</v>
      </c>
      <c r="E2" s="17" t="s">
        <v>79</v>
      </c>
      <c r="F2" s="17" t="s">
        <v>61</v>
      </c>
      <c r="G2" s="17" t="s">
        <v>6</v>
      </c>
      <c r="H2" s="17" t="s">
        <v>79</v>
      </c>
      <c r="I2" s="17" t="s">
        <v>67</v>
      </c>
      <c r="J2" s="17" t="s">
        <v>68</v>
      </c>
      <c r="K2" s="17" t="s">
        <v>80</v>
      </c>
      <c r="L2" s="17" t="s">
        <v>70</v>
      </c>
      <c r="M2" s="17" t="s">
        <v>7</v>
      </c>
      <c r="N2" s="34" t="s">
        <v>74</v>
      </c>
      <c r="O2" s="24"/>
      <c r="P2" s="24"/>
      <c r="Q2" s="17" t="s">
        <v>59</v>
      </c>
      <c r="R2" s="17" t="s">
        <v>81</v>
      </c>
      <c r="S2" s="17" t="s">
        <v>63</v>
      </c>
      <c r="T2" s="17" t="s">
        <v>8</v>
      </c>
      <c r="U2" s="23"/>
      <c r="V2" s="23"/>
      <c r="W2" s="23"/>
    </row>
    <row r="3" spans="1:23" ht="20.25" x14ac:dyDescent="0.55000000000000004">
      <c r="A3" s="17">
        <v>319</v>
      </c>
      <c r="B3" s="19" t="str">
        <f>VLOOKUP(A3,Source!$A$1:$I$81,2,0)</f>
        <v>معصومه</v>
      </c>
      <c r="C3" s="19" t="str">
        <f>VLOOKUP(A3,Source!$A$1:$I$81,3,0)</f>
        <v>گرامي</v>
      </c>
      <c r="D3" s="19">
        <v>180</v>
      </c>
      <c r="E3" s="19">
        <f>IF(VLOOKUP(A3,Source!$A$1:$I$81,4,0)&gt;180,VLOOKUP(A3,Source!$A$1:$I$81,4,0)-180,0)</f>
        <v>7</v>
      </c>
      <c r="F3" s="19">
        <f>IF(VLOOKUP(A3,Source!$A$1:$I$81,4,0)&lt;180,180-VLOOKUP(A3,Source!$A$1:$I$81,4,0),0)</f>
        <v>0</v>
      </c>
      <c r="G3" s="19">
        <f>VLOOKUP(A3,Source!$A$1:$I$81,7,0)</f>
        <v>2982765</v>
      </c>
      <c r="H3" s="19">
        <f>(G3/D3)*E3*1.4</f>
        <v>162394.98333333334</v>
      </c>
      <c r="I3" s="19"/>
      <c r="J3" s="19">
        <f>IF(VLOOKUP(A3,Source!$A$1:$I$81,6,0)&lt;=2,VLOOKUP(A3,Source!$A$1:$I$81,6,0)*92000,2*92000)</f>
        <v>184000</v>
      </c>
      <c r="K3" s="19">
        <v>40000</v>
      </c>
      <c r="L3" s="20">
        <f>(G3/30)*VLOOKUP(A3,Source!$A$1:$I$81,5,0)</f>
        <v>198851</v>
      </c>
      <c r="M3" s="19">
        <f>VLOOKUP(A3,Source!$A$1:$I$81,8,0)</f>
        <v>719663</v>
      </c>
      <c r="N3" s="20">
        <f>G3+H3+I3+J3+K3+L3+M3</f>
        <v>4287673.9833333334</v>
      </c>
      <c r="O3" s="20">
        <f>N3-L3</f>
        <v>4088822.9833333334</v>
      </c>
      <c r="P3" s="19">
        <f>J3</f>
        <v>184000</v>
      </c>
      <c r="Q3" s="19">
        <f>IF((O3-2000000)&gt;0,(O3-2000000)*10%,0)</f>
        <v>208882.29833333334</v>
      </c>
      <c r="R3" s="19">
        <f>(G3/180)*F3</f>
        <v>0</v>
      </c>
      <c r="S3" s="19">
        <f>(M3-J3)*7%</f>
        <v>37496.410000000003</v>
      </c>
      <c r="T3" s="19"/>
      <c r="U3" s="19">
        <f>R3+S3+Q3</f>
        <v>246378.70833333334</v>
      </c>
      <c r="V3" s="19">
        <f>23%*(N3-J3)</f>
        <v>943845.01616666676</v>
      </c>
      <c r="W3" s="20">
        <f>N3-U3</f>
        <v>4041295.2749999999</v>
      </c>
    </row>
    <row r="4" spans="1:23" ht="20.25" x14ac:dyDescent="0.55000000000000004">
      <c r="A4" s="17">
        <v>325</v>
      </c>
      <c r="B4" s="19" t="str">
        <f>VLOOKUP(A4,Source!$A$1:$I$81,2,0)</f>
        <v>يوسف</v>
      </c>
      <c r="C4" s="19" t="str">
        <f>VLOOKUP(A4,Source!$A$1:$I$81,3,0)</f>
        <v>پورمنوچهري</v>
      </c>
      <c r="D4" s="19">
        <v>180</v>
      </c>
      <c r="E4" s="19">
        <f>IF(VLOOKUP(A4,Source!$A$1:$I$81,4,0)&gt;180,VLOOKUP(A4,Source!$A$1:$I$81,4,0)-180,0)</f>
        <v>9</v>
      </c>
      <c r="F4" s="19">
        <f>IF(VLOOKUP(A4,Source!$A$1:$I$81,4,0)&lt;180,180-VLOOKUP(A4,Source!$A$1:$I$81,4,0),0)</f>
        <v>0</v>
      </c>
      <c r="G4" s="19">
        <f>VLOOKUP(A4,Source!$A$1:$I$81,7,0)</f>
        <v>1180547</v>
      </c>
      <c r="H4" s="19">
        <f t="shared" ref="H4:H21" si="0">(G4/D4)*E4*1.4</f>
        <v>82638.290000000008</v>
      </c>
      <c r="I4" s="19"/>
      <c r="J4" s="19">
        <f>IF(VLOOKUP(A4,Source!$A$1:$I$81,6,0)&lt;=2,VLOOKUP(A4,Source!$A$1:$I$81,6,0)*92000,2*92000)</f>
        <v>184000</v>
      </c>
      <c r="K4" s="19">
        <v>40000</v>
      </c>
      <c r="L4" s="20">
        <f>(G4/30)*VLOOKUP(A4,Source!$A$1:$I$81,5,0)</f>
        <v>118054.7</v>
      </c>
      <c r="M4" s="19">
        <f>VLOOKUP(A4,Source!$A$1:$I$81,8,0)</f>
        <v>429588</v>
      </c>
      <c r="N4" s="20">
        <f t="shared" ref="N4:N21" si="1">G4+H4+I4+J4+K4+L4+M4</f>
        <v>2034827.99</v>
      </c>
      <c r="O4" s="20">
        <f t="shared" ref="O4:O21" si="2">N4-L4</f>
        <v>1916773.29</v>
      </c>
      <c r="P4" s="19">
        <f t="shared" ref="P4:P21" si="3">J4</f>
        <v>184000</v>
      </c>
      <c r="Q4" s="19">
        <f t="shared" ref="Q4:Q21" si="4">IF((O4-2000000)&gt;0,(O4-2000000)*10%,0)</f>
        <v>0</v>
      </c>
      <c r="R4" s="19">
        <f t="shared" ref="R4:R21" si="5">(G4/180)*F4</f>
        <v>0</v>
      </c>
      <c r="S4" s="19">
        <f t="shared" ref="S4:S21" si="6">(M4-J4)*7%</f>
        <v>17191.16</v>
      </c>
      <c r="T4" s="19"/>
      <c r="U4" s="19">
        <f t="shared" ref="U4:U21" si="7">R4+S4+Q4</f>
        <v>17191.16</v>
      </c>
      <c r="V4" s="19">
        <f t="shared" ref="V4:V21" si="8">23%*(N4-J4)</f>
        <v>425690.43770000001</v>
      </c>
      <c r="W4" s="20">
        <f t="shared" ref="W4:W21" si="9">N4-U4</f>
        <v>2017636.83</v>
      </c>
    </row>
    <row r="5" spans="1:23" ht="20.25" x14ac:dyDescent="0.55000000000000004">
      <c r="A5" s="17">
        <v>329</v>
      </c>
      <c r="B5" s="19" t="str">
        <f>VLOOKUP(A5,Source!$A$1:$I$81,2,0)</f>
        <v>عبداله</v>
      </c>
      <c r="C5" s="19" t="str">
        <f>VLOOKUP(A5,Source!$A$1:$I$81,3,0)</f>
        <v>مسگرها</v>
      </c>
      <c r="D5" s="19">
        <v>180</v>
      </c>
      <c r="E5" s="19">
        <f>IF(VLOOKUP(A5,Source!$A$1:$I$81,4,0)&gt;180,VLOOKUP(A5,Source!$A$1:$I$81,4,0)-180,0)</f>
        <v>0</v>
      </c>
      <c r="F5" s="19">
        <f>IF(VLOOKUP(A5,Source!$A$1:$I$81,4,0)&lt;180,180-VLOOKUP(A5,Source!$A$1:$I$81,4,0),0)</f>
        <v>3</v>
      </c>
      <c r="G5" s="19">
        <f>VLOOKUP(A5,Source!$A$1:$I$81,7,0)</f>
        <v>1386059</v>
      </c>
      <c r="H5" s="19">
        <f t="shared" si="0"/>
        <v>0</v>
      </c>
      <c r="I5" s="19"/>
      <c r="J5" s="19">
        <f>IF(VLOOKUP(A5,Source!$A$1:$I$81,6,0)&lt;=2,VLOOKUP(A5,Source!$A$1:$I$81,6,0)*92000,2*92000)</f>
        <v>0</v>
      </c>
      <c r="K5" s="19">
        <v>40000</v>
      </c>
      <c r="L5" s="20">
        <f>(G5/30)*VLOOKUP(A5,Source!$A$1:$I$81,5,0)</f>
        <v>138605.9</v>
      </c>
      <c r="M5" s="19">
        <f>VLOOKUP(A5,Source!$A$1:$I$81,8,0)</f>
        <v>745464</v>
      </c>
      <c r="N5" s="20">
        <f t="shared" si="1"/>
        <v>2310128.9</v>
      </c>
      <c r="O5" s="20">
        <f t="shared" si="2"/>
        <v>2171523</v>
      </c>
      <c r="P5" s="19">
        <f t="shared" si="3"/>
        <v>0</v>
      </c>
      <c r="Q5" s="19">
        <f t="shared" si="4"/>
        <v>17152.3</v>
      </c>
      <c r="R5" s="19">
        <f t="shared" si="5"/>
        <v>23100.983333333334</v>
      </c>
      <c r="S5" s="19">
        <f t="shared" si="6"/>
        <v>52182.48</v>
      </c>
      <c r="T5" s="19"/>
      <c r="U5" s="19">
        <f t="shared" si="7"/>
        <v>92435.763333333336</v>
      </c>
      <c r="V5" s="19">
        <f t="shared" si="8"/>
        <v>531329.647</v>
      </c>
      <c r="W5" s="20">
        <f t="shared" si="9"/>
        <v>2217693.1366666667</v>
      </c>
    </row>
    <row r="6" spans="1:23" ht="20.25" x14ac:dyDescent="0.55000000000000004">
      <c r="A6" s="17">
        <v>346</v>
      </c>
      <c r="B6" s="19" t="str">
        <f>VLOOKUP(A6,Source!$A$1:$I$81,2,0)</f>
        <v>علیرضا</v>
      </c>
      <c r="C6" s="19" t="str">
        <f>VLOOKUP(A6,Source!$A$1:$I$81,3,0)</f>
        <v>اکبری</v>
      </c>
      <c r="D6" s="19">
        <v>180</v>
      </c>
      <c r="E6" s="19">
        <f>IF(VLOOKUP(A6,Source!$A$1:$I$81,4,0)&gt;180,VLOOKUP(A6,Source!$A$1:$I$81,4,0)-180,0)</f>
        <v>11</v>
      </c>
      <c r="F6" s="19">
        <f>IF(VLOOKUP(A6,Source!$A$1:$I$81,4,0)&lt;180,180-VLOOKUP(A6,Source!$A$1:$I$81,4,0),0)</f>
        <v>0</v>
      </c>
      <c r="G6" s="19">
        <f>VLOOKUP(A6,Source!$A$1:$I$81,7,0)</f>
        <v>2882514</v>
      </c>
      <c r="H6" s="19">
        <f t="shared" si="0"/>
        <v>246615.08666666664</v>
      </c>
      <c r="I6" s="19"/>
      <c r="J6" s="19">
        <f>IF(VLOOKUP(A6,Source!$A$1:$I$81,6,0)&lt;=2,VLOOKUP(A6,Source!$A$1:$I$81,6,0)*92000,2*92000)</f>
        <v>184000</v>
      </c>
      <c r="K6" s="19">
        <v>40000</v>
      </c>
      <c r="L6" s="20">
        <f>(G6/30)*VLOOKUP(A6,Source!$A$1:$I$81,5,0)</f>
        <v>192167.6</v>
      </c>
      <c r="M6" s="19">
        <f>VLOOKUP(A6,Source!$A$1:$I$81,8,0)</f>
        <v>451856</v>
      </c>
      <c r="N6" s="20">
        <f t="shared" si="1"/>
        <v>3997152.6866666665</v>
      </c>
      <c r="O6" s="20">
        <f t="shared" si="2"/>
        <v>3804985.0866666664</v>
      </c>
      <c r="P6" s="19">
        <f t="shared" si="3"/>
        <v>184000</v>
      </c>
      <c r="Q6" s="19">
        <f t="shared" si="4"/>
        <v>180498.50866666666</v>
      </c>
      <c r="R6" s="19">
        <f t="shared" si="5"/>
        <v>0</v>
      </c>
      <c r="S6" s="19">
        <f t="shared" si="6"/>
        <v>18749.920000000002</v>
      </c>
      <c r="T6" s="19"/>
      <c r="U6" s="19">
        <f t="shared" si="7"/>
        <v>199248.42866666667</v>
      </c>
      <c r="V6" s="19">
        <f t="shared" si="8"/>
        <v>877025.11793333339</v>
      </c>
      <c r="W6" s="20">
        <f t="shared" si="9"/>
        <v>3797904.2579999999</v>
      </c>
    </row>
    <row r="7" spans="1:23" ht="20.25" x14ac:dyDescent="0.55000000000000004">
      <c r="A7" s="17">
        <v>351</v>
      </c>
      <c r="B7" s="19" t="str">
        <f>VLOOKUP(A7,Source!$A$1:$I$81,2,0)</f>
        <v>حسين</v>
      </c>
      <c r="C7" s="19" t="str">
        <f>VLOOKUP(A7,Source!$A$1:$I$81,3,0)</f>
        <v>تيموري</v>
      </c>
      <c r="D7" s="19">
        <v>180</v>
      </c>
      <c r="E7" s="19">
        <f>IF(VLOOKUP(A7,Source!$A$1:$I$81,4,0)&gt;180,VLOOKUP(A7,Source!$A$1:$I$81,4,0)-180,0)</f>
        <v>0</v>
      </c>
      <c r="F7" s="19">
        <f>IF(VLOOKUP(A7,Source!$A$1:$I$81,4,0)&lt;180,180-VLOOKUP(A7,Source!$A$1:$I$81,4,0),0)</f>
        <v>2</v>
      </c>
      <c r="G7" s="19">
        <f>VLOOKUP(A7,Source!$A$1:$I$81,7,0)</f>
        <v>2782573</v>
      </c>
      <c r="H7" s="19">
        <f t="shared" si="0"/>
        <v>0</v>
      </c>
      <c r="I7" s="19"/>
      <c r="J7" s="19">
        <f>IF(VLOOKUP(A7,Source!$A$1:$I$81,6,0)&lt;=2,VLOOKUP(A7,Source!$A$1:$I$81,6,0)*92000,2*92000)</f>
        <v>0</v>
      </c>
      <c r="K7" s="19">
        <v>40000</v>
      </c>
      <c r="L7" s="20">
        <f>(G7/30)*VLOOKUP(A7,Source!$A$1:$I$81,5,0)</f>
        <v>185504.86666666667</v>
      </c>
      <c r="M7" s="19">
        <f>VLOOKUP(A7,Source!$A$1:$I$81,8,0)</f>
        <v>627515</v>
      </c>
      <c r="N7" s="20">
        <f t="shared" si="1"/>
        <v>3635592.8666666667</v>
      </c>
      <c r="O7" s="20">
        <f t="shared" si="2"/>
        <v>3450088</v>
      </c>
      <c r="P7" s="19">
        <f t="shared" si="3"/>
        <v>0</v>
      </c>
      <c r="Q7" s="19">
        <f t="shared" si="4"/>
        <v>145008.80000000002</v>
      </c>
      <c r="R7" s="19">
        <f t="shared" si="5"/>
        <v>30917.477777777778</v>
      </c>
      <c r="S7" s="19">
        <f t="shared" si="6"/>
        <v>43926.05</v>
      </c>
      <c r="T7" s="19"/>
      <c r="U7" s="19">
        <f t="shared" si="7"/>
        <v>219852.3277777778</v>
      </c>
      <c r="V7" s="19">
        <f t="shared" si="8"/>
        <v>836186.35933333333</v>
      </c>
      <c r="W7" s="20">
        <f t="shared" si="9"/>
        <v>3415740.5388888889</v>
      </c>
    </row>
    <row r="8" spans="1:23" ht="20.25" x14ac:dyDescent="0.55000000000000004">
      <c r="A8" s="17">
        <v>365</v>
      </c>
      <c r="B8" s="19" t="str">
        <f>VLOOKUP(A8,Source!$A$1:$I$81,2,0)</f>
        <v>مسعود</v>
      </c>
      <c r="C8" s="19" t="str">
        <f>VLOOKUP(A8,Source!$A$1:$I$81,3,0)</f>
        <v>شاعري</v>
      </c>
      <c r="D8" s="19">
        <v>180</v>
      </c>
      <c r="E8" s="19">
        <f>IF(VLOOKUP(A8,Source!$A$1:$I$81,4,0)&gt;180,VLOOKUP(A8,Source!$A$1:$I$81,4,0)-180,0)</f>
        <v>10</v>
      </c>
      <c r="F8" s="19">
        <f>IF(VLOOKUP(A8,Source!$A$1:$I$81,4,0)&lt;180,180-VLOOKUP(A8,Source!$A$1:$I$81,4,0),0)</f>
        <v>0</v>
      </c>
      <c r="G8" s="19">
        <f>VLOOKUP(A8,Source!$A$1:$I$81,7,0)</f>
        <v>2494237</v>
      </c>
      <c r="H8" s="19">
        <f t="shared" si="0"/>
        <v>193996.2111111111</v>
      </c>
      <c r="I8" s="19"/>
      <c r="J8" s="19">
        <f>IF(VLOOKUP(A8,Source!$A$1:$I$81,6,0)&lt;=2,VLOOKUP(A8,Source!$A$1:$I$81,6,0)*92000,2*92000)</f>
        <v>184000</v>
      </c>
      <c r="K8" s="19">
        <v>40000</v>
      </c>
      <c r="L8" s="20">
        <f>(G8/30)*VLOOKUP(A8,Source!$A$1:$I$81,5,0)</f>
        <v>249423.7</v>
      </c>
      <c r="M8" s="19">
        <f>VLOOKUP(A8,Source!$A$1:$I$81,8,0)</f>
        <v>664250</v>
      </c>
      <c r="N8" s="20">
        <f t="shared" si="1"/>
        <v>3825906.9111111113</v>
      </c>
      <c r="O8" s="20">
        <f t="shared" si="2"/>
        <v>3576483.2111111111</v>
      </c>
      <c r="P8" s="19">
        <f t="shared" si="3"/>
        <v>184000</v>
      </c>
      <c r="Q8" s="19">
        <f t="shared" si="4"/>
        <v>157648.32111111112</v>
      </c>
      <c r="R8" s="19">
        <f t="shared" si="5"/>
        <v>0</v>
      </c>
      <c r="S8" s="19">
        <f t="shared" si="6"/>
        <v>33617.5</v>
      </c>
      <c r="T8" s="19"/>
      <c r="U8" s="19">
        <f t="shared" si="7"/>
        <v>191265.82111111112</v>
      </c>
      <c r="V8" s="19">
        <f t="shared" si="8"/>
        <v>837638.58955555561</v>
      </c>
      <c r="W8" s="20">
        <f t="shared" si="9"/>
        <v>3634641.0900000003</v>
      </c>
    </row>
    <row r="9" spans="1:23" ht="20.25" x14ac:dyDescent="0.55000000000000004">
      <c r="A9" s="17">
        <v>391</v>
      </c>
      <c r="B9" s="19" t="str">
        <f>VLOOKUP(A9,Source!$A$1:$I$81,2,0)</f>
        <v>كريم</v>
      </c>
      <c r="C9" s="19" t="str">
        <f>VLOOKUP(A9,Source!$A$1:$I$81,3,0)</f>
        <v>محرم زاده</v>
      </c>
      <c r="D9" s="19">
        <v>180</v>
      </c>
      <c r="E9" s="19">
        <f>IF(VLOOKUP(A9,Source!$A$1:$I$81,4,0)&gt;180,VLOOKUP(A9,Source!$A$1:$I$81,4,0)-180,0)</f>
        <v>6</v>
      </c>
      <c r="F9" s="19">
        <f>IF(VLOOKUP(A9,Source!$A$1:$I$81,4,0)&lt;180,180-VLOOKUP(A9,Source!$A$1:$I$81,4,0),0)</f>
        <v>0</v>
      </c>
      <c r="G9" s="19">
        <f>VLOOKUP(A9,Source!$A$1:$I$81,7,0)</f>
        <v>1468497</v>
      </c>
      <c r="H9" s="19">
        <f t="shared" si="0"/>
        <v>68529.86</v>
      </c>
      <c r="I9" s="19"/>
      <c r="J9" s="19">
        <f>IF(VLOOKUP(A9,Source!$A$1:$I$81,6,0)&lt;=2,VLOOKUP(A9,Source!$A$1:$I$81,6,0)*92000,2*92000)</f>
        <v>92000</v>
      </c>
      <c r="K9" s="19">
        <v>40000</v>
      </c>
      <c r="L9" s="20">
        <f>(G9/30)*VLOOKUP(A9,Source!$A$1:$I$81,5,0)</f>
        <v>97899.8</v>
      </c>
      <c r="M9" s="19">
        <f>VLOOKUP(A9,Source!$A$1:$I$81,8,0)</f>
        <v>698964</v>
      </c>
      <c r="N9" s="20">
        <f t="shared" si="1"/>
        <v>2465890.66</v>
      </c>
      <c r="O9" s="20">
        <f t="shared" si="2"/>
        <v>2367990.8600000003</v>
      </c>
      <c r="P9" s="19">
        <f t="shared" si="3"/>
        <v>92000</v>
      </c>
      <c r="Q9" s="19">
        <f t="shared" si="4"/>
        <v>36799.086000000032</v>
      </c>
      <c r="R9" s="19">
        <f t="shared" si="5"/>
        <v>0</v>
      </c>
      <c r="S9" s="19">
        <f t="shared" si="6"/>
        <v>42487.48</v>
      </c>
      <c r="T9" s="19"/>
      <c r="U9" s="19">
        <f t="shared" si="7"/>
        <v>79286.566000000035</v>
      </c>
      <c r="V9" s="19">
        <f t="shared" si="8"/>
        <v>545994.85180000006</v>
      </c>
      <c r="W9" s="20">
        <f t="shared" si="9"/>
        <v>2386604.094</v>
      </c>
    </row>
    <row r="10" spans="1:23" ht="20.25" x14ac:dyDescent="0.55000000000000004">
      <c r="A10" s="17">
        <v>402</v>
      </c>
      <c r="B10" s="19" t="str">
        <f>VLOOKUP(A10,Source!$A$1:$I$81,2,0)</f>
        <v>حسن</v>
      </c>
      <c r="C10" s="19" t="str">
        <f>VLOOKUP(A10,Source!$A$1:$I$81,3,0)</f>
        <v>اردوئي</v>
      </c>
      <c r="D10" s="19">
        <v>180</v>
      </c>
      <c r="E10" s="19">
        <f>IF(VLOOKUP(A10,Source!$A$1:$I$81,4,0)&gt;180,VLOOKUP(A10,Source!$A$1:$I$81,4,0)-180,0)</f>
        <v>6</v>
      </c>
      <c r="F10" s="19">
        <f>IF(VLOOKUP(A10,Source!$A$1:$I$81,4,0)&lt;180,180-VLOOKUP(A10,Source!$A$1:$I$81,4,0),0)</f>
        <v>0</v>
      </c>
      <c r="G10" s="19">
        <f>VLOOKUP(A10,Source!$A$1:$I$81,7,0)</f>
        <v>2364480</v>
      </c>
      <c r="H10" s="19">
        <f t="shared" si="0"/>
        <v>110342.39999999999</v>
      </c>
      <c r="I10" s="19"/>
      <c r="J10" s="19">
        <f>IF(VLOOKUP(A10,Source!$A$1:$I$81,6,0)&lt;=2,VLOOKUP(A10,Source!$A$1:$I$81,6,0)*92000,2*92000)</f>
        <v>0</v>
      </c>
      <c r="K10" s="19">
        <v>40000</v>
      </c>
      <c r="L10" s="20">
        <f>(G10/30)*VLOOKUP(A10,Source!$A$1:$I$81,5,0)</f>
        <v>78816</v>
      </c>
      <c r="M10" s="19">
        <f>VLOOKUP(A10,Source!$A$1:$I$81,8,0)</f>
        <v>824204</v>
      </c>
      <c r="N10" s="20">
        <f t="shared" si="1"/>
        <v>3417842.4</v>
      </c>
      <c r="O10" s="20">
        <f t="shared" si="2"/>
        <v>3339026.4</v>
      </c>
      <c r="P10" s="19">
        <f t="shared" si="3"/>
        <v>0</v>
      </c>
      <c r="Q10" s="19">
        <f t="shared" si="4"/>
        <v>133902.63999999998</v>
      </c>
      <c r="R10" s="19">
        <f t="shared" si="5"/>
        <v>0</v>
      </c>
      <c r="S10" s="19">
        <f t="shared" si="6"/>
        <v>57694.280000000006</v>
      </c>
      <c r="T10" s="19"/>
      <c r="U10" s="19">
        <f t="shared" si="7"/>
        <v>191596.91999999998</v>
      </c>
      <c r="V10" s="19">
        <f t="shared" si="8"/>
        <v>786103.75199999998</v>
      </c>
      <c r="W10" s="20">
        <f t="shared" si="9"/>
        <v>3226245.48</v>
      </c>
    </row>
    <row r="11" spans="1:23" ht="20.25" x14ac:dyDescent="0.55000000000000004">
      <c r="A11" s="17">
        <v>429</v>
      </c>
      <c r="B11" s="19" t="str">
        <f>VLOOKUP(A11,Source!$A$1:$I$81,2,0)</f>
        <v>علي</v>
      </c>
      <c r="C11" s="19" t="str">
        <f>VLOOKUP(A11,Source!$A$1:$I$81,3,0)</f>
        <v>ساغري</v>
      </c>
      <c r="D11" s="19">
        <v>180</v>
      </c>
      <c r="E11" s="19">
        <f>IF(VLOOKUP(A11,Source!$A$1:$I$81,4,0)&gt;180,VLOOKUP(A11,Source!$A$1:$I$81,4,0)-180,0)</f>
        <v>0</v>
      </c>
      <c r="F11" s="19">
        <f>IF(VLOOKUP(A11,Source!$A$1:$I$81,4,0)&lt;180,180-VLOOKUP(A11,Source!$A$1:$I$81,4,0),0)</f>
        <v>3</v>
      </c>
      <c r="G11" s="19">
        <f>VLOOKUP(A11,Source!$A$1:$I$81,7,0)</f>
        <v>1186400</v>
      </c>
      <c r="H11" s="19">
        <f t="shared" si="0"/>
        <v>0</v>
      </c>
      <c r="I11" s="19"/>
      <c r="J11" s="19">
        <f>IF(VLOOKUP(A11,Source!$A$1:$I$81,6,0)&lt;=2,VLOOKUP(A11,Source!$A$1:$I$81,6,0)*92000,2*92000)</f>
        <v>92000</v>
      </c>
      <c r="K11" s="19">
        <v>40000</v>
      </c>
      <c r="L11" s="20">
        <f>(G11/30)*VLOOKUP(A11,Source!$A$1:$I$81,5,0)</f>
        <v>39546.666666666664</v>
      </c>
      <c r="M11" s="19">
        <f>VLOOKUP(A11,Source!$A$1:$I$81,8,0)</f>
        <v>550367</v>
      </c>
      <c r="N11" s="20">
        <f t="shared" si="1"/>
        <v>1908313.6666666667</v>
      </c>
      <c r="O11" s="20">
        <f t="shared" si="2"/>
        <v>1868767</v>
      </c>
      <c r="P11" s="19">
        <f t="shared" si="3"/>
        <v>92000</v>
      </c>
      <c r="Q11" s="19">
        <f t="shared" si="4"/>
        <v>0</v>
      </c>
      <c r="R11" s="19">
        <f t="shared" si="5"/>
        <v>19773.333333333336</v>
      </c>
      <c r="S11" s="19">
        <f t="shared" si="6"/>
        <v>32085.690000000002</v>
      </c>
      <c r="T11" s="19"/>
      <c r="U11" s="19">
        <f t="shared" si="7"/>
        <v>51859.023333333338</v>
      </c>
      <c r="V11" s="19">
        <f t="shared" si="8"/>
        <v>417752.14333333337</v>
      </c>
      <c r="W11" s="20">
        <f t="shared" si="9"/>
        <v>1856454.6433333333</v>
      </c>
    </row>
    <row r="12" spans="1:23" ht="20.25" x14ac:dyDescent="0.55000000000000004">
      <c r="A12" s="17">
        <v>433</v>
      </c>
      <c r="B12" s="19" t="str">
        <f>VLOOKUP(A12,Source!$A$1:$I$81,2,0)</f>
        <v>حمداله</v>
      </c>
      <c r="C12" s="19" t="str">
        <f>VLOOKUP(A12,Source!$A$1:$I$81,3,0)</f>
        <v>فريددانش</v>
      </c>
      <c r="D12" s="19">
        <v>180</v>
      </c>
      <c r="E12" s="19">
        <f>IF(VLOOKUP(A12,Source!$A$1:$I$81,4,0)&gt;180,VLOOKUP(A12,Source!$A$1:$I$81,4,0)-180,0)</f>
        <v>9</v>
      </c>
      <c r="F12" s="19">
        <f>IF(VLOOKUP(A12,Source!$A$1:$I$81,4,0)&lt;180,180-VLOOKUP(A12,Source!$A$1:$I$81,4,0),0)</f>
        <v>0</v>
      </c>
      <c r="G12" s="19">
        <f>VLOOKUP(A12,Source!$A$1:$I$81,7,0)</f>
        <v>2323252</v>
      </c>
      <c r="H12" s="19">
        <f t="shared" si="0"/>
        <v>162627.63999999998</v>
      </c>
      <c r="I12" s="19"/>
      <c r="J12" s="19">
        <f>IF(VLOOKUP(A12,Source!$A$1:$I$81,6,0)&lt;=2,VLOOKUP(A12,Source!$A$1:$I$81,6,0)*92000,2*92000)</f>
        <v>184000</v>
      </c>
      <c r="K12" s="19">
        <v>40000</v>
      </c>
      <c r="L12" s="20">
        <f>(G12/30)*VLOOKUP(A12,Source!$A$1:$I$81,5,0)</f>
        <v>77441.733333333337</v>
      </c>
      <c r="M12" s="19">
        <f>VLOOKUP(A12,Source!$A$1:$I$81,8,0)</f>
        <v>586746</v>
      </c>
      <c r="N12" s="20">
        <f t="shared" si="1"/>
        <v>3374067.3733333335</v>
      </c>
      <c r="O12" s="20">
        <f t="shared" si="2"/>
        <v>3296625.64</v>
      </c>
      <c r="P12" s="19">
        <f t="shared" si="3"/>
        <v>184000</v>
      </c>
      <c r="Q12" s="19">
        <f t="shared" si="4"/>
        <v>129662.56400000001</v>
      </c>
      <c r="R12" s="19">
        <f t="shared" si="5"/>
        <v>0</v>
      </c>
      <c r="S12" s="19">
        <f t="shared" si="6"/>
        <v>28192.22</v>
      </c>
      <c r="T12" s="19"/>
      <c r="U12" s="19">
        <f t="shared" si="7"/>
        <v>157854.78400000001</v>
      </c>
      <c r="V12" s="19">
        <f t="shared" si="8"/>
        <v>733715.49586666678</v>
      </c>
      <c r="W12" s="20">
        <f t="shared" si="9"/>
        <v>3216212.5893333335</v>
      </c>
    </row>
    <row r="13" spans="1:23" ht="20.25" x14ac:dyDescent="0.55000000000000004">
      <c r="A13" s="17">
        <v>440</v>
      </c>
      <c r="B13" s="19" t="str">
        <f>VLOOKUP(A13,Source!$A$1:$I$81,2,0)</f>
        <v>مجتبي</v>
      </c>
      <c r="C13" s="19" t="str">
        <f>VLOOKUP(A13,Source!$A$1:$I$81,3,0)</f>
        <v>مهديون</v>
      </c>
      <c r="D13" s="19">
        <v>180</v>
      </c>
      <c r="E13" s="19">
        <f>IF(VLOOKUP(A13,Source!$A$1:$I$81,4,0)&gt;180,VLOOKUP(A13,Source!$A$1:$I$81,4,0)-180,0)</f>
        <v>0</v>
      </c>
      <c r="F13" s="19">
        <f>IF(VLOOKUP(A13,Source!$A$1:$I$81,4,0)&lt;180,180-VLOOKUP(A13,Source!$A$1:$I$81,4,0),0)</f>
        <v>3</v>
      </c>
      <c r="G13" s="19">
        <f>VLOOKUP(A13,Source!$A$1:$I$81,7,0)</f>
        <v>2500606</v>
      </c>
      <c r="H13" s="19">
        <f t="shared" si="0"/>
        <v>0</v>
      </c>
      <c r="I13" s="19"/>
      <c r="J13" s="19">
        <f>IF(VLOOKUP(A13,Source!$A$1:$I$81,6,0)&lt;=2,VLOOKUP(A13,Source!$A$1:$I$81,6,0)*92000,2*92000)</f>
        <v>92000</v>
      </c>
      <c r="K13" s="19">
        <v>40000</v>
      </c>
      <c r="L13" s="20">
        <f>(G13/30)*VLOOKUP(A13,Source!$A$1:$I$81,5,0)</f>
        <v>83353.53333333334</v>
      </c>
      <c r="M13" s="19">
        <f>VLOOKUP(A13,Source!$A$1:$I$81,8,0)</f>
        <v>406398</v>
      </c>
      <c r="N13" s="20">
        <f t="shared" si="1"/>
        <v>3122357.5333333332</v>
      </c>
      <c r="O13" s="20">
        <f t="shared" si="2"/>
        <v>3039004</v>
      </c>
      <c r="P13" s="19">
        <f t="shared" si="3"/>
        <v>92000</v>
      </c>
      <c r="Q13" s="19">
        <f t="shared" si="4"/>
        <v>103900.40000000001</v>
      </c>
      <c r="R13" s="19">
        <f t="shared" si="5"/>
        <v>41676.766666666663</v>
      </c>
      <c r="S13" s="19">
        <f t="shared" si="6"/>
        <v>22007.86</v>
      </c>
      <c r="T13" s="19"/>
      <c r="U13" s="19">
        <f t="shared" si="7"/>
        <v>167585.02666666667</v>
      </c>
      <c r="V13" s="19">
        <f t="shared" si="8"/>
        <v>696982.23266666662</v>
      </c>
      <c r="W13" s="20">
        <f t="shared" si="9"/>
        <v>2954772.5066666664</v>
      </c>
    </row>
    <row r="14" spans="1:23" ht="20.25" x14ac:dyDescent="0.55000000000000004">
      <c r="A14" s="17">
        <v>443</v>
      </c>
      <c r="B14" s="19" t="str">
        <f>VLOOKUP(A14,Source!$A$1:$I$81,2,0)</f>
        <v>سيدمهدي</v>
      </c>
      <c r="C14" s="19" t="str">
        <f>VLOOKUP(A14,Source!$A$1:$I$81,3,0)</f>
        <v>فرح شوكت پور</v>
      </c>
      <c r="D14" s="19">
        <v>180</v>
      </c>
      <c r="E14" s="19">
        <f>IF(VLOOKUP(A14,Source!$A$1:$I$81,4,0)&gt;180,VLOOKUP(A14,Source!$A$1:$I$81,4,0)-180,0)</f>
        <v>11</v>
      </c>
      <c r="F14" s="19">
        <f>IF(VLOOKUP(A14,Source!$A$1:$I$81,4,0)&lt;180,180-VLOOKUP(A14,Source!$A$1:$I$81,4,0),0)</f>
        <v>0</v>
      </c>
      <c r="G14" s="19">
        <f>VLOOKUP(A14,Source!$A$1:$I$81,7,0)</f>
        <v>1606988</v>
      </c>
      <c r="H14" s="19">
        <f t="shared" si="0"/>
        <v>137486.75111111111</v>
      </c>
      <c r="I14" s="19"/>
      <c r="J14" s="19">
        <f>IF(VLOOKUP(A14,Source!$A$1:$I$81,6,0)&lt;=2,VLOOKUP(A14,Source!$A$1:$I$81,6,0)*92000,2*92000)</f>
        <v>184000</v>
      </c>
      <c r="K14" s="19">
        <v>40000</v>
      </c>
      <c r="L14" s="20">
        <f>(G14/30)*VLOOKUP(A14,Source!$A$1:$I$81,5,0)</f>
        <v>160698.80000000002</v>
      </c>
      <c r="M14" s="19">
        <f>VLOOKUP(A14,Source!$A$1:$I$81,8,0)</f>
        <v>455761</v>
      </c>
      <c r="N14" s="20">
        <f t="shared" si="1"/>
        <v>2584934.551111111</v>
      </c>
      <c r="O14" s="20">
        <f t="shared" si="2"/>
        <v>2424235.7511111111</v>
      </c>
      <c r="P14" s="19">
        <f t="shared" si="3"/>
        <v>184000</v>
      </c>
      <c r="Q14" s="19">
        <f t="shared" si="4"/>
        <v>42423.575111111117</v>
      </c>
      <c r="R14" s="19">
        <f t="shared" si="5"/>
        <v>0</v>
      </c>
      <c r="S14" s="19">
        <f t="shared" si="6"/>
        <v>19023.27</v>
      </c>
      <c r="T14" s="19"/>
      <c r="U14" s="19">
        <f t="shared" si="7"/>
        <v>61446.845111111121</v>
      </c>
      <c r="V14" s="19">
        <f t="shared" si="8"/>
        <v>552214.94675555557</v>
      </c>
      <c r="W14" s="20">
        <f t="shared" si="9"/>
        <v>2523487.7059999998</v>
      </c>
    </row>
    <row r="15" spans="1:23" ht="20.25" x14ac:dyDescent="0.55000000000000004">
      <c r="A15" s="17">
        <v>491</v>
      </c>
      <c r="B15" s="19" t="str">
        <f>VLOOKUP(A15,Source!$A$1:$I$81,2,0)</f>
        <v>حسين</v>
      </c>
      <c r="C15" s="19" t="str">
        <f>VLOOKUP(A15,Source!$A$1:$I$81,3,0)</f>
        <v>جمشيدي مهر</v>
      </c>
      <c r="D15" s="19">
        <v>180</v>
      </c>
      <c r="E15" s="19">
        <f>IF(VLOOKUP(A15,Source!$A$1:$I$81,4,0)&gt;180,VLOOKUP(A15,Source!$A$1:$I$81,4,0)-180,0)</f>
        <v>6</v>
      </c>
      <c r="F15" s="19">
        <f>IF(VLOOKUP(A15,Source!$A$1:$I$81,4,0)&lt;180,180-VLOOKUP(A15,Source!$A$1:$I$81,4,0),0)</f>
        <v>0</v>
      </c>
      <c r="G15" s="19">
        <f>VLOOKUP(A15,Source!$A$1:$I$81,7,0)</f>
        <v>1821705</v>
      </c>
      <c r="H15" s="19">
        <f t="shared" si="0"/>
        <v>85012.9</v>
      </c>
      <c r="I15" s="19"/>
      <c r="J15" s="19">
        <f>IF(VLOOKUP(A15,Source!$A$1:$I$81,6,0)&lt;=2,VLOOKUP(A15,Source!$A$1:$I$81,6,0)*92000,2*92000)</f>
        <v>184000</v>
      </c>
      <c r="K15" s="19">
        <v>40000</v>
      </c>
      <c r="L15" s="20">
        <f>(G15/30)*VLOOKUP(A15,Source!$A$1:$I$81,5,0)</f>
        <v>182170.5</v>
      </c>
      <c r="M15" s="19">
        <f>VLOOKUP(A15,Source!$A$1:$I$81,8,0)</f>
        <v>507757</v>
      </c>
      <c r="N15" s="20">
        <f t="shared" si="1"/>
        <v>2820645.4</v>
      </c>
      <c r="O15" s="20">
        <f t="shared" si="2"/>
        <v>2638474.9</v>
      </c>
      <c r="P15" s="19">
        <f t="shared" si="3"/>
        <v>184000</v>
      </c>
      <c r="Q15" s="19">
        <f t="shared" si="4"/>
        <v>63847.489999999991</v>
      </c>
      <c r="R15" s="19">
        <f t="shared" si="5"/>
        <v>0</v>
      </c>
      <c r="S15" s="19">
        <f t="shared" si="6"/>
        <v>22662.99</v>
      </c>
      <c r="T15" s="19"/>
      <c r="U15" s="19">
        <f t="shared" si="7"/>
        <v>86510.48</v>
      </c>
      <c r="V15" s="19">
        <f t="shared" si="8"/>
        <v>606428.44200000004</v>
      </c>
      <c r="W15" s="20">
        <f t="shared" si="9"/>
        <v>2734134.92</v>
      </c>
    </row>
    <row r="16" spans="1:23" ht="20.25" x14ac:dyDescent="0.55000000000000004">
      <c r="A16" s="17">
        <v>494</v>
      </c>
      <c r="B16" s="19" t="str">
        <f>VLOOKUP(A16,Source!$A$1:$I$81,2,0)</f>
        <v>تقي</v>
      </c>
      <c r="C16" s="19" t="str">
        <f>VLOOKUP(A16,Source!$A$1:$I$81,3,0)</f>
        <v>كفائي</v>
      </c>
      <c r="D16" s="19">
        <v>180</v>
      </c>
      <c r="E16" s="19">
        <f>IF(VLOOKUP(A16,Source!$A$1:$I$81,4,0)&gt;180,VLOOKUP(A16,Source!$A$1:$I$81,4,0)-180,0)</f>
        <v>14</v>
      </c>
      <c r="F16" s="19">
        <f>IF(VLOOKUP(A16,Source!$A$1:$I$81,4,0)&lt;180,180-VLOOKUP(A16,Source!$A$1:$I$81,4,0),0)</f>
        <v>0</v>
      </c>
      <c r="G16" s="19">
        <f>VLOOKUP(A16,Source!$A$1:$I$81,7,0)</f>
        <v>1260977</v>
      </c>
      <c r="H16" s="19">
        <f t="shared" si="0"/>
        <v>137306.38444444444</v>
      </c>
      <c r="I16" s="19"/>
      <c r="J16" s="19">
        <f>IF(VLOOKUP(A16,Source!$A$1:$I$81,6,0)&lt;=2,VLOOKUP(A16,Source!$A$1:$I$81,6,0)*92000,2*92000)</f>
        <v>184000</v>
      </c>
      <c r="K16" s="19">
        <v>40000</v>
      </c>
      <c r="L16" s="20">
        <f>(G16/30)*VLOOKUP(A16,Source!$A$1:$I$81,5,0)</f>
        <v>126097.7</v>
      </c>
      <c r="M16" s="19">
        <f>VLOOKUP(A16,Source!$A$1:$I$81,8,0)</f>
        <v>573638</v>
      </c>
      <c r="N16" s="20">
        <f t="shared" si="1"/>
        <v>2322019.0844444446</v>
      </c>
      <c r="O16" s="20">
        <f t="shared" si="2"/>
        <v>2195921.3844444444</v>
      </c>
      <c r="P16" s="19">
        <f t="shared" si="3"/>
        <v>184000</v>
      </c>
      <c r="Q16" s="19">
        <f t="shared" si="4"/>
        <v>19592.138444444445</v>
      </c>
      <c r="R16" s="19">
        <f t="shared" si="5"/>
        <v>0</v>
      </c>
      <c r="S16" s="19">
        <f t="shared" si="6"/>
        <v>27274.660000000003</v>
      </c>
      <c r="T16" s="19"/>
      <c r="U16" s="19">
        <f t="shared" si="7"/>
        <v>46866.798444444445</v>
      </c>
      <c r="V16" s="19">
        <f t="shared" si="8"/>
        <v>491744.38942222227</v>
      </c>
      <c r="W16" s="20">
        <f t="shared" si="9"/>
        <v>2275152.2860000003</v>
      </c>
    </row>
    <row r="17" spans="1:23" ht="20.25" x14ac:dyDescent="0.55000000000000004">
      <c r="A17" s="17">
        <v>509</v>
      </c>
      <c r="B17" s="19" t="str">
        <f>VLOOKUP(A17,Source!$A$1:$I$81,2,0)</f>
        <v>كريم</v>
      </c>
      <c r="C17" s="19" t="str">
        <f>VLOOKUP(A17,Source!$A$1:$I$81,3,0)</f>
        <v>فرهودي</v>
      </c>
      <c r="D17" s="19">
        <v>180</v>
      </c>
      <c r="E17" s="19">
        <f>IF(VLOOKUP(A17,Source!$A$1:$I$81,4,0)&gt;180,VLOOKUP(A17,Source!$A$1:$I$81,4,0)-180,0)</f>
        <v>0</v>
      </c>
      <c r="F17" s="19">
        <f>IF(VLOOKUP(A17,Source!$A$1:$I$81,4,0)&lt;180,180-VLOOKUP(A17,Source!$A$1:$I$81,4,0),0)</f>
        <v>5</v>
      </c>
      <c r="G17" s="19">
        <f>VLOOKUP(A17,Source!$A$1:$I$81,7,0)</f>
        <v>1988386</v>
      </c>
      <c r="H17" s="19">
        <f t="shared" si="0"/>
        <v>0</v>
      </c>
      <c r="I17" s="19"/>
      <c r="J17" s="19">
        <f>IF(VLOOKUP(A17,Source!$A$1:$I$81,6,0)&lt;=2,VLOOKUP(A17,Source!$A$1:$I$81,6,0)*92000,2*92000)</f>
        <v>184000</v>
      </c>
      <c r="K17" s="19">
        <v>40000</v>
      </c>
      <c r="L17" s="20">
        <f>(G17/30)*VLOOKUP(A17,Source!$A$1:$I$81,5,0)</f>
        <v>66279.53333333334</v>
      </c>
      <c r="M17" s="19">
        <f>VLOOKUP(A17,Source!$A$1:$I$81,8,0)</f>
        <v>946282</v>
      </c>
      <c r="N17" s="20">
        <f t="shared" si="1"/>
        <v>3224947.5333333332</v>
      </c>
      <c r="O17" s="20">
        <f t="shared" si="2"/>
        <v>3158668</v>
      </c>
      <c r="P17" s="19">
        <f t="shared" si="3"/>
        <v>184000</v>
      </c>
      <c r="Q17" s="19">
        <f t="shared" si="4"/>
        <v>115866.8</v>
      </c>
      <c r="R17" s="19">
        <f t="shared" si="5"/>
        <v>55232.944444444445</v>
      </c>
      <c r="S17" s="19">
        <f t="shared" si="6"/>
        <v>53359.740000000005</v>
      </c>
      <c r="T17" s="19"/>
      <c r="U17" s="19">
        <f t="shared" si="7"/>
        <v>224459.48444444448</v>
      </c>
      <c r="V17" s="19">
        <f t="shared" si="8"/>
        <v>699417.93266666669</v>
      </c>
      <c r="W17" s="20">
        <f t="shared" si="9"/>
        <v>3000488.0488888887</v>
      </c>
    </row>
    <row r="18" spans="1:23" ht="20.25" x14ac:dyDescent="0.55000000000000004">
      <c r="A18" s="17">
        <v>516</v>
      </c>
      <c r="B18" s="19" t="str">
        <f>VLOOKUP(A18,Source!$A$1:$I$81,2,0)</f>
        <v>مصطفي</v>
      </c>
      <c r="C18" s="19" t="str">
        <f>VLOOKUP(A18,Source!$A$1:$I$81,3,0)</f>
        <v>فرح شوكت پور</v>
      </c>
      <c r="D18" s="19">
        <v>180</v>
      </c>
      <c r="E18" s="19">
        <f>IF(VLOOKUP(A18,Source!$A$1:$I$81,4,0)&gt;180,VLOOKUP(A18,Source!$A$1:$I$81,4,0)-180,0)</f>
        <v>2</v>
      </c>
      <c r="F18" s="19">
        <f>IF(VLOOKUP(A18,Source!$A$1:$I$81,4,0)&lt;180,180-VLOOKUP(A18,Source!$A$1:$I$81,4,0),0)</f>
        <v>0</v>
      </c>
      <c r="G18" s="19">
        <f>VLOOKUP(A18,Source!$A$1:$I$81,7,0)</f>
        <v>2467746</v>
      </c>
      <c r="H18" s="19">
        <f t="shared" si="0"/>
        <v>38387.159999999996</v>
      </c>
      <c r="I18" s="19"/>
      <c r="J18" s="19">
        <f>IF(VLOOKUP(A18,Source!$A$1:$I$81,6,0)&lt;=2,VLOOKUP(A18,Source!$A$1:$I$81,6,0)*92000,2*92000)</f>
        <v>0</v>
      </c>
      <c r="K18" s="19">
        <v>40000</v>
      </c>
      <c r="L18" s="20">
        <f>(G18/30)*VLOOKUP(A18,Source!$A$1:$I$81,5,0)</f>
        <v>164516.4</v>
      </c>
      <c r="M18" s="19">
        <f>VLOOKUP(A18,Source!$A$1:$I$81,8,0)</f>
        <v>939461</v>
      </c>
      <c r="N18" s="20">
        <f t="shared" si="1"/>
        <v>3650110.56</v>
      </c>
      <c r="O18" s="20">
        <f t="shared" si="2"/>
        <v>3485594.16</v>
      </c>
      <c r="P18" s="19">
        <f t="shared" si="3"/>
        <v>0</v>
      </c>
      <c r="Q18" s="19">
        <f t="shared" si="4"/>
        <v>148559.41600000003</v>
      </c>
      <c r="R18" s="19">
        <f t="shared" si="5"/>
        <v>0</v>
      </c>
      <c r="S18" s="19">
        <f t="shared" si="6"/>
        <v>65762.27</v>
      </c>
      <c r="T18" s="19"/>
      <c r="U18" s="19">
        <f t="shared" si="7"/>
        <v>214321.68600000005</v>
      </c>
      <c r="V18" s="19">
        <f t="shared" si="8"/>
        <v>839525.42879999999</v>
      </c>
      <c r="W18" s="20">
        <f t="shared" si="9"/>
        <v>3435788.8739999998</v>
      </c>
    </row>
    <row r="19" spans="1:23" ht="20.25" x14ac:dyDescent="0.55000000000000004">
      <c r="A19" s="17">
        <v>545</v>
      </c>
      <c r="B19" s="19" t="str">
        <f>VLOOKUP(A19,Source!$A$1:$I$81,2,0)</f>
        <v>منصور</v>
      </c>
      <c r="C19" s="19" t="str">
        <f>VLOOKUP(A19,Source!$A$1:$I$81,3,0)</f>
        <v>زاداكبر</v>
      </c>
      <c r="D19" s="19">
        <v>180</v>
      </c>
      <c r="E19" s="19">
        <f>IF(VLOOKUP(A19,Source!$A$1:$I$81,4,0)&gt;180,VLOOKUP(A19,Source!$A$1:$I$81,4,0)-180,0)</f>
        <v>2</v>
      </c>
      <c r="F19" s="19">
        <f>IF(VLOOKUP(A19,Source!$A$1:$I$81,4,0)&lt;180,180-VLOOKUP(A19,Source!$A$1:$I$81,4,0),0)</f>
        <v>0</v>
      </c>
      <c r="G19" s="19">
        <f>VLOOKUP(A19,Source!$A$1:$I$81,7,0)</f>
        <v>2733952</v>
      </c>
      <c r="H19" s="19">
        <f t="shared" si="0"/>
        <v>42528.142222222217</v>
      </c>
      <c r="I19" s="19"/>
      <c r="J19" s="19">
        <f>IF(VLOOKUP(A19,Source!$A$1:$I$81,6,0)&lt;=2,VLOOKUP(A19,Source!$A$1:$I$81,6,0)*92000,2*92000)</f>
        <v>184000</v>
      </c>
      <c r="K19" s="19">
        <v>40000</v>
      </c>
      <c r="L19" s="20">
        <f>(G19/30)*VLOOKUP(A19,Source!$A$1:$I$81,5,0)</f>
        <v>0</v>
      </c>
      <c r="M19" s="19">
        <f>VLOOKUP(A19,Source!$A$1:$I$81,8,0)</f>
        <v>638501</v>
      </c>
      <c r="N19" s="20">
        <f t="shared" si="1"/>
        <v>3638981.1422222224</v>
      </c>
      <c r="O19" s="20">
        <f t="shared" si="2"/>
        <v>3638981.1422222224</v>
      </c>
      <c r="P19" s="19">
        <f t="shared" si="3"/>
        <v>184000</v>
      </c>
      <c r="Q19" s="19">
        <f t="shared" si="4"/>
        <v>163898.11422222224</v>
      </c>
      <c r="R19" s="19">
        <f t="shared" si="5"/>
        <v>0</v>
      </c>
      <c r="S19" s="19">
        <f t="shared" si="6"/>
        <v>31815.070000000003</v>
      </c>
      <c r="T19" s="19"/>
      <c r="U19" s="19">
        <f t="shared" si="7"/>
        <v>195713.18422222225</v>
      </c>
      <c r="V19" s="19">
        <f t="shared" si="8"/>
        <v>794645.66271111113</v>
      </c>
      <c r="W19" s="20">
        <f t="shared" si="9"/>
        <v>3443267.9580000001</v>
      </c>
    </row>
    <row r="20" spans="1:23" ht="20.25" x14ac:dyDescent="0.55000000000000004">
      <c r="A20" s="17">
        <v>550</v>
      </c>
      <c r="B20" s="19" t="str">
        <f>VLOOKUP(A20,Source!$A$1:$I$81,2,0)</f>
        <v>عباس</v>
      </c>
      <c r="C20" s="19" t="str">
        <f>VLOOKUP(A20,Source!$A$1:$I$81,3,0)</f>
        <v>كاظمي</v>
      </c>
      <c r="D20" s="19">
        <v>180</v>
      </c>
      <c r="E20" s="19">
        <f>IF(VLOOKUP(A20,Source!$A$1:$I$81,4,0)&gt;180,VLOOKUP(A20,Source!$A$1:$I$81,4,0)-180,0)</f>
        <v>4</v>
      </c>
      <c r="F20" s="19">
        <f>IF(VLOOKUP(A20,Source!$A$1:$I$81,4,0)&lt;180,180-VLOOKUP(A20,Source!$A$1:$I$81,4,0),0)</f>
        <v>0</v>
      </c>
      <c r="G20" s="19">
        <f>VLOOKUP(A20,Source!$A$1:$I$81,7,0)</f>
        <v>2854382</v>
      </c>
      <c r="H20" s="19">
        <f t="shared" si="0"/>
        <v>88802.99555555555</v>
      </c>
      <c r="I20" s="19"/>
      <c r="J20" s="19">
        <f>IF(VLOOKUP(A20,Source!$A$1:$I$81,6,0)&lt;=2,VLOOKUP(A20,Source!$A$1:$I$81,6,0)*92000,2*92000)</f>
        <v>92000</v>
      </c>
      <c r="K20" s="19">
        <v>40000</v>
      </c>
      <c r="L20" s="20">
        <f>(G20/30)*VLOOKUP(A20,Source!$A$1:$I$81,5,0)</f>
        <v>95146.066666666666</v>
      </c>
      <c r="M20" s="19">
        <f>VLOOKUP(A20,Source!$A$1:$I$81,8,0)</f>
        <v>404134</v>
      </c>
      <c r="N20" s="20">
        <f t="shared" si="1"/>
        <v>3574465.0622222223</v>
      </c>
      <c r="O20" s="20">
        <f t="shared" si="2"/>
        <v>3479318.9955555554</v>
      </c>
      <c r="P20" s="19">
        <f t="shared" si="3"/>
        <v>92000</v>
      </c>
      <c r="Q20" s="19">
        <f t="shared" si="4"/>
        <v>147931.89955555554</v>
      </c>
      <c r="R20" s="19">
        <f t="shared" si="5"/>
        <v>0</v>
      </c>
      <c r="S20" s="19">
        <f t="shared" si="6"/>
        <v>21849.38</v>
      </c>
      <c r="T20" s="19"/>
      <c r="U20" s="19">
        <f t="shared" si="7"/>
        <v>169781.27955555555</v>
      </c>
      <c r="V20" s="19">
        <f t="shared" si="8"/>
        <v>800966.96431111114</v>
      </c>
      <c r="W20" s="20">
        <f t="shared" si="9"/>
        <v>3404683.7826666669</v>
      </c>
    </row>
    <row r="21" spans="1:23" ht="20.25" x14ac:dyDescent="0.55000000000000004">
      <c r="A21" s="17">
        <v>574</v>
      </c>
      <c r="B21" s="19" t="str">
        <f>VLOOKUP(A21,Source!$A$1:$I$81,2,0)</f>
        <v>مهرداد</v>
      </c>
      <c r="C21" s="19" t="str">
        <f>VLOOKUP(A21,Source!$A$1:$I$81,3,0)</f>
        <v>محبوبي راد</v>
      </c>
      <c r="D21" s="19">
        <v>180</v>
      </c>
      <c r="E21" s="19">
        <f>IF(VLOOKUP(A21,Source!$A$1:$I$81,4,0)&gt;180,VLOOKUP(A21,Source!$A$1:$I$81,4,0)-180,0)</f>
        <v>12</v>
      </c>
      <c r="F21" s="19">
        <f>IF(VLOOKUP(A21,Source!$A$1:$I$81,4,0)&lt;180,180-VLOOKUP(A21,Source!$A$1:$I$81,4,0),0)</f>
        <v>0</v>
      </c>
      <c r="G21" s="19">
        <f>VLOOKUP(A21,Source!$A$1:$I$81,7,0)</f>
        <v>1428142</v>
      </c>
      <c r="H21" s="19">
        <f t="shared" si="0"/>
        <v>133293.25333333333</v>
      </c>
      <c r="I21" s="19"/>
      <c r="J21" s="19">
        <f>IF(VLOOKUP(A21,Source!$A$1:$I$81,6,0)&lt;=2,VLOOKUP(A21,Source!$A$1:$I$81,6,0)*92000,2*92000)</f>
        <v>184000</v>
      </c>
      <c r="K21" s="19">
        <v>40000</v>
      </c>
      <c r="L21" s="20">
        <f>(G21/30)*VLOOKUP(A21,Source!$A$1:$I$81,5,0)</f>
        <v>142814.19999999998</v>
      </c>
      <c r="M21" s="19">
        <f>VLOOKUP(A21,Source!$A$1:$I$81,8,0)</f>
        <v>508868</v>
      </c>
      <c r="N21" s="20">
        <f t="shared" si="1"/>
        <v>2437117.4533333331</v>
      </c>
      <c r="O21" s="20">
        <f t="shared" si="2"/>
        <v>2294303.2533333329</v>
      </c>
      <c r="P21" s="19">
        <f t="shared" si="3"/>
        <v>184000</v>
      </c>
      <c r="Q21" s="19">
        <f t="shared" si="4"/>
        <v>29430.325333333298</v>
      </c>
      <c r="R21" s="19">
        <f t="shared" si="5"/>
        <v>0</v>
      </c>
      <c r="S21" s="19">
        <f t="shared" si="6"/>
        <v>22740.760000000002</v>
      </c>
      <c r="T21" s="19"/>
      <c r="U21" s="19">
        <f t="shared" si="7"/>
        <v>52171.0853333333</v>
      </c>
      <c r="V21" s="19">
        <f t="shared" si="8"/>
        <v>518217.01426666667</v>
      </c>
      <c r="W21" s="20">
        <f t="shared" si="9"/>
        <v>2384946.3679999998</v>
      </c>
    </row>
  </sheetData>
  <mergeCells count="5">
    <mergeCell ref="U1:U2"/>
    <mergeCell ref="V1:V2"/>
    <mergeCell ref="W1:W2"/>
    <mergeCell ref="O1:O2"/>
    <mergeCell ref="P1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S23"/>
  <sheetViews>
    <sheetView showGridLines="0" zoomScale="60" zoomScaleNormal="60" workbookViewId="0">
      <selection activeCell="X17" sqref="X17"/>
    </sheetView>
  </sheetViews>
  <sheetFormatPr defaultRowHeight="15" x14ac:dyDescent="0.25"/>
  <cols>
    <col min="14" max="14" width="12" bestFit="1" customWidth="1"/>
    <col min="16" max="16" width="5" bestFit="1" customWidth="1"/>
    <col min="17" max="17" width="12.140625" bestFit="1" customWidth="1"/>
    <col min="18" max="18" width="12.42578125" bestFit="1" customWidth="1"/>
  </cols>
  <sheetData>
    <row r="4" spans="4:19" x14ac:dyDescent="0.25"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4:19" ht="20.25" x14ac:dyDescent="0.25"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17">
        <v>443</v>
      </c>
      <c r="Q5" s="17" t="s">
        <v>82</v>
      </c>
      <c r="R5" s="21"/>
      <c r="S5" s="21"/>
    </row>
    <row r="6" spans="4:19" x14ac:dyDescent="0.25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4:19" ht="20.25" x14ac:dyDescent="0.25">
      <c r="D7" s="21"/>
      <c r="E7" s="21"/>
      <c r="F7" s="21"/>
      <c r="G7" s="21"/>
      <c r="H7" s="21"/>
      <c r="I7" s="21"/>
      <c r="J7" s="21"/>
      <c r="K7" s="21"/>
      <c r="L7" s="21"/>
      <c r="M7" s="17"/>
      <c r="N7" s="17" t="s">
        <v>59</v>
      </c>
      <c r="O7" s="21"/>
      <c r="P7" s="21"/>
      <c r="Q7" s="17" t="str">
        <f>VLOOKUP(P5,Mohasebat!A3:S21,2,0)</f>
        <v>سيدمهدي</v>
      </c>
      <c r="R7" s="17" t="s">
        <v>1</v>
      </c>
      <c r="S7" s="21"/>
    </row>
    <row r="8" spans="4:19" ht="20.25" x14ac:dyDescent="0.25">
      <c r="D8" s="21"/>
      <c r="E8" s="21"/>
      <c r="F8" s="21"/>
      <c r="G8" s="21"/>
      <c r="H8" s="21"/>
      <c r="I8" s="21"/>
      <c r="J8" s="21"/>
      <c r="K8" s="21"/>
      <c r="L8" s="21"/>
      <c r="M8" s="17"/>
      <c r="N8" s="17" t="s">
        <v>81</v>
      </c>
      <c r="O8" s="21"/>
      <c r="P8" s="21"/>
      <c r="Q8" s="17" t="str">
        <f>VLOOKUP(P5,Mohasebat!A3:S21,3,0)</f>
        <v>فرح شوكت پور</v>
      </c>
      <c r="R8" s="17" t="s">
        <v>2</v>
      </c>
      <c r="S8" s="21"/>
    </row>
    <row r="9" spans="4:19" ht="20.25" x14ac:dyDescent="0.25">
      <c r="D9" s="21"/>
      <c r="E9" s="21"/>
      <c r="F9" s="21"/>
      <c r="G9" s="21"/>
      <c r="H9" s="21"/>
      <c r="I9" s="21"/>
      <c r="J9" s="21"/>
      <c r="K9" s="21"/>
      <c r="L9" s="21"/>
      <c r="M9" s="17"/>
      <c r="N9" s="17" t="s">
        <v>63</v>
      </c>
      <c r="O9" s="21"/>
      <c r="P9" s="21"/>
      <c r="Q9" s="17">
        <f>VLOOKUP(P5,Mohasebat!A3:S21,4,0)</f>
        <v>180</v>
      </c>
      <c r="R9" s="18" t="s">
        <v>78</v>
      </c>
      <c r="S9" s="21"/>
    </row>
    <row r="10" spans="4:19" ht="20.25" x14ac:dyDescent="0.25">
      <c r="D10" s="21"/>
      <c r="E10" s="21"/>
      <c r="F10" s="21"/>
      <c r="G10" s="21"/>
      <c r="H10" s="21"/>
      <c r="I10" s="21"/>
      <c r="J10" s="21"/>
      <c r="K10" s="21"/>
      <c r="L10" s="21"/>
      <c r="M10" s="17"/>
      <c r="N10" s="17" t="s">
        <v>8</v>
      </c>
      <c r="O10" s="21"/>
      <c r="P10" s="21"/>
      <c r="Q10" s="17">
        <f>VLOOKUP(P5,Mohasebat!A3:S21,5,0)</f>
        <v>11</v>
      </c>
      <c r="R10" s="17" t="s">
        <v>79</v>
      </c>
      <c r="S10" s="21"/>
    </row>
    <row r="11" spans="4:19" ht="20.25" x14ac:dyDescent="0.25">
      <c r="D11" s="21"/>
      <c r="E11" s="21"/>
      <c r="F11" s="21"/>
      <c r="G11" s="21"/>
      <c r="H11" s="21"/>
      <c r="I11" s="21"/>
      <c r="J11" s="21"/>
      <c r="K11" s="21"/>
      <c r="L11" s="21"/>
      <c r="M11" s="17"/>
      <c r="N11" s="22"/>
      <c r="O11" s="21"/>
      <c r="P11" s="21"/>
      <c r="Q11" s="17"/>
      <c r="R11" s="17" t="s">
        <v>61</v>
      </c>
      <c r="S11" s="21"/>
    </row>
    <row r="12" spans="4:19" x14ac:dyDescent="0.25"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4:19" x14ac:dyDescent="0.25"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4:19" x14ac:dyDescent="0.25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4:19" x14ac:dyDescent="0.25"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4:19" x14ac:dyDescent="0.25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4:19" x14ac:dyDescent="0.25"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4:19" x14ac:dyDescent="0.25"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4:19" x14ac:dyDescent="0.25"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4:19" x14ac:dyDescent="0.25"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4:19" x14ac:dyDescent="0.25"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4:19" x14ac:dyDescent="0.25"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4:19" x14ac:dyDescent="0.25"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</sheetData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خطا" error="کد پرسنلی وارد شده صحیح نمی باشد">
          <x14:formula1>
            <xm:f>Mohasebat!$A$3:$A$21</xm:f>
          </x14:formula1>
          <xm:sqref>P5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1:J20"/>
  <sheetViews>
    <sheetView showGridLines="0" topLeftCell="C3" workbookViewId="0">
      <selection activeCell="E4" sqref="E4:F4"/>
    </sheetView>
  </sheetViews>
  <sheetFormatPr defaultColWidth="0" defaultRowHeight="18.75" customHeight="1" zeroHeight="1" x14ac:dyDescent="0.45"/>
  <cols>
    <col min="1" max="2" width="9.140625" style="4" hidden="1" customWidth="1"/>
    <col min="3" max="5" width="9.140625" style="4" customWidth="1"/>
    <col min="6" max="6" width="10.28515625" style="4" customWidth="1"/>
    <col min="7" max="7" width="13.28515625" style="4" bestFit="1" customWidth="1"/>
    <col min="8" max="10" width="9.140625" style="4" customWidth="1"/>
    <col min="11" max="16384" width="9.140625" style="4" hidden="1"/>
  </cols>
  <sheetData>
    <row r="1" spans="3:10" hidden="1" x14ac:dyDescent="0.45"/>
    <row r="2" spans="3:10" hidden="1" x14ac:dyDescent="0.45"/>
    <row r="3" spans="3:10" x14ac:dyDescent="0.45">
      <c r="C3" s="25" t="s">
        <v>50</v>
      </c>
      <c r="D3" s="25"/>
      <c r="E3" s="25"/>
      <c r="F3" s="25"/>
      <c r="G3" s="25"/>
      <c r="H3" s="25"/>
      <c r="I3" s="25"/>
      <c r="J3" s="25"/>
    </row>
    <row r="4" spans="3:10" x14ac:dyDescent="0.45">
      <c r="C4" s="26" t="s">
        <v>51</v>
      </c>
      <c r="D4" s="26"/>
      <c r="E4" s="27"/>
      <c r="F4" s="28"/>
      <c r="G4" s="29" t="s">
        <v>52</v>
      </c>
      <c r="H4" s="29"/>
      <c r="I4" s="29"/>
      <c r="J4" s="29"/>
    </row>
    <row r="5" spans="3:10" ht="18.75" customHeight="1" x14ac:dyDescent="0.45">
      <c r="C5" s="26" t="s">
        <v>53</v>
      </c>
      <c r="D5" s="26"/>
      <c r="E5" s="30"/>
      <c r="F5" s="31"/>
      <c r="G5" s="26" t="s">
        <v>54</v>
      </c>
      <c r="H5" s="26"/>
      <c r="I5" s="29"/>
      <c r="J5" s="29"/>
    </row>
    <row r="6" spans="3:10" ht="16.5" customHeight="1" x14ac:dyDescent="0.45">
      <c r="C6" s="29" t="s">
        <v>55</v>
      </c>
      <c r="D6" s="29"/>
      <c r="E6" s="29"/>
      <c r="F6" s="29"/>
      <c r="G6" s="32" t="s">
        <v>56</v>
      </c>
      <c r="H6" s="32"/>
      <c r="I6" s="32"/>
      <c r="J6" s="32"/>
    </row>
    <row r="7" spans="3:10" ht="16.5" customHeight="1" x14ac:dyDescent="0.45">
      <c r="C7" s="26" t="s">
        <v>57</v>
      </c>
      <c r="D7" s="26"/>
      <c r="E7" s="30"/>
      <c r="F7" s="31"/>
      <c r="G7" s="32"/>
      <c r="H7" s="32"/>
      <c r="I7" s="32"/>
      <c r="J7" s="32"/>
    </row>
    <row r="8" spans="3:10" ht="16.5" customHeight="1" x14ac:dyDescent="0.45">
      <c r="C8" s="26" t="s">
        <v>58</v>
      </c>
      <c r="D8" s="26"/>
      <c r="E8" s="30"/>
      <c r="F8" s="31"/>
      <c r="G8" s="26" t="s">
        <v>59</v>
      </c>
      <c r="H8" s="26"/>
      <c r="I8" s="29"/>
      <c r="J8" s="29"/>
    </row>
    <row r="9" spans="3:10" ht="16.5" customHeight="1" x14ac:dyDescent="0.45">
      <c r="C9" s="26" t="s">
        <v>60</v>
      </c>
      <c r="D9" s="26"/>
      <c r="E9" s="30"/>
      <c r="F9" s="31"/>
      <c r="G9" s="26" t="s">
        <v>61</v>
      </c>
      <c r="H9" s="26"/>
      <c r="I9" s="29"/>
      <c r="J9" s="29"/>
    </row>
    <row r="10" spans="3:10" ht="16.5" customHeight="1" x14ac:dyDescent="0.45">
      <c r="C10" s="32" t="s">
        <v>62</v>
      </c>
      <c r="D10" s="32"/>
      <c r="E10" s="32"/>
      <c r="F10" s="32"/>
      <c r="G10" s="26" t="s">
        <v>63</v>
      </c>
      <c r="H10" s="26"/>
      <c r="I10" s="29"/>
      <c r="J10" s="29"/>
    </row>
    <row r="11" spans="3:10" ht="16.5" customHeight="1" x14ac:dyDescent="0.45">
      <c r="C11" s="32"/>
      <c r="D11" s="32"/>
      <c r="E11" s="32"/>
      <c r="F11" s="32"/>
      <c r="G11" s="26" t="s">
        <v>8</v>
      </c>
      <c r="H11" s="26"/>
      <c r="I11" s="29"/>
      <c r="J11" s="29"/>
    </row>
    <row r="12" spans="3:10" ht="16.5" customHeight="1" x14ac:dyDescent="0.45">
      <c r="C12" s="26" t="s">
        <v>6</v>
      </c>
      <c r="D12" s="26"/>
      <c r="E12" s="30"/>
      <c r="F12" s="31"/>
      <c r="G12" s="26" t="s">
        <v>64</v>
      </c>
      <c r="H12" s="26"/>
      <c r="I12" s="29"/>
      <c r="J12" s="29"/>
    </row>
    <row r="13" spans="3:10" ht="16.5" customHeight="1" x14ac:dyDescent="0.45">
      <c r="C13" s="26" t="s">
        <v>65</v>
      </c>
      <c r="D13" s="26"/>
      <c r="E13" s="30"/>
      <c r="F13" s="31"/>
      <c r="G13" s="5" t="s">
        <v>66</v>
      </c>
      <c r="H13" s="29"/>
      <c r="I13" s="29"/>
      <c r="J13" s="29"/>
    </row>
    <row r="14" spans="3:10" ht="16.5" customHeight="1" x14ac:dyDescent="0.45">
      <c r="C14" s="26" t="s">
        <v>67</v>
      </c>
      <c r="D14" s="26"/>
      <c r="E14" s="30"/>
      <c r="F14" s="31"/>
      <c r="G14" s="6"/>
      <c r="H14" s="7"/>
      <c r="I14" s="7"/>
      <c r="J14" s="8"/>
    </row>
    <row r="15" spans="3:10" ht="16.5" customHeight="1" x14ac:dyDescent="0.45">
      <c r="C15" s="26" t="s">
        <v>68</v>
      </c>
      <c r="D15" s="26"/>
      <c r="E15" s="30"/>
      <c r="F15" s="31"/>
      <c r="G15" s="9"/>
      <c r="H15" s="10"/>
      <c r="I15" s="10"/>
      <c r="J15" s="11"/>
    </row>
    <row r="16" spans="3:10" ht="16.5" customHeight="1" x14ac:dyDescent="0.45">
      <c r="C16" s="26" t="s">
        <v>69</v>
      </c>
      <c r="D16" s="26"/>
      <c r="E16" s="30"/>
      <c r="F16" s="31"/>
      <c r="G16" s="9"/>
      <c r="H16" s="10"/>
      <c r="I16" s="10"/>
      <c r="J16" s="11"/>
    </row>
    <row r="17" spans="3:10" ht="16.5" customHeight="1" x14ac:dyDescent="0.45">
      <c r="C17" s="26" t="s">
        <v>70</v>
      </c>
      <c r="D17" s="26"/>
      <c r="E17" s="30"/>
      <c r="F17" s="31"/>
      <c r="G17" s="9"/>
      <c r="H17" s="12"/>
      <c r="I17" s="12"/>
      <c r="J17" s="13"/>
    </row>
    <row r="18" spans="3:10" ht="16.5" customHeight="1" x14ac:dyDescent="0.45">
      <c r="C18" s="26" t="s">
        <v>7</v>
      </c>
      <c r="D18" s="26"/>
      <c r="E18" s="30"/>
      <c r="F18" s="31"/>
      <c r="G18" s="9"/>
      <c r="H18" s="12"/>
      <c r="I18" s="12"/>
      <c r="J18" s="13"/>
    </row>
    <row r="19" spans="3:10" x14ac:dyDescent="0.45">
      <c r="C19" s="26" t="s">
        <v>71</v>
      </c>
      <c r="D19" s="26"/>
      <c r="E19" s="30"/>
      <c r="F19" s="31"/>
      <c r="G19" s="14"/>
      <c r="H19" s="15"/>
      <c r="I19" s="15"/>
      <c r="J19" s="16"/>
    </row>
    <row r="20" spans="3:10" hidden="1" x14ac:dyDescent="0.45">
      <c r="C20" s="33"/>
      <c r="D20" s="33"/>
      <c r="E20" s="33"/>
      <c r="F20" s="33"/>
      <c r="G20" s="33"/>
      <c r="H20" s="33"/>
      <c r="I20" s="33"/>
      <c r="J20" s="33"/>
    </row>
  </sheetData>
  <mergeCells count="46">
    <mergeCell ref="C20:F20"/>
    <mergeCell ref="G20:J20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C12:D12"/>
    <mergeCell ref="E12:F12"/>
    <mergeCell ref="G12:H12"/>
    <mergeCell ref="I12:J12"/>
    <mergeCell ref="C13:D13"/>
    <mergeCell ref="E13:F13"/>
    <mergeCell ref="H13:J13"/>
    <mergeCell ref="C9:D9"/>
    <mergeCell ref="E9:F9"/>
    <mergeCell ref="G9:H9"/>
    <mergeCell ref="I9:J9"/>
    <mergeCell ref="C10:F11"/>
    <mergeCell ref="G10:H10"/>
    <mergeCell ref="I10:J10"/>
    <mergeCell ref="G11:H11"/>
    <mergeCell ref="I11:J11"/>
    <mergeCell ref="C6:F6"/>
    <mergeCell ref="G6:J7"/>
    <mergeCell ref="C7:D7"/>
    <mergeCell ref="E7:F7"/>
    <mergeCell ref="C8:D8"/>
    <mergeCell ref="E8:F8"/>
    <mergeCell ref="G8:H8"/>
    <mergeCell ref="I8:J8"/>
    <mergeCell ref="C3:J3"/>
    <mergeCell ref="C4:D4"/>
    <mergeCell ref="E4:F4"/>
    <mergeCell ref="G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Source</vt:lpstr>
      <vt:lpstr>Mohasebat</vt:lpstr>
      <vt:lpstr>Sheet1</vt:lpstr>
      <vt:lpstr>فیش حقوقی</vt:lpstr>
      <vt:lpstr>Sheet1!Print_Area</vt:lpstr>
      <vt:lpstr>Source!Print_Area</vt:lpstr>
      <vt:lpstr>Source!Print_Titles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2017-11-23T12:41:11Z</cp:lastPrinted>
  <dcterms:created xsi:type="dcterms:W3CDTF">2017-11-23T05:18:59Z</dcterms:created>
  <dcterms:modified xsi:type="dcterms:W3CDTF">2017-11-29T12:39:02Z</dcterms:modified>
</cp:coreProperties>
</file>