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ables/table1.xml" ContentType="application/vnd.openxmlformats-officedocument.spreadsheetml.table+xml"/>
  <Override PartName="/xl/drawings/drawing19.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ctrlProps/ctrlProp30.xml" ContentType="application/vnd.ms-excel.controlproperti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slicers/slicer1.xml" ContentType="application/vnd.ms-excel.slicer+xml"/>
  <Override PartName="/xl/drawings/drawing26.xml" ContentType="application/vnd.openxmlformats-officedocument.drawing+xml"/>
  <Override PartName="/xl/slicers/slicer2.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xml"/>
  <Override PartName="/xl/ctrlProps/ctrlProp31.xml" ContentType="application/vnd.ms-excel.controlproperties+xml"/>
  <Override PartName="/xl/ctrlProps/ctrlProp32.xml" ContentType="application/vnd.ms-excel.controlproperti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8.xml" ContentType="application/vnd.openxmlformats-officedocument.drawing+xml"/>
  <Override PartName="/xl/ctrlProps/ctrlProp33.xml" ContentType="application/vnd.ms-excel.controlproperti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9.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trlProps/ctrlProp34.xml" ContentType="application/vnd.ms-excel.controlproperti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ables/table2.xml" ContentType="application/vnd.openxmlformats-officedocument.spreadsheetml.table+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bookViews>
  <sheets>
    <sheet name="Sheet2 (5)" sheetId="122" r:id="rId1"/>
    <sheet name="3-BasicFunctions (3)" sheetId="115" r:id="rId2"/>
    <sheet name="3-BasicFunctions (5)" sheetId="116" r:id="rId3"/>
    <sheet name="3-BasicFunctions (6)" sheetId="117" r:id="rId4"/>
    <sheet name="3-BasicFunctions (4)" sheetId="118" r:id="rId5"/>
    <sheet name="3-BasicFunctions (2)" sheetId="119" r:id="rId6"/>
    <sheet name="Sheet1 (11)" sheetId="120" r:id="rId7"/>
    <sheet name="Sheet1 (12)" sheetId="121" r:id="rId8"/>
    <sheet name="VLookup_Multiple_tables(Ans)" sheetId="114" r:id="rId9"/>
    <sheet name="Sheet4 (4)" sheetId="113" r:id="rId10"/>
    <sheet name="Sheet3 (7)" sheetId="112" r:id="rId11"/>
    <sheet name="Q1" sheetId="111" r:id="rId12"/>
    <sheet name="VLOOKUP_MULTIPLE_VALUES" sheetId="110" r:id="rId13"/>
    <sheet name="Custom_Conditional_formatti (2" sheetId="109" r:id="rId14"/>
    <sheet name="VLookup2 (2)" sheetId="100" r:id="rId15"/>
    <sheet name="IF_Error" sheetId="101" r:id="rId16"/>
    <sheet name="SumIF" sheetId="102" r:id="rId17"/>
    <sheet name="CountIF" sheetId="103" r:id="rId18"/>
    <sheet name="VLookup2" sheetId="104" r:id="rId19"/>
    <sheet name="Database (4)" sheetId="105" r:id="rId20"/>
    <sheet name="VLookup1" sheetId="106" r:id="rId21"/>
    <sheet name="Database" sheetId="107" r:id="rId22"/>
    <sheet name="Query" sheetId="108" r:id="rId23"/>
    <sheet name="Sheet4 (3)" sheetId="99" r:id="rId24"/>
    <sheet name="THERMOMETER" sheetId="98" r:id="rId25"/>
    <sheet name="rounding" sheetId="94" r:id="rId26"/>
    <sheet name="CUSTOM-CONDITIONAL-FORMATTING1" sheetId="95" r:id="rId27"/>
    <sheet name="CUSTOM-CONDITIONAL-FORMATTING2" sheetId="96" r:id="rId28"/>
    <sheet name="CUSTOM-CONDITIONAL-FORMATTING3" sheetId="97" r:id="rId29"/>
    <sheet name="Text_to_Columns" sheetId="93" r:id="rId30"/>
    <sheet name="round" sheetId="92" r:id="rId31"/>
    <sheet name="Q" sheetId="89" r:id="rId32"/>
    <sheet name="Ans" sheetId="90" r:id="rId33"/>
    <sheet name="data (5)" sheetId="88" r:id="rId34"/>
    <sheet name="Sheet1 (10)" sheetId="87" r:id="rId35"/>
    <sheet name="Sheet1 (9)" sheetId="86" r:id="rId36"/>
    <sheet name="data (4)" sheetId="84" r:id="rId37"/>
    <sheet name="Sheet1 (8)" sheetId="83" r:id="rId38"/>
    <sheet name="4 (3)" sheetId="81" r:id="rId39"/>
    <sheet name="6" sheetId="82" r:id="rId40"/>
    <sheet name="Match&amp;Index (3)" sheetId="80" r:id="rId41"/>
    <sheet name="AND (3)" sheetId="78" r:id="rId42"/>
    <sheet name="OR (3)" sheetId="79" r:id="rId43"/>
    <sheet name="Text_Functions" sheetId="77" r:id="rId44"/>
    <sheet name="Subtotal" sheetId="76" r:id="rId45"/>
    <sheet name="4-AND (2)" sheetId="75" r:id="rId46"/>
    <sheet name="FlashFill" sheetId="74" r:id="rId47"/>
    <sheet name="Main_Menu" sheetId="73" r:id="rId48"/>
    <sheet name="ex" sheetId="72" r:id="rId49"/>
    <sheet name="Conditional-Formatting" sheetId="71" r:id="rId50"/>
    <sheet name="Conditional-Formatting2" sheetId="70" r:id="rId51"/>
    <sheet name="8_IF&amp;VLookup_exercise" sheetId="69" r:id="rId52"/>
    <sheet name="8_VLookup" sheetId="68" r:id="rId53"/>
    <sheet name="6_Complex_5_IF_Function" sheetId="67" r:id="rId54"/>
    <sheet name="5_IF_Function" sheetId="66" r:id="rId55"/>
    <sheet name="1-Factor_Basics" sheetId="65" r:id="rId56"/>
    <sheet name="3-BasicFunctions" sheetId="64" r:id="rId57"/>
    <sheet name="7_Vlookup1" sheetId="63" r:id="rId58"/>
    <sheet name="HLOOKUP (2)" sheetId="62" r:id="rId59"/>
    <sheet name="Match" sheetId="61" r:id="rId60"/>
    <sheet name="Index" sheetId="60" r:id="rId61"/>
    <sheet name="Aggregate" sheetId="59" r:id="rId62"/>
    <sheet name="Custom-conditionalF_1" sheetId="57" r:id="rId63"/>
    <sheet name="Custom-conditionalF_ADVANCED" sheetId="58" r:id="rId64"/>
    <sheet name="CUSTOM_CONDITIONAL_FORMATTING" sheetId="56" r:id="rId65"/>
    <sheet name="Pics" sheetId="55" r:id="rId66"/>
    <sheet name="3wayLookup" sheetId="54" r:id="rId67"/>
    <sheet name="Named_Range" sheetId="53" r:id="rId68"/>
    <sheet name="Match&amp;Index" sheetId="52" r:id="rId69"/>
    <sheet name="Data (2)" sheetId="50" r:id="rId70"/>
    <sheet name="Data (3)" sheetId="51" r:id="rId71"/>
    <sheet name="HLookup" sheetId="49" r:id="rId72"/>
    <sheet name="4 (2)" sheetId="48" r:id="rId73"/>
    <sheet name="3 (2)" sheetId="47" r:id="rId74"/>
    <sheet name="1 (2)" sheetId="46" r:id="rId75"/>
    <sheet name="Sheet3 (5)" sheetId="40" r:id="rId76"/>
    <sheet name="Sheet3 (6)" sheetId="41" r:id="rId77"/>
    <sheet name="IF1" sheetId="42" r:id="rId78"/>
    <sheet name="IF1 (3)" sheetId="43" r:id="rId79"/>
    <sheet name="AND (2)" sheetId="44" r:id="rId80"/>
    <sheet name="OR (2)" sheetId="45" r:id="rId81"/>
    <sheet name="Dynamic_Chart2" sheetId="39" r:id="rId82"/>
    <sheet name="Dynamic_chart (2)" sheetId="38" r:id="rId83"/>
    <sheet name="Sheet4 (2)" sheetId="36" r:id="rId84"/>
    <sheet name="Sheet2 (4)" sheetId="37" r:id="rId85"/>
    <sheet name="main" sheetId="29" r:id="rId86"/>
    <sheet name="1" sheetId="30" r:id="rId87"/>
    <sheet name="2" sheetId="31" r:id="rId88"/>
    <sheet name="3" sheetId="32" r:id="rId89"/>
    <sheet name="4" sheetId="33" r:id="rId90"/>
    <sheet name="EXAMPLE_PROJECTS" sheetId="34" r:id="rId91"/>
    <sheet name="DYNAMIC_CHART" sheetId="35" r:id="rId92"/>
    <sheet name="Car_Sale" sheetId="28" r:id="rId93"/>
    <sheet name="Sheet1 (7)" sheetId="27" r:id="rId94"/>
    <sheet name="Sheet1 (6)" sheetId="25" r:id="rId95"/>
    <sheet name="Sheet2 (3)" sheetId="26" r:id="rId96"/>
    <sheet name="Sheet3 (4)" sheetId="24" r:id="rId97"/>
    <sheet name="Sheet1 (5)" sheetId="22" r:id="rId98"/>
    <sheet name="Sheet3 (3)" sheetId="23" r:id="rId99"/>
    <sheet name="Sheet3" sheetId="21" r:id="rId100"/>
    <sheet name="Sheet7" sheetId="20" r:id="rId101"/>
    <sheet name="Sheet2 (2)" sheetId="19" r:id="rId102"/>
    <sheet name="exercise1" sheetId="18" r:id="rId103"/>
    <sheet name="Data" sheetId="17" r:id="rId104"/>
    <sheet name="Sheet3 (2)" sheetId="16" r:id="rId105"/>
    <sheet name="AND" sheetId="15" r:id="rId106"/>
    <sheet name="Sheet4" sheetId="14" r:id="rId107"/>
    <sheet name="OR" sheetId="13" r:id="rId108"/>
    <sheet name="IF1 (2)" sheetId="12" r:id="rId109"/>
    <sheet name="Sheet1 (4)" sheetId="11" r:id="rId110"/>
    <sheet name="Sheet1 (3)" sheetId="9" r:id="rId111"/>
    <sheet name="Database (3)" sheetId="10" r:id="rId112"/>
    <sheet name="Sheet1 (2)" sheetId="7" r:id="rId113"/>
    <sheet name="Database (2)" sheetId="8" r:id="rId114"/>
    <sheet name="Factor" sheetId="2" r:id="rId115"/>
    <sheet name="Factor (2)" sheetId="3" r:id="rId116"/>
    <sheet name="Salary" sheetId="4" r:id="rId117"/>
    <sheet name="Sheet5" sheetId="5" r:id="rId118"/>
    <sheet name="Sheet2" sheetId="6" r:id="rId119"/>
    <sheet name="Sheet1" sheetId="1" r:id="rId120"/>
  </sheets>
  <externalReferences>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s>
  <definedNames>
    <definedName name="_ALI965">[1]Sheet3!$C$5:$G$16</definedName>
    <definedName name="_xlnm._FilterDatabase" localSheetId="74" hidden="1">'1 (2)'!$C$13:$F$22</definedName>
    <definedName name="_xlnm._FilterDatabase" localSheetId="38" hidden="1">'4 (3)'!$C$13:$F$22</definedName>
    <definedName name="_xlnm._FilterDatabase" localSheetId="97" hidden="1">'Sheet1 (5)'!$A$1:$E$15</definedName>
    <definedName name="_xlnm._FilterDatabase" localSheetId="44" hidden="1">Subtotal!$B$4:$E$458</definedName>
    <definedName name="ali">[2]Named_Range!$A$1:$A$18</definedName>
    <definedName name="car_table">#REF!</definedName>
    <definedName name="Data" localSheetId="33">'data (5)'!$B$4:$G$1895</definedName>
    <definedName name="Data">'data (4)'!$B$4:$G$1895</definedName>
    <definedName name="_xlnm.database" localSheetId="33">'data (5)'!$A$4:$G$1895</definedName>
    <definedName name="_xlnm.database">'data (4)'!$A$4:$G$1895</definedName>
    <definedName name="fyi">'Data (2)'!$C$7</definedName>
    <definedName name="my_Pic">INDEX([2]Pics!$A$1:$A$4,[2]Pics!$D$3)</definedName>
    <definedName name="MY_PICTURE">INDEX('[1]Sheet1 (2)'!$A$1:$A$4,'[1]Sheet1 (2)'!$F$2,1)</definedName>
    <definedName name="Picutre" localSheetId="65">INDEX(Pics!$A$1:$A$3,MATCH(Pics!$C$1,Pics!$B$1:$B$3,0))</definedName>
    <definedName name="Picutre">INDEX([3]Sheet1!$A$1:$A$3,MATCH([3]Sheet1!$C$1,[3]Sheet1!$B$1:$B$3,0))</definedName>
    <definedName name="_xlnm.Print_Area" localSheetId="116">Salary!$A$1:$S$81</definedName>
    <definedName name="_xlnm.Print_Titles" localSheetId="116">Salary!$1:$1</definedName>
    <definedName name="Slicer_نام_برند">#N/A</definedName>
    <definedName name="Slicer_نام_برند1">#N/A</definedName>
    <definedName name="Slicer_نام_کالا">#N/A</definedName>
    <definedName name="Slicer_نام_کالا1">#N/A</definedName>
    <definedName name="تاریخ" localSheetId="33">'data (5)'!$C$5:$C$1895</definedName>
    <definedName name="تاریخ">'data (4)'!$C$5:$C$1895</definedName>
    <definedName name="تعداد" localSheetId="33">'data (5)'!$E$5:$E$1895</definedName>
    <definedName name="تعداد">'data (4)'!$E$5:$E$1895</definedName>
    <definedName name="ردیف" localSheetId="33">'data (5)'!$A$5:$A$1895</definedName>
    <definedName name="ردیف">'data (4)'!$A$5:$A$1895</definedName>
    <definedName name="شعبه" localSheetId="33">'data (5)'!$G$5:$G$1895</definedName>
    <definedName name="شعبه">'data (4)'!$G$5:$G$1895</definedName>
    <definedName name="فروشنده" localSheetId="33">'data (5)'!$B$5:$B$1895</definedName>
    <definedName name="فروشنده">'data (4)'!$B$5:$B$1895</definedName>
    <definedName name="مبلغ" localSheetId="33">'data (5)'!$F$5:$F$1895</definedName>
    <definedName name="مبلغ">'data (4)'!$F$5:$F$1895</definedName>
    <definedName name="محصول" localSheetId="33">'data (5)'!$D$5:$D$1895</definedName>
    <definedName name="محصول">'data (4)'!$D$5:$D$1895</definedName>
  </definedNames>
  <calcPr calcId="162913"/>
  <extLst>
    <ext xmlns:x14="http://schemas.microsoft.com/office/spreadsheetml/2009/9/main" uri="{876F7934-8845-4945-9796-88D515C7AA90}">
      <x14:pivotCaches>
        <pivotCache cacheId="0" r:id="rId131"/>
      </x14:pivotCaches>
    </ext>
    <ext xmlns:x14="http://schemas.microsoft.com/office/spreadsheetml/2009/9/main" uri="{BBE1A952-AA13-448e-AADC-164F8A28A991}">
      <x14:slicerCaches>
        <x14:slicerCache r:id="rId132"/>
        <x14:slicerCache r:id="rId133"/>
        <x14:slicerCache r:id="rId134"/>
        <x14:slicerCache r:id="rId13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 i="122" l="1"/>
  <c r="D2" i="122"/>
  <c r="A1" i="122" s="1"/>
  <c r="B4" i="121" l="1"/>
  <c r="D3" i="121"/>
  <c r="D2" i="121"/>
  <c r="B4" i="120"/>
  <c r="D3" i="120"/>
  <c r="D2" i="120"/>
  <c r="G455" i="119"/>
  <c r="F455" i="119"/>
  <c r="E455" i="119"/>
  <c r="G454" i="119"/>
  <c r="F454" i="119"/>
  <c r="E454" i="119"/>
  <c r="G453" i="119"/>
  <c r="F453" i="119"/>
  <c r="E453" i="119"/>
  <c r="G452" i="119"/>
  <c r="F452" i="119"/>
  <c r="E452" i="119"/>
  <c r="G451" i="119"/>
  <c r="F451" i="119"/>
  <c r="E451" i="119"/>
  <c r="G450" i="119"/>
  <c r="F450" i="119"/>
  <c r="E450" i="119"/>
  <c r="G449" i="119"/>
  <c r="F449" i="119"/>
  <c r="E449" i="119"/>
  <c r="G448" i="119"/>
  <c r="F448" i="119"/>
  <c r="E448" i="119"/>
  <c r="G447" i="119"/>
  <c r="F447" i="119"/>
  <c r="E447" i="119"/>
  <c r="G446" i="119"/>
  <c r="F446" i="119"/>
  <c r="E446" i="119"/>
  <c r="G445" i="119"/>
  <c r="F445" i="119"/>
  <c r="E445" i="119"/>
  <c r="G444" i="119"/>
  <c r="F444" i="119"/>
  <c r="E444" i="119"/>
  <c r="G443" i="119"/>
  <c r="F443" i="119"/>
  <c r="E443" i="119"/>
  <c r="G442" i="119"/>
  <c r="F442" i="119"/>
  <c r="E442" i="119"/>
  <c r="G441" i="119"/>
  <c r="F441" i="119"/>
  <c r="E441" i="119"/>
  <c r="G440" i="119"/>
  <c r="F440" i="119"/>
  <c r="E440" i="119"/>
  <c r="G439" i="119"/>
  <c r="F439" i="119"/>
  <c r="E439" i="119"/>
  <c r="G438" i="119"/>
  <c r="F438" i="119"/>
  <c r="E438" i="119"/>
  <c r="G437" i="119"/>
  <c r="F437" i="119"/>
  <c r="E437" i="119"/>
  <c r="G436" i="119"/>
  <c r="F436" i="119"/>
  <c r="E436" i="119"/>
  <c r="G435" i="119"/>
  <c r="F435" i="119"/>
  <c r="E435" i="119"/>
  <c r="G434" i="119"/>
  <c r="F434" i="119"/>
  <c r="E434" i="119"/>
  <c r="G433" i="119"/>
  <c r="F433" i="119"/>
  <c r="E433" i="119"/>
  <c r="G432" i="119"/>
  <c r="F432" i="119"/>
  <c r="E432" i="119"/>
  <c r="G431" i="119"/>
  <c r="F431" i="119"/>
  <c r="E431" i="119"/>
  <c r="G430" i="119"/>
  <c r="F430" i="119"/>
  <c r="E430" i="119"/>
  <c r="G429" i="119"/>
  <c r="F429" i="119"/>
  <c r="E429" i="119"/>
  <c r="G428" i="119"/>
  <c r="F428" i="119"/>
  <c r="E428" i="119"/>
  <c r="G427" i="119"/>
  <c r="F427" i="119"/>
  <c r="E427" i="119"/>
  <c r="G426" i="119"/>
  <c r="F426" i="119"/>
  <c r="E426" i="119"/>
  <c r="G425" i="119"/>
  <c r="F425" i="119"/>
  <c r="E425" i="119"/>
  <c r="G424" i="119"/>
  <c r="F424" i="119"/>
  <c r="E424" i="119"/>
  <c r="G423" i="119"/>
  <c r="F423" i="119"/>
  <c r="E423" i="119"/>
  <c r="G422" i="119"/>
  <c r="F422" i="119"/>
  <c r="E422" i="119"/>
  <c r="G421" i="119"/>
  <c r="F421" i="119"/>
  <c r="E421" i="119"/>
  <c r="G420" i="119"/>
  <c r="F420" i="119"/>
  <c r="E420" i="119"/>
  <c r="G419" i="119"/>
  <c r="F419" i="119"/>
  <c r="E419" i="119"/>
  <c r="G418" i="119"/>
  <c r="F418" i="119"/>
  <c r="E418" i="119"/>
  <c r="G417" i="119"/>
  <c r="F417" i="119"/>
  <c r="E417" i="119"/>
  <c r="G416" i="119"/>
  <c r="F416" i="119"/>
  <c r="E416" i="119"/>
  <c r="G415" i="119"/>
  <c r="F415" i="119"/>
  <c r="E415" i="119"/>
  <c r="G414" i="119"/>
  <c r="F414" i="119"/>
  <c r="E414" i="119"/>
  <c r="G413" i="119"/>
  <c r="F413" i="119"/>
  <c r="E413" i="119"/>
  <c r="G412" i="119"/>
  <c r="F412" i="119"/>
  <c r="E412" i="119"/>
  <c r="G411" i="119"/>
  <c r="F411" i="119"/>
  <c r="E411" i="119"/>
  <c r="G410" i="119"/>
  <c r="F410" i="119"/>
  <c r="E410" i="119"/>
  <c r="G409" i="119"/>
  <c r="F409" i="119"/>
  <c r="E409" i="119"/>
  <c r="G408" i="119"/>
  <c r="F408" i="119"/>
  <c r="E408" i="119"/>
  <c r="G407" i="119"/>
  <c r="F407" i="119"/>
  <c r="E407" i="119"/>
  <c r="G406" i="119"/>
  <c r="F406" i="119"/>
  <c r="E406" i="119"/>
  <c r="G405" i="119"/>
  <c r="F405" i="119"/>
  <c r="E405" i="119"/>
  <c r="G404" i="119"/>
  <c r="F404" i="119"/>
  <c r="E404" i="119"/>
  <c r="G403" i="119"/>
  <c r="F403" i="119"/>
  <c r="E403" i="119"/>
  <c r="G402" i="119"/>
  <c r="F402" i="119"/>
  <c r="E402" i="119"/>
  <c r="G401" i="119"/>
  <c r="F401" i="119"/>
  <c r="E401" i="119"/>
  <c r="G400" i="119"/>
  <c r="F400" i="119"/>
  <c r="E400" i="119"/>
  <c r="G399" i="119"/>
  <c r="F399" i="119"/>
  <c r="E399" i="119"/>
  <c r="G398" i="119"/>
  <c r="F398" i="119"/>
  <c r="E398" i="119"/>
  <c r="G397" i="119"/>
  <c r="F397" i="119"/>
  <c r="E397" i="119"/>
  <c r="G396" i="119"/>
  <c r="F396" i="119"/>
  <c r="E396" i="119"/>
  <c r="G395" i="119"/>
  <c r="F395" i="119"/>
  <c r="E395" i="119"/>
  <c r="G394" i="119"/>
  <c r="F394" i="119"/>
  <c r="E394" i="119"/>
  <c r="G393" i="119"/>
  <c r="F393" i="119"/>
  <c r="E393" i="119"/>
  <c r="G392" i="119"/>
  <c r="F392" i="119"/>
  <c r="E392" i="119"/>
  <c r="G391" i="119"/>
  <c r="F391" i="119"/>
  <c r="E391" i="119"/>
  <c r="G390" i="119"/>
  <c r="F390" i="119"/>
  <c r="E390" i="119"/>
  <c r="G389" i="119"/>
  <c r="F389" i="119"/>
  <c r="E389" i="119"/>
  <c r="G388" i="119"/>
  <c r="F388" i="119"/>
  <c r="E388" i="119"/>
  <c r="G387" i="119"/>
  <c r="F387" i="119"/>
  <c r="E387" i="119"/>
  <c r="G386" i="119"/>
  <c r="F386" i="119"/>
  <c r="E386" i="119"/>
  <c r="G385" i="119"/>
  <c r="F385" i="119"/>
  <c r="E385" i="119"/>
  <c r="G384" i="119"/>
  <c r="F384" i="119"/>
  <c r="E384" i="119"/>
  <c r="G383" i="119"/>
  <c r="F383" i="119"/>
  <c r="E383" i="119"/>
  <c r="G382" i="119"/>
  <c r="F382" i="119"/>
  <c r="E382" i="119"/>
  <c r="G381" i="119"/>
  <c r="F381" i="119"/>
  <c r="E381" i="119"/>
  <c r="G380" i="119"/>
  <c r="F380" i="119"/>
  <c r="E380" i="119"/>
  <c r="G379" i="119"/>
  <c r="F379" i="119"/>
  <c r="E379" i="119"/>
  <c r="G378" i="119"/>
  <c r="F378" i="119"/>
  <c r="E378" i="119"/>
  <c r="G377" i="119"/>
  <c r="F377" i="119"/>
  <c r="E377" i="119"/>
  <c r="G376" i="119"/>
  <c r="F376" i="119"/>
  <c r="E376" i="119"/>
  <c r="G375" i="119"/>
  <c r="F375" i="119"/>
  <c r="E375" i="119"/>
  <c r="G374" i="119"/>
  <c r="F374" i="119"/>
  <c r="E374" i="119"/>
  <c r="G373" i="119"/>
  <c r="F373" i="119"/>
  <c r="E373" i="119"/>
  <c r="G372" i="119"/>
  <c r="F372" i="119"/>
  <c r="E372" i="119"/>
  <c r="G371" i="119"/>
  <c r="F371" i="119"/>
  <c r="E371" i="119"/>
  <c r="G370" i="119"/>
  <c r="F370" i="119"/>
  <c r="E370" i="119"/>
  <c r="G369" i="119"/>
  <c r="F369" i="119"/>
  <c r="E369" i="119"/>
  <c r="G368" i="119"/>
  <c r="F368" i="119"/>
  <c r="E368" i="119"/>
  <c r="G367" i="119"/>
  <c r="F367" i="119"/>
  <c r="E367" i="119"/>
  <c r="G366" i="119"/>
  <c r="F366" i="119"/>
  <c r="E366" i="119"/>
  <c r="G365" i="119"/>
  <c r="F365" i="119"/>
  <c r="E365" i="119"/>
  <c r="G364" i="119"/>
  <c r="F364" i="119"/>
  <c r="E364" i="119"/>
  <c r="G363" i="119"/>
  <c r="F363" i="119"/>
  <c r="E363" i="119"/>
  <c r="G362" i="119"/>
  <c r="F362" i="119"/>
  <c r="E362" i="119"/>
  <c r="G361" i="119"/>
  <c r="F361" i="119"/>
  <c r="E361" i="119"/>
  <c r="G360" i="119"/>
  <c r="F360" i="119"/>
  <c r="E360" i="119"/>
  <c r="G359" i="119"/>
  <c r="F359" i="119"/>
  <c r="E359" i="119"/>
  <c r="G358" i="119"/>
  <c r="F358" i="119"/>
  <c r="E358" i="119"/>
  <c r="G357" i="119"/>
  <c r="F357" i="119"/>
  <c r="E357" i="119"/>
  <c r="G356" i="119"/>
  <c r="F356" i="119"/>
  <c r="E356" i="119"/>
  <c r="G355" i="119"/>
  <c r="F355" i="119"/>
  <c r="E355" i="119"/>
  <c r="G354" i="119"/>
  <c r="F354" i="119"/>
  <c r="E354" i="119"/>
  <c r="G353" i="119"/>
  <c r="F353" i="119"/>
  <c r="E353" i="119"/>
  <c r="G352" i="119"/>
  <c r="F352" i="119"/>
  <c r="E352" i="119"/>
  <c r="G351" i="119"/>
  <c r="F351" i="119"/>
  <c r="E351" i="119"/>
  <c r="G350" i="119"/>
  <c r="F350" i="119"/>
  <c r="E350" i="119"/>
  <c r="G349" i="119"/>
  <c r="F349" i="119"/>
  <c r="E349" i="119"/>
  <c r="G348" i="119"/>
  <c r="F348" i="119"/>
  <c r="E348" i="119"/>
  <c r="G347" i="119"/>
  <c r="F347" i="119"/>
  <c r="E347" i="119"/>
  <c r="G346" i="119"/>
  <c r="F346" i="119"/>
  <c r="E346" i="119"/>
  <c r="G345" i="119"/>
  <c r="F345" i="119"/>
  <c r="E345" i="119"/>
  <c r="G344" i="119"/>
  <c r="F344" i="119"/>
  <c r="E344" i="119"/>
  <c r="G343" i="119"/>
  <c r="F343" i="119"/>
  <c r="E343" i="119"/>
  <c r="G342" i="119"/>
  <c r="F342" i="119"/>
  <c r="E342" i="119"/>
  <c r="G341" i="119"/>
  <c r="F341" i="119"/>
  <c r="E341" i="119"/>
  <c r="E340" i="119"/>
  <c r="G339" i="119"/>
  <c r="F339" i="119"/>
  <c r="E339" i="119"/>
  <c r="G338" i="119"/>
  <c r="F338" i="119"/>
  <c r="E338" i="119"/>
  <c r="F337" i="119"/>
  <c r="E337" i="119"/>
  <c r="G337" i="119" s="1"/>
  <c r="E336" i="119"/>
  <c r="G335" i="119"/>
  <c r="F335" i="119"/>
  <c r="E335" i="119"/>
  <c r="G334" i="119"/>
  <c r="F334" i="119"/>
  <c r="E334" i="119"/>
  <c r="E333" i="119"/>
  <c r="G333" i="119" s="1"/>
  <c r="E332" i="119"/>
  <c r="G331" i="119"/>
  <c r="F331" i="119"/>
  <c r="E331" i="119"/>
  <c r="G330" i="119"/>
  <c r="F330" i="119"/>
  <c r="E330" i="119"/>
  <c r="E329" i="119"/>
  <c r="F328" i="119"/>
  <c r="E328" i="119"/>
  <c r="G328" i="119" s="1"/>
  <c r="E327" i="119"/>
  <c r="F326" i="119"/>
  <c r="E326" i="119"/>
  <c r="G326" i="119" s="1"/>
  <c r="E325" i="119"/>
  <c r="F324" i="119"/>
  <c r="E324" i="119"/>
  <c r="G324" i="119" s="1"/>
  <c r="E323" i="119"/>
  <c r="F322" i="119"/>
  <c r="E322" i="119"/>
  <c r="G322" i="119" s="1"/>
  <c r="E321" i="119"/>
  <c r="F320" i="119"/>
  <c r="E320" i="119"/>
  <c r="G320" i="119" s="1"/>
  <c r="E319" i="119"/>
  <c r="F318" i="119"/>
  <c r="E318" i="119"/>
  <c r="G318" i="119" s="1"/>
  <c r="F317" i="119"/>
  <c r="E317" i="119"/>
  <c r="G317" i="119" s="1"/>
  <c r="F316" i="119"/>
  <c r="E316" i="119"/>
  <c r="G316" i="119" s="1"/>
  <c r="E315" i="119"/>
  <c r="F314" i="119"/>
  <c r="E314" i="119"/>
  <c r="G314" i="119" s="1"/>
  <c r="F313" i="119"/>
  <c r="E313" i="119"/>
  <c r="G313" i="119" s="1"/>
  <c r="F312" i="119"/>
  <c r="E312" i="119"/>
  <c r="G312" i="119" s="1"/>
  <c r="E311" i="119"/>
  <c r="F310" i="119"/>
  <c r="E310" i="119"/>
  <c r="G310" i="119" s="1"/>
  <c r="F309" i="119"/>
  <c r="E309" i="119"/>
  <c r="G309" i="119" s="1"/>
  <c r="F308" i="119"/>
  <c r="E308" i="119"/>
  <c r="G308" i="119" s="1"/>
  <c r="E307" i="119"/>
  <c r="F306" i="119"/>
  <c r="E306" i="119"/>
  <c r="G306" i="119" s="1"/>
  <c r="F305" i="119"/>
  <c r="E305" i="119"/>
  <c r="G305" i="119" s="1"/>
  <c r="E304" i="119"/>
  <c r="G304" i="119" s="1"/>
  <c r="E303" i="119"/>
  <c r="F302" i="119"/>
  <c r="E302" i="119"/>
  <c r="G302" i="119" s="1"/>
  <c r="F301" i="119"/>
  <c r="E301" i="119"/>
  <c r="G301" i="119" s="1"/>
  <c r="F300" i="119"/>
  <c r="E300" i="119"/>
  <c r="G300" i="119" s="1"/>
  <c r="E299" i="119"/>
  <c r="F298" i="119"/>
  <c r="E298" i="119"/>
  <c r="G298" i="119" s="1"/>
  <c r="F297" i="119"/>
  <c r="E297" i="119"/>
  <c r="G297" i="119" s="1"/>
  <c r="F296" i="119"/>
  <c r="E296" i="119"/>
  <c r="G296" i="119" s="1"/>
  <c r="E295" i="119"/>
  <c r="F294" i="119"/>
  <c r="E294" i="119"/>
  <c r="G294" i="119" s="1"/>
  <c r="F293" i="119"/>
  <c r="E293" i="119"/>
  <c r="G293" i="119" s="1"/>
  <c r="F292" i="119"/>
  <c r="E292" i="119"/>
  <c r="G292" i="119" s="1"/>
  <c r="E291" i="119"/>
  <c r="F290" i="119"/>
  <c r="E290" i="119"/>
  <c r="G290" i="119" s="1"/>
  <c r="F289" i="119"/>
  <c r="E289" i="119"/>
  <c r="G289" i="119" s="1"/>
  <c r="E288" i="119"/>
  <c r="G288" i="119" s="1"/>
  <c r="E287" i="119"/>
  <c r="F286" i="119"/>
  <c r="E286" i="119"/>
  <c r="G286" i="119" s="1"/>
  <c r="F285" i="119"/>
  <c r="E285" i="119"/>
  <c r="G285" i="119" s="1"/>
  <c r="F284" i="119"/>
  <c r="E284" i="119"/>
  <c r="G284" i="119" s="1"/>
  <c r="E283" i="119"/>
  <c r="F282" i="119"/>
  <c r="E282" i="119"/>
  <c r="G282" i="119" s="1"/>
  <c r="F281" i="119"/>
  <c r="E281" i="119"/>
  <c r="G281" i="119" s="1"/>
  <c r="F280" i="119"/>
  <c r="E280" i="119"/>
  <c r="G280" i="119" s="1"/>
  <c r="E279" i="119"/>
  <c r="F278" i="119"/>
  <c r="E278" i="119"/>
  <c r="G278" i="119" s="1"/>
  <c r="F277" i="119"/>
  <c r="E277" i="119"/>
  <c r="G277" i="119" s="1"/>
  <c r="F276" i="119"/>
  <c r="E276" i="119"/>
  <c r="G276" i="119" s="1"/>
  <c r="E275" i="119"/>
  <c r="F274" i="119"/>
  <c r="E274" i="119"/>
  <c r="G274" i="119" s="1"/>
  <c r="F273" i="119"/>
  <c r="E273" i="119"/>
  <c r="G273" i="119" s="1"/>
  <c r="E272" i="119"/>
  <c r="G272" i="119" s="1"/>
  <c r="E271" i="119"/>
  <c r="F270" i="119"/>
  <c r="E270" i="119"/>
  <c r="G270" i="119" s="1"/>
  <c r="F269" i="119"/>
  <c r="E269" i="119"/>
  <c r="G269" i="119" s="1"/>
  <c r="F268" i="119"/>
  <c r="E268" i="119"/>
  <c r="G268" i="119" s="1"/>
  <c r="E267" i="119"/>
  <c r="F266" i="119"/>
  <c r="E266" i="119"/>
  <c r="G266" i="119" s="1"/>
  <c r="F265" i="119"/>
  <c r="E265" i="119"/>
  <c r="G265" i="119" s="1"/>
  <c r="F264" i="119"/>
  <c r="E264" i="119"/>
  <c r="G264" i="119" s="1"/>
  <c r="E263" i="119"/>
  <c r="F262" i="119"/>
  <c r="E262" i="119"/>
  <c r="G262" i="119" s="1"/>
  <c r="F261" i="119"/>
  <c r="E261" i="119"/>
  <c r="G261" i="119" s="1"/>
  <c r="F260" i="119"/>
  <c r="E260" i="119"/>
  <c r="G260" i="119" s="1"/>
  <c r="E259" i="119"/>
  <c r="F258" i="119"/>
  <c r="E258" i="119"/>
  <c r="G258" i="119" s="1"/>
  <c r="F257" i="119"/>
  <c r="E257" i="119"/>
  <c r="G257" i="119" s="1"/>
  <c r="E256" i="119"/>
  <c r="G256" i="119" s="1"/>
  <c r="E255" i="119"/>
  <c r="F254" i="119"/>
  <c r="E254" i="119"/>
  <c r="G254" i="119" s="1"/>
  <c r="F253" i="119"/>
  <c r="E253" i="119"/>
  <c r="G253" i="119" s="1"/>
  <c r="F252" i="119"/>
  <c r="E252" i="119"/>
  <c r="G252" i="119" s="1"/>
  <c r="E251" i="119"/>
  <c r="F250" i="119"/>
  <c r="E250" i="119"/>
  <c r="G250" i="119" s="1"/>
  <c r="G249" i="119"/>
  <c r="F249" i="119"/>
  <c r="E249" i="119"/>
  <c r="G248" i="119"/>
  <c r="F248" i="119"/>
  <c r="E248" i="119"/>
  <c r="G247" i="119"/>
  <c r="F247" i="119"/>
  <c r="E247" i="119"/>
  <c r="G246" i="119"/>
  <c r="F246" i="119"/>
  <c r="E246" i="119"/>
  <c r="G245" i="119"/>
  <c r="F245" i="119"/>
  <c r="E245" i="119"/>
  <c r="G244" i="119"/>
  <c r="F244" i="119"/>
  <c r="E244" i="119"/>
  <c r="G243" i="119"/>
  <c r="F243" i="119"/>
  <c r="E243" i="119"/>
  <c r="G242" i="119"/>
  <c r="F242" i="119"/>
  <c r="E242" i="119"/>
  <c r="G241" i="119"/>
  <c r="F241" i="119"/>
  <c r="E241" i="119"/>
  <c r="G240" i="119"/>
  <c r="F240" i="119"/>
  <c r="E240" i="119"/>
  <c r="G239" i="119"/>
  <c r="F239" i="119"/>
  <c r="E239" i="119"/>
  <c r="G238" i="119"/>
  <c r="F238" i="119"/>
  <c r="E238" i="119"/>
  <c r="G237" i="119"/>
  <c r="F237" i="119"/>
  <c r="E237" i="119"/>
  <c r="G236" i="119"/>
  <c r="F236" i="119"/>
  <c r="E236" i="119"/>
  <c r="G235" i="119"/>
  <c r="F235" i="119"/>
  <c r="E235" i="119"/>
  <c r="G234" i="119"/>
  <c r="F234" i="119"/>
  <c r="E234" i="119"/>
  <c r="G233" i="119"/>
  <c r="F233" i="119"/>
  <c r="E233" i="119"/>
  <c r="G232" i="119"/>
  <c r="F232" i="119"/>
  <c r="E232" i="119"/>
  <c r="G231" i="119"/>
  <c r="F231" i="119"/>
  <c r="E231" i="119"/>
  <c r="G230" i="119"/>
  <c r="F230" i="119"/>
  <c r="E230" i="119"/>
  <c r="G229" i="119"/>
  <c r="F229" i="119"/>
  <c r="E229" i="119"/>
  <c r="G228" i="119"/>
  <c r="F228" i="119"/>
  <c r="E228" i="119"/>
  <c r="G227" i="119"/>
  <c r="F227" i="119"/>
  <c r="E227" i="119"/>
  <c r="G226" i="119"/>
  <c r="F226" i="119"/>
  <c r="E226" i="119"/>
  <c r="G225" i="119"/>
  <c r="F225" i="119"/>
  <c r="E225" i="119"/>
  <c r="G224" i="119"/>
  <c r="F224" i="119"/>
  <c r="E224" i="119"/>
  <c r="G223" i="119"/>
  <c r="F223" i="119"/>
  <c r="E223" i="119"/>
  <c r="G222" i="119"/>
  <c r="F222" i="119"/>
  <c r="E222" i="119"/>
  <c r="G221" i="119"/>
  <c r="F221" i="119"/>
  <c r="E221" i="119"/>
  <c r="G220" i="119"/>
  <c r="F220" i="119"/>
  <c r="E220" i="119"/>
  <c r="G219" i="119"/>
  <c r="F219" i="119"/>
  <c r="E219" i="119"/>
  <c r="G218" i="119"/>
  <c r="F218" i="119"/>
  <c r="E218" i="119"/>
  <c r="G217" i="119"/>
  <c r="F217" i="119"/>
  <c r="E217" i="119"/>
  <c r="G216" i="119"/>
  <c r="F216" i="119"/>
  <c r="E216" i="119"/>
  <c r="G215" i="119"/>
  <c r="F215" i="119"/>
  <c r="E215" i="119"/>
  <c r="G214" i="119"/>
  <c r="F214" i="119"/>
  <c r="E214" i="119"/>
  <c r="G213" i="119"/>
  <c r="F213" i="119"/>
  <c r="E213" i="119"/>
  <c r="G212" i="119"/>
  <c r="F212" i="119"/>
  <c r="E212" i="119"/>
  <c r="G211" i="119"/>
  <c r="F211" i="119"/>
  <c r="E211" i="119"/>
  <c r="G210" i="119"/>
  <c r="F210" i="119"/>
  <c r="E210" i="119"/>
  <c r="G209" i="119"/>
  <c r="F209" i="119"/>
  <c r="E209" i="119"/>
  <c r="G208" i="119"/>
  <c r="F208" i="119"/>
  <c r="E208" i="119"/>
  <c r="G207" i="119"/>
  <c r="F207" i="119"/>
  <c r="E207" i="119"/>
  <c r="G206" i="119"/>
  <c r="F206" i="119"/>
  <c r="E206" i="119"/>
  <c r="G205" i="119"/>
  <c r="F205" i="119"/>
  <c r="E205" i="119"/>
  <c r="G204" i="119"/>
  <c r="F204" i="119"/>
  <c r="E204" i="119"/>
  <c r="G203" i="119"/>
  <c r="F203" i="119"/>
  <c r="E203" i="119"/>
  <c r="G202" i="119"/>
  <c r="F202" i="119"/>
  <c r="E202" i="119"/>
  <c r="G201" i="119"/>
  <c r="F201" i="119"/>
  <c r="E201" i="119"/>
  <c r="G200" i="119"/>
  <c r="F200" i="119"/>
  <c r="E200" i="119"/>
  <c r="G199" i="119"/>
  <c r="F199" i="119"/>
  <c r="E199" i="119"/>
  <c r="G198" i="119"/>
  <c r="F198" i="119"/>
  <c r="E198" i="119"/>
  <c r="G197" i="119"/>
  <c r="F197" i="119"/>
  <c r="E197" i="119"/>
  <c r="G196" i="119"/>
  <c r="F196" i="119"/>
  <c r="E196" i="119"/>
  <c r="G195" i="119"/>
  <c r="F195" i="119"/>
  <c r="E195" i="119"/>
  <c r="G194" i="119"/>
  <c r="F194" i="119"/>
  <c r="E194" i="119"/>
  <c r="G193" i="119"/>
  <c r="F193" i="119"/>
  <c r="E193" i="119"/>
  <c r="G192" i="119"/>
  <c r="F192" i="119"/>
  <c r="E192" i="119"/>
  <c r="G191" i="119"/>
  <c r="F191" i="119"/>
  <c r="E191" i="119"/>
  <c r="G190" i="119"/>
  <c r="F190" i="119"/>
  <c r="E190" i="119"/>
  <c r="G189" i="119"/>
  <c r="F189" i="119"/>
  <c r="E189" i="119"/>
  <c r="G188" i="119"/>
  <c r="F188" i="119"/>
  <c r="E188" i="119"/>
  <c r="G187" i="119"/>
  <c r="F187" i="119"/>
  <c r="E187" i="119"/>
  <c r="G186" i="119"/>
  <c r="F186" i="119"/>
  <c r="E186" i="119"/>
  <c r="G185" i="119"/>
  <c r="F185" i="119"/>
  <c r="E185" i="119"/>
  <c r="G184" i="119"/>
  <c r="F184" i="119"/>
  <c r="E184" i="119"/>
  <c r="G183" i="119"/>
  <c r="F183" i="119"/>
  <c r="E183" i="119"/>
  <c r="G182" i="119"/>
  <c r="F182" i="119"/>
  <c r="E182" i="119"/>
  <c r="G181" i="119"/>
  <c r="F181" i="119"/>
  <c r="E181" i="119"/>
  <c r="G180" i="119"/>
  <c r="F180" i="119"/>
  <c r="E180" i="119"/>
  <c r="G179" i="119"/>
  <c r="F179" i="119"/>
  <c r="E179" i="119"/>
  <c r="G178" i="119"/>
  <c r="F178" i="119"/>
  <c r="E178" i="119"/>
  <c r="G177" i="119"/>
  <c r="F177" i="119"/>
  <c r="E177" i="119"/>
  <c r="G176" i="119"/>
  <c r="F176" i="119"/>
  <c r="E176" i="119"/>
  <c r="G175" i="119"/>
  <c r="F175" i="119"/>
  <c r="E175" i="119"/>
  <c r="G174" i="119"/>
  <c r="F174" i="119"/>
  <c r="E174" i="119"/>
  <c r="G173" i="119"/>
  <c r="F173" i="119"/>
  <c r="E173" i="119"/>
  <c r="G172" i="119"/>
  <c r="F172" i="119"/>
  <c r="E172" i="119"/>
  <c r="G171" i="119"/>
  <c r="F171" i="119"/>
  <c r="E171" i="119"/>
  <c r="G170" i="119"/>
  <c r="F170" i="119"/>
  <c r="E170" i="119"/>
  <c r="G169" i="119"/>
  <c r="F169" i="119"/>
  <c r="E169" i="119"/>
  <c r="G168" i="119"/>
  <c r="F168" i="119"/>
  <c r="E168" i="119"/>
  <c r="G167" i="119"/>
  <c r="F167" i="119"/>
  <c r="E167" i="119"/>
  <c r="G166" i="119"/>
  <c r="F166" i="119"/>
  <c r="E166" i="119"/>
  <c r="G165" i="119"/>
  <c r="F165" i="119"/>
  <c r="E165" i="119"/>
  <c r="G164" i="119"/>
  <c r="F164" i="119"/>
  <c r="E164" i="119"/>
  <c r="G163" i="119"/>
  <c r="F163" i="119"/>
  <c r="E163" i="119"/>
  <c r="G162" i="119"/>
  <c r="F162" i="119"/>
  <c r="E162" i="119"/>
  <c r="G161" i="119"/>
  <c r="F161" i="119"/>
  <c r="E161" i="119"/>
  <c r="G160" i="119"/>
  <c r="F160" i="119"/>
  <c r="E160" i="119"/>
  <c r="G159" i="119"/>
  <c r="F159" i="119"/>
  <c r="E159" i="119"/>
  <c r="G158" i="119"/>
  <c r="F158" i="119"/>
  <c r="E158" i="119"/>
  <c r="G157" i="119"/>
  <c r="F157" i="119"/>
  <c r="E157" i="119"/>
  <c r="G156" i="119"/>
  <c r="F156" i="119"/>
  <c r="E156" i="119"/>
  <c r="G155" i="119"/>
  <c r="F155" i="119"/>
  <c r="E155" i="119"/>
  <c r="G154" i="119"/>
  <c r="F154" i="119"/>
  <c r="E154" i="119"/>
  <c r="G153" i="119"/>
  <c r="F153" i="119"/>
  <c r="E153" i="119"/>
  <c r="G152" i="119"/>
  <c r="F152" i="119"/>
  <c r="E152" i="119"/>
  <c r="G151" i="119"/>
  <c r="F151" i="119"/>
  <c r="E151" i="119"/>
  <c r="G150" i="119"/>
  <c r="F150" i="119"/>
  <c r="E150" i="119"/>
  <c r="G149" i="119"/>
  <c r="F149" i="119"/>
  <c r="E149" i="119"/>
  <c r="G148" i="119"/>
  <c r="F148" i="119"/>
  <c r="E148" i="119"/>
  <c r="G147" i="119"/>
  <c r="F147" i="119"/>
  <c r="E147" i="119"/>
  <c r="G146" i="119"/>
  <c r="F146" i="119"/>
  <c r="E146" i="119"/>
  <c r="G145" i="119"/>
  <c r="F145" i="119"/>
  <c r="E145" i="119"/>
  <c r="G144" i="119"/>
  <c r="F144" i="119"/>
  <c r="E144" i="119"/>
  <c r="G143" i="119"/>
  <c r="F143" i="119"/>
  <c r="E143" i="119"/>
  <c r="G142" i="119"/>
  <c r="F142" i="119"/>
  <c r="E142" i="119"/>
  <c r="G141" i="119"/>
  <c r="F141" i="119"/>
  <c r="E141" i="119"/>
  <c r="G140" i="119"/>
  <c r="F140" i="119"/>
  <c r="E140" i="119"/>
  <c r="G139" i="119"/>
  <c r="F139" i="119"/>
  <c r="E139" i="119"/>
  <c r="G138" i="119"/>
  <c r="F138" i="119"/>
  <c r="E138" i="119"/>
  <c r="G137" i="119"/>
  <c r="F137" i="119"/>
  <c r="E137" i="119"/>
  <c r="G136" i="119"/>
  <c r="F136" i="119"/>
  <c r="E136" i="119"/>
  <c r="G135" i="119"/>
  <c r="F135" i="119"/>
  <c r="E135" i="119"/>
  <c r="G134" i="119"/>
  <c r="F134" i="119"/>
  <c r="E134" i="119"/>
  <c r="G133" i="119"/>
  <c r="F133" i="119"/>
  <c r="E133" i="119"/>
  <c r="G132" i="119"/>
  <c r="F132" i="119"/>
  <c r="E132" i="119"/>
  <c r="G131" i="119"/>
  <c r="F131" i="119"/>
  <c r="E131" i="119"/>
  <c r="G130" i="119"/>
  <c r="F130" i="119"/>
  <c r="E130" i="119"/>
  <c r="G129" i="119"/>
  <c r="F129" i="119"/>
  <c r="E129" i="119"/>
  <c r="G128" i="119"/>
  <c r="F128" i="119"/>
  <c r="E128" i="119"/>
  <c r="G127" i="119"/>
  <c r="F127" i="119"/>
  <c r="E127" i="119"/>
  <c r="G126" i="119"/>
  <c r="F126" i="119"/>
  <c r="E126" i="119"/>
  <c r="G125" i="119"/>
  <c r="F125" i="119"/>
  <c r="E125" i="119"/>
  <c r="G124" i="119"/>
  <c r="F124" i="119"/>
  <c r="E124" i="119"/>
  <c r="G123" i="119"/>
  <c r="F123" i="119"/>
  <c r="E123" i="119"/>
  <c r="G122" i="119"/>
  <c r="F122" i="119"/>
  <c r="E122" i="119"/>
  <c r="G121" i="119"/>
  <c r="F121" i="119"/>
  <c r="E121" i="119"/>
  <c r="G120" i="119"/>
  <c r="F120" i="119"/>
  <c r="E120" i="119"/>
  <c r="G119" i="119"/>
  <c r="F119" i="119"/>
  <c r="E119" i="119"/>
  <c r="G118" i="119"/>
  <c r="F118" i="119"/>
  <c r="E118" i="119"/>
  <c r="G117" i="119"/>
  <c r="F117" i="119"/>
  <c r="E117" i="119"/>
  <c r="G116" i="119"/>
  <c r="F116" i="119"/>
  <c r="E116" i="119"/>
  <c r="G115" i="119"/>
  <c r="F115" i="119"/>
  <c r="E115" i="119"/>
  <c r="G114" i="119"/>
  <c r="F114" i="119"/>
  <c r="E114" i="119"/>
  <c r="G113" i="119"/>
  <c r="F113" i="119"/>
  <c r="E113" i="119"/>
  <c r="G112" i="119"/>
  <c r="F112" i="119"/>
  <c r="E112" i="119"/>
  <c r="G111" i="119"/>
  <c r="F111" i="119"/>
  <c r="E111" i="119"/>
  <c r="G110" i="119"/>
  <c r="F110" i="119"/>
  <c r="E110" i="119"/>
  <c r="G109" i="119"/>
  <c r="F109" i="119"/>
  <c r="E109" i="119"/>
  <c r="G108" i="119"/>
  <c r="F108" i="119"/>
  <c r="E108" i="119"/>
  <c r="G107" i="119"/>
  <c r="F107" i="119"/>
  <c r="E107" i="119"/>
  <c r="G106" i="119"/>
  <c r="F106" i="119"/>
  <c r="E106" i="119"/>
  <c r="G105" i="119"/>
  <c r="F105" i="119"/>
  <c r="E105" i="119"/>
  <c r="G104" i="119"/>
  <c r="F104" i="119"/>
  <c r="E104" i="119"/>
  <c r="G103" i="119"/>
  <c r="F103" i="119"/>
  <c r="E103" i="119"/>
  <c r="G102" i="119"/>
  <c r="F102" i="119"/>
  <c r="E102" i="119"/>
  <c r="G101" i="119"/>
  <c r="F101" i="119"/>
  <c r="E101" i="119"/>
  <c r="G100" i="119"/>
  <c r="F100" i="119"/>
  <c r="E100" i="119"/>
  <c r="G99" i="119"/>
  <c r="F99" i="119"/>
  <c r="E99" i="119"/>
  <c r="G98" i="119"/>
  <c r="F98" i="119"/>
  <c r="E98" i="119"/>
  <c r="G97" i="119"/>
  <c r="F97" i="119"/>
  <c r="E97" i="119"/>
  <c r="G96" i="119"/>
  <c r="F96" i="119"/>
  <c r="E96" i="119"/>
  <c r="G95" i="119"/>
  <c r="F95" i="119"/>
  <c r="E95" i="119"/>
  <c r="G94" i="119"/>
  <c r="F94" i="119"/>
  <c r="E94" i="119"/>
  <c r="G93" i="119"/>
  <c r="F93" i="119"/>
  <c r="E93" i="119"/>
  <c r="G92" i="119"/>
  <c r="F92" i="119"/>
  <c r="E92" i="119"/>
  <c r="G91" i="119"/>
  <c r="F91" i="119"/>
  <c r="E91" i="119"/>
  <c r="G90" i="119"/>
  <c r="F90" i="119"/>
  <c r="E90" i="119"/>
  <c r="G89" i="119"/>
  <c r="F89" i="119"/>
  <c r="E89" i="119"/>
  <c r="G88" i="119"/>
  <c r="F88" i="119"/>
  <c r="E88" i="119"/>
  <c r="G87" i="119"/>
  <c r="F87" i="119"/>
  <c r="E87" i="119"/>
  <c r="G86" i="119"/>
  <c r="F86" i="119"/>
  <c r="E86" i="119"/>
  <c r="G85" i="119"/>
  <c r="F85" i="119"/>
  <c r="E85" i="119"/>
  <c r="G84" i="119"/>
  <c r="F84" i="119"/>
  <c r="E84" i="119"/>
  <c r="G83" i="119"/>
  <c r="F83" i="119"/>
  <c r="E83" i="119"/>
  <c r="G82" i="119"/>
  <c r="F82" i="119"/>
  <c r="E82" i="119"/>
  <c r="G81" i="119"/>
  <c r="F81" i="119"/>
  <c r="E81" i="119"/>
  <c r="G80" i="119"/>
  <c r="F80" i="119"/>
  <c r="E80" i="119"/>
  <c r="G79" i="119"/>
  <c r="F79" i="119"/>
  <c r="E79" i="119"/>
  <c r="G78" i="119"/>
  <c r="F78" i="119"/>
  <c r="E78" i="119"/>
  <c r="G77" i="119"/>
  <c r="F77" i="119"/>
  <c r="E77" i="119"/>
  <c r="G76" i="119"/>
  <c r="F76" i="119"/>
  <c r="E76" i="119"/>
  <c r="G75" i="119"/>
  <c r="F75" i="119"/>
  <c r="E75" i="119"/>
  <c r="G74" i="119"/>
  <c r="F74" i="119"/>
  <c r="E74" i="119"/>
  <c r="G73" i="119"/>
  <c r="F73" i="119"/>
  <c r="E73" i="119"/>
  <c r="G72" i="119"/>
  <c r="F72" i="119"/>
  <c r="E72" i="119"/>
  <c r="G71" i="119"/>
  <c r="F71" i="119"/>
  <c r="E71" i="119"/>
  <c r="G70" i="119"/>
  <c r="F70" i="119"/>
  <c r="E70" i="119"/>
  <c r="G69" i="119"/>
  <c r="F69" i="119"/>
  <c r="E69" i="119"/>
  <c r="G68" i="119"/>
  <c r="F68" i="119"/>
  <c r="E68" i="119"/>
  <c r="G67" i="119"/>
  <c r="F67" i="119"/>
  <c r="E67" i="119"/>
  <c r="G66" i="119"/>
  <c r="F66" i="119"/>
  <c r="E66" i="119"/>
  <c r="G65" i="119"/>
  <c r="F65" i="119"/>
  <c r="E65" i="119"/>
  <c r="G64" i="119"/>
  <c r="F64" i="119"/>
  <c r="E64" i="119"/>
  <c r="G63" i="119"/>
  <c r="F63" i="119"/>
  <c r="E63" i="119"/>
  <c r="G62" i="119"/>
  <c r="F62" i="119"/>
  <c r="E62" i="119"/>
  <c r="G61" i="119"/>
  <c r="F61" i="119"/>
  <c r="E61" i="119"/>
  <c r="G60" i="119"/>
  <c r="F60" i="119"/>
  <c r="E60" i="119"/>
  <c r="G59" i="119"/>
  <c r="F59" i="119"/>
  <c r="E59" i="119"/>
  <c r="G58" i="119"/>
  <c r="F58" i="119"/>
  <c r="E58" i="119"/>
  <c r="G57" i="119"/>
  <c r="F57" i="119"/>
  <c r="E57" i="119"/>
  <c r="G56" i="119"/>
  <c r="F56" i="119"/>
  <c r="E56" i="119"/>
  <c r="G55" i="119"/>
  <c r="F55" i="119"/>
  <c r="E55" i="119"/>
  <c r="G54" i="119"/>
  <c r="F54" i="119"/>
  <c r="E54" i="119"/>
  <c r="G53" i="119"/>
  <c r="F53" i="119"/>
  <c r="E53" i="119"/>
  <c r="G52" i="119"/>
  <c r="F52" i="119"/>
  <c r="E52" i="119"/>
  <c r="G51" i="119"/>
  <c r="F51" i="119"/>
  <c r="E51" i="119"/>
  <c r="G50" i="119"/>
  <c r="F50" i="119"/>
  <c r="E50" i="119"/>
  <c r="G49" i="119"/>
  <c r="F49" i="119"/>
  <c r="E49" i="119"/>
  <c r="G48" i="119"/>
  <c r="F48" i="119"/>
  <c r="E48" i="119"/>
  <c r="G47" i="119"/>
  <c r="F47" i="119"/>
  <c r="E47" i="119"/>
  <c r="G46" i="119"/>
  <c r="F46" i="119"/>
  <c r="E46" i="119"/>
  <c r="G45" i="119"/>
  <c r="F45" i="119"/>
  <c r="E45" i="119"/>
  <c r="G44" i="119"/>
  <c r="F44" i="119"/>
  <c r="E44" i="119"/>
  <c r="G43" i="119"/>
  <c r="F43" i="119"/>
  <c r="E43" i="119"/>
  <c r="G42" i="119"/>
  <c r="F42" i="119"/>
  <c r="E42" i="119"/>
  <c r="G41" i="119"/>
  <c r="F41" i="119"/>
  <c r="E41" i="119"/>
  <c r="G40" i="119"/>
  <c r="F40" i="119"/>
  <c r="E40" i="119"/>
  <c r="G39" i="119"/>
  <c r="F39" i="119"/>
  <c r="E39" i="119"/>
  <c r="G38" i="119"/>
  <c r="F38" i="119"/>
  <c r="E38" i="119"/>
  <c r="G37" i="119"/>
  <c r="F37" i="119"/>
  <c r="E37" i="119"/>
  <c r="G36" i="119"/>
  <c r="F36" i="119"/>
  <c r="E36" i="119"/>
  <c r="G35" i="119"/>
  <c r="F35" i="119"/>
  <c r="E35" i="119"/>
  <c r="G34" i="119"/>
  <c r="F34" i="119"/>
  <c r="E34" i="119"/>
  <c r="G33" i="119"/>
  <c r="F33" i="119"/>
  <c r="E33" i="119"/>
  <c r="G32" i="119"/>
  <c r="F32" i="119"/>
  <c r="E32" i="119"/>
  <c r="G31" i="119"/>
  <c r="F31" i="119"/>
  <c r="E31" i="119"/>
  <c r="G30" i="119"/>
  <c r="F30" i="119"/>
  <c r="E30" i="119"/>
  <c r="G29" i="119"/>
  <c r="F29" i="119"/>
  <c r="E29" i="119"/>
  <c r="G28" i="119"/>
  <c r="F28" i="119"/>
  <c r="E28" i="119"/>
  <c r="G27" i="119"/>
  <c r="F27" i="119"/>
  <c r="E27" i="119"/>
  <c r="G26" i="119"/>
  <c r="F26" i="119"/>
  <c r="E26" i="119"/>
  <c r="G25" i="119"/>
  <c r="F25" i="119"/>
  <c r="E25" i="119"/>
  <c r="G24" i="119"/>
  <c r="F24" i="119"/>
  <c r="E24" i="119"/>
  <c r="G23" i="119"/>
  <c r="F23" i="119"/>
  <c r="E23" i="119"/>
  <c r="G22" i="119"/>
  <c r="F22" i="119"/>
  <c r="E22" i="119"/>
  <c r="G21" i="119"/>
  <c r="F21" i="119"/>
  <c r="E21" i="119"/>
  <c r="G20" i="119"/>
  <c r="F20" i="119"/>
  <c r="E20" i="119"/>
  <c r="G19" i="119"/>
  <c r="F19" i="119"/>
  <c r="E19" i="119"/>
  <c r="G18" i="119"/>
  <c r="F18" i="119"/>
  <c r="E18" i="119"/>
  <c r="G17" i="119"/>
  <c r="F17" i="119"/>
  <c r="E17" i="119"/>
  <c r="G16" i="119"/>
  <c r="F16" i="119"/>
  <c r="E16" i="119"/>
  <c r="G15" i="119"/>
  <c r="F15" i="119"/>
  <c r="E15" i="119"/>
  <c r="G14" i="119"/>
  <c r="F14" i="119"/>
  <c r="E14" i="119"/>
  <c r="G13" i="119"/>
  <c r="F13" i="119"/>
  <c r="E13" i="119"/>
  <c r="J12" i="119"/>
  <c r="E12" i="119"/>
  <c r="G12" i="119" s="1"/>
  <c r="G11" i="119"/>
  <c r="F11" i="119"/>
  <c r="E11" i="119"/>
  <c r="J10" i="119"/>
  <c r="E10" i="119"/>
  <c r="G10" i="119" s="1"/>
  <c r="J9" i="119"/>
  <c r="E9" i="119"/>
  <c r="F9" i="119" s="1"/>
  <c r="E8" i="119"/>
  <c r="J7" i="119"/>
  <c r="E7" i="119"/>
  <c r="J6" i="119"/>
  <c r="E6" i="119"/>
  <c r="E5" i="119"/>
  <c r="J4" i="119"/>
  <c r="F4" i="119"/>
  <c r="E4" i="119"/>
  <c r="G4" i="119" s="1"/>
  <c r="E3" i="119"/>
  <c r="J2" i="119" s="1"/>
  <c r="G2" i="119"/>
  <c r="F2" i="119"/>
  <c r="E2" i="119"/>
  <c r="G451" i="118"/>
  <c r="F451" i="118"/>
  <c r="E451" i="118"/>
  <c r="F450" i="118"/>
  <c r="E450" i="118"/>
  <c r="G450" i="118" s="1"/>
  <c r="G449" i="118"/>
  <c r="E449" i="118"/>
  <c r="F449" i="118" s="1"/>
  <c r="G448" i="118"/>
  <c r="F448" i="118"/>
  <c r="E448" i="118"/>
  <c r="E447" i="118"/>
  <c r="G447" i="118" s="1"/>
  <c r="F446" i="118"/>
  <c r="E446" i="118"/>
  <c r="G446" i="118" s="1"/>
  <c r="E445" i="118"/>
  <c r="F445" i="118" s="1"/>
  <c r="G444" i="118"/>
  <c r="F444" i="118"/>
  <c r="E444" i="118"/>
  <c r="G443" i="118"/>
  <c r="F443" i="118"/>
  <c r="E443" i="118"/>
  <c r="E442" i="118"/>
  <c r="G442" i="118" s="1"/>
  <c r="G441" i="118"/>
  <c r="E441" i="118"/>
  <c r="F441" i="118" s="1"/>
  <c r="G440" i="118"/>
  <c r="F440" i="118"/>
  <c r="E440" i="118"/>
  <c r="F439" i="118"/>
  <c r="E439" i="118"/>
  <c r="G439" i="118" s="1"/>
  <c r="F438" i="118"/>
  <c r="E438" i="118"/>
  <c r="G438" i="118" s="1"/>
  <c r="G437" i="118"/>
  <c r="E437" i="118"/>
  <c r="F437" i="118" s="1"/>
  <c r="G436" i="118"/>
  <c r="F436" i="118"/>
  <c r="E436" i="118"/>
  <c r="G435" i="118"/>
  <c r="F435" i="118"/>
  <c r="E435" i="118"/>
  <c r="G434" i="118"/>
  <c r="F434" i="118"/>
  <c r="E434" i="118"/>
  <c r="E433" i="118"/>
  <c r="E432" i="118"/>
  <c r="G431" i="118"/>
  <c r="F431" i="118"/>
  <c r="E431" i="118"/>
  <c r="G430" i="118"/>
  <c r="F430" i="118"/>
  <c r="E430" i="118"/>
  <c r="F429" i="118"/>
  <c r="E429" i="118"/>
  <c r="G429" i="118" s="1"/>
  <c r="E428" i="118"/>
  <c r="G427" i="118"/>
  <c r="F427" i="118"/>
  <c r="E427" i="118"/>
  <c r="G426" i="118"/>
  <c r="F426" i="118"/>
  <c r="E426" i="118"/>
  <c r="E425" i="118"/>
  <c r="G425" i="118" s="1"/>
  <c r="E424" i="118"/>
  <c r="G423" i="118"/>
  <c r="F423" i="118"/>
  <c r="E423" i="118"/>
  <c r="G422" i="118"/>
  <c r="F422" i="118"/>
  <c r="E422" i="118"/>
  <c r="F421" i="118"/>
  <c r="E421" i="118"/>
  <c r="G421" i="118" s="1"/>
  <c r="E420" i="118"/>
  <c r="G419" i="118"/>
  <c r="F419" i="118"/>
  <c r="E419" i="118"/>
  <c r="G418" i="118"/>
  <c r="F418" i="118"/>
  <c r="E418" i="118"/>
  <c r="E417" i="118"/>
  <c r="E416" i="118"/>
  <c r="G415" i="118"/>
  <c r="F415" i="118"/>
  <c r="E415" i="118"/>
  <c r="G414" i="118"/>
  <c r="F414" i="118"/>
  <c r="E414" i="118"/>
  <c r="F413" i="118"/>
  <c r="E413" i="118"/>
  <c r="G413" i="118" s="1"/>
  <c r="E412" i="118"/>
  <c r="G411" i="118"/>
  <c r="F411" i="118"/>
  <c r="E411" i="118"/>
  <c r="G410" i="118"/>
  <c r="F410" i="118"/>
  <c r="E410" i="118"/>
  <c r="E409" i="118"/>
  <c r="G409" i="118" s="1"/>
  <c r="E408" i="118"/>
  <c r="G407" i="118"/>
  <c r="F407" i="118"/>
  <c r="E407" i="118"/>
  <c r="G406" i="118"/>
  <c r="F406" i="118"/>
  <c r="E406" i="118"/>
  <c r="F405" i="118"/>
  <c r="E405" i="118"/>
  <c r="G405" i="118" s="1"/>
  <c r="E404" i="118"/>
  <c r="G403" i="118"/>
  <c r="F403" i="118"/>
  <c r="E403" i="118"/>
  <c r="G402" i="118"/>
  <c r="F402" i="118"/>
  <c r="E402" i="118"/>
  <c r="E401" i="118"/>
  <c r="E400" i="118"/>
  <c r="G399" i="118"/>
  <c r="F399" i="118"/>
  <c r="E399" i="118"/>
  <c r="G398" i="118"/>
  <c r="F398" i="118"/>
  <c r="E398" i="118"/>
  <c r="F397" i="118"/>
  <c r="E397" i="118"/>
  <c r="G397" i="118" s="1"/>
  <c r="E396" i="118"/>
  <c r="G395" i="118"/>
  <c r="F395" i="118"/>
  <c r="E395" i="118"/>
  <c r="G394" i="118"/>
  <c r="F394" i="118"/>
  <c r="E394" i="118"/>
  <c r="E393" i="118"/>
  <c r="G393" i="118" s="1"/>
  <c r="E392" i="118"/>
  <c r="G391" i="118"/>
  <c r="F391" i="118"/>
  <c r="E391" i="118"/>
  <c r="G390" i="118"/>
  <c r="F390" i="118"/>
  <c r="E390" i="118"/>
  <c r="F389" i="118"/>
  <c r="E389" i="118"/>
  <c r="G389" i="118" s="1"/>
  <c r="E388" i="118"/>
  <c r="G387" i="118"/>
  <c r="F387" i="118"/>
  <c r="E387" i="118"/>
  <c r="G386" i="118"/>
  <c r="F386" i="118"/>
  <c r="E386" i="118"/>
  <c r="E385" i="118"/>
  <c r="E384" i="118"/>
  <c r="G383" i="118"/>
  <c r="F383" i="118"/>
  <c r="E383" i="118"/>
  <c r="G382" i="118"/>
  <c r="F382" i="118"/>
  <c r="E382" i="118"/>
  <c r="F381" i="118"/>
  <c r="E381" i="118"/>
  <c r="G381" i="118" s="1"/>
  <c r="E380" i="118"/>
  <c r="G379" i="118"/>
  <c r="F379" i="118"/>
  <c r="E379" i="118"/>
  <c r="G378" i="118"/>
  <c r="F378" i="118"/>
  <c r="E378" i="118"/>
  <c r="E377" i="118"/>
  <c r="G377" i="118" s="1"/>
  <c r="E376" i="118"/>
  <c r="G375" i="118"/>
  <c r="F375" i="118"/>
  <c r="E375" i="118"/>
  <c r="G374" i="118"/>
  <c r="F374" i="118"/>
  <c r="E374" i="118"/>
  <c r="F373" i="118"/>
  <c r="E373" i="118"/>
  <c r="G373" i="118" s="1"/>
  <c r="E372" i="118"/>
  <c r="G371" i="118"/>
  <c r="F371" i="118"/>
  <c r="E371" i="118"/>
  <c r="G370" i="118"/>
  <c r="F370" i="118"/>
  <c r="E370" i="118"/>
  <c r="E369" i="118"/>
  <c r="E368" i="118"/>
  <c r="G367" i="118"/>
  <c r="F367" i="118"/>
  <c r="E367" i="118"/>
  <c r="G366" i="118"/>
  <c r="F366" i="118"/>
  <c r="E366" i="118"/>
  <c r="F365" i="118"/>
  <c r="E365" i="118"/>
  <c r="G365" i="118" s="1"/>
  <c r="E364" i="118"/>
  <c r="G363" i="118"/>
  <c r="F363" i="118"/>
  <c r="E363" i="118"/>
  <c r="G362" i="118"/>
  <c r="F362" i="118"/>
  <c r="E362" i="118"/>
  <c r="G361" i="118"/>
  <c r="F361" i="118"/>
  <c r="E361" i="118"/>
  <c r="G360" i="118"/>
  <c r="F360" i="118"/>
  <c r="E360" i="118"/>
  <c r="G359" i="118"/>
  <c r="F359" i="118"/>
  <c r="E359" i="118"/>
  <c r="G358" i="118"/>
  <c r="F358" i="118"/>
  <c r="E358" i="118"/>
  <c r="G357" i="118"/>
  <c r="F357" i="118"/>
  <c r="E357" i="118"/>
  <c r="G356" i="118"/>
  <c r="F356" i="118"/>
  <c r="E356" i="118"/>
  <c r="G355" i="118"/>
  <c r="F355" i="118"/>
  <c r="E355" i="118"/>
  <c r="G354" i="118"/>
  <c r="F354" i="118"/>
  <c r="E354" i="118"/>
  <c r="G353" i="118"/>
  <c r="F353" i="118"/>
  <c r="E353" i="118"/>
  <c r="G352" i="118"/>
  <c r="F352" i="118"/>
  <c r="E352" i="118"/>
  <c r="G351" i="118"/>
  <c r="F351" i="118"/>
  <c r="E351" i="118"/>
  <c r="G350" i="118"/>
  <c r="F350" i="118"/>
  <c r="E350" i="118"/>
  <c r="G349" i="118"/>
  <c r="F349" i="118"/>
  <c r="E349" i="118"/>
  <c r="G348" i="118"/>
  <c r="F348" i="118"/>
  <c r="E348" i="118"/>
  <c r="G347" i="118"/>
  <c r="F347" i="118"/>
  <c r="E347" i="118"/>
  <c r="G346" i="118"/>
  <c r="F346" i="118"/>
  <c r="E346" i="118"/>
  <c r="G345" i="118"/>
  <c r="F345" i="118"/>
  <c r="E345" i="118"/>
  <c r="G344" i="118"/>
  <c r="F344" i="118"/>
  <c r="E344" i="118"/>
  <c r="G343" i="118"/>
  <c r="F343" i="118"/>
  <c r="E343" i="118"/>
  <c r="G342" i="118"/>
  <c r="F342" i="118"/>
  <c r="E342" i="118"/>
  <c r="G341" i="118"/>
  <c r="F341" i="118"/>
  <c r="E341" i="118"/>
  <c r="G340" i="118"/>
  <c r="F340" i="118"/>
  <c r="E340" i="118"/>
  <c r="G339" i="118"/>
  <c r="F339" i="118"/>
  <c r="E339" i="118"/>
  <c r="G338" i="118"/>
  <c r="F338" i="118"/>
  <c r="E338" i="118"/>
  <c r="G337" i="118"/>
  <c r="F337" i="118"/>
  <c r="E337" i="118"/>
  <c r="G336" i="118"/>
  <c r="F336" i="118"/>
  <c r="E336" i="118"/>
  <c r="G335" i="118"/>
  <c r="F335" i="118"/>
  <c r="E335" i="118"/>
  <c r="G334" i="118"/>
  <c r="F334" i="118"/>
  <c r="E334" i="118"/>
  <c r="G333" i="118"/>
  <c r="F333" i="118"/>
  <c r="E333" i="118"/>
  <c r="G332" i="118"/>
  <c r="F332" i="118"/>
  <c r="E332" i="118"/>
  <c r="G331" i="118"/>
  <c r="F331" i="118"/>
  <c r="E331" i="118"/>
  <c r="G330" i="118"/>
  <c r="F330" i="118"/>
  <c r="E330" i="118"/>
  <c r="G329" i="118"/>
  <c r="F329" i="118"/>
  <c r="E329" i="118"/>
  <c r="G328" i="118"/>
  <c r="F328" i="118"/>
  <c r="E328" i="118"/>
  <c r="G327" i="118"/>
  <c r="F327" i="118"/>
  <c r="E327" i="118"/>
  <c r="G326" i="118"/>
  <c r="F326" i="118"/>
  <c r="E326" i="118"/>
  <c r="G325" i="118"/>
  <c r="F325" i="118"/>
  <c r="E325" i="118"/>
  <c r="G324" i="118"/>
  <c r="F324" i="118"/>
  <c r="E324" i="118"/>
  <c r="G323" i="118"/>
  <c r="F323" i="118"/>
  <c r="E323" i="118"/>
  <c r="G322" i="118"/>
  <c r="F322" i="118"/>
  <c r="E322" i="118"/>
  <c r="G321" i="118"/>
  <c r="F321" i="118"/>
  <c r="E321" i="118"/>
  <c r="G320" i="118"/>
  <c r="F320" i="118"/>
  <c r="E320" i="118"/>
  <c r="G319" i="118"/>
  <c r="F319" i="118"/>
  <c r="E319" i="118"/>
  <c r="G318" i="118"/>
  <c r="F318" i="118"/>
  <c r="E318" i="118"/>
  <c r="G317" i="118"/>
  <c r="F317" i="118"/>
  <c r="E317" i="118"/>
  <c r="G316" i="118"/>
  <c r="F316" i="118"/>
  <c r="E316" i="118"/>
  <c r="G315" i="118"/>
  <c r="F315" i="118"/>
  <c r="E315" i="118"/>
  <c r="G314" i="118"/>
  <c r="F314" i="118"/>
  <c r="E314" i="118"/>
  <c r="G313" i="118"/>
  <c r="F313" i="118"/>
  <c r="E313" i="118"/>
  <c r="G312" i="118"/>
  <c r="F312" i="118"/>
  <c r="E312" i="118"/>
  <c r="G311" i="118"/>
  <c r="F311" i="118"/>
  <c r="E311" i="118"/>
  <c r="G310" i="118"/>
  <c r="F310" i="118"/>
  <c r="E310" i="118"/>
  <c r="G309" i="118"/>
  <c r="F309" i="118"/>
  <c r="E309" i="118"/>
  <c r="G308" i="118"/>
  <c r="F308" i="118"/>
  <c r="E308" i="118"/>
  <c r="G307" i="118"/>
  <c r="F307" i="118"/>
  <c r="E307" i="118"/>
  <c r="G306" i="118"/>
  <c r="F306" i="118"/>
  <c r="E306" i="118"/>
  <c r="G305" i="118"/>
  <c r="F305" i="118"/>
  <c r="E305" i="118"/>
  <c r="G304" i="118"/>
  <c r="F304" i="118"/>
  <c r="E304" i="118"/>
  <c r="G303" i="118"/>
  <c r="F303" i="118"/>
  <c r="E303" i="118"/>
  <c r="G302" i="118"/>
  <c r="F302" i="118"/>
  <c r="E302" i="118"/>
  <c r="G301" i="118"/>
  <c r="F301" i="118"/>
  <c r="E301" i="118"/>
  <c r="G300" i="118"/>
  <c r="F300" i="118"/>
  <c r="E300" i="118"/>
  <c r="G299" i="118"/>
  <c r="F299" i="118"/>
  <c r="E299" i="118"/>
  <c r="G298" i="118"/>
  <c r="F298" i="118"/>
  <c r="E298" i="118"/>
  <c r="G297" i="118"/>
  <c r="F297" i="118"/>
  <c r="E297" i="118"/>
  <c r="G296" i="118"/>
  <c r="F296" i="118"/>
  <c r="E296" i="118"/>
  <c r="G295" i="118"/>
  <c r="F295" i="118"/>
  <c r="E295" i="118"/>
  <c r="G294" i="118"/>
  <c r="F294" i="118"/>
  <c r="E294" i="118"/>
  <c r="G293" i="118"/>
  <c r="F293" i="118"/>
  <c r="E293" i="118"/>
  <c r="G292" i="118"/>
  <c r="F292" i="118"/>
  <c r="E292" i="118"/>
  <c r="G291" i="118"/>
  <c r="F291" i="118"/>
  <c r="E291" i="118"/>
  <c r="G290" i="118"/>
  <c r="F290" i="118"/>
  <c r="E290" i="118"/>
  <c r="G289" i="118"/>
  <c r="F289" i="118"/>
  <c r="E289" i="118"/>
  <c r="G288" i="118"/>
  <c r="F288" i="118"/>
  <c r="E288" i="118"/>
  <c r="G287" i="118"/>
  <c r="F287" i="118"/>
  <c r="E287" i="118"/>
  <c r="G286" i="118"/>
  <c r="F286" i="118"/>
  <c r="E286" i="118"/>
  <c r="G285" i="118"/>
  <c r="F285" i="118"/>
  <c r="E285" i="118"/>
  <c r="G284" i="118"/>
  <c r="F284" i="118"/>
  <c r="E284" i="118"/>
  <c r="G283" i="118"/>
  <c r="F283" i="118"/>
  <c r="E283" i="118"/>
  <c r="G282" i="118"/>
  <c r="F282" i="118"/>
  <c r="E282" i="118"/>
  <c r="G281" i="118"/>
  <c r="F281" i="118"/>
  <c r="E281" i="118"/>
  <c r="G280" i="118"/>
  <c r="F280" i="118"/>
  <c r="E280" i="118"/>
  <c r="G279" i="118"/>
  <c r="F279" i="118"/>
  <c r="E279" i="118"/>
  <c r="G278" i="118"/>
  <c r="F278" i="118"/>
  <c r="E278" i="118"/>
  <c r="G277" i="118"/>
  <c r="F277" i="118"/>
  <c r="E277" i="118"/>
  <c r="G276" i="118"/>
  <c r="F276" i="118"/>
  <c r="E276" i="118"/>
  <c r="G275" i="118"/>
  <c r="F275" i="118"/>
  <c r="E275" i="118"/>
  <c r="G274" i="118"/>
  <c r="F274" i="118"/>
  <c r="E274" i="118"/>
  <c r="G273" i="118"/>
  <c r="F273" i="118"/>
  <c r="E273" i="118"/>
  <c r="G272" i="118"/>
  <c r="F272" i="118"/>
  <c r="E272" i="118"/>
  <c r="G271" i="118"/>
  <c r="F271" i="118"/>
  <c r="E271" i="118"/>
  <c r="G270" i="118"/>
  <c r="F270" i="118"/>
  <c r="E270" i="118"/>
  <c r="G269" i="118"/>
  <c r="F269" i="118"/>
  <c r="E269" i="118"/>
  <c r="G268" i="118"/>
  <c r="F268" i="118"/>
  <c r="E268" i="118"/>
  <c r="G267" i="118"/>
  <c r="F267" i="118"/>
  <c r="E267" i="118"/>
  <c r="G266" i="118"/>
  <c r="F266" i="118"/>
  <c r="E266" i="118"/>
  <c r="G265" i="118"/>
  <c r="F265" i="118"/>
  <c r="E265" i="118"/>
  <c r="G264" i="118"/>
  <c r="F264" i="118"/>
  <c r="E264" i="118"/>
  <c r="G263" i="118"/>
  <c r="F263" i="118"/>
  <c r="E263" i="118"/>
  <c r="G262" i="118"/>
  <c r="F262" i="118"/>
  <c r="E262" i="118"/>
  <c r="G261" i="118"/>
  <c r="F261" i="118"/>
  <c r="E261" i="118"/>
  <c r="G260" i="118"/>
  <c r="F260" i="118"/>
  <c r="E260" i="118"/>
  <c r="G259" i="118"/>
  <c r="F259" i="118"/>
  <c r="E259" i="118"/>
  <c r="G258" i="118"/>
  <c r="F258" i="118"/>
  <c r="E258" i="118"/>
  <c r="G257" i="118"/>
  <c r="F257" i="118"/>
  <c r="E257" i="118"/>
  <c r="G256" i="118"/>
  <c r="F256" i="118"/>
  <c r="E256" i="118"/>
  <c r="G255" i="118"/>
  <c r="F255" i="118"/>
  <c r="E255" i="118"/>
  <c r="G254" i="118"/>
  <c r="F254" i="118"/>
  <c r="E254" i="118"/>
  <c r="G253" i="118"/>
  <c r="F253" i="118"/>
  <c r="E253" i="118"/>
  <c r="G252" i="118"/>
  <c r="F252" i="118"/>
  <c r="E252" i="118"/>
  <c r="G251" i="118"/>
  <c r="F251" i="118"/>
  <c r="E251" i="118"/>
  <c r="G250" i="118"/>
  <c r="F250" i="118"/>
  <c r="E250" i="118"/>
  <c r="G249" i="118"/>
  <c r="F249" i="118"/>
  <c r="E249" i="118"/>
  <c r="G248" i="118"/>
  <c r="F248" i="118"/>
  <c r="E248" i="118"/>
  <c r="G247" i="118"/>
  <c r="F247" i="118"/>
  <c r="E247" i="118"/>
  <c r="G246" i="118"/>
  <c r="F246" i="118"/>
  <c r="E246" i="118"/>
  <c r="G245" i="118"/>
  <c r="F245" i="118"/>
  <c r="E245" i="118"/>
  <c r="G244" i="118"/>
  <c r="F244" i="118"/>
  <c r="E244" i="118"/>
  <c r="G243" i="118"/>
  <c r="F243" i="118"/>
  <c r="E243" i="118"/>
  <c r="G242" i="118"/>
  <c r="F242" i="118"/>
  <c r="E242" i="118"/>
  <c r="G241" i="118"/>
  <c r="F241" i="118"/>
  <c r="E241" i="118"/>
  <c r="G240" i="118"/>
  <c r="F240" i="118"/>
  <c r="E240" i="118"/>
  <c r="G239" i="118"/>
  <c r="F239" i="118"/>
  <c r="E239" i="118"/>
  <c r="G238" i="118"/>
  <c r="F238" i="118"/>
  <c r="E238" i="118"/>
  <c r="G237" i="118"/>
  <c r="F237" i="118"/>
  <c r="E237" i="118"/>
  <c r="G236" i="118"/>
  <c r="F236" i="118"/>
  <c r="E236" i="118"/>
  <c r="G235" i="118"/>
  <c r="F235" i="118"/>
  <c r="E235" i="118"/>
  <c r="G234" i="118"/>
  <c r="F234" i="118"/>
  <c r="E234" i="118"/>
  <c r="G233" i="118"/>
  <c r="F233" i="118"/>
  <c r="E233" i="118"/>
  <c r="G232" i="118"/>
  <c r="F232" i="118"/>
  <c r="E232" i="118"/>
  <c r="G231" i="118"/>
  <c r="F231" i="118"/>
  <c r="E231" i="118"/>
  <c r="G230" i="118"/>
  <c r="F230" i="118"/>
  <c r="E230" i="118"/>
  <c r="G229" i="118"/>
  <c r="F229" i="118"/>
  <c r="E229" i="118"/>
  <c r="G228" i="118"/>
  <c r="F228" i="118"/>
  <c r="E228" i="118"/>
  <c r="G227" i="118"/>
  <c r="F227" i="118"/>
  <c r="E227" i="118"/>
  <c r="G226" i="118"/>
  <c r="F226" i="118"/>
  <c r="E226" i="118"/>
  <c r="G225" i="118"/>
  <c r="F225" i="118"/>
  <c r="E225" i="118"/>
  <c r="G224" i="118"/>
  <c r="F224" i="118"/>
  <c r="E224" i="118"/>
  <c r="G223" i="118"/>
  <c r="F223" i="118"/>
  <c r="E223" i="118"/>
  <c r="G222" i="118"/>
  <c r="F222" i="118"/>
  <c r="E222" i="118"/>
  <c r="G221" i="118"/>
  <c r="F221" i="118"/>
  <c r="E221" i="118"/>
  <c r="G220" i="118"/>
  <c r="F220" i="118"/>
  <c r="E220" i="118"/>
  <c r="G219" i="118"/>
  <c r="F219" i="118"/>
  <c r="E219" i="118"/>
  <c r="G218" i="118"/>
  <c r="F218" i="118"/>
  <c r="E218" i="118"/>
  <c r="G217" i="118"/>
  <c r="F217" i="118"/>
  <c r="E217" i="118"/>
  <c r="G216" i="118"/>
  <c r="F216" i="118"/>
  <c r="E216" i="118"/>
  <c r="G215" i="118"/>
  <c r="F215" i="118"/>
  <c r="E215" i="118"/>
  <c r="G214" i="118"/>
  <c r="F214" i="118"/>
  <c r="E214" i="118"/>
  <c r="G213" i="118"/>
  <c r="F213" i="118"/>
  <c r="E213" i="118"/>
  <c r="G212" i="118"/>
  <c r="F212" i="118"/>
  <c r="E212" i="118"/>
  <c r="G211" i="118"/>
  <c r="F211" i="118"/>
  <c r="E211" i="118"/>
  <c r="G210" i="118"/>
  <c r="F210" i="118"/>
  <c r="E210" i="118"/>
  <c r="G209" i="118"/>
  <c r="F209" i="118"/>
  <c r="E209" i="118"/>
  <c r="G208" i="118"/>
  <c r="F208" i="118"/>
  <c r="E208" i="118"/>
  <c r="G207" i="118"/>
  <c r="F207" i="118"/>
  <c r="E207" i="118"/>
  <c r="G206" i="118"/>
  <c r="F206" i="118"/>
  <c r="E206" i="118"/>
  <c r="G205" i="118"/>
  <c r="F205" i="118"/>
  <c r="E205" i="118"/>
  <c r="G204" i="118"/>
  <c r="F204" i="118"/>
  <c r="E204" i="118"/>
  <c r="G203" i="118"/>
  <c r="F203" i="118"/>
  <c r="E203" i="118"/>
  <c r="G202" i="118"/>
  <c r="F202" i="118"/>
  <c r="E202" i="118"/>
  <c r="G201" i="118"/>
  <c r="F201" i="118"/>
  <c r="E201" i="118"/>
  <c r="G200" i="118"/>
  <c r="F200" i="118"/>
  <c r="E200" i="118"/>
  <c r="G199" i="118"/>
  <c r="F199" i="118"/>
  <c r="E199" i="118"/>
  <c r="G198" i="118"/>
  <c r="F198" i="118"/>
  <c r="E198" i="118"/>
  <c r="G197" i="118"/>
  <c r="F197" i="118"/>
  <c r="E197" i="118"/>
  <c r="G196" i="118"/>
  <c r="F196" i="118"/>
  <c r="E196" i="118"/>
  <c r="G195" i="118"/>
  <c r="F195" i="118"/>
  <c r="E195" i="118"/>
  <c r="G194" i="118"/>
  <c r="F194" i="118"/>
  <c r="E194" i="118"/>
  <c r="G193" i="118"/>
  <c r="F193" i="118"/>
  <c r="E193" i="118"/>
  <c r="G192" i="118"/>
  <c r="F192" i="118"/>
  <c r="E192" i="118"/>
  <c r="G191" i="118"/>
  <c r="F191" i="118"/>
  <c r="E191" i="118"/>
  <c r="G190" i="118"/>
  <c r="F190" i="118"/>
  <c r="E190" i="118"/>
  <c r="G189" i="118"/>
  <c r="F189" i="118"/>
  <c r="E189" i="118"/>
  <c r="G188" i="118"/>
  <c r="F188" i="118"/>
  <c r="E188" i="118"/>
  <c r="G187" i="118"/>
  <c r="F187" i="118"/>
  <c r="E187" i="118"/>
  <c r="G186" i="118"/>
  <c r="F186" i="118"/>
  <c r="E186" i="118"/>
  <c r="G185" i="118"/>
  <c r="F185" i="118"/>
  <c r="E185" i="118"/>
  <c r="G184" i="118"/>
  <c r="F184" i="118"/>
  <c r="E184" i="118"/>
  <c r="G183" i="118"/>
  <c r="F183" i="118"/>
  <c r="E183" i="118"/>
  <c r="G182" i="118"/>
  <c r="F182" i="118"/>
  <c r="E182" i="118"/>
  <c r="G181" i="118"/>
  <c r="F181" i="118"/>
  <c r="E181" i="118"/>
  <c r="G180" i="118"/>
  <c r="F180" i="118"/>
  <c r="E180" i="118"/>
  <c r="G179" i="118"/>
  <c r="F179" i="118"/>
  <c r="E179" i="118"/>
  <c r="G178" i="118"/>
  <c r="F178" i="118"/>
  <c r="E178" i="118"/>
  <c r="G177" i="118"/>
  <c r="F177" i="118"/>
  <c r="E177" i="118"/>
  <c r="G176" i="118"/>
  <c r="F176" i="118"/>
  <c r="E176" i="118"/>
  <c r="G175" i="118"/>
  <c r="F175" i="118"/>
  <c r="E175" i="118"/>
  <c r="G174" i="118"/>
  <c r="F174" i="118"/>
  <c r="E174" i="118"/>
  <c r="G173" i="118"/>
  <c r="F173" i="118"/>
  <c r="E173" i="118"/>
  <c r="G172" i="118"/>
  <c r="F172" i="118"/>
  <c r="E172" i="118"/>
  <c r="G171" i="118"/>
  <c r="F171" i="118"/>
  <c r="E171" i="118"/>
  <c r="G170" i="118"/>
  <c r="F170" i="118"/>
  <c r="E170" i="118"/>
  <c r="G169" i="118"/>
  <c r="F169" i="118"/>
  <c r="E169" i="118"/>
  <c r="G168" i="118"/>
  <c r="F168" i="118"/>
  <c r="E168" i="118"/>
  <c r="G167" i="118"/>
  <c r="F167" i="118"/>
  <c r="E167" i="118"/>
  <c r="G166" i="118"/>
  <c r="F166" i="118"/>
  <c r="E166" i="118"/>
  <c r="G165" i="118"/>
  <c r="F165" i="118"/>
  <c r="E165" i="118"/>
  <c r="G164" i="118"/>
  <c r="F164" i="118"/>
  <c r="E164" i="118"/>
  <c r="G163" i="118"/>
  <c r="F163" i="118"/>
  <c r="E163" i="118"/>
  <c r="G162" i="118"/>
  <c r="F162" i="118"/>
  <c r="E162" i="118"/>
  <c r="G161" i="118"/>
  <c r="F161" i="118"/>
  <c r="E161" i="118"/>
  <c r="G160" i="118"/>
  <c r="F160" i="118"/>
  <c r="E160" i="118"/>
  <c r="G159" i="118"/>
  <c r="F159" i="118"/>
  <c r="E159" i="118"/>
  <c r="G158" i="118"/>
  <c r="F158" i="118"/>
  <c r="E158" i="118"/>
  <c r="G157" i="118"/>
  <c r="F157" i="118"/>
  <c r="E157" i="118"/>
  <c r="G156" i="118"/>
  <c r="F156" i="118"/>
  <c r="E156" i="118"/>
  <c r="G155" i="118"/>
  <c r="F155" i="118"/>
  <c r="E155" i="118"/>
  <c r="G154" i="118"/>
  <c r="F154" i="118"/>
  <c r="E154" i="118"/>
  <c r="G153" i="118"/>
  <c r="F153" i="118"/>
  <c r="E153" i="118"/>
  <c r="G152" i="118"/>
  <c r="F152" i="118"/>
  <c r="E152" i="118"/>
  <c r="G151" i="118"/>
  <c r="F151" i="118"/>
  <c r="E151" i="118"/>
  <c r="G150" i="118"/>
  <c r="F150" i="118"/>
  <c r="E150" i="118"/>
  <c r="G149" i="118"/>
  <c r="F149" i="118"/>
  <c r="E149" i="118"/>
  <c r="G148" i="118"/>
  <c r="F148" i="118"/>
  <c r="E148" i="118"/>
  <c r="G147" i="118"/>
  <c r="F147" i="118"/>
  <c r="E147" i="118"/>
  <c r="G146" i="118"/>
  <c r="F146" i="118"/>
  <c r="E146" i="118"/>
  <c r="G145" i="118"/>
  <c r="F145" i="118"/>
  <c r="E145" i="118"/>
  <c r="G144" i="118"/>
  <c r="F144" i="118"/>
  <c r="E144" i="118"/>
  <c r="G143" i="118"/>
  <c r="F143" i="118"/>
  <c r="E143" i="118"/>
  <c r="G142" i="118"/>
  <c r="F142" i="118"/>
  <c r="E142" i="118"/>
  <c r="G141" i="118"/>
  <c r="F141" i="118"/>
  <c r="E141" i="118"/>
  <c r="G140" i="118"/>
  <c r="F140" i="118"/>
  <c r="E140" i="118"/>
  <c r="G139" i="118"/>
  <c r="F139" i="118"/>
  <c r="E139" i="118"/>
  <c r="G138" i="118"/>
  <c r="F138" i="118"/>
  <c r="E138" i="118"/>
  <c r="G137" i="118"/>
  <c r="F137" i="118"/>
  <c r="E137" i="118"/>
  <c r="G136" i="118"/>
  <c r="F136" i="118"/>
  <c r="E136" i="118"/>
  <c r="G135" i="118"/>
  <c r="F135" i="118"/>
  <c r="E135" i="118"/>
  <c r="G134" i="118"/>
  <c r="F134" i="118"/>
  <c r="E134" i="118"/>
  <c r="G133" i="118"/>
  <c r="F133" i="118"/>
  <c r="E133" i="118"/>
  <c r="G132" i="118"/>
  <c r="F132" i="118"/>
  <c r="E132" i="118"/>
  <c r="G131" i="118"/>
  <c r="F131" i="118"/>
  <c r="E131" i="118"/>
  <c r="G130" i="118"/>
  <c r="F130" i="118"/>
  <c r="E130" i="118"/>
  <c r="G129" i="118"/>
  <c r="F129" i="118"/>
  <c r="E129" i="118"/>
  <c r="G128" i="118"/>
  <c r="F128" i="118"/>
  <c r="E128" i="118"/>
  <c r="G127" i="118"/>
  <c r="F127" i="118"/>
  <c r="E127" i="118"/>
  <c r="G126" i="118"/>
  <c r="F126" i="118"/>
  <c r="E126" i="118"/>
  <c r="G125" i="118"/>
  <c r="F125" i="118"/>
  <c r="E125" i="118"/>
  <c r="G124" i="118"/>
  <c r="F124" i="118"/>
  <c r="E124" i="118"/>
  <c r="G123" i="118"/>
  <c r="F123" i="118"/>
  <c r="E123" i="118"/>
  <c r="G122" i="118"/>
  <c r="F122" i="118"/>
  <c r="E122" i="118"/>
  <c r="G121" i="118"/>
  <c r="F121" i="118"/>
  <c r="E121" i="118"/>
  <c r="G120" i="118"/>
  <c r="F120" i="118"/>
  <c r="E120" i="118"/>
  <c r="G119" i="118"/>
  <c r="F119" i="118"/>
  <c r="E119" i="118"/>
  <c r="G118" i="118"/>
  <c r="F118" i="118"/>
  <c r="E118" i="118"/>
  <c r="G117" i="118"/>
  <c r="F117" i="118"/>
  <c r="E117" i="118"/>
  <c r="G116" i="118"/>
  <c r="F116" i="118"/>
  <c r="E116" i="118"/>
  <c r="G115" i="118"/>
  <c r="F115" i="118"/>
  <c r="E115" i="118"/>
  <c r="G114" i="118"/>
  <c r="F114" i="118"/>
  <c r="E114" i="118"/>
  <c r="G113" i="118"/>
  <c r="F113" i="118"/>
  <c r="E113" i="118"/>
  <c r="G112" i="118"/>
  <c r="F112" i="118"/>
  <c r="E112" i="118"/>
  <c r="G111" i="118"/>
  <c r="F111" i="118"/>
  <c r="E111" i="118"/>
  <c r="G110" i="118"/>
  <c r="F110" i="118"/>
  <c r="E110" i="118"/>
  <c r="G109" i="118"/>
  <c r="F109" i="118"/>
  <c r="E109" i="118"/>
  <c r="G108" i="118"/>
  <c r="F108" i="118"/>
  <c r="E108" i="118"/>
  <c r="G107" i="118"/>
  <c r="F107" i="118"/>
  <c r="E107" i="118"/>
  <c r="G106" i="118"/>
  <c r="F106" i="118"/>
  <c r="E106" i="118"/>
  <c r="G105" i="118"/>
  <c r="F105" i="118"/>
  <c r="E105" i="118"/>
  <c r="G104" i="118"/>
  <c r="F104" i="118"/>
  <c r="E104" i="118"/>
  <c r="G103" i="118"/>
  <c r="F103" i="118"/>
  <c r="E103" i="118"/>
  <c r="G102" i="118"/>
  <c r="F102" i="118"/>
  <c r="E102" i="118"/>
  <c r="G101" i="118"/>
  <c r="F101" i="118"/>
  <c r="E101" i="118"/>
  <c r="G100" i="118"/>
  <c r="F100" i="118"/>
  <c r="E100" i="118"/>
  <c r="G99" i="118"/>
  <c r="F99" i="118"/>
  <c r="E99" i="118"/>
  <c r="G98" i="118"/>
  <c r="F98" i="118"/>
  <c r="E98" i="118"/>
  <c r="G97" i="118"/>
  <c r="F97" i="118"/>
  <c r="E97" i="118"/>
  <c r="G96" i="118"/>
  <c r="F96" i="118"/>
  <c r="E96" i="118"/>
  <c r="G95" i="118"/>
  <c r="F95" i="118"/>
  <c r="E95" i="118"/>
  <c r="G94" i="118"/>
  <c r="F94" i="118"/>
  <c r="E94" i="118"/>
  <c r="G93" i="118"/>
  <c r="F93" i="118"/>
  <c r="E93" i="118"/>
  <c r="G92" i="118"/>
  <c r="F92" i="118"/>
  <c r="E92" i="118"/>
  <c r="G91" i="118"/>
  <c r="F91" i="118"/>
  <c r="E91" i="118"/>
  <c r="G90" i="118"/>
  <c r="F90" i="118"/>
  <c r="E90" i="118"/>
  <c r="G89" i="118"/>
  <c r="F89" i="118"/>
  <c r="E89" i="118"/>
  <c r="G88" i="118"/>
  <c r="F88" i="118"/>
  <c r="E88" i="118"/>
  <c r="G87" i="118"/>
  <c r="F87" i="118"/>
  <c r="E87" i="118"/>
  <c r="G86" i="118"/>
  <c r="F86" i="118"/>
  <c r="E86" i="118"/>
  <c r="G85" i="118"/>
  <c r="F85" i="118"/>
  <c r="E85" i="118"/>
  <c r="G84" i="118"/>
  <c r="F84" i="118"/>
  <c r="E84" i="118"/>
  <c r="G83" i="118"/>
  <c r="F83" i="118"/>
  <c r="E83" i="118"/>
  <c r="G82" i="118"/>
  <c r="F82" i="118"/>
  <c r="E82" i="118"/>
  <c r="G81" i="118"/>
  <c r="F81" i="118"/>
  <c r="E81" i="118"/>
  <c r="G80" i="118"/>
  <c r="F80" i="118"/>
  <c r="E80" i="118"/>
  <c r="G79" i="118"/>
  <c r="F79" i="118"/>
  <c r="E79" i="118"/>
  <c r="G78" i="118"/>
  <c r="F78" i="118"/>
  <c r="E78" i="118"/>
  <c r="G77" i="118"/>
  <c r="F77" i="118"/>
  <c r="E77" i="118"/>
  <c r="G76" i="118"/>
  <c r="F76" i="118"/>
  <c r="E76" i="118"/>
  <c r="G75" i="118"/>
  <c r="F75" i="118"/>
  <c r="E75" i="118"/>
  <c r="G74" i="118"/>
  <c r="F74" i="118"/>
  <c r="E74" i="118"/>
  <c r="G73" i="118"/>
  <c r="F73" i="118"/>
  <c r="E73" i="118"/>
  <c r="G72" i="118"/>
  <c r="F72" i="118"/>
  <c r="E72" i="118"/>
  <c r="G71" i="118"/>
  <c r="F71" i="118"/>
  <c r="E71" i="118"/>
  <c r="G70" i="118"/>
  <c r="F70" i="118"/>
  <c r="E70" i="118"/>
  <c r="G69" i="118"/>
  <c r="F69" i="118"/>
  <c r="E69" i="118"/>
  <c r="G68" i="118"/>
  <c r="F68" i="118"/>
  <c r="E68" i="118"/>
  <c r="G67" i="118"/>
  <c r="F67" i="118"/>
  <c r="E67" i="118"/>
  <c r="G66" i="118"/>
  <c r="F66" i="118"/>
  <c r="E66" i="118"/>
  <c r="G65" i="118"/>
  <c r="F65" i="118"/>
  <c r="E65" i="118"/>
  <c r="G64" i="118"/>
  <c r="F64" i="118"/>
  <c r="E64" i="118"/>
  <c r="G63" i="118"/>
  <c r="F63" i="118"/>
  <c r="E63" i="118"/>
  <c r="G62" i="118"/>
  <c r="F62" i="118"/>
  <c r="E62" i="118"/>
  <c r="G61" i="118"/>
  <c r="F61" i="118"/>
  <c r="E61" i="118"/>
  <c r="G60" i="118"/>
  <c r="F60" i="118"/>
  <c r="E60" i="118"/>
  <c r="G59" i="118"/>
  <c r="F59" i="118"/>
  <c r="E59" i="118"/>
  <c r="G58" i="118"/>
  <c r="F58" i="118"/>
  <c r="E58" i="118"/>
  <c r="G57" i="118"/>
  <c r="F57" i="118"/>
  <c r="E57" i="118"/>
  <c r="G56" i="118"/>
  <c r="F56" i="118"/>
  <c r="E56" i="118"/>
  <c r="G55" i="118"/>
  <c r="F55" i="118"/>
  <c r="E55" i="118"/>
  <c r="G54" i="118"/>
  <c r="F54" i="118"/>
  <c r="E54" i="118"/>
  <c r="G53" i="118"/>
  <c r="F53" i="118"/>
  <c r="E53" i="118"/>
  <c r="G52" i="118"/>
  <c r="F52" i="118"/>
  <c r="E52" i="118"/>
  <c r="G51" i="118"/>
  <c r="F51" i="118"/>
  <c r="E51" i="118"/>
  <c r="G50" i="118"/>
  <c r="F50" i="118"/>
  <c r="E50" i="118"/>
  <c r="G49" i="118"/>
  <c r="F49" i="118"/>
  <c r="E49" i="118"/>
  <c r="G48" i="118"/>
  <c r="F48" i="118"/>
  <c r="E48" i="118"/>
  <c r="G47" i="118"/>
  <c r="F47" i="118"/>
  <c r="E47" i="118"/>
  <c r="G46" i="118"/>
  <c r="F46" i="118"/>
  <c r="E46" i="118"/>
  <c r="G45" i="118"/>
  <c r="F45" i="118"/>
  <c r="E45" i="118"/>
  <c r="G44" i="118"/>
  <c r="F44" i="118"/>
  <c r="E44" i="118"/>
  <c r="G43" i="118"/>
  <c r="F43" i="118"/>
  <c r="E43" i="118"/>
  <c r="G42" i="118"/>
  <c r="F42" i="118"/>
  <c r="E42" i="118"/>
  <c r="G41" i="118"/>
  <c r="F41" i="118"/>
  <c r="E41" i="118"/>
  <c r="G40" i="118"/>
  <c r="F40" i="118"/>
  <c r="E40" i="118"/>
  <c r="G39" i="118"/>
  <c r="F39" i="118"/>
  <c r="E39" i="118"/>
  <c r="G38" i="118"/>
  <c r="F38" i="118"/>
  <c r="E38" i="118"/>
  <c r="G37" i="118"/>
  <c r="F37" i="118"/>
  <c r="E37" i="118"/>
  <c r="G36" i="118"/>
  <c r="F36" i="118"/>
  <c r="E36" i="118"/>
  <c r="G35" i="118"/>
  <c r="F35" i="118"/>
  <c r="E35" i="118"/>
  <c r="G34" i="118"/>
  <c r="F34" i="118"/>
  <c r="E34" i="118"/>
  <c r="G33" i="118"/>
  <c r="F33" i="118"/>
  <c r="E33" i="118"/>
  <c r="G32" i="118"/>
  <c r="F32" i="118"/>
  <c r="E32" i="118"/>
  <c r="G31" i="118"/>
  <c r="F31" i="118"/>
  <c r="E31" i="118"/>
  <c r="G30" i="118"/>
  <c r="F30" i="118"/>
  <c r="E30" i="118"/>
  <c r="G29" i="118"/>
  <c r="F29" i="118"/>
  <c r="E29" i="118"/>
  <c r="G28" i="118"/>
  <c r="F28" i="118"/>
  <c r="E28" i="118"/>
  <c r="G27" i="118"/>
  <c r="F27" i="118"/>
  <c r="E27" i="118"/>
  <c r="G26" i="118"/>
  <c r="F26" i="118"/>
  <c r="E26" i="118"/>
  <c r="G25" i="118"/>
  <c r="F25" i="118"/>
  <c r="E25" i="118"/>
  <c r="G24" i="118"/>
  <c r="F24" i="118"/>
  <c r="E24" i="118"/>
  <c r="G23" i="118"/>
  <c r="F23" i="118"/>
  <c r="E23" i="118"/>
  <c r="G22" i="118"/>
  <c r="F22" i="118"/>
  <c r="E22" i="118"/>
  <c r="G21" i="118"/>
  <c r="F21" i="118"/>
  <c r="E21" i="118"/>
  <c r="G20" i="118"/>
  <c r="F20" i="118"/>
  <c r="E20" i="118"/>
  <c r="G19" i="118"/>
  <c r="F19" i="118"/>
  <c r="E19" i="118"/>
  <c r="G18" i="118"/>
  <c r="F18" i="118"/>
  <c r="E18" i="118"/>
  <c r="G17" i="118"/>
  <c r="F17" i="118"/>
  <c r="E17" i="118"/>
  <c r="G16" i="118"/>
  <c r="F16" i="118"/>
  <c r="E16" i="118"/>
  <c r="G15" i="118"/>
  <c r="F15" i="118"/>
  <c r="E15" i="118"/>
  <c r="G14" i="118"/>
  <c r="F14" i="118"/>
  <c r="E14" i="118"/>
  <c r="G13" i="118"/>
  <c r="F13" i="118"/>
  <c r="E13" i="118"/>
  <c r="G12" i="118"/>
  <c r="F12" i="118"/>
  <c r="E12" i="118"/>
  <c r="G11" i="118"/>
  <c r="F11" i="118"/>
  <c r="E11" i="118"/>
  <c r="G10" i="118"/>
  <c r="F10" i="118"/>
  <c r="E10" i="118"/>
  <c r="G9" i="118"/>
  <c r="F9" i="118"/>
  <c r="E9" i="118"/>
  <c r="G8" i="118"/>
  <c r="F8" i="118"/>
  <c r="E8" i="118"/>
  <c r="G7" i="118"/>
  <c r="F7" i="118"/>
  <c r="E7" i="118"/>
  <c r="AI6" i="118"/>
  <c r="F6" i="118"/>
  <c r="E6" i="118"/>
  <c r="G6" i="118" s="1"/>
  <c r="AI5" i="118"/>
  <c r="G5" i="118"/>
  <c r="E5" i="118"/>
  <c r="F5" i="118" s="1"/>
  <c r="AI4" i="118"/>
  <c r="E4" i="118"/>
  <c r="F4" i="118" s="1"/>
  <c r="AI3" i="118"/>
  <c r="X3" i="118"/>
  <c r="P3" i="118"/>
  <c r="G3" i="118"/>
  <c r="E3" i="118"/>
  <c r="F3" i="118" s="1"/>
  <c r="AI2" i="118"/>
  <c r="X2" i="118"/>
  <c r="P2" i="118"/>
  <c r="G2" i="118"/>
  <c r="F2" i="118"/>
  <c r="E2" i="118"/>
  <c r="G451" i="117"/>
  <c r="E451" i="117"/>
  <c r="F451" i="117" s="1"/>
  <c r="E450" i="117"/>
  <c r="G450" i="117" s="1"/>
  <c r="E449" i="117"/>
  <c r="F449" i="117" s="1"/>
  <c r="G448" i="117"/>
  <c r="F448" i="117"/>
  <c r="E448" i="117"/>
  <c r="F447" i="117"/>
  <c r="E447" i="117"/>
  <c r="G447" i="117" s="1"/>
  <c r="E446" i="117"/>
  <c r="G446" i="117" s="1"/>
  <c r="E445" i="117"/>
  <c r="G444" i="117"/>
  <c r="F444" i="117"/>
  <c r="E444" i="117"/>
  <c r="G443" i="117"/>
  <c r="E443" i="117"/>
  <c r="F443" i="117" s="1"/>
  <c r="E442" i="117"/>
  <c r="G442" i="117" s="1"/>
  <c r="E441" i="117"/>
  <c r="F441" i="117" s="1"/>
  <c r="G440" i="117"/>
  <c r="F440" i="117"/>
  <c r="E440" i="117"/>
  <c r="F439" i="117"/>
  <c r="E439" i="117"/>
  <c r="G439" i="117" s="1"/>
  <c r="E438" i="117"/>
  <c r="G438" i="117" s="1"/>
  <c r="E437" i="117"/>
  <c r="G436" i="117"/>
  <c r="F436" i="117"/>
  <c r="E436" i="117"/>
  <c r="G435" i="117"/>
  <c r="E435" i="117"/>
  <c r="F435" i="117" s="1"/>
  <c r="E434" i="117"/>
  <c r="G434" i="117" s="1"/>
  <c r="E433" i="117"/>
  <c r="F433" i="117" s="1"/>
  <c r="G432" i="117"/>
  <c r="F432" i="117"/>
  <c r="E432" i="117"/>
  <c r="F431" i="117"/>
  <c r="E431" i="117"/>
  <c r="G431" i="117" s="1"/>
  <c r="E430" i="117"/>
  <c r="G430" i="117" s="1"/>
  <c r="E429" i="117"/>
  <c r="G428" i="117"/>
  <c r="F428" i="117"/>
  <c r="E428" i="117"/>
  <c r="G427" i="117"/>
  <c r="E427" i="117"/>
  <c r="F427" i="117" s="1"/>
  <c r="E426" i="117"/>
  <c r="G426" i="117" s="1"/>
  <c r="E425" i="117"/>
  <c r="F425" i="117" s="1"/>
  <c r="G424" i="117"/>
  <c r="F424" i="117"/>
  <c r="E424" i="117"/>
  <c r="F423" i="117"/>
  <c r="E423" i="117"/>
  <c r="G423" i="117" s="1"/>
  <c r="E422" i="117"/>
  <c r="G422" i="117" s="1"/>
  <c r="E421" i="117"/>
  <c r="G420" i="117"/>
  <c r="F420" i="117"/>
  <c r="E420" i="117"/>
  <c r="G419" i="117"/>
  <c r="E419" i="117"/>
  <c r="F419" i="117" s="1"/>
  <c r="E418" i="117"/>
  <c r="G418" i="117" s="1"/>
  <c r="E417" i="117"/>
  <c r="F417" i="117" s="1"/>
  <c r="G416" i="117"/>
  <c r="F416" i="117"/>
  <c r="E416" i="117"/>
  <c r="F415" i="117"/>
  <c r="E415" i="117"/>
  <c r="G415" i="117" s="1"/>
  <c r="E414" i="117"/>
  <c r="G414" i="117" s="1"/>
  <c r="E413" i="117"/>
  <c r="G412" i="117"/>
  <c r="F412" i="117"/>
  <c r="E412" i="117"/>
  <c r="G411" i="117"/>
  <c r="E411" i="117"/>
  <c r="F411" i="117" s="1"/>
  <c r="E410" i="117"/>
  <c r="G410" i="117" s="1"/>
  <c r="E409" i="117"/>
  <c r="F409" i="117" s="1"/>
  <c r="G408" i="117"/>
  <c r="F408" i="117"/>
  <c r="E408" i="117"/>
  <c r="F407" i="117"/>
  <c r="E407" i="117"/>
  <c r="G407" i="117" s="1"/>
  <c r="E406" i="117"/>
  <c r="G406" i="117" s="1"/>
  <c r="E405" i="117"/>
  <c r="G404" i="117"/>
  <c r="F404" i="117"/>
  <c r="E404" i="117"/>
  <c r="G403" i="117"/>
  <c r="E403" i="117"/>
  <c r="F403" i="117" s="1"/>
  <c r="E402" i="117"/>
  <c r="G402" i="117" s="1"/>
  <c r="E401" i="117"/>
  <c r="F401" i="117" s="1"/>
  <c r="G400" i="117"/>
  <c r="F400" i="117"/>
  <c r="E400" i="117"/>
  <c r="F399" i="117"/>
  <c r="E399" i="117"/>
  <c r="G399" i="117" s="1"/>
  <c r="E398" i="117"/>
  <c r="G398" i="117" s="1"/>
  <c r="E397" i="117"/>
  <c r="G396" i="117"/>
  <c r="F396" i="117"/>
  <c r="E396" i="117"/>
  <c r="G395" i="117"/>
  <c r="E395" i="117"/>
  <c r="F395" i="117" s="1"/>
  <c r="E394" i="117"/>
  <c r="G394" i="117" s="1"/>
  <c r="E393" i="117"/>
  <c r="F393" i="117" s="1"/>
  <c r="G392" i="117"/>
  <c r="F392" i="117"/>
  <c r="E392" i="117"/>
  <c r="F391" i="117"/>
  <c r="E391" i="117"/>
  <c r="G391" i="117" s="1"/>
  <c r="E390" i="117"/>
  <c r="G390" i="117" s="1"/>
  <c r="E389" i="117"/>
  <c r="G388" i="117"/>
  <c r="F388" i="117"/>
  <c r="E388" i="117"/>
  <c r="G387" i="117"/>
  <c r="E387" i="117"/>
  <c r="F387" i="117" s="1"/>
  <c r="E386" i="117"/>
  <c r="G386" i="117" s="1"/>
  <c r="E385" i="117"/>
  <c r="F385" i="117" s="1"/>
  <c r="G384" i="117"/>
  <c r="F384" i="117"/>
  <c r="E384" i="117"/>
  <c r="F383" i="117"/>
  <c r="E383" i="117"/>
  <c r="G383" i="117" s="1"/>
  <c r="E382" i="117"/>
  <c r="G382" i="117" s="1"/>
  <c r="E381" i="117"/>
  <c r="G380" i="117"/>
  <c r="F380" i="117"/>
  <c r="E380" i="117"/>
  <c r="G379" i="117"/>
  <c r="E379" i="117"/>
  <c r="F379" i="117" s="1"/>
  <c r="E378" i="117"/>
  <c r="G378" i="117" s="1"/>
  <c r="E377" i="117"/>
  <c r="F377" i="117" s="1"/>
  <c r="G376" i="117"/>
  <c r="F376" i="117"/>
  <c r="E376" i="117"/>
  <c r="F375" i="117"/>
  <c r="E375" i="117"/>
  <c r="G375" i="117" s="1"/>
  <c r="E374" i="117"/>
  <c r="G374" i="117" s="1"/>
  <c r="E373" i="117"/>
  <c r="G372" i="117"/>
  <c r="F372" i="117"/>
  <c r="E372" i="117"/>
  <c r="G371" i="117"/>
  <c r="E371" i="117"/>
  <c r="F371" i="117" s="1"/>
  <c r="E370" i="117"/>
  <c r="G370" i="117" s="1"/>
  <c r="E369" i="117"/>
  <c r="F369" i="117" s="1"/>
  <c r="G368" i="117"/>
  <c r="F368" i="117"/>
  <c r="E368" i="117"/>
  <c r="F367" i="117"/>
  <c r="E367" i="117"/>
  <c r="G367" i="117" s="1"/>
  <c r="E366" i="117"/>
  <c r="G366" i="117" s="1"/>
  <c r="E365" i="117"/>
  <c r="G364" i="117"/>
  <c r="F364" i="117"/>
  <c r="E364" i="117"/>
  <c r="G363" i="117"/>
  <c r="E363" i="117"/>
  <c r="F363" i="117" s="1"/>
  <c r="E362" i="117"/>
  <c r="G362" i="117" s="1"/>
  <c r="E361" i="117"/>
  <c r="F361" i="117" s="1"/>
  <c r="G360" i="117"/>
  <c r="F360" i="117"/>
  <c r="E360" i="117"/>
  <c r="F359" i="117"/>
  <c r="E359" i="117"/>
  <c r="G359" i="117" s="1"/>
  <c r="E358" i="117"/>
  <c r="G358" i="117" s="1"/>
  <c r="E357" i="117"/>
  <c r="G356" i="117"/>
  <c r="F356" i="117"/>
  <c r="E356" i="117"/>
  <c r="G355" i="117"/>
  <c r="E355" i="117"/>
  <c r="F355" i="117" s="1"/>
  <c r="E354" i="117"/>
  <c r="G354" i="117" s="1"/>
  <c r="E353" i="117"/>
  <c r="F353" i="117" s="1"/>
  <c r="G352" i="117"/>
  <c r="F352" i="117"/>
  <c r="E352" i="117"/>
  <c r="F351" i="117"/>
  <c r="E351" i="117"/>
  <c r="G351" i="117" s="1"/>
  <c r="E350" i="117"/>
  <c r="G350" i="117" s="1"/>
  <c r="E349" i="117"/>
  <c r="G348" i="117"/>
  <c r="F348" i="117"/>
  <c r="E348" i="117"/>
  <c r="G347" i="117"/>
  <c r="E347" i="117"/>
  <c r="F347" i="117" s="1"/>
  <c r="E346" i="117"/>
  <c r="G346" i="117" s="1"/>
  <c r="E345" i="117"/>
  <c r="F345" i="117" s="1"/>
  <c r="G344" i="117"/>
  <c r="F344" i="117"/>
  <c r="E344" i="117"/>
  <c r="F343" i="117"/>
  <c r="E343" i="117"/>
  <c r="G343" i="117" s="1"/>
  <c r="E342" i="117"/>
  <c r="G342" i="117" s="1"/>
  <c r="E341" i="117"/>
  <c r="G340" i="117"/>
  <c r="F340" i="117"/>
  <c r="E340" i="117"/>
  <c r="G339" i="117"/>
  <c r="E339" i="117"/>
  <c r="F339" i="117" s="1"/>
  <c r="E338" i="117"/>
  <c r="G338" i="117" s="1"/>
  <c r="E337" i="117"/>
  <c r="F337" i="117" s="1"/>
  <c r="G336" i="117"/>
  <c r="F336" i="117"/>
  <c r="E336" i="117"/>
  <c r="F335" i="117"/>
  <c r="E335" i="117"/>
  <c r="G335" i="117" s="1"/>
  <c r="E334" i="117"/>
  <c r="G334" i="117" s="1"/>
  <c r="E333" i="117"/>
  <c r="G332" i="117"/>
  <c r="F332" i="117"/>
  <c r="E332" i="117"/>
  <c r="G331" i="117"/>
  <c r="E331" i="117"/>
  <c r="F331" i="117" s="1"/>
  <c r="E330" i="117"/>
  <c r="G330" i="117" s="1"/>
  <c r="E329" i="117"/>
  <c r="F329" i="117" s="1"/>
  <c r="G328" i="117"/>
  <c r="F328" i="117"/>
  <c r="E328" i="117"/>
  <c r="F327" i="117"/>
  <c r="E327" i="117"/>
  <c r="G327" i="117" s="1"/>
  <c r="E326" i="117"/>
  <c r="G326" i="117" s="1"/>
  <c r="E325" i="117"/>
  <c r="G324" i="117"/>
  <c r="F324" i="117"/>
  <c r="E324" i="117"/>
  <c r="G323" i="117"/>
  <c r="E323" i="117"/>
  <c r="F323" i="117" s="1"/>
  <c r="E322" i="117"/>
  <c r="G322" i="117" s="1"/>
  <c r="E321" i="117"/>
  <c r="F321" i="117" s="1"/>
  <c r="G320" i="117"/>
  <c r="F320" i="117"/>
  <c r="E320" i="117"/>
  <c r="F319" i="117"/>
  <c r="E319" i="117"/>
  <c r="G319" i="117" s="1"/>
  <c r="E318" i="117"/>
  <c r="G318" i="117" s="1"/>
  <c r="E317" i="117"/>
  <c r="G316" i="117"/>
  <c r="F316" i="117"/>
  <c r="E316" i="117"/>
  <c r="G315" i="117"/>
  <c r="E315" i="117"/>
  <c r="F315" i="117" s="1"/>
  <c r="E314" i="117"/>
  <c r="G314" i="117" s="1"/>
  <c r="E313" i="117"/>
  <c r="F313" i="117" s="1"/>
  <c r="G312" i="117"/>
  <c r="F312" i="117"/>
  <c r="E312" i="117"/>
  <c r="F311" i="117"/>
  <c r="E311" i="117"/>
  <c r="G311" i="117" s="1"/>
  <c r="E310" i="117"/>
  <c r="G310" i="117" s="1"/>
  <c r="E309" i="117"/>
  <c r="G308" i="117"/>
  <c r="F308" i="117"/>
  <c r="E308" i="117"/>
  <c r="G307" i="117"/>
  <c r="E307" i="117"/>
  <c r="F307" i="117" s="1"/>
  <c r="E306" i="117"/>
  <c r="G306" i="117" s="1"/>
  <c r="E305" i="117"/>
  <c r="F305" i="117" s="1"/>
  <c r="G304" i="117"/>
  <c r="F304" i="117"/>
  <c r="E304" i="117"/>
  <c r="F303" i="117"/>
  <c r="E303" i="117"/>
  <c r="G303" i="117" s="1"/>
  <c r="E302" i="117"/>
  <c r="G302" i="117" s="1"/>
  <c r="E301" i="117"/>
  <c r="G300" i="117"/>
  <c r="F300" i="117"/>
  <c r="E300" i="117"/>
  <c r="G299" i="117"/>
  <c r="E299" i="117"/>
  <c r="F299" i="117" s="1"/>
  <c r="E298" i="117"/>
  <c r="G298" i="117" s="1"/>
  <c r="E297" i="117"/>
  <c r="F297" i="117" s="1"/>
  <c r="G296" i="117"/>
  <c r="F296" i="117"/>
  <c r="E296" i="117"/>
  <c r="F295" i="117"/>
  <c r="E295" i="117"/>
  <c r="G295" i="117" s="1"/>
  <c r="E294" i="117"/>
  <c r="G294" i="117" s="1"/>
  <c r="E293" i="117"/>
  <c r="G292" i="117"/>
  <c r="F292" i="117"/>
  <c r="E292" i="117"/>
  <c r="G291" i="117"/>
  <c r="E291" i="117"/>
  <c r="F291" i="117" s="1"/>
  <c r="E290" i="117"/>
  <c r="G290" i="117" s="1"/>
  <c r="E289" i="117"/>
  <c r="F289" i="117" s="1"/>
  <c r="G288" i="117"/>
  <c r="F288" i="117"/>
  <c r="E288" i="117"/>
  <c r="F287" i="117"/>
  <c r="E287" i="117"/>
  <c r="G287" i="117" s="1"/>
  <c r="E286" i="117"/>
  <c r="G286" i="117" s="1"/>
  <c r="E285" i="117"/>
  <c r="G284" i="117"/>
  <c r="F284" i="117"/>
  <c r="E284" i="117"/>
  <c r="G283" i="117"/>
  <c r="E283" i="117"/>
  <c r="F283" i="117" s="1"/>
  <c r="E282" i="117"/>
  <c r="G282" i="117" s="1"/>
  <c r="E281" i="117"/>
  <c r="F281" i="117" s="1"/>
  <c r="G280" i="117"/>
  <c r="F280" i="117"/>
  <c r="E280" i="117"/>
  <c r="F279" i="117"/>
  <c r="E279" i="117"/>
  <c r="G279" i="117" s="1"/>
  <c r="E278" i="117"/>
  <c r="G278" i="117" s="1"/>
  <c r="E277" i="117"/>
  <c r="G276" i="117"/>
  <c r="F276" i="117"/>
  <c r="E276" i="117"/>
  <c r="G275" i="117"/>
  <c r="E275" i="117"/>
  <c r="F275" i="117" s="1"/>
  <c r="E274" i="117"/>
  <c r="G274" i="117" s="1"/>
  <c r="E273" i="117"/>
  <c r="F273" i="117" s="1"/>
  <c r="G272" i="117"/>
  <c r="F272" i="117"/>
  <c r="E272" i="117"/>
  <c r="F271" i="117"/>
  <c r="E271" i="117"/>
  <c r="G271" i="117" s="1"/>
  <c r="E270" i="117"/>
  <c r="G270" i="117" s="1"/>
  <c r="E269" i="117"/>
  <c r="G268" i="117"/>
  <c r="F268" i="117"/>
  <c r="E268" i="117"/>
  <c r="G267" i="117"/>
  <c r="E267" i="117"/>
  <c r="F267" i="117" s="1"/>
  <c r="E266" i="117"/>
  <c r="G266" i="117" s="1"/>
  <c r="E265" i="117"/>
  <c r="F265" i="117" s="1"/>
  <c r="G264" i="117"/>
  <c r="F264" i="117"/>
  <c r="E264" i="117"/>
  <c r="F263" i="117"/>
  <c r="E263" i="117"/>
  <c r="G263" i="117" s="1"/>
  <c r="E262" i="117"/>
  <c r="G262" i="117" s="1"/>
  <c r="E261" i="117"/>
  <c r="G260" i="117"/>
  <c r="F260" i="117"/>
  <c r="E260" i="117"/>
  <c r="G259" i="117"/>
  <c r="E259" i="117"/>
  <c r="F259" i="117" s="1"/>
  <c r="E258" i="117"/>
  <c r="G258" i="117" s="1"/>
  <c r="E257" i="117"/>
  <c r="F257" i="117" s="1"/>
  <c r="G256" i="117"/>
  <c r="F256" i="117"/>
  <c r="E256" i="117"/>
  <c r="F255" i="117"/>
  <c r="E255" i="117"/>
  <c r="G255" i="117" s="1"/>
  <c r="E254" i="117"/>
  <c r="G254" i="117" s="1"/>
  <c r="E253" i="117"/>
  <c r="G252" i="117"/>
  <c r="F252" i="117"/>
  <c r="E252" i="117"/>
  <c r="G251" i="117"/>
  <c r="E251" i="117"/>
  <c r="F251" i="117" s="1"/>
  <c r="E250" i="117"/>
  <c r="G250" i="117" s="1"/>
  <c r="E249" i="117"/>
  <c r="F249" i="117" s="1"/>
  <c r="G248" i="117"/>
  <c r="F248" i="117"/>
  <c r="E248" i="117"/>
  <c r="F247" i="117"/>
  <c r="E247" i="117"/>
  <c r="G247" i="117" s="1"/>
  <c r="E246" i="117"/>
  <c r="G246" i="117" s="1"/>
  <c r="E245" i="117"/>
  <c r="G244" i="117"/>
  <c r="F244" i="117"/>
  <c r="E244" i="117"/>
  <c r="G243" i="117"/>
  <c r="E243" i="117"/>
  <c r="F243" i="117" s="1"/>
  <c r="E242" i="117"/>
  <c r="G242" i="117" s="1"/>
  <c r="E241" i="117"/>
  <c r="F241" i="117" s="1"/>
  <c r="G240" i="117"/>
  <c r="E240" i="117"/>
  <c r="F240" i="117" s="1"/>
  <c r="G239" i="117"/>
  <c r="E239" i="117"/>
  <c r="F239" i="117" s="1"/>
  <c r="E238" i="117"/>
  <c r="E237" i="117"/>
  <c r="F237" i="117" s="1"/>
  <c r="G236" i="117"/>
  <c r="E236" i="117"/>
  <c r="F236" i="117" s="1"/>
  <c r="G235" i="117"/>
  <c r="E235" i="117"/>
  <c r="F235" i="117" s="1"/>
  <c r="E234" i="117"/>
  <c r="E233" i="117"/>
  <c r="F233" i="117" s="1"/>
  <c r="G232" i="117"/>
  <c r="E232" i="117"/>
  <c r="F232" i="117" s="1"/>
  <c r="G231" i="117"/>
  <c r="E231" i="117"/>
  <c r="F231" i="117" s="1"/>
  <c r="E230" i="117"/>
  <c r="E229" i="117"/>
  <c r="F229" i="117" s="1"/>
  <c r="G228" i="117"/>
  <c r="E228" i="117"/>
  <c r="F228" i="117" s="1"/>
  <c r="G227" i="117"/>
  <c r="E227" i="117"/>
  <c r="F227" i="117" s="1"/>
  <c r="E226" i="117"/>
  <c r="E225" i="117"/>
  <c r="F225" i="117" s="1"/>
  <c r="G224" i="117"/>
  <c r="E224" i="117"/>
  <c r="F224" i="117" s="1"/>
  <c r="G223" i="117"/>
  <c r="E223" i="117"/>
  <c r="F223" i="117" s="1"/>
  <c r="E222" i="117"/>
  <c r="E221" i="117"/>
  <c r="F221" i="117" s="1"/>
  <c r="G220" i="117"/>
  <c r="E220" i="117"/>
  <c r="F220" i="117" s="1"/>
  <c r="G219" i="117"/>
  <c r="E219" i="117"/>
  <c r="F219" i="117" s="1"/>
  <c r="E218" i="117"/>
  <c r="E217" i="117"/>
  <c r="F217" i="117" s="1"/>
  <c r="G216" i="117"/>
  <c r="E216" i="117"/>
  <c r="F216" i="117" s="1"/>
  <c r="G215" i="117"/>
  <c r="E215" i="117"/>
  <c r="F215" i="117" s="1"/>
  <c r="E214" i="117"/>
  <c r="E213" i="117"/>
  <c r="F213" i="117" s="1"/>
  <c r="G212" i="117"/>
  <c r="E212" i="117"/>
  <c r="F212" i="117" s="1"/>
  <c r="G211" i="117"/>
  <c r="E211" i="117"/>
  <c r="F211" i="117" s="1"/>
  <c r="E210" i="117"/>
  <c r="E209" i="117"/>
  <c r="F209" i="117" s="1"/>
  <c r="G208" i="117"/>
  <c r="E208" i="117"/>
  <c r="F208" i="117" s="1"/>
  <c r="G207" i="117"/>
  <c r="E207" i="117"/>
  <c r="F207" i="117" s="1"/>
  <c r="E206" i="117"/>
  <c r="E205" i="117"/>
  <c r="F205" i="117" s="1"/>
  <c r="G204" i="117"/>
  <c r="E204" i="117"/>
  <c r="F204" i="117" s="1"/>
  <c r="G203" i="117"/>
  <c r="E203" i="117"/>
  <c r="F203" i="117" s="1"/>
  <c r="E202" i="117"/>
  <c r="E201" i="117"/>
  <c r="F201" i="117" s="1"/>
  <c r="G200" i="117"/>
  <c r="E200" i="117"/>
  <c r="F200" i="117" s="1"/>
  <c r="G199" i="117"/>
  <c r="E199" i="117"/>
  <c r="F199" i="117" s="1"/>
  <c r="E198" i="117"/>
  <c r="E197" i="117"/>
  <c r="F197" i="117" s="1"/>
  <c r="G196" i="117"/>
  <c r="E196" i="117"/>
  <c r="F196" i="117" s="1"/>
  <c r="G195" i="117"/>
  <c r="E195" i="117"/>
  <c r="F195" i="117" s="1"/>
  <c r="E194" i="117"/>
  <c r="E193" i="117"/>
  <c r="F193" i="117" s="1"/>
  <c r="G192" i="117"/>
  <c r="E192" i="117"/>
  <c r="F192" i="117" s="1"/>
  <c r="G191" i="117"/>
  <c r="E191" i="117"/>
  <c r="F191" i="117" s="1"/>
  <c r="E190" i="117"/>
  <c r="E189" i="117"/>
  <c r="F189" i="117" s="1"/>
  <c r="G188" i="117"/>
  <c r="E188" i="117"/>
  <c r="F188" i="117" s="1"/>
  <c r="G187" i="117"/>
  <c r="E187" i="117"/>
  <c r="F187" i="117" s="1"/>
  <c r="E186" i="117"/>
  <c r="E185" i="117"/>
  <c r="F185" i="117" s="1"/>
  <c r="G184" i="117"/>
  <c r="E184" i="117"/>
  <c r="F184" i="117" s="1"/>
  <c r="G183" i="117"/>
  <c r="E183" i="117"/>
  <c r="F183" i="117" s="1"/>
  <c r="E182" i="117"/>
  <c r="E181" i="117"/>
  <c r="F181" i="117" s="1"/>
  <c r="G180" i="117"/>
  <c r="E180" i="117"/>
  <c r="F180" i="117" s="1"/>
  <c r="G179" i="117"/>
  <c r="E179" i="117"/>
  <c r="F179" i="117" s="1"/>
  <c r="E178" i="117"/>
  <c r="E177" i="117"/>
  <c r="F177" i="117" s="1"/>
  <c r="G176" i="117"/>
  <c r="E176" i="117"/>
  <c r="F176" i="117" s="1"/>
  <c r="G175" i="117"/>
  <c r="E175" i="117"/>
  <c r="F175" i="117" s="1"/>
  <c r="E174" i="117"/>
  <c r="E173" i="117"/>
  <c r="F173" i="117" s="1"/>
  <c r="G172" i="117"/>
  <c r="E172" i="117"/>
  <c r="F172" i="117" s="1"/>
  <c r="E171" i="117"/>
  <c r="F171" i="117" s="1"/>
  <c r="E170" i="117"/>
  <c r="E169" i="117"/>
  <c r="F169" i="117" s="1"/>
  <c r="G168" i="117"/>
  <c r="E168" i="117"/>
  <c r="F168" i="117" s="1"/>
  <c r="E167" i="117"/>
  <c r="F167" i="117" s="1"/>
  <c r="E166" i="117"/>
  <c r="E165" i="117"/>
  <c r="F165" i="117" s="1"/>
  <c r="G164" i="117"/>
  <c r="E164" i="117"/>
  <c r="F164" i="117" s="1"/>
  <c r="G163" i="117"/>
  <c r="E163" i="117"/>
  <c r="F163" i="117" s="1"/>
  <c r="E162" i="117"/>
  <c r="E161" i="117"/>
  <c r="F161" i="117" s="1"/>
  <c r="G160" i="117"/>
  <c r="E160" i="117"/>
  <c r="F160" i="117" s="1"/>
  <c r="G159" i="117"/>
  <c r="E159" i="117"/>
  <c r="F159" i="117" s="1"/>
  <c r="E158" i="117"/>
  <c r="E157" i="117"/>
  <c r="F157" i="117" s="1"/>
  <c r="G156" i="117"/>
  <c r="E156" i="117"/>
  <c r="F156" i="117" s="1"/>
  <c r="E155" i="117"/>
  <c r="F155" i="117" s="1"/>
  <c r="E154" i="117"/>
  <c r="E153" i="117"/>
  <c r="F153" i="117" s="1"/>
  <c r="G152" i="117"/>
  <c r="E152" i="117"/>
  <c r="F152" i="117" s="1"/>
  <c r="E151" i="117"/>
  <c r="F151" i="117" s="1"/>
  <c r="E150" i="117"/>
  <c r="E149" i="117"/>
  <c r="F149" i="117" s="1"/>
  <c r="G148" i="117"/>
  <c r="E148" i="117"/>
  <c r="F148" i="117" s="1"/>
  <c r="G147" i="117"/>
  <c r="E147" i="117"/>
  <c r="F147" i="117" s="1"/>
  <c r="E146" i="117"/>
  <c r="E145" i="117"/>
  <c r="F145" i="117" s="1"/>
  <c r="G144" i="117"/>
  <c r="E144" i="117"/>
  <c r="F144" i="117" s="1"/>
  <c r="G143" i="117"/>
  <c r="E143" i="117"/>
  <c r="F143" i="117" s="1"/>
  <c r="E142" i="117"/>
  <c r="E141" i="117"/>
  <c r="F141" i="117" s="1"/>
  <c r="G140" i="117"/>
  <c r="E140" i="117"/>
  <c r="F140" i="117" s="1"/>
  <c r="E139" i="117"/>
  <c r="F139" i="117" s="1"/>
  <c r="E138" i="117"/>
  <c r="E137" i="117"/>
  <c r="F137" i="117" s="1"/>
  <c r="G136" i="117"/>
  <c r="E136" i="117"/>
  <c r="F136" i="117" s="1"/>
  <c r="E135" i="117"/>
  <c r="F135" i="117" s="1"/>
  <c r="E134" i="117"/>
  <c r="E133" i="117"/>
  <c r="F133" i="117" s="1"/>
  <c r="G132" i="117"/>
  <c r="E132" i="117"/>
  <c r="F132" i="117" s="1"/>
  <c r="G131" i="117"/>
  <c r="E131" i="117"/>
  <c r="F131" i="117" s="1"/>
  <c r="E130" i="117"/>
  <c r="E129" i="117"/>
  <c r="F129" i="117" s="1"/>
  <c r="G128" i="117"/>
  <c r="E128" i="117"/>
  <c r="F128" i="117" s="1"/>
  <c r="G127" i="117"/>
  <c r="E127" i="117"/>
  <c r="F127" i="117" s="1"/>
  <c r="E126" i="117"/>
  <c r="E125" i="117"/>
  <c r="F125" i="117" s="1"/>
  <c r="G124" i="117"/>
  <c r="E124" i="117"/>
  <c r="F124" i="117" s="1"/>
  <c r="E123" i="117"/>
  <c r="F123" i="117" s="1"/>
  <c r="E122" i="117"/>
  <c r="E121" i="117"/>
  <c r="F121" i="117" s="1"/>
  <c r="G120" i="117"/>
  <c r="E120" i="117"/>
  <c r="F120" i="117" s="1"/>
  <c r="E119" i="117"/>
  <c r="F119" i="117" s="1"/>
  <c r="E118" i="117"/>
  <c r="E117" i="117"/>
  <c r="F117" i="117" s="1"/>
  <c r="G116" i="117"/>
  <c r="E116" i="117"/>
  <c r="F116" i="117" s="1"/>
  <c r="G115" i="117"/>
  <c r="E115" i="117"/>
  <c r="F115" i="117" s="1"/>
  <c r="E114" i="117"/>
  <c r="E113" i="117"/>
  <c r="F113" i="117" s="1"/>
  <c r="G112" i="117"/>
  <c r="E112" i="117"/>
  <c r="F112" i="117" s="1"/>
  <c r="G111" i="117"/>
  <c r="E111" i="117"/>
  <c r="F111" i="117" s="1"/>
  <c r="E110" i="117"/>
  <c r="E109" i="117"/>
  <c r="F109" i="117" s="1"/>
  <c r="G108" i="117"/>
  <c r="E108" i="117"/>
  <c r="F108" i="117" s="1"/>
  <c r="E107" i="117"/>
  <c r="F107" i="117" s="1"/>
  <c r="E106" i="117"/>
  <c r="E105" i="117"/>
  <c r="F105" i="117" s="1"/>
  <c r="G104" i="117"/>
  <c r="E104" i="117"/>
  <c r="F104" i="117" s="1"/>
  <c r="E103" i="117"/>
  <c r="F103" i="117" s="1"/>
  <c r="E102" i="117"/>
  <c r="E101" i="117"/>
  <c r="F101" i="117" s="1"/>
  <c r="G100" i="117"/>
  <c r="E100" i="117"/>
  <c r="F100" i="117" s="1"/>
  <c r="G99" i="117"/>
  <c r="E99" i="117"/>
  <c r="F99" i="117" s="1"/>
  <c r="E98" i="117"/>
  <c r="E97" i="117"/>
  <c r="F97" i="117" s="1"/>
  <c r="G96" i="117"/>
  <c r="E96" i="117"/>
  <c r="F96" i="117" s="1"/>
  <c r="G95" i="117"/>
  <c r="E95" i="117"/>
  <c r="F95" i="117" s="1"/>
  <c r="E94" i="117"/>
  <c r="E93" i="117"/>
  <c r="F93" i="117" s="1"/>
  <c r="G92" i="117"/>
  <c r="E92" i="117"/>
  <c r="F92" i="117" s="1"/>
  <c r="E91" i="117"/>
  <c r="F91" i="117" s="1"/>
  <c r="E90" i="117"/>
  <c r="E89" i="117"/>
  <c r="F89" i="117" s="1"/>
  <c r="G88" i="117"/>
  <c r="E88" i="117"/>
  <c r="F88" i="117" s="1"/>
  <c r="E87" i="117"/>
  <c r="F87" i="117" s="1"/>
  <c r="E86" i="117"/>
  <c r="E85" i="117"/>
  <c r="F85" i="117" s="1"/>
  <c r="G84" i="117"/>
  <c r="E84" i="117"/>
  <c r="F84" i="117" s="1"/>
  <c r="G83" i="117"/>
  <c r="E83" i="117"/>
  <c r="F83" i="117" s="1"/>
  <c r="E82" i="117"/>
  <c r="E81" i="117"/>
  <c r="F81" i="117" s="1"/>
  <c r="G80" i="117"/>
  <c r="E80" i="117"/>
  <c r="F80" i="117" s="1"/>
  <c r="G79" i="117"/>
  <c r="E79" i="117"/>
  <c r="F79" i="117" s="1"/>
  <c r="E78" i="117"/>
  <c r="E77" i="117"/>
  <c r="F77" i="117" s="1"/>
  <c r="G76" i="117"/>
  <c r="E76" i="117"/>
  <c r="F76" i="117" s="1"/>
  <c r="E75" i="117"/>
  <c r="F75" i="117" s="1"/>
  <c r="E74" i="117"/>
  <c r="E73" i="117"/>
  <c r="F73" i="117" s="1"/>
  <c r="G72" i="117"/>
  <c r="E72" i="117"/>
  <c r="F72" i="117" s="1"/>
  <c r="E71" i="117"/>
  <c r="F71" i="117" s="1"/>
  <c r="E70" i="117"/>
  <c r="E69" i="117"/>
  <c r="F69" i="117" s="1"/>
  <c r="G68" i="117"/>
  <c r="E68" i="117"/>
  <c r="F68" i="117" s="1"/>
  <c r="G67" i="117"/>
  <c r="E67" i="117"/>
  <c r="F67" i="117" s="1"/>
  <c r="E66" i="117"/>
  <c r="E65" i="117"/>
  <c r="F65" i="117" s="1"/>
  <c r="G64" i="117"/>
  <c r="E64" i="117"/>
  <c r="F64" i="117" s="1"/>
  <c r="G63" i="117"/>
  <c r="E63" i="117"/>
  <c r="F63" i="117" s="1"/>
  <c r="E62" i="117"/>
  <c r="E61" i="117"/>
  <c r="F61" i="117" s="1"/>
  <c r="G60" i="117"/>
  <c r="E60" i="117"/>
  <c r="F60" i="117" s="1"/>
  <c r="E59" i="117"/>
  <c r="F59" i="117" s="1"/>
  <c r="E58" i="117"/>
  <c r="E57" i="117"/>
  <c r="F57" i="117" s="1"/>
  <c r="G56" i="117"/>
  <c r="E56" i="117"/>
  <c r="F56" i="117" s="1"/>
  <c r="E55" i="117"/>
  <c r="F55" i="117" s="1"/>
  <c r="E54" i="117"/>
  <c r="E53" i="117"/>
  <c r="F53" i="117" s="1"/>
  <c r="G52" i="117"/>
  <c r="E52" i="117"/>
  <c r="F52" i="117" s="1"/>
  <c r="G51" i="117"/>
  <c r="E51" i="117"/>
  <c r="F51" i="117" s="1"/>
  <c r="E50" i="117"/>
  <c r="E49" i="117"/>
  <c r="F49" i="117" s="1"/>
  <c r="G48" i="117"/>
  <c r="E48" i="117"/>
  <c r="F48" i="117" s="1"/>
  <c r="G47" i="117"/>
  <c r="E47" i="117"/>
  <c r="F47" i="117" s="1"/>
  <c r="E46" i="117"/>
  <c r="E45" i="117"/>
  <c r="F45" i="117" s="1"/>
  <c r="G44" i="117"/>
  <c r="E44" i="117"/>
  <c r="F44" i="117" s="1"/>
  <c r="E43" i="117"/>
  <c r="F43" i="117" s="1"/>
  <c r="E42" i="117"/>
  <c r="E41" i="117"/>
  <c r="F41" i="117" s="1"/>
  <c r="G40" i="117"/>
  <c r="E40" i="117"/>
  <c r="F40" i="117" s="1"/>
  <c r="E39" i="117"/>
  <c r="F39" i="117" s="1"/>
  <c r="E38" i="117"/>
  <c r="E37" i="117"/>
  <c r="F37" i="117" s="1"/>
  <c r="G36" i="117"/>
  <c r="E36" i="117"/>
  <c r="F36" i="117" s="1"/>
  <c r="G35" i="117"/>
  <c r="E35" i="117"/>
  <c r="F35" i="117" s="1"/>
  <c r="E34" i="117"/>
  <c r="E33" i="117"/>
  <c r="F33" i="117" s="1"/>
  <c r="G32" i="117"/>
  <c r="E32" i="117"/>
  <c r="F32" i="117" s="1"/>
  <c r="G31" i="117"/>
  <c r="E31" i="117"/>
  <c r="F31" i="117" s="1"/>
  <c r="E30" i="117"/>
  <c r="E29" i="117"/>
  <c r="F29" i="117" s="1"/>
  <c r="G28" i="117"/>
  <c r="E28" i="117"/>
  <c r="F28" i="117" s="1"/>
  <c r="E27" i="117"/>
  <c r="F27" i="117" s="1"/>
  <c r="E26" i="117"/>
  <c r="E25" i="117"/>
  <c r="F25" i="117" s="1"/>
  <c r="G24" i="117"/>
  <c r="E24" i="117"/>
  <c r="F24" i="117" s="1"/>
  <c r="E23" i="117"/>
  <c r="F23" i="117" s="1"/>
  <c r="E22" i="117"/>
  <c r="E21" i="117"/>
  <c r="F21" i="117" s="1"/>
  <c r="G20" i="117"/>
  <c r="E20" i="117"/>
  <c r="F20" i="117" s="1"/>
  <c r="G19" i="117"/>
  <c r="E19" i="117"/>
  <c r="F19" i="117" s="1"/>
  <c r="E18" i="117"/>
  <c r="E17" i="117"/>
  <c r="F17" i="117" s="1"/>
  <c r="G16" i="117"/>
  <c r="E16" i="117"/>
  <c r="F16" i="117" s="1"/>
  <c r="G15" i="117"/>
  <c r="E15" i="117"/>
  <c r="F15" i="117" s="1"/>
  <c r="E14" i="117"/>
  <c r="E13" i="117"/>
  <c r="F13" i="117" s="1"/>
  <c r="G12" i="117"/>
  <c r="E12" i="117"/>
  <c r="F12" i="117" s="1"/>
  <c r="E11" i="117"/>
  <c r="F11" i="117" s="1"/>
  <c r="E10" i="117"/>
  <c r="E9" i="117"/>
  <c r="F9" i="117" s="1"/>
  <c r="G8" i="117"/>
  <c r="E8" i="117"/>
  <c r="F8" i="117" s="1"/>
  <c r="G7" i="117"/>
  <c r="E7" i="117"/>
  <c r="F7" i="117" s="1"/>
  <c r="AI6" i="117"/>
  <c r="F6" i="117"/>
  <c r="E6" i="117"/>
  <c r="G6" i="117" s="1"/>
  <c r="AI5" i="117"/>
  <c r="E5" i="117"/>
  <c r="F5" i="117" s="1"/>
  <c r="AI4" i="117"/>
  <c r="G4" i="117"/>
  <c r="F4" i="117"/>
  <c r="E4" i="117"/>
  <c r="AI3" i="117"/>
  <c r="E3" i="117"/>
  <c r="X2" i="117"/>
  <c r="G2" i="117"/>
  <c r="F2" i="117"/>
  <c r="E2" i="117"/>
  <c r="E451" i="116"/>
  <c r="F450" i="116"/>
  <c r="E450" i="116"/>
  <c r="G450" i="116" s="1"/>
  <c r="E449" i="116"/>
  <c r="G448" i="116"/>
  <c r="F448" i="116"/>
  <c r="E448" i="116"/>
  <c r="G447" i="116"/>
  <c r="F447" i="116"/>
  <c r="E447" i="116"/>
  <c r="E446" i="116"/>
  <c r="G445" i="116"/>
  <c r="E445" i="116"/>
  <c r="F445" i="116" s="1"/>
  <c r="G444" i="116"/>
  <c r="F444" i="116"/>
  <c r="E444" i="116"/>
  <c r="E443" i="116"/>
  <c r="F442" i="116"/>
  <c r="E442" i="116"/>
  <c r="G442" i="116" s="1"/>
  <c r="E441" i="116"/>
  <c r="G440" i="116"/>
  <c r="F440" i="116"/>
  <c r="E440" i="116"/>
  <c r="G439" i="116"/>
  <c r="F439" i="116"/>
  <c r="E439" i="116"/>
  <c r="E438" i="116"/>
  <c r="G437" i="116"/>
  <c r="E437" i="116"/>
  <c r="F437" i="116" s="1"/>
  <c r="G436" i="116"/>
  <c r="F436" i="116"/>
  <c r="E436" i="116"/>
  <c r="E435" i="116"/>
  <c r="F434" i="116"/>
  <c r="E434" i="116"/>
  <c r="G434" i="116" s="1"/>
  <c r="E433" i="116"/>
  <c r="G432" i="116"/>
  <c r="F432" i="116"/>
  <c r="E432" i="116"/>
  <c r="G431" i="116"/>
  <c r="F431" i="116"/>
  <c r="E431" i="116"/>
  <c r="E430" i="116"/>
  <c r="G429" i="116"/>
  <c r="E429" i="116"/>
  <c r="F429" i="116" s="1"/>
  <c r="G428" i="116"/>
  <c r="F428" i="116"/>
  <c r="E428" i="116"/>
  <c r="E427" i="116"/>
  <c r="F426" i="116"/>
  <c r="E426" i="116"/>
  <c r="G426" i="116" s="1"/>
  <c r="E425" i="116"/>
  <c r="G424" i="116"/>
  <c r="F424" i="116"/>
  <c r="E424" i="116"/>
  <c r="G423" i="116"/>
  <c r="F423" i="116"/>
  <c r="E423" i="116"/>
  <c r="F422" i="116"/>
  <c r="E422" i="116"/>
  <c r="G422" i="116" s="1"/>
  <c r="E421" i="116"/>
  <c r="G420" i="116"/>
  <c r="F420" i="116"/>
  <c r="E420" i="116"/>
  <c r="G419" i="116"/>
  <c r="F419" i="116"/>
  <c r="E419" i="116"/>
  <c r="F418" i="116"/>
  <c r="E418" i="116"/>
  <c r="G418" i="116" s="1"/>
  <c r="E417" i="116"/>
  <c r="G416" i="116"/>
  <c r="F416" i="116"/>
  <c r="E416" i="116"/>
  <c r="G415" i="116"/>
  <c r="F415" i="116"/>
  <c r="E415" i="116"/>
  <c r="F414" i="116"/>
  <c r="E414" i="116"/>
  <c r="G414" i="116" s="1"/>
  <c r="E413" i="116"/>
  <c r="G412" i="116"/>
  <c r="F412" i="116"/>
  <c r="E412" i="116"/>
  <c r="G411" i="116"/>
  <c r="F411" i="116"/>
  <c r="E411" i="116"/>
  <c r="F410" i="116"/>
  <c r="E410" i="116"/>
  <c r="G410" i="116" s="1"/>
  <c r="E409" i="116"/>
  <c r="G408" i="116"/>
  <c r="F408" i="116"/>
  <c r="E408" i="116"/>
  <c r="G407" i="116"/>
  <c r="F407" i="116"/>
  <c r="E407" i="116"/>
  <c r="F406" i="116"/>
  <c r="E406" i="116"/>
  <c r="G406" i="116" s="1"/>
  <c r="E405" i="116"/>
  <c r="G404" i="116"/>
  <c r="F404" i="116"/>
  <c r="E404" i="116"/>
  <c r="G403" i="116"/>
  <c r="F403" i="116"/>
  <c r="E403" i="116"/>
  <c r="F402" i="116"/>
  <c r="E402" i="116"/>
  <c r="G402" i="116" s="1"/>
  <c r="E401" i="116"/>
  <c r="G400" i="116"/>
  <c r="F400" i="116"/>
  <c r="E400" i="116"/>
  <c r="G399" i="116"/>
  <c r="F399" i="116"/>
  <c r="E399" i="116"/>
  <c r="F398" i="116"/>
  <c r="E398" i="116"/>
  <c r="G398" i="116" s="1"/>
  <c r="E397" i="116"/>
  <c r="G396" i="116"/>
  <c r="F396" i="116"/>
  <c r="E396" i="116"/>
  <c r="G395" i="116"/>
  <c r="F395" i="116"/>
  <c r="E395" i="116"/>
  <c r="F394" i="116"/>
  <c r="E394" i="116"/>
  <c r="G394" i="116" s="1"/>
  <c r="E393" i="116"/>
  <c r="G392" i="116"/>
  <c r="F392" i="116"/>
  <c r="E392" i="116"/>
  <c r="G391" i="116"/>
  <c r="F391" i="116"/>
  <c r="E391" i="116"/>
  <c r="F390" i="116"/>
  <c r="E390" i="116"/>
  <c r="G390" i="116" s="1"/>
  <c r="E389" i="116"/>
  <c r="G388" i="116"/>
  <c r="F388" i="116"/>
  <c r="E388" i="116"/>
  <c r="G387" i="116"/>
  <c r="F387" i="116"/>
  <c r="E387" i="116"/>
  <c r="F386" i="116"/>
  <c r="E386" i="116"/>
  <c r="G386" i="116" s="1"/>
  <c r="E385" i="116"/>
  <c r="G384" i="116"/>
  <c r="F384" i="116"/>
  <c r="E384" i="116"/>
  <c r="G383" i="116"/>
  <c r="F383" i="116"/>
  <c r="E383" i="116"/>
  <c r="F382" i="116"/>
  <c r="E382" i="116"/>
  <c r="G382" i="116" s="1"/>
  <c r="E381" i="116"/>
  <c r="G380" i="116"/>
  <c r="F380" i="116"/>
  <c r="E380" i="116"/>
  <c r="G379" i="116"/>
  <c r="F379" i="116"/>
  <c r="E379" i="116"/>
  <c r="F378" i="116"/>
  <c r="E378" i="116"/>
  <c r="G378" i="116" s="1"/>
  <c r="E377" i="116"/>
  <c r="G376" i="116"/>
  <c r="F376" i="116"/>
  <c r="E376" i="116"/>
  <c r="G375" i="116"/>
  <c r="F375" i="116"/>
  <c r="E375" i="116"/>
  <c r="F374" i="116"/>
  <c r="E374" i="116"/>
  <c r="G374" i="116" s="1"/>
  <c r="E373" i="116"/>
  <c r="G372" i="116"/>
  <c r="F372" i="116"/>
  <c r="E372" i="116"/>
  <c r="G371" i="116"/>
  <c r="F371" i="116"/>
  <c r="E371" i="116"/>
  <c r="F370" i="116"/>
  <c r="E370" i="116"/>
  <c r="G370" i="116" s="1"/>
  <c r="E369" i="116"/>
  <c r="G368" i="116"/>
  <c r="F368" i="116"/>
  <c r="E368" i="116"/>
  <c r="G367" i="116"/>
  <c r="F367" i="116"/>
  <c r="E367" i="116"/>
  <c r="F366" i="116"/>
  <c r="E366" i="116"/>
  <c r="G366" i="116" s="1"/>
  <c r="E365" i="116"/>
  <c r="G364" i="116"/>
  <c r="F364" i="116"/>
  <c r="E364" i="116"/>
  <c r="G363" i="116"/>
  <c r="F363" i="116"/>
  <c r="E363" i="116"/>
  <c r="F362" i="116"/>
  <c r="E362" i="116"/>
  <c r="G362" i="116" s="1"/>
  <c r="E361" i="116"/>
  <c r="G360" i="116"/>
  <c r="F360" i="116"/>
  <c r="E360" i="116"/>
  <c r="G359" i="116"/>
  <c r="F359" i="116"/>
  <c r="E359" i="116"/>
  <c r="F358" i="116"/>
  <c r="E358" i="116"/>
  <c r="G358" i="116" s="1"/>
  <c r="E357" i="116"/>
  <c r="G356" i="116"/>
  <c r="F356" i="116"/>
  <c r="E356" i="116"/>
  <c r="G355" i="116"/>
  <c r="F355" i="116"/>
  <c r="E355" i="116"/>
  <c r="F354" i="116"/>
  <c r="E354" i="116"/>
  <c r="G354" i="116" s="1"/>
  <c r="E353" i="116"/>
  <c r="G352" i="116"/>
  <c r="F352" i="116"/>
  <c r="E352" i="116"/>
  <c r="G351" i="116"/>
  <c r="F351" i="116"/>
  <c r="E351" i="116"/>
  <c r="F350" i="116"/>
  <c r="E350" i="116"/>
  <c r="G350" i="116" s="1"/>
  <c r="E349" i="116"/>
  <c r="G348" i="116"/>
  <c r="F348" i="116"/>
  <c r="E348" i="116"/>
  <c r="G347" i="116"/>
  <c r="F347" i="116"/>
  <c r="E347" i="116"/>
  <c r="F346" i="116"/>
  <c r="E346" i="116"/>
  <c r="G346" i="116" s="1"/>
  <c r="E345" i="116"/>
  <c r="G344" i="116"/>
  <c r="F344" i="116"/>
  <c r="E344" i="116"/>
  <c r="G343" i="116"/>
  <c r="F343" i="116"/>
  <c r="E343" i="116"/>
  <c r="F342" i="116"/>
  <c r="E342" i="116"/>
  <c r="G342" i="116" s="1"/>
  <c r="E341" i="116"/>
  <c r="G340" i="116"/>
  <c r="F340" i="116"/>
  <c r="E340" i="116"/>
  <c r="G339" i="116"/>
  <c r="F339" i="116"/>
  <c r="E339" i="116"/>
  <c r="F338" i="116"/>
  <c r="E338" i="116"/>
  <c r="G338" i="116" s="1"/>
  <c r="E337" i="116"/>
  <c r="G336" i="116"/>
  <c r="F336" i="116"/>
  <c r="E336" i="116"/>
  <c r="G335" i="116"/>
  <c r="F335" i="116"/>
  <c r="E335" i="116"/>
  <c r="F334" i="116"/>
  <c r="E334" i="116"/>
  <c r="G334" i="116" s="1"/>
  <c r="E333" i="116"/>
  <c r="G332" i="116"/>
  <c r="F332" i="116"/>
  <c r="E332" i="116"/>
  <c r="G331" i="116"/>
  <c r="F331" i="116"/>
  <c r="E331" i="116"/>
  <c r="F330" i="116"/>
  <c r="E330" i="116"/>
  <c r="G330" i="116" s="1"/>
  <c r="E329" i="116"/>
  <c r="G328" i="116"/>
  <c r="F328" i="116"/>
  <c r="E328" i="116"/>
  <c r="G327" i="116"/>
  <c r="F327" i="116"/>
  <c r="E327" i="116"/>
  <c r="F326" i="116"/>
  <c r="E326" i="116"/>
  <c r="G326" i="116" s="1"/>
  <c r="E325" i="116"/>
  <c r="G324" i="116"/>
  <c r="F324" i="116"/>
  <c r="E324" i="116"/>
  <c r="G323" i="116"/>
  <c r="F323" i="116"/>
  <c r="E323" i="116"/>
  <c r="F322" i="116"/>
  <c r="E322" i="116"/>
  <c r="G322" i="116" s="1"/>
  <c r="E321" i="116"/>
  <c r="G320" i="116"/>
  <c r="F320" i="116"/>
  <c r="E320" i="116"/>
  <c r="G319" i="116"/>
  <c r="F319" i="116"/>
  <c r="E319" i="116"/>
  <c r="F318" i="116"/>
  <c r="E318" i="116"/>
  <c r="G318" i="116" s="1"/>
  <c r="E317" i="116"/>
  <c r="G316" i="116"/>
  <c r="F316" i="116"/>
  <c r="E316" i="116"/>
  <c r="G315" i="116"/>
  <c r="F315" i="116"/>
  <c r="E315" i="116"/>
  <c r="F314" i="116"/>
  <c r="E314" i="116"/>
  <c r="G314" i="116" s="1"/>
  <c r="E313" i="116"/>
  <c r="G312" i="116"/>
  <c r="F312" i="116"/>
  <c r="E312" i="116"/>
  <c r="G311" i="116"/>
  <c r="F311" i="116"/>
  <c r="E311" i="116"/>
  <c r="F310" i="116"/>
  <c r="E310" i="116"/>
  <c r="G310" i="116" s="1"/>
  <c r="E309" i="116"/>
  <c r="G308" i="116"/>
  <c r="F308" i="116"/>
  <c r="E308" i="116"/>
  <c r="G307" i="116"/>
  <c r="F307" i="116"/>
  <c r="E307" i="116"/>
  <c r="F306" i="116"/>
  <c r="E306" i="116"/>
  <c r="G306" i="116" s="1"/>
  <c r="E305" i="116"/>
  <c r="G304" i="116"/>
  <c r="F304" i="116"/>
  <c r="E304" i="116"/>
  <c r="G303" i="116"/>
  <c r="F303" i="116"/>
  <c r="E303" i="116"/>
  <c r="F302" i="116"/>
  <c r="E302" i="116"/>
  <c r="G302" i="116" s="1"/>
  <c r="E301" i="116"/>
  <c r="G300" i="116"/>
  <c r="F300" i="116"/>
  <c r="E300" i="116"/>
  <c r="G299" i="116"/>
  <c r="F299" i="116"/>
  <c r="E299" i="116"/>
  <c r="F298" i="116"/>
  <c r="E298" i="116"/>
  <c r="G298" i="116" s="1"/>
  <c r="E297" i="116"/>
  <c r="G296" i="116"/>
  <c r="F296" i="116"/>
  <c r="E296" i="116"/>
  <c r="G295" i="116"/>
  <c r="F295" i="116"/>
  <c r="E295" i="116"/>
  <c r="F294" i="116"/>
  <c r="E294" i="116"/>
  <c r="G294" i="116" s="1"/>
  <c r="E293" i="116"/>
  <c r="G292" i="116"/>
  <c r="F292" i="116"/>
  <c r="E292" i="116"/>
  <c r="G291" i="116"/>
  <c r="F291" i="116"/>
  <c r="E291" i="116"/>
  <c r="F290" i="116"/>
  <c r="E290" i="116"/>
  <c r="G290" i="116" s="1"/>
  <c r="E289" i="116"/>
  <c r="G288" i="116"/>
  <c r="F288" i="116"/>
  <c r="E288" i="116"/>
  <c r="G287" i="116"/>
  <c r="F287" i="116"/>
  <c r="E287" i="116"/>
  <c r="F286" i="116"/>
  <c r="E286" i="116"/>
  <c r="G286" i="116" s="1"/>
  <c r="E285" i="116"/>
  <c r="G284" i="116"/>
  <c r="F284" i="116"/>
  <c r="E284" i="116"/>
  <c r="G283" i="116"/>
  <c r="F283" i="116"/>
  <c r="E283" i="116"/>
  <c r="F282" i="116"/>
  <c r="E282" i="116"/>
  <c r="G282" i="116" s="1"/>
  <c r="E281" i="116"/>
  <c r="G280" i="116"/>
  <c r="F280" i="116"/>
  <c r="E280" i="116"/>
  <c r="G279" i="116"/>
  <c r="F279" i="116"/>
  <c r="E279" i="116"/>
  <c r="F278" i="116"/>
  <c r="E278" i="116"/>
  <c r="G278" i="116" s="1"/>
  <c r="E277" i="116"/>
  <c r="G276" i="116"/>
  <c r="F276" i="116"/>
  <c r="E276" i="116"/>
  <c r="G275" i="116"/>
  <c r="F275" i="116"/>
  <c r="E275" i="116"/>
  <c r="F274" i="116"/>
  <c r="E274" i="116"/>
  <c r="G274" i="116" s="1"/>
  <c r="E273" i="116"/>
  <c r="G272" i="116"/>
  <c r="F272" i="116"/>
  <c r="E272" i="116"/>
  <c r="G271" i="116"/>
  <c r="F271" i="116"/>
  <c r="E271" i="116"/>
  <c r="F270" i="116"/>
  <c r="E270" i="116"/>
  <c r="G270" i="116" s="1"/>
  <c r="E269" i="116"/>
  <c r="G268" i="116"/>
  <c r="F268" i="116"/>
  <c r="E268" i="116"/>
  <c r="G267" i="116"/>
  <c r="F267" i="116"/>
  <c r="E267" i="116"/>
  <c r="F266" i="116"/>
  <c r="E266" i="116"/>
  <c r="G266" i="116" s="1"/>
  <c r="E265" i="116"/>
  <c r="G264" i="116"/>
  <c r="F264" i="116"/>
  <c r="E264" i="116"/>
  <c r="G263" i="116"/>
  <c r="F263" i="116"/>
  <c r="E263" i="116"/>
  <c r="F262" i="116"/>
  <c r="E262" i="116"/>
  <c r="G262" i="116" s="1"/>
  <c r="E261" i="116"/>
  <c r="G260" i="116"/>
  <c r="F260" i="116"/>
  <c r="E260" i="116"/>
  <c r="G259" i="116"/>
  <c r="F259" i="116"/>
  <c r="E259" i="116"/>
  <c r="F258" i="116"/>
  <c r="E258" i="116"/>
  <c r="G258" i="116" s="1"/>
  <c r="E257" i="116"/>
  <c r="G256" i="116"/>
  <c r="F256" i="116"/>
  <c r="E256" i="116"/>
  <c r="G255" i="116"/>
  <c r="F255" i="116"/>
  <c r="E255" i="116"/>
  <c r="F254" i="116"/>
  <c r="E254" i="116"/>
  <c r="G254" i="116" s="1"/>
  <c r="E253" i="116"/>
  <c r="G252" i="116"/>
  <c r="F252" i="116"/>
  <c r="E252" i="116"/>
  <c r="G251" i="116"/>
  <c r="F251" i="116"/>
  <c r="E251" i="116"/>
  <c r="F250" i="116"/>
  <c r="E250" i="116"/>
  <c r="G250" i="116" s="1"/>
  <c r="E249" i="116"/>
  <c r="G248" i="116"/>
  <c r="F248" i="116"/>
  <c r="E248" i="116"/>
  <c r="G247" i="116"/>
  <c r="F247" i="116"/>
  <c r="E247" i="116"/>
  <c r="F246" i="116"/>
  <c r="E246" i="116"/>
  <c r="G246" i="116" s="1"/>
  <c r="E245" i="116"/>
  <c r="G244" i="116"/>
  <c r="F244" i="116"/>
  <c r="E244" i="116"/>
  <c r="G243" i="116"/>
  <c r="F243" i="116"/>
  <c r="E243" i="116"/>
  <c r="F242" i="116"/>
  <c r="E242" i="116"/>
  <c r="G242" i="116" s="1"/>
  <c r="E241" i="116"/>
  <c r="G240" i="116"/>
  <c r="F240" i="116"/>
  <c r="E240" i="116"/>
  <c r="G239" i="116"/>
  <c r="F239" i="116"/>
  <c r="E239" i="116"/>
  <c r="F238" i="116"/>
  <c r="E238" i="116"/>
  <c r="G238" i="116" s="1"/>
  <c r="E237" i="116"/>
  <c r="G236" i="116"/>
  <c r="F236" i="116"/>
  <c r="E236" i="116"/>
  <c r="G235" i="116"/>
  <c r="F235" i="116"/>
  <c r="E235" i="116"/>
  <c r="F234" i="116"/>
  <c r="E234" i="116"/>
  <c r="G234" i="116" s="1"/>
  <c r="E233" i="116"/>
  <c r="G232" i="116"/>
  <c r="F232" i="116"/>
  <c r="E232" i="116"/>
  <c r="G231" i="116"/>
  <c r="F231" i="116"/>
  <c r="E231" i="116"/>
  <c r="F230" i="116"/>
  <c r="E230" i="116"/>
  <c r="G230" i="116" s="1"/>
  <c r="E229" i="116"/>
  <c r="G228" i="116"/>
  <c r="F228" i="116"/>
  <c r="E228" i="116"/>
  <c r="G227" i="116"/>
  <c r="F227" i="116"/>
  <c r="E227" i="116"/>
  <c r="F226" i="116"/>
  <c r="E226" i="116"/>
  <c r="G226" i="116" s="1"/>
  <c r="E225" i="116"/>
  <c r="G224" i="116"/>
  <c r="F224" i="116"/>
  <c r="E224" i="116"/>
  <c r="G223" i="116"/>
  <c r="F223" i="116"/>
  <c r="E223" i="116"/>
  <c r="F222" i="116"/>
  <c r="E222" i="116"/>
  <c r="G222" i="116" s="1"/>
  <c r="E221" i="116"/>
  <c r="G220" i="116"/>
  <c r="F220" i="116"/>
  <c r="E220" i="116"/>
  <c r="G219" i="116"/>
  <c r="F219" i="116"/>
  <c r="E219" i="116"/>
  <c r="F218" i="116"/>
  <c r="E218" i="116"/>
  <c r="G218" i="116" s="1"/>
  <c r="E217" i="116"/>
  <c r="G216" i="116"/>
  <c r="F216" i="116"/>
  <c r="E216" i="116"/>
  <c r="G215" i="116"/>
  <c r="F215" i="116"/>
  <c r="E215" i="116"/>
  <c r="F214" i="116"/>
  <c r="E214" i="116"/>
  <c r="G214" i="116" s="1"/>
  <c r="E213" i="116"/>
  <c r="G212" i="116"/>
  <c r="F212" i="116"/>
  <c r="E212" i="116"/>
  <c r="G211" i="116"/>
  <c r="F211" i="116"/>
  <c r="E211" i="116"/>
  <c r="F210" i="116"/>
  <c r="E210" i="116"/>
  <c r="G210" i="116" s="1"/>
  <c r="E209" i="116"/>
  <c r="G208" i="116"/>
  <c r="F208" i="116"/>
  <c r="E208" i="116"/>
  <c r="G207" i="116"/>
  <c r="F207" i="116"/>
  <c r="E207" i="116"/>
  <c r="F206" i="116"/>
  <c r="E206" i="116"/>
  <c r="G206" i="116" s="1"/>
  <c r="E205" i="116"/>
  <c r="G204" i="116"/>
  <c r="F204" i="116"/>
  <c r="E204" i="116"/>
  <c r="G203" i="116"/>
  <c r="F203" i="116"/>
  <c r="E203" i="116"/>
  <c r="F202" i="116"/>
  <c r="E202" i="116"/>
  <c r="G202" i="116" s="1"/>
  <c r="E201" i="116"/>
  <c r="G200" i="116"/>
  <c r="F200" i="116"/>
  <c r="E200" i="116"/>
  <c r="G199" i="116"/>
  <c r="F199" i="116"/>
  <c r="E199" i="116"/>
  <c r="F198" i="116"/>
  <c r="E198" i="116"/>
  <c r="G198" i="116" s="1"/>
  <c r="E197" i="116"/>
  <c r="G196" i="116"/>
  <c r="F196" i="116"/>
  <c r="E196" i="116"/>
  <c r="G195" i="116"/>
  <c r="F195" i="116"/>
  <c r="E195" i="116"/>
  <c r="F194" i="116"/>
  <c r="E194" i="116"/>
  <c r="G194" i="116" s="1"/>
  <c r="E193" i="116"/>
  <c r="G192" i="116"/>
  <c r="F192" i="116"/>
  <c r="E192" i="116"/>
  <c r="G191" i="116"/>
  <c r="F191" i="116"/>
  <c r="E191" i="116"/>
  <c r="E190" i="116"/>
  <c r="G190" i="116" s="1"/>
  <c r="E189" i="116"/>
  <c r="G188" i="116"/>
  <c r="F188" i="116"/>
  <c r="E188" i="116"/>
  <c r="G187" i="116"/>
  <c r="F187" i="116"/>
  <c r="E187" i="116"/>
  <c r="E186" i="116"/>
  <c r="E185" i="116"/>
  <c r="G184" i="116"/>
  <c r="F184" i="116"/>
  <c r="E184" i="116"/>
  <c r="G183" i="116"/>
  <c r="F183" i="116"/>
  <c r="E183" i="116"/>
  <c r="F182" i="116"/>
  <c r="E182" i="116"/>
  <c r="G182" i="116" s="1"/>
  <c r="E181" i="116"/>
  <c r="G180" i="116"/>
  <c r="F180" i="116"/>
  <c r="E180" i="116"/>
  <c r="G179" i="116"/>
  <c r="F179" i="116"/>
  <c r="E179" i="116"/>
  <c r="F178" i="116"/>
  <c r="E178" i="116"/>
  <c r="G178" i="116" s="1"/>
  <c r="E177" i="116"/>
  <c r="G176" i="116"/>
  <c r="F176" i="116"/>
  <c r="E176" i="116"/>
  <c r="G175" i="116"/>
  <c r="F175" i="116"/>
  <c r="E175" i="116"/>
  <c r="E174" i="116"/>
  <c r="G174" i="116" s="1"/>
  <c r="E173" i="116"/>
  <c r="G172" i="116"/>
  <c r="F172" i="116"/>
  <c r="E172" i="116"/>
  <c r="G171" i="116"/>
  <c r="F171" i="116"/>
  <c r="E171" i="116"/>
  <c r="E170" i="116"/>
  <c r="E169" i="116"/>
  <c r="G168" i="116"/>
  <c r="F168" i="116"/>
  <c r="E168" i="116"/>
  <c r="G167" i="116"/>
  <c r="F167" i="116"/>
  <c r="E167" i="116"/>
  <c r="F166" i="116"/>
  <c r="E166" i="116"/>
  <c r="G166" i="116" s="1"/>
  <c r="E165" i="116"/>
  <c r="G164" i="116"/>
  <c r="F164" i="116"/>
  <c r="E164" i="116"/>
  <c r="G163" i="116"/>
  <c r="F163" i="116"/>
  <c r="E163" i="116"/>
  <c r="F162" i="116"/>
  <c r="E162" i="116"/>
  <c r="G162" i="116" s="1"/>
  <c r="E161" i="116"/>
  <c r="G160" i="116"/>
  <c r="F160" i="116"/>
  <c r="E160" i="116"/>
  <c r="G159" i="116"/>
  <c r="F159" i="116"/>
  <c r="E159" i="116"/>
  <c r="E158" i="116"/>
  <c r="G158" i="116" s="1"/>
  <c r="E157" i="116"/>
  <c r="G156" i="116"/>
  <c r="F156" i="116"/>
  <c r="E156" i="116"/>
  <c r="G155" i="116"/>
  <c r="F155" i="116"/>
  <c r="E155" i="116"/>
  <c r="E154" i="116"/>
  <c r="E153" i="116"/>
  <c r="G152" i="116"/>
  <c r="F152" i="116"/>
  <c r="E152" i="116"/>
  <c r="G151" i="116"/>
  <c r="F151" i="116"/>
  <c r="E151" i="116"/>
  <c r="F150" i="116"/>
  <c r="E150" i="116"/>
  <c r="G150" i="116" s="1"/>
  <c r="E149" i="116"/>
  <c r="G148" i="116"/>
  <c r="F148" i="116"/>
  <c r="E148" i="116"/>
  <c r="G147" i="116"/>
  <c r="F147" i="116"/>
  <c r="E147" i="116"/>
  <c r="F146" i="116"/>
  <c r="E146" i="116"/>
  <c r="G146" i="116" s="1"/>
  <c r="E145" i="116"/>
  <c r="G144" i="116"/>
  <c r="F144" i="116"/>
  <c r="E144" i="116"/>
  <c r="G143" i="116"/>
  <c r="F143" i="116"/>
  <c r="E143" i="116"/>
  <c r="E142" i="116"/>
  <c r="G142" i="116" s="1"/>
  <c r="E141" i="116"/>
  <c r="G140" i="116"/>
  <c r="F140" i="116"/>
  <c r="E140" i="116"/>
  <c r="G139" i="116"/>
  <c r="F139" i="116"/>
  <c r="E139" i="116"/>
  <c r="E138" i="116"/>
  <c r="E137" i="116"/>
  <c r="G136" i="116"/>
  <c r="F136" i="116"/>
  <c r="E136" i="116"/>
  <c r="G135" i="116"/>
  <c r="F135" i="116"/>
  <c r="E135" i="116"/>
  <c r="F134" i="116"/>
  <c r="E134" i="116"/>
  <c r="G134" i="116" s="1"/>
  <c r="E133" i="116"/>
  <c r="G132" i="116"/>
  <c r="F132" i="116"/>
  <c r="E132" i="116"/>
  <c r="G131" i="116"/>
  <c r="F131" i="116"/>
  <c r="E131" i="116"/>
  <c r="F130" i="116"/>
  <c r="E130" i="116"/>
  <c r="G130" i="116" s="1"/>
  <c r="E129" i="116"/>
  <c r="G128" i="116"/>
  <c r="F128" i="116"/>
  <c r="E128" i="116"/>
  <c r="G127" i="116"/>
  <c r="F127" i="116"/>
  <c r="E127" i="116"/>
  <c r="E126" i="116"/>
  <c r="G126" i="116" s="1"/>
  <c r="E125" i="116"/>
  <c r="G124" i="116"/>
  <c r="F124" i="116"/>
  <c r="E124" i="116"/>
  <c r="G123" i="116"/>
  <c r="F123" i="116"/>
  <c r="E123" i="116"/>
  <c r="E122" i="116"/>
  <c r="E121" i="116"/>
  <c r="G120" i="116"/>
  <c r="F120" i="116"/>
  <c r="E120" i="116"/>
  <c r="G119" i="116"/>
  <c r="F119" i="116"/>
  <c r="E119" i="116"/>
  <c r="F118" i="116"/>
  <c r="E118" i="116"/>
  <c r="G118" i="116" s="1"/>
  <c r="E117" i="116"/>
  <c r="G116" i="116"/>
  <c r="F116" i="116"/>
  <c r="E116" i="116"/>
  <c r="G115" i="116"/>
  <c r="F115" i="116"/>
  <c r="E115" i="116"/>
  <c r="F114" i="116"/>
  <c r="E114" i="116"/>
  <c r="G114" i="116" s="1"/>
  <c r="E113" i="116"/>
  <c r="G112" i="116"/>
  <c r="F112" i="116"/>
  <c r="E112" i="116"/>
  <c r="G111" i="116"/>
  <c r="F111" i="116"/>
  <c r="E111" i="116"/>
  <c r="E110" i="116"/>
  <c r="G110" i="116" s="1"/>
  <c r="E109" i="116"/>
  <c r="G108" i="116"/>
  <c r="F108" i="116"/>
  <c r="E108" i="116"/>
  <c r="G107" i="116"/>
  <c r="F107" i="116"/>
  <c r="E107" i="116"/>
  <c r="E106" i="116"/>
  <c r="E105" i="116"/>
  <c r="G104" i="116"/>
  <c r="F104" i="116"/>
  <c r="E104" i="116"/>
  <c r="G103" i="116"/>
  <c r="F103" i="116"/>
  <c r="E103" i="116"/>
  <c r="F102" i="116"/>
  <c r="E102" i="116"/>
  <c r="G102" i="116" s="1"/>
  <c r="E101" i="116"/>
  <c r="G100" i="116"/>
  <c r="F100" i="116"/>
  <c r="E100" i="116"/>
  <c r="G99" i="116"/>
  <c r="F99" i="116"/>
  <c r="E99" i="116"/>
  <c r="F98" i="116"/>
  <c r="E98" i="116"/>
  <c r="G98" i="116" s="1"/>
  <c r="E97" i="116"/>
  <c r="G96" i="116"/>
  <c r="F96" i="116"/>
  <c r="E96" i="116"/>
  <c r="G95" i="116"/>
  <c r="F95" i="116"/>
  <c r="E95" i="116"/>
  <c r="E94" i="116"/>
  <c r="G94" i="116" s="1"/>
  <c r="E93" i="116"/>
  <c r="G92" i="116"/>
  <c r="F92" i="116"/>
  <c r="E92" i="116"/>
  <c r="G91" i="116"/>
  <c r="F91" i="116"/>
  <c r="E91" i="116"/>
  <c r="E90" i="116"/>
  <c r="E89" i="116"/>
  <c r="G88" i="116"/>
  <c r="F88" i="116"/>
  <c r="E88" i="116"/>
  <c r="G87" i="116"/>
  <c r="F87" i="116"/>
  <c r="E87" i="116"/>
  <c r="F86" i="116"/>
  <c r="E86" i="116"/>
  <c r="G86" i="116" s="1"/>
  <c r="E85" i="116"/>
  <c r="G84" i="116"/>
  <c r="F84" i="116"/>
  <c r="E84" i="116"/>
  <c r="G83" i="116"/>
  <c r="F83" i="116"/>
  <c r="E83" i="116"/>
  <c r="F82" i="116"/>
  <c r="E82" i="116"/>
  <c r="G82" i="116" s="1"/>
  <c r="E81" i="116"/>
  <c r="G80" i="116"/>
  <c r="F80" i="116"/>
  <c r="E80" i="116"/>
  <c r="G79" i="116"/>
  <c r="F79" i="116"/>
  <c r="E79" i="116"/>
  <c r="E78" i="116"/>
  <c r="G78" i="116" s="1"/>
  <c r="E77" i="116"/>
  <c r="G76" i="116"/>
  <c r="F76" i="116"/>
  <c r="E76" i="116"/>
  <c r="G75" i="116"/>
  <c r="F75" i="116"/>
  <c r="E75" i="116"/>
  <c r="E74" i="116"/>
  <c r="E73" i="116"/>
  <c r="G72" i="116"/>
  <c r="F72" i="116"/>
  <c r="E72" i="116"/>
  <c r="G71" i="116"/>
  <c r="F71" i="116"/>
  <c r="E71" i="116"/>
  <c r="F70" i="116"/>
  <c r="E70" i="116"/>
  <c r="G70" i="116" s="1"/>
  <c r="E69" i="116"/>
  <c r="G68" i="116"/>
  <c r="F68" i="116"/>
  <c r="E68" i="116"/>
  <c r="G67" i="116"/>
  <c r="F67" i="116"/>
  <c r="E67" i="116"/>
  <c r="F66" i="116"/>
  <c r="E66" i="116"/>
  <c r="G66" i="116" s="1"/>
  <c r="E65" i="116"/>
  <c r="G64" i="116"/>
  <c r="F64" i="116"/>
  <c r="E64" i="116"/>
  <c r="G63" i="116"/>
  <c r="F63" i="116"/>
  <c r="E63" i="116"/>
  <c r="E62" i="116"/>
  <c r="G62" i="116" s="1"/>
  <c r="E61" i="116"/>
  <c r="G60" i="116"/>
  <c r="F60" i="116"/>
  <c r="E60" i="116"/>
  <c r="G59" i="116"/>
  <c r="F59" i="116"/>
  <c r="E59" i="116"/>
  <c r="E58" i="116"/>
  <c r="E57" i="116"/>
  <c r="G56" i="116"/>
  <c r="F56" i="116"/>
  <c r="E56" i="116"/>
  <c r="G55" i="116"/>
  <c r="F55" i="116"/>
  <c r="E55" i="116"/>
  <c r="F54" i="116"/>
  <c r="E54" i="116"/>
  <c r="G54" i="116" s="1"/>
  <c r="E53" i="116"/>
  <c r="G52" i="116"/>
  <c r="F52" i="116"/>
  <c r="E52" i="116"/>
  <c r="G51" i="116"/>
  <c r="F51" i="116"/>
  <c r="E51" i="116"/>
  <c r="F50" i="116"/>
  <c r="E50" i="116"/>
  <c r="G50" i="116" s="1"/>
  <c r="E49" i="116"/>
  <c r="G48" i="116"/>
  <c r="F48" i="116"/>
  <c r="E48" i="116"/>
  <c r="G47" i="116"/>
  <c r="F47" i="116"/>
  <c r="E47" i="116"/>
  <c r="E46" i="116"/>
  <c r="G46" i="116" s="1"/>
  <c r="E45" i="116"/>
  <c r="G44" i="116"/>
  <c r="F44" i="116"/>
  <c r="E44" i="116"/>
  <c r="G43" i="116"/>
  <c r="F43" i="116"/>
  <c r="E43" i="116"/>
  <c r="E42" i="116"/>
  <c r="E41" i="116"/>
  <c r="G40" i="116"/>
  <c r="F40" i="116"/>
  <c r="E40" i="116"/>
  <c r="G39" i="116"/>
  <c r="F39" i="116"/>
  <c r="E39" i="116"/>
  <c r="F38" i="116"/>
  <c r="E38" i="116"/>
  <c r="G38" i="116" s="1"/>
  <c r="E37" i="116"/>
  <c r="G36" i="116"/>
  <c r="F36" i="116"/>
  <c r="E36" i="116"/>
  <c r="G35" i="116"/>
  <c r="F35" i="116"/>
  <c r="E35" i="116"/>
  <c r="F34" i="116"/>
  <c r="E34" i="116"/>
  <c r="G34" i="116" s="1"/>
  <c r="E33" i="116"/>
  <c r="G32" i="116"/>
  <c r="F32" i="116"/>
  <c r="E32" i="116"/>
  <c r="G31" i="116"/>
  <c r="F31" i="116"/>
  <c r="E31" i="116"/>
  <c r="E30" i="116"/>
  <c r="G30" i="116" s="1"/>
  <c r="E29" i="116"/>
  <c r="G28" i="116"/>
  <c r="F28" i="116"/>
  <c r="E28" i="116"/>
  <c r="G27" i="116"/>
  <c r="F27" i="116"/>
  <c r="E27" i="116"/>
  <c r="E26" i="116"/>
  <c r="E25" i="116"/>
  <c r="G24" i="116"/>
  <c r="F24" i="116"/>
  <c r="E24" i="116"/>
  <c r="G23" i="116"/>
  <c r="F23" i="116"/>
  <c r="E23" i="116"/>
  <c r="F22" i="116"/>
  <c r="E22" i="116"/>
  <c r="G22" i="116" s="1"/>
  <c r="E21" i="116"/>
  <c r="G20" i="116"/>
  <c r="F20" i="116"/>
  <c r="E20" i="116"/>
  <c r="G19" i="116"/>
  <c r="F19" i="116"/>
  <c r="E19" i="116"/>
  <c r="F18" i="116"/>
  <c r="E18" i="116"/>
  <c r="G18" i="116" s="1"/>
  <c r="E17" i="116"/>
  <c r="G16" i="116"/>
  <c r="F16" i="116"/>
  <c r="E16" i="116"/>
  <c r="G15" i="116"/>
  <c r="F15" i="116"/>
  <c r="E15" i="116"/>
  <c r="E14" i="116"/>
  <c r="G14" i="116" s="1"/>
  <c r="E13" i="116"/>
  <c r="G12" i="116"/>
  <c r="F12" i="116"/>
  <c r="E12" i="116"/>
  <c r="G11" i="116"/>
  <c r="F11" i="116"/>
  <c r="E11" i="116"/>
  <c r="E10" i="116"/>
  <c r="E9" i="116"/>
  <c r="G8" i="116"/>
  <c r="F8" i="116"/>
  <c r="E8" i="116"/>
  <c r="G7" i="116"/>
  <c r="F7" i="116"/>
  <c r="E7" i="116"/>
  <c r="AI6" i="116"/>
  <c r="G6" i="116"/>
  <c r="E6" i="116"/>
  <c r="F6" i="116" s="1"/>
  <c r="AI5" i="116"/>
  <c r="G5" i="116"/>
  <c r="F5" i="116"/>
  <c r="E5" i="116"/>
  <c r="AI4" i="116"/>
  <c r="G4" i="116"/>
  <c r="E4" i="116"/>
  <c r="F4" i="116" s="1"/>
  <c r="X3" i="116"/>
  <c r="E3" i="116"/>
  <c r="X2" i="116"/>
  <c r="G2" i="116"/>
  <c r="E2" i="116"/>
  <c r="F2" i="116" s="1"/>
  <c r="E451" i="115"/>
  <c r="E450" i="115"/>
  <c r="F450" i="115" s="1"/>
  <c r="E449" i="115"/>
  <c r="G448" i="115"/>
  <c r="E448" i="115"/>
  <c r="F448" i="115" s="1"/>
  <c r="E447" i="115"/>
  <c r="F447" i="115" s="1"/>
  <c r="E446" i="115"/>
  <c r="E445" i="115"/>
  <c r="G444" i="115"/>
  <c r="E444" i="115"/>
  <c r="F444" i="115" s="1"/>
  <c r="E443" i="115"/>
  <c r="E442" i="115"/>
  <c r="F442" i="115" s="1"/>
  <c r="E441" i="115"/>
  <c r="G440" i="115"/>
  <c r="E440" i="115"/>
  <c r="F440" i="115" s="1"/>
  <c r="E439" i="115"/>
  <c r="F439" i="115" s="1"/>
  <c r="E438" i="115"/>
  <c r="E437" i="115"/>
  <c r="G436" i="115"/>
  <c r="E436" i="115"/>
  <c r="F436" i="115" s="1"/>
  <c r="E435" i="115"/>
  <c r="E434" i="115"/>
  <c r="F434" i="115" s="1"/>
  <c r="E433" i="115"/>
  <c r="G432" i="115"/>
  <c r="E432" i="115"/>
  <c r="F432" i="115" s="1"/>
  <c r="E431" i="115"/>
  <c r="F431" i="115" s="1"/>
  <c r="E430" i="115"/>
  <c r="E429" i="115"/>
  <c r="G428" i="115"/>
  <c r="E428" i="115"/>
  <c r="F428" i="115" s="1"/>
  <c r="E427" i="115"/>
  <c r="E426" i="115"/>
  <c r="F426" i="115" s="1"/>
  <c r="E425" i="115"/>
  <c r="G424" i="115"/>
  <c r="E424" i="115"/>
  <c r="F424" i="115" s="1"/>
  <c r="E423" i="115"/>
  <c r="F423" i="115" s="1"/>
  <c r="E422" i="115"/>
  <c r="E421" i="115"/>
  <c r="G420" i="115"/>
  <c r="E420" i="115"/>
  <c r="F420" i="115" s="1"/>
  <c r="E419" i="115"/>
  <c r="E418" i="115"/>
  <c r="F418" i="115" s="1"/>
  <c r="E417" i="115"/>
  <c r="G416" i="115"/>
  <c r="E416" i="115"/>
  <c r="F416" i="115" s="1"/>
  <c r="E415" i="115"/>
  <c r="F415" i="115" s="1"/>
  <c r="E414" i="115"/>
  <c r="E413" i="115"/>
  <c r="G412" i="115"/>
  <c r="E412" i="115"/>
  <c r="F412" i="115" s="1"/>
  <c r="E411" i="115"/>
  <c r="E410" i="115"/>
  <c r="F410" i="115" s="1"/>
  <c r="E409" i="115"/>
  <c r="G408" i="115"/>
  <c r="E408" i="115"/>
  <c r="F408" i="115" s="1"/>
  <c r="E407" i="115"/>
  <c r="F407" i="115" s="1"/>
  <c r="E406" i="115"/>
  <c r="E405" i="115"/>
  <c r="G404" i="115"/>
  <c r="E404" i="115"/>
  <c r="F404" i="115" s="1"/>
  <c r="E403" i="115"/>
  <c r="E402" i="115"/>
  <c r="F402" i="115" s="1"/>
  <c r="E401" i="115"/>
  <c r="G400" i="115"/>
  <c r="E400" i="115"/>
  <c r="F400" i="115" s="1"/>
  <c r="E399" i="115"/>
  <c r="F399" i="115" s="1"/>
  <c r="E398" i="115"/>
  <c r="E397" i="115"/>
  <c r="G396" i="115"/>
  <c r="E396" i="115"/>
  <c r="F396" i="115" s="1"/>
  <c r="E395" i="115"/>
  <c r="E394" i="115"/>
  <c r="F394" i="115" s="1"/>
  <c r="E393" i="115"/>
  <c r="G392" i="115"/>
  <c r="E392" i="115"/>
  <c r="F392" i="115" s="1"/>
  <c r="E391" i="115"/>
  <c r="F391" i="115" s="1"/>
  <c r="E390" i="115"/>
  <c r="E389" i="115"/>
  <c r="G388" i="115"/>
  <c r="E388" i="115"/>
  <c r="F388" i="115" s="1"/>
  <c r="E387" i="115"/>
  <c r="E386" i="115"/>
  <c r="F386" i="115" s="1"/>
  <c r="E385" i="115"/>
  <c r="G384" i="115"/>
  <c r="E384" i="115"/>
  <c r="F384" i="115" s="1"/>
  <c r="E383" i="115"/>
  <c r="F383" i="115" s="1"/>
  <c r="E382" i="115"/>
  <c r="E381" i="115"/>
  <c r="G380" i="115"/>
  <c r="E380" i="115"/>
  <c r="F380" i="115" s="1"/>
  <c r="E379" i="115"/>
  <c r="E378" i="115"/>
  <c r="F378" i="115" s="1"/>
  <c r="E377" i="115"/>
  <c r="G376" i="115"/>
  <c r="E376" i="115"/>
  <c r="F376" i="115" s="1"/>
  <c r="E375" i="115"/>
  <c r="F375" i="115" s="1"/>
  <c r="E374" i="115"/>
  <c r="E373" i="115"/>
  <c r="G372" i="115"/>
  <c r="E372" i="115"/>
  <c r="F372" i="115" s="1"/>
  <c r="E371" i="115"/>
  <c r="E370" i="115"/>
  <c r="F370" i="115" s="1"/>
  <c r="E369" i="115"/>
  <c r="G368" i="115"/>
  <c r="E368" i="115"/>
  <c r="F368" i="115" s="1"/>
  <c r="E367" i="115"/>
  <c r="F367" i="115" s="1"/>
  <c r="E366" i="115"/>
  <c r="E365" i="115"/>
  <c r="G364" i="115"/>
  <c r="E364" i="115"/>
  <c r="F364" i="115" s="1"/>
  <c r="E363" i="115"/>
  <c r="E362" i="115"/>
  <c r="F362" i="115" s="1"/>
  <c r="E361" i="115"/>
  <c r="G360" i="115"/>
  <c r="E360" i="115"/>
  <c r="F360" i="115" s="1"/>
  <c r="E359" i="115"/>
  <c r="F359" i="115" s="1"/>
  <c r="E358" i="115"/>
  <c r="E357" i="115"/>
  <c r="G356" i="115"/>
  <c r="E356" i="115"/>
  <c r="F356" i="115" s="1"/>
  <c r="E355" i="115"/>
  <c r="E354" i="115"/>
  <c r="F354" i="115" s="1"/>
  <c r="E353" i="115"/>
  <c r="G352" i="115"/>
  <c r="E352" i="115"/>
  <c r="F352" i="115" s="1"/>
  <c r="E351" i="115"/>
  <c r="F351" i="115" s="1"/>
  <c r="E350" i="115"/>
  <c r="E349" i="115"/>
  <c r="G348" i="115"/>
  <c r="E348" i="115"/>
  <c r="F348" i="115" s="1"/>
  <c r="E347" i="115"/>
  <c r="E346" i="115"/>
  <c r="F346" i="115" s="1"/>
  <c r="E345" i="115"/>
  <c r="G344" i="115"/>
  <c r="E344" i="115"/>
  <c r="F344" i="115" s="1"/>
  <c r="E343" i="115"/>
  <c r="F343" i="115" s="1"/>
  <c r="E342" i="115"/>
  <c r="E341" i="115"/>
  <c r="G340" i="115"/>
  <c r="E340" i="115"/>
  <c r="F340" i="115" s="1"/>
  <c r="E339" i="115"/>
  <c r="E338" i="115"/>
  <c r="F338" i="115" s="1"/>
  <c r="E337" i="115"/>
  <c r="G336" i="115"/>
  <c r="E336" i="115"/>
  <c r="F336" i="115" s="1"/>
  <c r="E335" i="115"/>
  <c r="F335" i="115" s="1"/>
  <c r="E334" i="115"/>
  <c r="E333" i="115"/>
  <c r="G332" i="115"/>
  <c r="E332" i="115"/>
  <c r="F332" i="115" s="1"/>
  <c r="E331" i="115"/>
  <c r="E330" i="115"/>
  <c r="E329" i="115"/>
  <c r="G328" i="115"/>
  <c r="E328" i="115"/>
  <c r="F328" i="115" s="1"/>
  <c r="E327" i="115"/>
  <c r="E326" i="115"/>
  <c r="E325" i="115"/>
  <c r="G324" i="115"/>
  <c r="E324" i="115"/>
  <c r="F324" i="115" s="1"/>
  <c r="E323" i="115"/>
  <c r="E322" i="115"/>
  <c r="E321" i="115"/>
  <c r="G320" i="115"/>
  <c r="E320" i="115"/>
  <c r="F320" i="115" s="1"/>
  <c r="E319" i="115"/>
  <c r="E318" i="115"/>
  <c r="E317" i="115"/>
  <c r="G316" i="115"/>
  <c r="E316" i="115"/>
  <c r="F316" i="115" s="1"/>
  <c r="E315" i="115"/>
  <c r="E314" i="115"/>
  <c r="E313" i="115"/>
  <c r="G312" i="115"/>
  <c r="E312" i="115"/>
  <c r="F312" i="115" s="1"/>
  <c r="E311" i="115"/>
  <c r="E310" i="115"/>
  <c r="E309" i="115"/>
  <c r="G308" i="115"/>
  <c r="E308" i="115"/>
  <c r="F308" i="115" s="1"/>
  <c r="E307" i="115"/>
  <c r="E306" i="115"/>
  <c r="E305" i="115"/>
  <c r="G304" i="115"/>
  <c r="E304" i="115"/>
  <c r="F304" i="115" s="1"/>
  <c r="E303" i="115"/>
  <c r="E302" i="115"/>
  <c r="E301" i="115"/>
  <c r="G300" i="115"/>
  <c r="E300" i="115"/>
  <c r="F300" i="115" s="1"/>
  <c r="E299" i="115"/>
  <c r="E298" i="115"/>
  <c r="E297" i="115"/>
  <c r="G296" i="115"/>
  <c r="E296" i="115"/>
  <c r="F296" i="115" s="1"/>
  <c r="E295" i="115"/>
  <c r="E294" i="115"/>
  <c r="E293" i="115"/>
  <c r="G292" i="115"/>
  <c r="E292" i="115"/>
  <c r="F292" i="115" s="1"/>
  <c r="E291" i="115"/>
  <c r="E290" i="115"/>
  <c r="E289" i="115"/>
  <c r="G288" i="115"/>
  <c r="E288" i="115"/>
  <c r="F288" i="115" s="1"/>
  <c r="E287" i="115"/>
  <c r="E286" i="115"/>
  <c r="E285" i="115"/>
  <c r="G284" i="115"/>
  <c r="E284" i="115"/>
  <c r="F284" i="115" s="1"/>
  <c r="E283" i="115"/>
  <c r="E282" i="115"/>
  <c r="E281" i="115"/>
  <c r="G280" i="115"/>
  <c r="E280" i="115"/>
  <c r="F280" i="115" s="1"/>
  <c r="E279" i="115"/>
  <c r="E278" i="115"/>
  <c r="E277" i="115"/>
  <c r="G276" i="115"/>
  <c r="E276" i="115"/>
  <c r="F276" i="115" s="1"/>
  <c r="E275" i="115"/>
  <c r="E274" i="115"/>
  <c r="E273" i="115"/>
  <c r="G272" i="115"/>
  <c r="E272" i="115"/>
  <c r="F272" i="115" s="1"/>
  <c r="E271" i="115"/>
  <c r="E270" i="115"/>
  <c r="E269" i="115"/>
  <c r="G268" i="115"/>
  <c r="E268" i="115"/>
  <c r="F268" i="115" s="1"/>
  <c r="E267" i="115"/>
  <c r="E266" i="115"/>
  <c r="E265" i="115"/>
  <c r="G264" i="115"/>
  <c r="E264" i="115"/>
  <c r="F264" i="115" s="1"/>
  <c r="E263" i="115"/>
  <c r="G262" i="115"/>
  <c r="F262" i="115"/>
  <c r="E262" i="115"/>
  <c r="G261" i="115"/>
  <c r="E261" i="115"/>
  <c r="F261" i="115" s="1"/>
  <c r="F260" i="115"/>
  <c r="E260" i="115"/>
  <c r="G260" i="115" s="1"/>
  <c r="G259" i="115"/>
  <c r="E259" i="115"/>
  <c r="F259" i="115" s="1"/>
  <c r="G258" i="115"/>
  <c r="F258" i="115"/>
  <c r="E258" i="115"/>
  <c r="E257" i="115"/>
  <c r="F257" i="115" s="1"/>
  <c r="F256" i="115"/>
  <c r="E256" i="115"/>
  <c r="G256" i="115" s="1"/>
  <c r="E255" i="115"/>
  <c r="F255" i="115" s="1"/>
  <c r="G254" i="115"/>
  <c r="F254" i="115"/>
  <c r="E254" i="115"/>
  <c r="E253" i="115"/>
  <c r="F253" i="115" s="1"/>
  <c r="F252" i="115"/>
  <c r="E252" i="115"/>
  <c r="G252" i="115" s="1"/>
  <c r="E251" i="115"/>
  <c r="F251" i="115" s="1"/>
  <c r="G250" i="115"/>
  <c r="F250" i="115"/>
  <c r="E250" i="115"/>
  <c r="G249" i="115"/>
  <c r="E249" i="115"/>
  <c r="F249" i="115" s="1"/>
  <c r="F248" i="115"/>
  <c r="E248" i="115"/>
  <c r="G248" i="115" s="1"/>
  <c r="G247" i="115"/>
  <c r="E247" i="115"/>
  <c r="F247" i="115" s="1"/>
  <c r="G246" i="115"/>
  <c r="F246" i="115"/>
  <c r="E246" i="115"/>
  <c r="G245" i="115"/>
  <c r="E245" i="115"/>
  <c r="F245" i="115" s="1"/>
  <c r="F244" i="115"/>
  <c r="E244" i="115"/>
  <c r="G244" i="115" s="1"/>
  <c r="G243" i="115"/>
  <c r="E243" i="115"/>
  <c r="F243" i="115" s="1"/>
  <c r="G242" i="115"/>
  <c r="F242" i="115"/>
  <c r="E242" i="115"/>
  <c r="E241" i="115"/>
  <c r="F241" i="115" s="1"/>
  <c r="F240" i="115"/>
  <c r="E240" i="115"/>
  <c r="G240" i="115" s="1"/>
  <c r="E239" i="115"/>
  <c r="F239" i="115" s="1"/>
  <c r="G238" i="115"/>
  <c r="E238" i="115"/>
  <c r="F238" i="115" s="1"/>
  <c r="E237" i="115"/>
  <c r="F237" i="115" s="1"/>
  <c r="G236" i="115"/>
  <c r="E236" i="115"/>
  <c r="F236" i="115" s="1"/>
  <c r="E235" i="115"/>
  <c r="F235" i="115" s="1"/>
  <c r="G234" i="115"/>
  <c r="E234" i="115"/>
  <c r="F234" i="115" s="1"/>
  <c r="E233" i="115"/>
  <c r="F233" i="115" s="1"/>
  <c r="G232" i="115"/>
  <c r="E232" i="115"/>
  <c r="F232" i="115" s="1"/>
  <c r="E231" i="115"/>
  <c r="F231" i="115" s="1"/>
  <c r="G230" i="115"/>
  <c r="E230" i="115"/>
  <c r="F230" i="115" s="1"/>
  <c r="E229" i="115"/>
  <c r="F229" i="115" s="1"/>
  <c r="G228" i="115"/>
  <c r="E228" i="115"/>
  <c r="F228" i="115" s="1"/>
  <c r="E227" i="115"/>
  <c r="F227" i="115" s="1"/>
  <c r="G226" i="115"/>
  <c r="E226" i="115"/>
  <c r="F226" i="115" s="1"/>
  <c r="E225" i="115"/>
  <c r="F225" i="115" s="1"/>
  <c r="G224" i="115"/>
  <c r="E224" i="115"/>
  <c r="F224" i="115" s="1"/>
  <c r="E223" i="115"/>
  <c r="F223" i="115" s="1"/>
  <c r="G222" i="115"/>
  <c r="E222" i="115"/>
  <c r="F222" i="115" s="1"/>
  <c r="E221" i="115"/>
  <c r="F221" i="115" s="1"/>
  <c r="G220" i="115"/>
  <c r="E220" i="115"/>
  <c r="F220" i="115" s="1"/>
  <c r="E219" i="115"/>
  <c r="F219" i="115" s="1"/>
  <c r="G218" i="115"/>
  <c r="E218" i="115"/>
  <c r="F218" i="115" s="1"/>
  <c r="E217" i="115"/>
  <c r="F217" i="115" s="1"/>
  <c r="G216" i="115"/>
  <c r="E216" i="115"/>
  <c r="F216" i="115" s="1"/>
  <c r="E215" i="115"/>
  <c r="F215" i="115" s="1"/>
  <c r="G214" i="115"/>
  <c r="E214" i="115"/>
  <c r="F214" i="115" s="1"/>
  <c r="E213" i="115"/>
  <c r="F213" i="115" s="1"/>
  <c r="G212" i="115"/>
  <c r="E212" i="115"/>
  <c r="F212" i="115" s="1"/>
  <c r="E211" i="115"/>
  <c r="F211" i="115" s="1"/>
  <c r="G210" i="115"/>
  <c r="E210" i="115"/>
  <c r="F210" i="115" s="1"/>
  <c r="E209" i="115"/>
  <c r="F209" i="115" s="1"/>
  <c r="G208" i="115"/>
  <c r="E208" i="115"/>
  <c r="F208" i="115" s="1"/>
  <c r="E207" i="115"/>
  <c r="F207" i="115" s="1"/>
  <c r="G206" i="115"/>
  <c r="E206" i="115"/>
  <c r="F206" i="115" s="1"/>
  <c r="E205" i="115"/>
  <c r="F205" i="115" s="1"/>
  <c r="G204" i="115"/>
  <c r="E204" i="115"/>
  <c r="F204" i="115" s="1"/>
  <c r="E203" i="115"/>
  <c r="F203" i="115" s="1"/>
  <c r="G202" i="115"/>
  <c r="E202" i="115"/>
  <c r="F202" i="115" s="1"/>
  <c r="E201" i="115"/>
  <c r="F201" i="115" s="1"/>
  <c r="G200" i="115"/>
  <c r="E200" i="115"/>
  <c r="F200" i="115" s="1"/>
  <c r="E199" i="115"/>
  <c r="F199" i="115" s="1"/>
  <c r="G198" i="115"/>
  <c r="E198" i="115"/>
  <c r="F198" i="115" s="1"/>
  <c r="E197" i="115"/>
  <c r="F197" i="115" s="1"/>
  <c r="G196" i="115"/>
  <c r="E196" i="115"/>
  <c r="F196" i="115" s="1"/>
  <c r="E195" i="115"/>
  <c r="F195" i="115" s="1"/>
  <c r="G194" i="115"/>
  <c r="E194" i="115"/>
  <c r="F194" i="115" s="1"/>
  <c r="E193" i="115"/>
  <c r="F193" i="115" s="1"/>
  <c r="G192" i="115"/>
  <c r="E192" i="115"/>
  <c r="F192" i="115" s="1"/>
  <c r="E191" i="115"/>
  <c r="F191" i="115" s="1"/>
  <c r="G190" i="115"/>
  <c r="E190" i="115"/>
  <c r="F190" i="115" s="1"/>
  <c r="E189" i="115"/>
  <c r="F189" i="115" s="1"/>
  <c r="G188" i="115"/>
  <c r="E188" i="115"/>
  <c r="F188" i="115" s="1"/>
  <c r="E187" i="115"/>
  <c r="F187" i="115" s="1"/>
  <c r="G186" i="115"/>
  <c r="E186" i="115"/>
  <c r="F186" i="115" s="1"/>
  <c r="E185" i="115"/>
  <c r="F185" i="115" s="1"/>
  <c r="G184" i="115"/>
  <c r="E184" i="115"/>
  <c r="F184" i="115" s="1"/>
  <c r="E183" i="115"/>
  <c r="F183" i="115" s="1"/>
  <c r="G182" i="115"/>
  <c r="E182" i="115"/>
  <c r="F182" i="115" s="1"/>
  <c r="E181" i="115"/>
  <c r="F181" i="115" s="1"/>
  <c r="G180" i="115"/>
  <c r="E180" i="115"/>
  <c r="F180" i="115" s="1"/>
  <c r="E179" i="115"/>
  <c r="F179" i="115" s="1"/>
  <c r="G178" i="115"/>
  <c r="E178" i="115"/>
  <c r="F178" i="115" s="1"/>
  <c r="E177" i="115"/>
  <c r="F177" i="115" s="1"/>
  <c r="G176" i="115"/>
  <c r="E176" i="115"/>
  <c r="F176" i="115" s="1"/>
  <c r="E175" i="115"/>
  <c r="F175" i="115" s="1"/>
  <c r="G174" i="115"/>
  <c r="E174" i="115"/>
  <c r="F174" i="115" s="1"/>
  <c r="E173" i="115"/>
  <c r="F173" i="115" s="1"/>
  <c r="G172" i="115"/>
  <c r="E172" i="115"/>
  <c r="F172" i="115" s="1"/>
  <c r="E171" i="115"/>
  <c r="F171" i="115" s="1"/>
  <c r="G170" i="115"/>
  <c r="E170" i="115"/>
  <c r="F170" i="115" s="1"/>
  <c r="E169" i="115"/>
  <c r="F169" i="115" s="1"/>
  <c r="G168" i="115"/>
  <c r="E168" i="115"/>
  <c r="F168" i="115" s="1"/>
  <c r="E167" i="115"/>
  <c r="F167" i="115" s="1"/>
  <c r="G166" i="115"/>
  <c r="E166" i="115"/>
  <c r="F166" i="115" s="1"/>
  <c r="E165" i="115"/>
  <c r="F165" i="115" s="1"/>
  <c r="G164" i="115"/>
  <c r="E164" i="115"/>
  <c r="F164" i="115" s="1"/>
  <c r="E163" i="115"/>
  <c r="F163" i="115" s="1"/>
  <c r="G162" i="115"/>
  <c r="E162" i="115"/>
  <c r="F162" i="115" s="1"/>
  <c r="E161" i="115"/>
  <c r="F161" i="115" s="1"/>
  <c r="G160" i="115"/>
  <c r="E160" i="115"/>
  <c r="F160" i="115" s="1"/>
  <c r="E159" i="115"/>
  <c r="F159" i="115" s="1"/>
  <c r="G158" i="115"/>
  <c r="E158" i="115"/>
  <c r="F158" i="115" s="1"/>
  <c r="E157" i="115"/>
  <c r="F157" i="115" s="1"/>
  <c r="G156" i="115"/>
  <c r="E156" i="115"/>
  <c r="F156" i="115" s="1"/>
  <c r="E155" i="115"/>
  <c r="F155" i="115" s="1"/>
  <c r="G154" i="115"/>
  <c r="E154" i="115"/>
  <c r="F154" i="115" s="1"/>
  <c r="E153" i="115"/>
  <c r="F153" i="115" s="1"/>
  <c r="G152" i="115"/>
  <c r="E152" i="115"/>
  <c r="F152" i="115" s="1"/>
  <c r="E151" i="115"/>
  <c r="F151" i="115" s="1"/>
  <c r="G150" i="115"/>
  <c r="E150" i="115"/>
  <c r="F150" i="115" s="1"/>
  <c r="E149" i="115"/>
  <c r="F149" i="115" s="1"/>
  <c r="G148" i="115"/>
  <c r="E148" i="115"/>
  <c r="F148" i="115" s="1"/>
  <c r="E147" i="115"/>
  <c r="F147" i="115" s="1"/>
  <c r="G146" i="115"/>
  <c r="E146" i="115"/>
  <c r="F146" i="115" s="1"/>
  <c r="E145" i="115"/>
  <c r="F145" i="115" s="1"/>
  <c r="G144" i="115"/>
  <c r="E144" i="115"/>
  <c r="F144" i="115" s="1"/>
  <c r="E143" i="115"/>
  <c r="F143" i="115" s="1"/>
  <c r="E142" i="115"/>
  <c r="F142" i="115" s="1"/>
  <c r="G141" i="115"/>
  <c r="E141" i="115"/>
  <c r="F141" i="115" s="1"/>
  <c r="G140" i="115"/>
  <c r="E140" i="115"/>
  <c r="F140" i="115" s="1"/>
  <c r="E139" i="115"/>
  <c r="F139" i="115" s="1"/>
  <c r="E138" i="115"/>
  <c r="F138" i="115" s="1"/>
  <c r="G137" i="115"/>
  <c r="E137" i="115"/>
  <c r="F137" i="115" s="1"/>
  <c r="G136" i="115"/>
  <c r="E136" i="115"/>
  <c r="F136" i="115" s="1"/>
  <c r="E135" i="115"/>
  <c r="F135" i="115" s="1"/>
  <c r="E134" i="115"/>
  <c r="F134" i="115" s="1"/>
  <c r="G133" i="115"/>
  <c r="E133" i="115"/>
  <c r="F133" i="115" s="1"/>
  <c r="G132" i="115"/>
  <c r="E132" i="115"/>
  <c r="F132" i="115" s="1"/>
  <c r="E131" i="115"/>
  <c r="F131" i="115" s="1"/>
  <c r="E130" i="115"/>
  <c r="F130" i="115" s="1"/>
  <c r="G129" i="115"/>
  <c r="E129" i="115"/>
  <c r="F129" i="115" s="1"/>
  <c r="G128" i="115"/>
  <c r="E128" i="115"/>
  <c r="F128" i="115" s="1"/>
  <c r="E127" i="115"/>
  <c r="F127" i="115" s="1"/>
  <c r="E126" i="115"/>
  <c r="F126" i="115" s="1"/>
  <c r="G125" i="115"/>
  <c r="E125" i="115"/>
  <c r="F125" i="115" s="1"/>
  <c r="G124" i="115"/>
  <c r="E124" i="115"/>
  <c r="F124" i="115" s="1"/>
  <c r="E123" i="115"/>
  <c r="F123" i="115" s="1"/>
  <c r="E122" i="115"/>
  <c r="F122" i="115" s="1"/>
  <c r="G121" i="115"/>
  <c r="E121" i="115"/>
  <c r="F121" i="115" s="1"/>
  <c r="G120" i="115"/>
  <c r="E120" i="115"/>
  <c r="F120" i="115" s="1"/>
  <c r="E119" i="115"/>
  <c r="F119" i="115" s="1"/>
  <c r="E118" i="115"/>
  <c r="F118" i="115" s="1"/>
  <c r="G117" i="115"/>
  <c r="E117" i="115"/>
  <c r="F117" i="115" s="1"/>
  <c r="G116" i="115"/>
  <c r="E116" i="115"/>
  <c r="F116" i="115" s="1"/>
  <c r="E115" i="115"/>
  <c r="F115" i="115" s="1"/>
  <c r="E114" i="115"/>
  <c r="F114" i="115" s="1"/>
  <c r="G113" i="115"/>
  <c r="E113" i="115"/>
  <c r="F113" i="115" s="1"/>
  <c r="G112" i="115"/>
  <c r="E112" i="115"/>
  <c r="F112" i="115" s="1"/>
  <c r="E111" i="115"/>
  <c r="F111" i="115" s="1"/>
  <c r="E110" i="115"/>
  <c r="F110" i="115" s="1"/>
  <c r="G109" i="115"/>
  <c r="E109" i="115"/>
  <c r="F109" i="115" s="1"/>
  <c r="G108" i="115"/>
  <c r="E108" i="115"/>
  <c r="F108" i="115" s="1"/>
  <c r="E107" i="115"/>
  <c r="F107" i="115" s="1"/>
  <c r="E106" i="115"/>
  <c r="F106" i="115" s="1"/>
  <c r="G105" i="115"/>
  <c r="E105" i="115"/>
  <c r="F105" i="115" s="1"/>
  <c r="G104" i="115"/>
  <c r="E104" i="115"/>
  <c r="F104" i="115" s="1"/>
  <c r="E103" i="115"/>
  <c r="F103" i="115" s="1"/>
  <c r="E102" i="115"/>
  <c r="F102" i="115" s="1"/>
  <c r="G101" i="115"/>
  <c r="E101" i="115"/>
  <c r="F101" i="115" s="1"/>
  <c r="G100" i="115"/>
  <c r="E100" i="115"/>
  <c r="F100" i="115" s="1"/>
  <c r="E99" i="115"/>
  <c r="F99" i="115" s="1"/>
  <c r="E98" i="115"/>
  <c r="F98" i="115" s="1"/>
  <c r="G97" i="115"/>
  <c r="E97" i="115"/>
  <c r="F97" i="115" s="1"/>
  <c r="G96" i="115"/>
  <c r="E96" i="115"/>
  <c r="F96" i="115" s="1"/>
  <c r="E95" i="115"/>
  <c r="F95" i="115" s="1"/>
  <c r="E94" i="115"/>
  <c r="F94" i="115" s="1"/>
  <c r="G93" i="115"/>
  <c r="E93" i="115"/>
  <c r="F93" i="115" s="1"/>
  <c r="G92" i="115"/>
  <c r="E92" i="115"/>
  <c r="F92" i="115" s="1"/>
  <c r="E91" i="115"/>
  <c r="F91" i="115" s="1"/>
  <c r="E90" i="115"/>
  <c r="F90" i="115" s="1"/>
  <c r="G89" i="115"/>
  <c r="E89" i="115"/>
  <c r="F89" i="115" s="1"/>
  <c r="G88" i="115"/>
  <c r="E88" i="115"/>
  <c r="F88" i="115" s="1"/>
  <c r="E87" i="115"/>
  <c r="F87" i="115" s="1"/>
  <c r="E86" i="115"/>
  <c r="F86" i="115" s="1"/>
  <c r="G85" i="115"/>
  <c r="E85" i="115"/>
  <c r="F85" i="115" s="1"/>
  <c r="G84" i="115"/>
  <c r="E84" i="115"/>
  <c r="F84" i="115" s="1"/>
  <c r="E83" i="115"/>
  <c r="F83" i="115" s="1"/>
  <c r="E82" i="115"/>
  <c r="F82" i="115" s="1"/>
  <c r="G81" i="115"/>
  <c r="E81" i="115"/>
  <c r="F81" i="115" s="1"/>
  <c r="G80" i="115"/>
  <c r="E80" i="115"/>
  <c r="F80" i="115" s="1"/>
  <c r="E79" i="115"/>
  <c r="F79" i="115" s="1"/>
  <c r="E78" i="115"/>
  <c r="F78" i="115" s="1"/>
  <c r="G77" i="115"/>
  <c r="E77" i="115"/>
  <c r="F77" i="115" s="1"/>
  <c r="G76" i="115"/>
  <c r="E76" i="115"/>
  <c r="F76" i="115" s="1"/>
  <c r="E75" i="115"/>
  <c r="F75" i="115" s="1"/>
  <c r="E74" i="115"/>
  <c r="F74" i="115" s="1"/>
  <c r="G73" i="115"/>
  <c r="E73" i="115"/>
  <c r="F73" i="115" s="1"/>
  <c r="G72" i="115"/>
  <c r="E72" i="115"/>
  <c r="F72" i="115" s="1"/>
  <c r="E71" i="115"/>
  <c r="F71" i="115" s="1"/>
  <c r="E70" i="115"/>
  <c r="F70" i="115" s="1"/>
  <c r="G69" i="115"/>
  <c r="E69" i="115"/>
  <c r="F69" i="115" s="1"/>
  <c r="G68" i="115"/>
  <c r="E68" i="115"/>
  <c r="F68" i="115" s="1"/>
  <c r="E67" i="115"/>
  <c r="F67" i="115" s="1"/>
  <c r="E66" i="115"/>
  <c r="F66" i="115" s="1"/>
  <c r="G65" i="115"/>
  <c r="E65" i="115"/>
  <c r="F65" i="115" s="1"/>
  <c r="G64" i="115"/>
  <c r="E64" i="115"/>
  <c r="F64" i="115" s="1"/>
  <c r="E63" i="115"/>
  <c r="F63" i="115" s="1"/>
  <c r="E62" i="115"/>
  <c r="F62" i="115" s="1"/>
  <c r="G61" i="115"/>
  <c r="E61" i="115"/>
  <c r="F61" i="115" s="1"/>
  <c r="G60" i="115"/>
  <c r="E60" i="115"/>
  <c r="F60" i="115" s="1"/>
  <c r="E59" i="115"/>
  <c r="F59" i="115" s="1"/>
  <c r="E58" i="115"/>
  <c r="F58" i="115" s="1"/>
  <c r="G57" i="115"/>
  <c r="E57" i="115"/>
  <c r="F57" i="115" s="1"/>
  <c r="G56" i="115"/>
  <c r="E56" i="115"/>
  <c r="F56" i="115" s="1"/>
  <c r="E55" i="115"/>
  <c r="F55" i="115" s="1"/>
  <c r="E54" i="115"/>
  <c r="F54" i="115" s="1"/>
  <c r="G53" i="115"/>
  <c r="E53" i="115"/>
  <c r="F53" i="115" s="1"/>
  <c r="G52" i="115"/>
  <c r="E52" i="115"/>
  <c r="F52" i="115" s="1"/>
  <c r="E51" i="115"/>
  <c r="F51" i="115" s="1"/>
  <c r="E50" i="115"/>
  <c r="F50" i="115" s="1"/>
  <c r="G49" i="115"/>
  <c r="E49" i="115"/>
  <c r="F49" i="115" s="1"/>
  <c r="G48" i="115"/>
  <c r="E48" i="115"/>
  <c r="F48" i="115" s="1"/>
  <c r="E47" i="115"/>
  <c r="F47" i="115" s="1"/>
  <c r="E46" i="115"/>
  <c r="F46" i="115" s="1"/>
  <c r="G45" i="115"/>
  <c r="E45" i="115"/>
  <c r="F45" i="115" s="1"/>
  <c r="G44" i="115"/>
  <c r="E44" i="115"/>
  <c r="F44" i="115" s="1"/>
  <c r="E43" i="115"/>
  <c r="F43" i="115" s="1"/>
  <c r="E42" i="115"/>
  <c r="F42" i="115" s="1"/>
  <c r="G41" i="115"/>
  <c r="E41" i="115"/>
  <c r="F41" i="115" s="1"/>
  <c r="G40" i="115"/>
  <c r="E40" i="115"/>
  <c r="F40" i="115" s="1"/>
  <c r="E39" i="115"/>
  <c r="F39" i="115" s="1"/>
  <c r="E38" i="115"/>
  <c r="F38" i="115" s="1"/>
  <c r="G37" i="115"/>
  <c r="E37" i="115"/>
  <c r="F37" i="115" s="1"/>
  <c r="G36" i="115"/>
  <c r="E36" i="115"/>
  <c r="F36" i="115" s="1"/>
  <c r="E35" i="115"/>
  <c r="F35" i="115" s="1"/>
  <c r="E34" i="115"/>
  <c r="F34" i="115" s="1"/>
  <c r="G33" i="115"/>
  <c r="E33" i="115"/>
  <c r="F33" i="115" s="1"/>
  <c r="G32" i="115"/>
  <c r="E32" i="115"/>
  <c r="F32" i="115" s="1"/>
  <c r="E31" i="115"/>
  <c r="F31" i="115" s="1"/>
  <c r="E30" i="115"/>
  <c r="F30" i="115" s="1"/>
  <c r="G29" i="115"/>
  <c r="E29" i="115"/>
  <c r="F29" i="115" s="1"/>
  <c r="G28" i="115"/>
  <c r="E28" i="115"/>
  <c r="F28" i="115" s="1"/>
  <c r="E27" i="115"/>
  <c r="F27" i="115" s="1"/>
  <c r="E26" i="115"/>
  <c r="F26" i="115" s="1"/>
  <c r="G25" i="115"/>
  <c r="E25" i="115"/>
  <c r="F25" i="115" s="1"/>
  <c r="G24" i="115"/>
  <c r="E24" i="115"/>
  <c r="F24" i="115" s="1"/>
  <c r="E23" i="115"/>
  <c r="F23" i="115" s="1"/>
  <c r="E22" i="115"/>
  <c r="F22" i="115" s="1"/>
  <c r="G21" i="115"/>
  <c r="E21" i="115"/>
  <c r="F21" i="115" s="1"/>
  <c r="G20" i="115"/>
  <c r="E20" i="115"/>
  <c r="F20" i="115" s="1"/>
  <c r="E19" i="115"/>
  <c r="F19" i="115" s="1"/>
  <c r="E18" i="115"/>
  <c r="F18" i="115" s="1"/>
  <c r="G17" i="115"/>
  <c r="E17" i="115"/>
  <c r="F17" i="115" s="1"/>
  <c r="G16" i="115"/>
  <c r="E16" i="115"/>
  <c r="F16" i="115" s="1"/>
  <c r="E15" i="115"/>
  <c r="F15" i="115" s="1"/>
  <c r="E14" i="115"/>
  <c r="F14" i="115" s="1"/>
  <c r="G13" i="115"/>
  <c r="E13" i="115"/>
  <c r="F13" i="115" s="1"/>
  <c r="G12" i="115"/>
  <c r="E12" i="115"/>
  <c r="F12" i="115" s="1"/>
  <c r="E11" i="115"/>
  <c r="F11" i="115" s="1"/>
  <c r="E10" i="115"/>
  <c r="F10" i="115" s="1"/>
  <c r="G9" i="115"/>
  <c r="E9" i="115"/>
  <c r="F9" i="115" s="1"/>
  <c r="G8" i="115"/>
  <c r="E8" i="115"/>
  <c r="F8" i="115" s="1"/>
  <c r="E7" i="115"/>
  <c r="F7" i="115" s="1"/>
  <c r="AI6" i="115"/>
  <c r="F6" i="115"/>
  <c r="E6" i="115"/>
  <c r="G6" i="115" s="1"/>
  <c r="AI5" i="115"/>
  <c r="G5" i="115"/>
  <c r="E5" i="115"/>
  <c r="F5" i="115" s="1"/>
  <c r="AI4" i="115"/>
  <c r="G4" i="115"/>
  <c r="E4" i="115"/>
  <c r="F4" i="115" s="1"/>
  <c r="X3" i="115"/>
  <c r="E3" i="115"/>
  <c r="G3" i="115" s="1"/>
  <c r="X2" i="115"/>
  <c r="G2" i="115"/>
  <c r="E2" i="115"/>
  <c r="AI2" i="115" s="1"/>
  <c r="H455" i="119"/>
  <c r="H439" i="119"/>
  <c r="H423" i="119"/>
  <c r="H407" i="119"/>
  <c r="H391" i="119"/>
  <c r="H375" i="119"/>
  <c r="H359" i="119"/>
  <c r="H343" i="119"/>
  <c r="H327" i="119"/>
  <c r="H287" i="119"/>
  <c r="H451" i="118"/>
  <c r="H435" i="118"/>
  <c r="H419" i="118"/>
  <c r="H403" i="118"/>
  <c r="H387" i="118"/>
  <c r="H371" i="118"/>
  <c r="H288" i="119"/>
  <c r="H270" i="119"/>
  <c r="H236" i="119"/>
  <c r="H220" i="119"/>
  <c r="H204" i="119"/>
  <c r="H188" i="119"/>
  <c r="H172" i="119"/>
  <c r="H156" i="119"/>
  <c r="H140" i="119"/>
  <c r="H124" i="119"/>
  <c r="H108" i="119"/>
  <c r="H92" i="119"/>
  <c r="H76" i="119"/>
  <c r="H60" i="119"/>
  <c r="H44" i="119"/>
  <c r="H446" i="119"/>
  <c r="H430" i="119"/>
  <c r="H414" i="119"/>
  <c r="H398" i="119"/>
  <c r="H382" i="119"/>
  <c r="H366" i="119"/>
  <c r="H350" i="119"/>
  <c r="H334" i="119"/>
  <c r="H315" i="119"/>
  <c r="H251" i="119"/>
  <c r="H442" i="118"/>
  <c r="H426" i="118"/>
  <c r="H410" i="118"/>
  <c r="H394" i="118"/>
  <c r="H378" i="118"/>
  <c r="H316" i="119"/>
  <c r="H252" i="119"/>
  <c r="H243" i="119"/>
  <c r="H227" i="119"/>
  <c r="H211" i="119"/>
  <c r="H195" i="119"/>
  <c r="H179" i="119"/>
  <c r="H163" i="119"/>
  <c r="H147" i="119"/>
  <c r="H131" i="119"/>
  <c r="H115" i="119"/>
  <c r="H99" i="119"/>
  <c r="H83" i="119"/>
  <c r="H67" i="119"/>
  <c r="H51" i="119"/>
  <c r="H35" i="119"/>
  <c r="H19" i="119"/>
  <c r="H441" i="119"/>
  <c r="H425" i="119"/>
  <c r="H409" i="119"/>
  <c r="H393" i="119"/>
  <c r="H377" i="119"/>
  <c r="H361" i="119"/>
  <c r="H345" i="119"/>
  <c r="H329" i="119"/>
  <c r="H295" i="119"/>
  <c r="H4" i="119"/>
  <c r="H437" i="118"/>
  <c r="H421" i="118"/>
  <c r="H405" i="118"/>
  <c r="H389" i="118"/>
  <c r="H373" i="118"/>
  <c r="H296" i="119"/>
  <c r="H286" i="119"/>
  <c r="H238" i="119"/>
  <c r="H222" i="119"/>
  <c r="H206" i="119"/>
  <c r="H190" i="119"/>
  <c r="H174" i="119"/>
  <c r="H158" i="119"/>
  <c r="H142" i="119"/>
  <c r="H126" i="119"/>
  <c r="H110" i="119"/>
  <c r="H94" i="119"/>
  <c r="H78" i="119"/>
  <c r="H62" i="119"/>
  <c r="H46" i="119"/>
  <c r="H30" i="119"/>
  <c r="H440" i="119"/>
  <c r="H376" i="119"/>
  <c r="H291" i="119"/>
  <c r="H404" i="118"/>
  <c r="H281" i="119"/>
  <c r="H189" i="119"/>
  <c r="H125" i="119"/>
  <c r="H61" i="119"/>
  <c r="H17" i="119"/>
  <c r="H310" i="119"/>
  <c r="H258" i="119"/>
  <c r="H443" i="117"/>
  <c r="H427" i="117"/>
  <c r="H411" i="117"/>
  <c r="H395" i="117"/>
  <c r="H379" i="117"/>
  <c r="H363" i="117"/>
  <c r="H347" i="117"/>
  <c r="H331" i="117"/>
  <c r="H315" i="117"/>
  <c r="H299" i="117"/>
  <c r="H283" i="117"/>
  <c r="H267" i="117"/>
  <c r="H251" i="117"/>
  <c r="H361" i="118"/>
  <c r="H451" i="119"/>
  <c r="H435" i="119"/>
  <c r="H419" i="119"/>
  <c r="H403" i="119"/>
  <c r="H387" i="119"/>
  <c r="H371" i="119"/>
  <c r="H355" i="119"/>
  <c r="H339" i="119"/>
  <c r="H323" i="119"/>
  <c r="H271" i="119"/>
  <c r="H447" i="118"/>
  <c r="H431" i="118"/>
  <c r="H415" i="118"/>
  <c r="H399" i="118"/>
  <c r="H383" i="118"/>
  <c r="H367" i="118"/>
  <c r="H272" i="119"/>
  <c r="H248" i="119"/>
  <c r="H232" i="119"/>
  <c r="H216" i="119"/>
  <c r="H200" i="119"/>
  <c r="H184" i="119"/>
  <c r="H168" i="119"/>
  <c r="H152" i="119"/>
  <c r="H136" i="119"/>
  <c r="H120" i="119"/>
  <c r="H104" i="119"/>
  <c r="H88" i="119"/>
  <c r="H72" i="119"/>
  <c r="H56" i="119"/>
  <c r="H40" i="119"/>
  <c r="H442" i="119"/>
  <c r="H426" i="119"/>
  <c r="H410" i="119"/>
  <c r="H394" i="119"/>
  <c r="H378" i="119"/>
  <c r="H362" i="119"/>
  <c r="H346" i="119"/>
  <c r="H330" i="119"/>
  <c r="H299" i="119"/>
  <c r="H6" i="119"/>
  <c r="H438" i="118"/>
  <c r="H422" i="118"/>
  <c r="H406" i="118"/>
  <c r="H390" i="118"/>
  <c r="H374" i="118"/>
  <c r="H300" i="119"/>
  <c r="H297" i="119"/>
  <c r="H239" i="119"/>
  <c r="H223" i="119"/>
  <c r="H207" i="119"/>
  <c r="H191" i="119"/>
  <c r="H175" i="119"/>
  <c r="H159" i="119"/>
  <c r="H143" i="119"/>
  <c r="H127" i="119"/>
  <c r="H111" i="119"/>
  <c r="H95" i="119"/>
  <c r="H79" i="119"/>
  <c r="H63" i="119"/>
  <c r="H47" i="119"/>
  <c r="H31" i="119"/>
  <c r="H453" i="119"/>
  <c r="H437" i="119"/>
  <c r="H421" i="119"/>
  <c r="H405" i="119"/>
  <c r="H389" i="119"/>
  <c r="H373" i="119"/>
  <c r="H357" i="119"/>
  <c r="H341" i="119"/>
  <c r="H325" i="119"/>
  <c r="H279" i="119"/>
  <c r="H449" i="118"/>
  <c r="H433" i="118"/>
  <c r="H417" i="118"/>
  <c r="H401" i="118"/>
  <c r="H385" i="118"/>
  <c r="H369" i="118"/>
  <c r="H280" i="119"/>
  <c r="H254" i="119"/>
  <c r="H234" i="119"/>
  <c r="H218" i="119"/>
  <c r="H202" i="119"/>
  <c r="H186" i="119"/>
  <c r="H170" i="119"/>
  <c r="H154" i="119"/>
  <c r="H138" i="119"/>
  <c r="H122" i="119"/>
  <c r="H106" i="119"/>
  <c r="H90" i="119"/>
  <c r="H74" i="119"/>
  <c r="H58" i="119"/>
  <c r="H42" i="119"/>
  <c r="H26" i="119"/>
  <c r="H424" i="119"/>
  <c r="H360" i="119"/>
  <c r="H2" i="119"/>
  <c r="H388" i="118"/>
  <c r="H237" i="119"/>
  <c r="H173" i="119"/>
  <c r="H109" i="119"/>
  <c r="H45" i="119"/>
  <c r="H13" i="119"/>
  <c r="H278" i="119"/>
  <c r="H3" i="119"/>
  <c r="H439" i="117"/>
  <c r="H423" i="117"/>
  <c r="H407" i="117"/>
  <c r="H391" i="117"/>
  <c r="H375" i="117"/>
  <c r="H359" i="117"/>
  <c r="H343" i="117"/>
  <c r="H327" i="117"/>
  <c r="H311" i="117"/>
  <c r="H295" i="117"/>
  <c r="H279" i="117"/>
  <c r="H263" i="117"/>
  <c r="H247" i="117"/>
  <c r="H357" i="118"/>
  <c r="H341" i="118"/>
  <c r="H325" i="118"/>
  <c r="H309" i="118"/>
  <c r="H293" i="118"/>
  <c r="H277" i="118"/>
  <c r="H261" i="118"/>
  <c r="H245" i="118"/>
  <c r="H420" i="119"/>
  <c r="H447" i="119"/>
  <c r="H431" i="119"/>
  <c r="H415" i="119"/>
  <c r="H399" i="119"/>
  <c r="H383" i="119"/>
  <c r="H367" i="119"/>
  <c r="H351" i="119"/>
  <c r="H335" i="119"/>
  <c r="H319" i="119"/>
  <c r="H255" i="119"/>
  <c r="H443" i="118"/>
  <c r="H427" i="118"/>
  <c r="H411" i="118"/>
  <c r="H395" i="118"/>
  <c r="H379" i="118"/>
  <c r="H363" i="118"/>
  <c r="H256" i="119"/>
  <c r="H244" i="119"/>
  <c r="H228" i="119"/>
  <c r="H443" i="119"/>
  <c r="H379" i="119"/>
  <c r="H303" i="119"/>
  <c r="H407" i="118"/>
  <c r="H302" i="119"/>
  <c r="H208" i="119"/>
  <c r="H176" i="119"/>
  <c r="H144" i="119"/>
  <c r="H112" i="119"/>
  <c r="H80" i="119"/>
  <c r="H48" i="119"/>
  <c r="H434" i="119"/>
  <c r="H402" i="119"/>
  <c r="H370" i="119"/>
  <c r="H338" i="119"/>
  <c r="H267" i="119"/>
  <c r="H430" i="118"/>
  <c r="H398" i="118"/>
  <c r="H366" i="118"/>
  <c r="H247" i="119"/>
  <c r="H215" i="119"/>
  <c r="H183" i="119"/>
  <c r="H151" i="119"/>
  <c r="H119" i="119"/>
  <c r="H87" i="119"/>
  <c r="H55" i="119"/>
  <c r="H23" i="119"/>
  <c r="H429" i="119"/>
  <c r="H397" i="119"/>
  <c r="H365" i="119"/>
  <c r="H333" i="119"/>
  <c r="H12" i="119"/>
  <c r="H425" i="118"/>
  <c r="H393" i="118"/>
  <c r="H312" i="119"/>
  <c r="H242" i="119"/>
  <c r="H210" i="119"/>
  <c r="H178" i="119"/>
  <c r="H146" i="119"/>
  <c r="H114" i="119"/>
  <c r="H82" i="119"/>
  <c r="H50" i="119"/>
  <c r="H18" i="119"/>
  <c r="H328" i="119"/>
  <c r="H292" i="119"/>
  <c r="H141" i="119"/>
  <c r="H25" i="119"/>
  <c r="H290" i="119"/>
  <c r="H431" i="117"/>
  <c r="H399" i="117"/>
  <c r="H367" i="117"/>
  <c r="H335" i="117"/>
  <c r="H303" i="117"/>
  <c r="H271" i="117"/>
  <c r="H9" i="119"/>
  <c r="H337" i="118"/>
  <c r="H317" i="118"/>
  <c r="H297" i="118"/>
  <c r="H273" i="118"/>
  <c r="H253" i="118"/>
  <c r="H436" i="119"/>
  <c r="H356" i="119"/>
  <c r="H448" i="118"/>
  <c r="H384" i="118"/>
  <c r="H233" i="119"/>
  <c r="H169" i="119"/>
  <c r="H105" i="119"/>
  <c r="H41" i="119"/>
  <c r="H11" i="119"/>
  <c r="H273" i="119"/>
  <c r="H6" i="118"/>
  <c r="H438" i="117"/>
  <c r="H422" i="117"/>
  <c r="H406" i="117"/>
  <c r="H390" i="117"/>
  <c r="H374" i="117"/>
  <c r="H358" i="117"/>
  <c r="H342" i="117"/>
  <c r="H326" i="117"/>
  <c r="H310" i="117"/>
  <c r="H294" i="117"/>
  <c r="H278" i="117"/>
  <c r="H262" i="117"/>
  <c r="H246" i="117"/>
  <c r="H356" i="118"/>
  <c r="H340" i="118"/>
  <c r="H324" i="118"/>
  <c r="H308" i="118"/>
  <c r="H292" i="118"/>
  <c r="H412" i="119"/>
  <c r="H440" i="118"/>
  <c r="H225" i="119"/>
  <c r="H97" i="119"/>
  <c r="H314" i="119"/>
  <c r="H2" i="118"/>
  <c r="H420" i="117"/>
  <c r="H388" i="117"/>
  <c r="H356" i="117"/>
  <c r="H324" i="117"/>
  <c r="H292" i="117"/>
  <c r="H260" i="117"/>
  <c r="H354" i="118"/>
  <c r="H322" i="118"/>
  <c r="H290" i="118"/>
  <c r="H266" i="118"/>
  <c r="H244" i="118"/>
  <c r="H227" i="118"/>
  <c r="H211" i="118"/>
  <c r="H195" i="118"/>
  <c r="H179" i="118"/>
  <c r="H163" i="118"/>
  <c r="H147" i="118"/>
  <c r="H131" i="118"/>
  <c r="H115" i="118"/>
  <c r="H101" i="118"/>
  <c r="H427" i="119"/>
  <c r="H363" i="119"/>
  <c r="H8" i="119"/>
  <c r="H391" i="118"/>
  <c r="H240" i="119"/>
  <c r="H196" i="119"/>
  <c r="H164" i="119"/>
  <c r="H132" i="119"/>
  <c r="H100" i="119"/>
  <c r="H68" i="119"/>
  <c r="H454" i="119"/>
  <c r="H422" i="119"/>
  <c r="H390" i="119"/>
  <c r="H358" i="119"/>
  <c r="H326" i="119"/>
  <c r="H450" i="118"/>
  <c r="H418" i="118"/>
  <c r="H386" i="118"/>
  <c r="H284" i="119"/>
  <c r="H235" i="119"/>
  <c r="H203" i="119"/>
  <c r="H171" i="119"/>
  <c r="H139" i="119"/>
  <c r="H107" i="119"/>
  <c r="H75" i="119"/>
  <c r="H43" i="119"/>
  <c r="H449" i="119"/>
  <c r="H417" i="119"/>
  <c r="H385" i="119"/>
  <c r="H353" i="119"/>
  <c r="H321" i="119"/>
  <c r="H445" i="118"/>
  <c r="H413" i="118"/>
  <c r="H381" i="118"/>
  <c r="H264" i="119"/>
  <c r="H230" i="119"/>
  <c r="H198" i="119"/>
  <c r="H166" i="119"/>
  <c r="H134" i="119"/>
  <c r="H102" i="119"/>
  <c r="H70" i="119"/>
  <c r="H38" i="119"/>
  <c r="H408" i="119"/>
  <c r="H436" i="118"/>
  <c r="H221" i="119"/>
  <c r="H93" i="119"/>
  <c r="H309" i="119"/>
  <c r="H451" i="117"/>
  <c r="H419" i="117"/>
  <c r="H387" i="117"/>
  <c r="H355" i="117"/>
  <c r="H323" i="117"/>
  <c r="H291" i="117"/>
  <c r="H259" i="117"/>
  <c r="H353" i="118"/>
  <c r="H333" i="118"/>
  <c r="H313" i="118"/>
  <c r="H289" i="118"/>
  <c r="H269" i="118"/>
  <c r="H249" i="118"/>
  <c r="H404" i="119"/>
  <c r="H340" i="119"/>
  <c r="H432" i="118"/>
  <c r="H368" i="118"/>
  <c r="H217" i="119"/>
  <c r="H153" i="119"/>
  <c r="H89" i="119"/>
  <c r="H32" i="119"/>
  <c r="H298" i="119"/>
  <c r="H317" i="119"/>
  <c r="H450" i="117"/>
  <c r="H434" i="117"/>
  <c r="H418" i="117"/>
  <c r="H402" i="117"/>
  <c r="H386" i="117"/>
  <c r="H370" i="117"/>
  <c r="H354" i="117"/>
  <c r="H338" i="117"/>
  <c r="H322" i="117"/>
  <c r="H306" i="117"/>
  <c r="H290" i="117"/>
  <c r="H274" i="117"/>
  <c r="H258" i="117"/>
  <c r="H242" i="117"/>
  <c r="H352" i="118"/>
  <c r="H336" i="118"/>
  <c r="H320" i="118"/>
  <c r="H304" i="118"/>
  <c r="H288" i="118"/>
  <c r="H380" i="119"/>
  <c r="H408" i="118"/>
  <c r="H193" i="119"/>
  <c r="H65" i="119"/>
  <c r="H250" i="119"/>
  <c r="H444" i="117"/>
  <c r="H412" i="117"/>
  <c r="H380" i="117"/>
  <c r="H348" i="117"/>
  <c r="H316" i="117"/>
  <c r="H284" i="117"/>
  <c r="H252" i="117"/>
  <c r="H346" i="118"/>
  <c r="H314" i="118"/>
  <c r="H282" i="118"/>
  <c r="H260" i="118"/>
  <c r="H239" i="118"/>
  <c r="H223" i="118"/>
  <c r="H207" i="118"/>
  <c r="H191" i="118"/>
  <c r="H175" i="118"/>
  <c r="H159" i="118"/>
  <c r="H143" i="118"/>
  <c r="H127" i="118"/>
  <c r="K2" i="119"/>
  <c r="H97" i="118"/>
  <c r="H81" i="118"/>
  <c r="H65" i="118"/>
  <c r="H49" i="118"/>
  <c r="H33" i="118"/>
  <c r="H17" i="118"/>
  <c r="H432" i="119"/>
  <c r="H259" i="119"/>
  <c r="H245" i="119"/>
  <c r="H117" i="119"/>
  <c r="H15" i="119"/>
  <c r="H5" i="119"/>
  <c r="H425" i="117"/>
  <c r="H347" i="119"/>
  <c r="H375" i="118"/>
  <c r="H192" i="119"/>
  <c r="H128" i="119"/>
  <c r="H64" i="119"/>
  <c r="H418" i="119"/>
  <c r="H354" i="119"/>
  <c r="H446" i="118"/>
  <c r="H382" i="118"/>
  <c r="H231" i="119"/>
  <c r="H167" i="119"/>
  <c r="H103" i="119"/>
  <c r="H39" i="119"/>
  <c r="H413" i="119"/>
  <c r="H349" i="119"/>
  <c r="H441" i="118"/>
  <c r="H377" i="118"/>
  <c r="H226" i="119"/>
  <c r="H162" i="119"/>
  <c r="H98" i="119"/>
  <c r="H34" i="119"/>
  <c r="H420" i="118"/>
  <c r="H77" i="119"/>
  <c r="H447" i="117"/>
  <c r="H383" i="117"/>
  <c r="H319" i="117"/>
  <c r="H255" i="117"/>
  <c r="H329" i="118"/>
  <c r="H285" i="118"/>
  <c r="H241" i="118"/>
  <c r="H324" i="119"/>
  <c r="H276" i="119"/>
  <c r="H137" i="119"/>
  <c r="H24" i="119"/>
  <c r="H285" i="119"/>
  <c r="H430" i="117"/>
  <c r="H398" i="117"/>
  <c r="H366" i="117"/>
  <c r="H334" i="117"/>
  <c r="H302" i="117"/>
  <c r="H270" i="117"/>
  <c r="K10" i="119"/>
  <c r="H332" i="118"/>
  <c r="H300" i="118"/>
  <c r="H348" i="119"/>
  <c r="H161" i="119"/>
  <c r="H257" i="119"/>
  <c r="H404" i="117"/>
  <c r="H340" i="117"/>
  <c r="H276" i="117"/>
  <c r="H338" i="118"/>
  <c r="H276" i="118"/>
  <c r="H235" i="118"/>
  <c r="H203" i="118"/>
  <c r="H171" i="118"/>
  <c r="H139" i="118"/>
  <c r="H109" i="118"/>
  <c r="H85" i="118"/>
  <c r="H61" i="118"/>
  <c r="H41" i="118"/>
  <c r="H21" i="118"/>
  <c r="H400" i="119"/>
  <c r="H396" i="118"/>
  <c r="H149" i="119"/>
  <c r="H293" i="119"/>
  <c r="H441" i="117"/>
  <c r="H401" i="117"/>
  <c r="H369" i="117"/>
  <c r="H337" i="117"/>
  <c r="H305" i="117"/>
  <c r="H273" i="117"/>
  <c r="H241" i="117"/>
  <c r="H335" i="118"/>
  <c r="H303" i="118"/>
  <c r="H275" i="118"/>
  <c r="H254" i="118"/>
  <c r="H234" i="118"/>
  <c r="H218" i="118"/>
  <c r="H202" i="118"/>
  <c r="H186" i="118"/>
  <c r="H170" i="118"/>
  <c r="H154" i="118"/>
  <c r="H138" i="118"/>
  <c r="H122" i="118"/>
  <c r="H364" i="119"/>
  <c r="H392" i="118"/>
  <c r="H177" i="119"/>
  <c r="H49" i="119"/>
  <c r="H289" i="119"/>
  <c r="H440" i="117"/>
  <c r="H408" i="117"/>
  <c r="H376" i="117"/>
  <c r="H344" i="117"/>
  <c r="H312" i="117"/>
  <c r="H280" i="117"/>
  <c r="H248" i="117"/>
  <c r="H342" i="118"/>
  <c r="H310" i="118"/>
  <c r="H279" i="118"/>
  <c r="H258" i="118"/>
  <c r="H237" i="118"/>
  <c r="H221" i="118"/>
  <c r="H205" i="118"/>
  <c r="H189" i="118"/>
  <c r="H173" i="118"/>
  <c r="H157" i="118"/>
  <c r="H141" i="118"/>
  <c r="H125" i="118"/>
  <c r="H111" i="118"/>
  <c r="H95" i="118"/>
  <c r="H79" i="118"/>
  <c r="H63" i="118"/>
  <c r="H47" i="118"/>
  <c r="H31" i="118"/>
  <c r="H15" i="118"/>
  <c r="H226" i="117"/>
  <c r="H133" i="119"/>
  <c r="H397" i="117"/>
  <c r="H269" i="117"/>
  <c r="H272" i="118"/>
  <c r="H200" i="118"/>
  <c r="H136" i="118"/>
  <c r="H96" i="118"/>
  <c r="H64" i="118"/>
  <c r="H32" i="118"/>
  <c r="H234" i="117"/>
  <c r="H166" i="117"/>
  <c r="H331" i="119"/>
  <c r="H304" i="119"/>
  <c r="H180" i="119"/>
  <c r="H116" i="119"/>
  <c r="H52" i="119"/>
  <c r="H406" i="119"/>
  <c r="H342" i="119"/>
  <c r="H434" i="118"/>
  <c r="H370" i="118"/>
  <c r="H219" i="119"/>
  <c r="H155" i="119"/>
  <c r="H91" i="119"/>
  <c r="H27" i="119"/>
  <c r="H401" i="119"/>
  <c r="H337" i="119"/>
  <c r="H429" i="118"/>
  <c r="H365" i="118"/>
  <c r="H214" i="119"/>
  <c r="H150" i="119"/>
  <c r="H86" i="119"/>
  <c r="H22" i="119"/>
  <c r="H372" i="118"/>
  <c r="H33" i="119"/>
  <c r="H435" i="117"/>
  <c r="H371" i="117"/>
  <c r="H307" i="117"/>
  <c r="H243" i="117"/>
  <c r="H321" i="118"/>
  <c r="H281" i="118"/>
  <c r="H452" i="119"/>
  <c r="H275" i="119"/>
  <c r="H249" i="119"/>
  <c r="H121" i="119"/>
  <c r="H16" i="119"/>
  <c r="H253" i="119"/>
  <c r="H426" i="117"/>
  <c r="H394" i="117"/>
  <c r="H362" i="117"/>
  <c r="H330" i="117"/>
  <c r="H298" i="117"/>
  <c r="H266" i="117"/>
  <c r="H360" i="118"/>
  <c r="H328" i="118"/>
  <c r="H296" i="118"/>
  <c r="H307" i="119"/>
  <c r="H129" i="119"/>
  <c r="H269" i="119"/>
  <c r="H396" i="117"/>
  <c r="H332" i="117"/>
  <c r="H268" i="117"/>
  <c r="H330" i="118"/>
  <c r="H271" i="118"/>
  <c r="H231" i="118"/>
  <c r="H199" i="118"/>
  <c r="H167" i="118"/>
  <c r="H135" i="118"/>
  <c r="H105" i="118"/>
  <c r="H77" i="118"/>
  <c r="H57" i="118"/>
  <c r="H37" i="118"/>
  <c r="H13" i="118"/>
  <c r="H368" i="119"/>
  <c r="H364" i="118"/>
  <c r="H85" i="119"/>
  <c r="H294" i="119"/>
  <c r="H433" i="117"/>
  <c r="H393" i="117"/>
  <c r="H361" i="117"/>
  <c r="H329" i="117"/>
  <c r="H297" i="117"/>
  <c r="H265" i="117"/>
  <c r="H359" i="118"/>
  <c r="H327" i="118"/>
  <c r="H295" i="118"/>
  <c r="H270" i="118"/>
  <c r="H248" i="118"/>
  <c r="H230" i="118"/>
  <c r="H214" i="118"/>
  <c r="H198" i="118"/>
  <c r="H182" i="118"/>
  <c r="H166" i="118"/>
  <c r="H150" i="118"/>
  <c r="H134" i="118"/>
  <c r="H118" i="118"/>
  <c r="H332" i="119"/>
  <c r="H308" i="119"/>
  <c r="H145" i="119"/>
  <c r="H28" i="119"/>
  <c r="H301" i="119"/>
  <c r="H432" i="117"/>
  <c r="H400" i="117"/>
  <c r="H368" i="117"/>
  <c r="H336" i="117"/>
  <c r="H395" i="119"/>
  <c r="H212" i="119"/>
  <c r="H84" i="119"/>
  <c r="H374" i="119"/>
  <c r="H402" i="118"/>
  <c r="H187" i="119"/>
  <c r="H59" i="119"/>
  <c r="H369" i="119"/>
  <c r="H397" i="118"/>
  <c r="H182" i="119"/>
  <c r="H54" i="119"/>
  <c r="H157" i="119"/>
  <c r="H403" i="117"/>
  <c r="H275" i="117"/>
  <c r="H301" i="118"/>
  <c r="H372" i="119"/>
  <c r="H185" i="119"/>
  <c r="H305" i="119"/>
  <c r="H410" i="117"/>
  <c r="H346" i="117"/>
  <c r="H282" i="117"/>
  <c r="H344" i="118"/>
  <c r="H444" i="119"/>
  <c r="H20" i="119"/>
  <c r="H364" i="117"/>
  <c r="H362" i="118"/>
  <c r="H250" i="118"/>
  <c r="H183" i="118"/>
  <c r="H119" i="118"/>
  <c r="H69" i="118"/>
  <c r="H25" i="118"/>
  <c r="H428" i="118"/>
  <c r="H29" i="119"/>
  <c r="H409" i="117"/>
  <c r="H345" i="117"/>
  <c r="H281" i="117"/>
  <c r="H343" i="118"/>
  <c r="H280" i="118"/>
  <c r="H238" i="118"/>
  <c r="H206" i="118"/>
  <c r="H174" i="118"/>
  <c r="H142" i="118"/>
  <c r="H396" i="119"/>
  <c r="H209" i="119"/>
  <c r="H282" i="119"/>
  <c r="H416" i="117"/>
  <c r="H352" i="117"/>
  <c r="H296" i="117"/>
  <c r="H256" i="117"/>
  <c r="H334" i="118"/>
  <c r="H294" i="118"/>
  <c r="H263" i="118"/>
  <c r="H233" i="118"/>
  <c r="H213" i="118"/>
  <c r="H193" i="118"/>
  <c r="H169" i="118"/>
  <c r="H149" i="118"/>
  <c r="H129" i="118"/>
  <c r="H107" i="118"/>
  <c r="H87" i="118"/>
  <c r="H67" i="118"/>
  <c r="H43" i="118"/>
  <c r="H23" i="118"/>
  <c r="Q3" i="118"/>
  <c r="H21" i="119"/>
  <c r="H333" i="117"/>
  <c r="H299" i="118"/>
  <c r="H439" i="118"/>
  <c r="H160" i="119"/>
  <c r="H450" i="119"/>
  <c r="H322" i="119"/>
  <c r="H268" i="119"/>
  <c r="H135" i="119"/>
  <c r="H445" i="119"/>
  <c r="H311" i="119"/>
  <c r="H318" i="119"/>
  <c r="H130" i="119"/>
  <c r="H392" i="119"/>
  <c r="H277" i="119"/>
  <c r="H351" i="117"/>
  <c r="H349" i="118"/>
  <c r="H265" i="118"/>
  <c r="H416" i="118"/>
  <c r="H73" i="119"/>
  <c r="H446" i="117"/>
  <c r="H382" i="117"/>
  <c r="H318" i="117"/>
  <c r="H254" i="117"/>
  <c r="H316" i="118"/>
  <c r="H376" i="118"/>
  <c r="H436" i="117"/>
  <c r="H308" i="117"/>
  <c r="H306" i="118"/>
  <c r="H219" i="118"/>
  <c r="H155" i="118"/>
  <c r="H93" i="118"/>
  <c r="H53" i="118"/>
  <c r="H9" i="118"/>
  <c r="H213" i="119"/>
  <c r="H306" i="119"/>
  <c r="H385" i="117"/>
  <c r="H321" i="117"/>
  <c r="H257" i="117"/>
  <c r="H319" i="118"/>
  <c r="H264" i="118"/>
  <c r="H226" i="118"/>
  <c r="H194" i="118"/>
  <c r="H162" i="118"/>
  <c r="H130" i="118"/>
  <c r="H10" i="119"/>
  <c r="H113" i="119"/>
  <c r="K6" i="119"/>
  <c r="H392" i="117"/>
  <c r="H328" i="117"/>
  <c r="H288" i="117"/>
  <c r="K12" i="119"/>
  <c r="H326" i="118"/>
  <c r="H286" i="118"/>
  <c r="H252" i="118"/>
  <c r="H229" i="118"/>
  <c r="H209" i="118"/>
  <c r="H185" i="118"/>
  <c r="H165" i="118"/>
  <c r="H145" i="118"/>
  <c r="H121" i="118"/>
  <c r="H103" i="118"/>
  <c r="H83" i="118"/>
  <c r="H59" i="118"/>
  <c r="H39" i="118"/>
  <c r="H19" i="118"/>
  <c r="H448" i="119"/>
  <c r="H274" i="119"/>
  <c r="H301" i="117"/>
  <c r="H251" i="118"/>
  <c r="H168" i="118"/>
  <c r="H104" i="118"/>
  <c r="H56" i="118"/>
  <c r="H16" i="118"/>
  <c r="H182" i="117"/>
  <c r="H102" i="117"/>
  <c r="H38" i="117"/>
  <c r="H447" i="116"/>
  <c r="H431" i="116"/>
  <c r="H415" i="116"/>
  <c r="H399" i="116"/>
  <c r="H383" i="116"/>
  <c r="H367" i="116"/>
  <c r="H351" i="116"/>
  <c r="H335" i="116"/>
  <c r="H319" i="116"/>
  <c r="H303" i="116"/>
  <c r="H287" i="116"/>
  <c r="H271" i="116"/>
  <c r="H255" i="116"/>
  <c r="H239" i="116"/>
  <c r="H223" i="116"/>
  <c r="H207" i="116"/>
  <c r="H191" i="116"/>
  <c r="H175" i="116"/>
  <c r="H159" i="116"/>
  <c r="H143" i="116"/>
  <c r="H127" i="116"/>
  <c r="H111" i="116"/>
  <c r="H95" i="116"/>
  <c r="H79" i="116"/>
  <c r="H63" i="116"/>
  <c r="H47" i="116"/>
  <c r="H31" i="116"/>
  <c r="H15" i="116"/>
  <c r="H223" i="117"/>
  <c r="H159" i="117"/>
  <c r="H95" i="117"/>
  <c r="H31" i="117"/>
  <c r="H204" i="117"/>
  <c r="H213" i="117"/>
  <c r="H149" i="117"/>
  <c r="H85" i="117"/>
  <c r="H21" i="117"/>
  <c r="H16" i="117"/>
  <c r="H152" i="117"/>
  <c r="H434" i="115"/>
  <c r="H370" i="115"/>
  <c r="H306" i="115"/>
  <c r="H257" i="115"/>
  <c r="H241" i="115"/>
  <c r="H4" i="116"/>
  <c r="H389" i="115"/>
  <c r="H325" i="115"/>
  <c r="H6" i="115"/>
  <c r="H355" i="115"/>
  <c r="H404" i="115"/>
  <c r="H416" i="119"/>
  <c r="K9" i="119"/>
  <c r="H357" i="117"/>
  <c r="H355" i="118"/>
  <c r="H246" i="118"/>
  <c r="H180" i="118"/>
  <c r="H116" i="118"/>
  <c r="H86" i="118"/>
  <c r="H54" i="118"/>
  <c r="H22" i="118"/>
  <c r="H210" i="117"/>
  <c r="H146" i="117"/>
  <c r="H82" i="117"/>
  <c r="H18" i="117"/>
  <c r="H442" i="116"/>
  <c r="H426" i="116"/>
  <c r="H410" i="116"/>
  <c r="H394" i="116"/>
  <c r="H378" i="116"/>
  <c r="H362" i="116"/>
  <c r="H346" i="116"/>
  <c r="H330" i="116"/>
  <c r="H314" i="116"/>
  <c r="H298" i="116"/>
  <c r="H282" i="116"/>
  <c r="H266" i="116"/>
  <c r="H250" i="116"/>
  <c r="H234" i="116"/>
  <c r="H218" i="116"/>
  <c r="H202" i="116"/>
  <c r="H186" i="116"/>
  <c r="H170" i="116"/>
  <c r="H154" i="116"/>
  <c r="H138" i="116"/>
  <c r="H122" i="116"/>
  <c r="H106" i="116"/>
  <c r="H90" i="116"/>
  <c r="H74" i="116"/>
  <c r="H58" i="116"/>
  <c r="H42" i="116"/>
  <c r="H26" i="116"/>
  <c r="H10" i="116"/>
  <c r="H203" i="117"/>
  <c r="H139" i="117"/>
  <c r="H75" i="117"/>
  <c r="H11" i="117"/>
  <c r="H184" i="117"/>
  <c r="H193" i="117"/>
  <c r="H129" i="117"/>
  <c r="H65" i="117"/>
  <c r="Q2" i="118"/>
  <c r="H132" i="117"/>
  <c r="H72" i="117"/>
  <c r="H414" i="115"/>
  <c r="H350" i="115"/>
  <c r="H286" i="115"/>
  <c r="H252" i="115"/>
  <c r="H140" i="117"/>
  <c r="H432" i="115"/>
  <c r="H368" i="115"/>
  <c r="H304" i="115"/>
  <c r="H443" i="115"/>
  <c r="H449" i="115"/>
  <c r="H385" i="115"/>
  <c r="H412" i="118"/>
  <c r="H445" i="117"/>
  <c r="H317" i="117"/>
  <c r="H315" i="118"/>
  <c r="H224" i="118"/>
  <c r="H160" i="118"/>
  <c r="H108" i="118"/>
  <c r="H76" i="118"/>
  <c r="H44" i="118"/>
  <c r="H12" i="118"/>
  <c r="H190" i="117"/>
  <c r="H126" i="117"/>
  <c r="H62" i="117"/>
  <c r="H3" i="117"/>
  <c r="H437" i="116"/>
  <c r="H421" i="116"/>
  <c r="H405" i="116"/>
  <c r="H389" i="116"/>
  <c r="H373" i="116"/>
  <c r="H357" i="116"/>
  <c r="H341" i="116"/>
  <c r="H325" i="116"/>
  <c r="H309" i="116"/>
  <c r="H293" i="116"/>
  <c r="H277" i="116"/>
  <c r="H261" i="116"/>
  <c r="H245" i="116"/>
  <c r="H229" i="116"/>
  <c r="H423" i="118"/>
  <c r="H148" i="119"/>
  <c r="H438" i="119"/>
  <c r="H283" i="119"/>
  <c r="H265" i="119"/>
  <c r="H123" i="119"/>
  <c r="H433" i="119"/>
  <c r="H263" i="119"/>
  <c r="H246" i="119"/>
  <c r="H118" i="119"/>
  <c r="H344" i="119"/>
  <c r="H7" i="119"/>
  <c r="H339" i="117"/>
  <c r="H345" i="118"/>
  <c r="H257" i="118"/>
  <c r="H400" i="118"/>
  <c r="H57" i="119"/>
  <c r="H442" i="117"/>
  <c r="H378" i="117"/>
  <c r="H314" i="117"/>
  <c r="H250" i="117"/>
  <c r="H312" i="118"/>
  <c r="H313" i="119"/>
  <c r="H428" i="117"/>
  <c r="H300" i="117"/>
  <c r="H298" i="118"/>
  <c r="H215" i="118"/>
  <c r="H151" i="118"/>
  <c r="H89" i="118"/>
  <c r="H45" i="118"/>
  <c r="AJ6" i="118"/>
  <c r="H181" i="119"/>
  <c r="H449" i="117"/>
  <c r="H377" i="117"/>
  <c r="H313" i="117"/>
  <c r="H249" i="117"/>
  <c r="H311" i="118"/>
  <c r="H259" i="118"/>
  <c r="H222" i="118"/>
  <c r="H190" i="118"/>
  <c r="H158" i="118"/>
  <c r="H126" i="118"/>
  <c r="H424" i="118"/>
  <c r="H81" i="119"/>
  <c r="H448" i="117"/>
  <c r="H384" i="117"/>
  <c r="H320" i="117"/>
  <c r="H272" i="117"/>
  <c r="H358" i="118"/>
  <c r="H318" i="118"/>
  <c r="H274" i="118"/>
  <c r="H247" i="118"/>
  <c r="H225" i="118"/>
  <c r="H201" i="118"/>
  <c r="H181" i="118"/>
  <c r="H161" i="118"/>
  <c r="H137" i="118"/>
  <c r="H117" i="118"/>
  <c r="H99" i="118"/>
  <c r="H75" i="118"/>
  <c r="H55" i="118"/>
  <c r="H35" i="118"/>
  <c r="H11" i="118"/>
  <c r="H320" i="119"/>
  <c r="H429" i="117"/>
  <c r="K4" i="119"/>
  <c r="H232" i="118"/>
  <c r="H152" i="118"/>
  <c r="H88" i="118"/>
  <c r="H48" i="118"/>
  <c r="H8" i="118"/>
  <c r="H150" i="117"/>
  <c r="H86" i="117"/>
  <c r="H22" i="117"/>
  <c r="H443" i="116"/>
  <c r="H427" i="116"/>
  <c r="H411" i="116"/>
  <c r="H395" i="116"/>
  <c r="H379" i="116"/>
  <c r="H363" i="116"/>
  <c r="H347" i="116"/>
  <c r="H331" i="116"/>
  <c r="H315" i="116"/>
  <c r="H299" i="116"/>
  <c r="H283" i="116"/>
  <c r="H267" i="116"/>
  <c r="H251" i="116"/>
  <c r="H235" i="116"/>
  <c r="H219" i="116"/>
  <c r="H203" i="116"/>
  <c r="H187" i="116"/>
  <c r="H171" i="116"/>
  <c r="H155" i="116"/>
  <c r="H139" i="116"/>
  <c r="H123" i="116"/>
  <c r="H107" i="116"/>
  <c r="H91" i="116"/>
  <c r="H75" i="116"/>
  <c r="H59" i="116"/>
  <c r="H43" i="116"/>
  <c r="H27" i="116"/>
  <c r="H11" i="116"/>
  <c r="H207" i="117"/>
  <c r="H143" i="117"/>
  <c r="H79" i="117"/>
  <c r="H15" i="117"/>
  <c r="H188" i="117"/>
  <c r="H197" i="117"/>
  <c r="H133" i="117"/>
  <c r="H69" i="117"/>
  <c r="AJ5" i="117"/>
  <c r="H148" i="117"/>
  <c r="H88" i="117"/>
  <c r="H418" i="115"/>
  <c r="H354" i="115"/>
  <c r="H290" i="115"/>
  <c r="H253" i="115"/>
  <c r="H156" i="117"/>
  <c r="H437" i="115"/>
  <c r="H373" i="115"/>
  <c r="H309" i="115"/>
  <c r="H451" i="115"/>
  <c r="H2" i="116"/>
  <c r="H388" i="115"/>
  <c r="H444" i="118"/>
  <c r="H4" i="118"/>
  <c r="H325" i="117"/>
  <c r="H323" i="118"/>
  <c r="H228" i="118"/>
  <c r="H164" i="118"/>
  <c r="H110" i="118"/>
  <c r="H78" i="118"/>
  <c r="H46" i="118"/>
  <c r="H14" i="118"/>
  <c r="H194" i="117"/>
  <c r="H130" i="117"/>
  <c r="H66" i="117"/>
  <c r="H4" i="117"/>
  <c r="H438" i="116"/>
  <c r="H422" i="116"/>
  <c r="H406" i="116"/>
  <c r="H390" i="116"/>
  <c r="H374" i="116"/>
  <c r="H358" i="116"/>
  <c r="H342" i="116"/>
  <c r="H326" i="116"/>
  <c r="H310" i="116"/>
  <c r="H294" i="116"/>
  <c r="H278" i="116"/>
  <c r="H262" i="116"/>
  <c r="H246" i="116"/>
  <c r="H230" i="116"/>
  <c r="H214" i="116"/>
  <c r="H198" i="116"/>
  <c r="H182" i="116"/>
  <c r="H166" i="116"/>
  <c r="H150" i="116"/>
  <c r="H134" i="116"/>
  <c r="H118" i="116"/>
  <c r="H102" i="116"/>
  <c r="H86" i="116"/>
  <c r="H70" i="116"/>
  <c r="H54" i="116"/>
  <c r="H38" i="116"/>
  <c r="H22" i="116"/>
  <c r="H5" i="116"/>
  <c r="H187" i="117"/>
  <c r="H123" i="117"/>
  <c r="H59" i="117"/>
  <c r="H232" i="117"/>
  <c r="Y2" i="118"/>
  <c r="H177" i="117"/>
  <c r="H113" i="117"/>
  <c r="H49" i="117"/>
  <c r="H128" i="117"/>
  <c r="H68" i="117"/>
  <c r="H8" i="117"/>
  <c r="H398" i="115"/>
  <c r="H334" i="115"/>
  <c r="H270" i="115"/>
  <c r="H248" i="115"/>
  <c r="H76" i="117"/>
  <c r="H416" i="115"/>
  <c r="H352" i="115"/>
  <c r="H288" i="115"/>
  <c r="H411" i="115"/>
  <c r="H433" i="115"/>
  <c r="H369" i="115"/>
  <c r="H197" i="119"/>
  <c r="H413" i="117"/>
  <c r="H285" i="117"/>
  <c r="H283" i="118"/>
  <c r="H208" i="118"/>
  <c r="H144" i="118"/>
  <c r="H100" i="118"/>
  <c r="H68" i="118"/>
  <c r="H36" i="118"/>
  <c r="H5" i="118"/>
  <c r="H174" i="117"/>
  <c r="H110" i="117"/>
  <c r="H46" i="117"/>
  <c r="H449" i="116"/>
  <c r="H433" i="116"/>
  <c r="H417" i="116"/>
  <c r="H401" i="116"/>
  <c r="H385" i="116"/>
  <c r="H369" i="116"/>
  <c r="H353" i="116"/>
  <c r="H337" i="116"/>
  <c r="H321" i="116"/>
  <c r="H305" i="116"/>
  <c r="H289" i="116"/>
  <c r="H273" i="116"/>
  <c r="H257" i="116"/>
  <c r="H241" i="116"/>
  <c r="H225" i="116"/>
  <c r="H209" i="116"/>
  <c r="H193" i="116"/>
  <c r="H177" i="116"/>
  <c r="H161" i="116"/>
  <c r="H145" i="116"/>
  <c r="H129" i="116"/>
  <c r="H113" i="116"/>
  <c r="H97" i="116"/>
  <c r="H81" i="116"/>
  <c r="H65" i="116"/>
  <c r="H49" i="116"/>
  <c r="H33" i="116"/>
  <c r="H17" i="116"/>
  <c r="H231" i="117"/>
  <c r="H167" i="117"/>
  <c r="H103" i="117"/>
  <c r="H39" i="117"/>
  <c r="H212" i="117"/>
  <c r="H221" i="117"/>
  <c r="H157" i="117"/>
  <c r="H93" i="117"/>
  <c r="H29" i="117"/>
  <c r="H48" i="117"/>
  <c r="Y2" i="117"/>
  <c r="H442" i="115"/>
  <c r="H245" i="117"/>
  <c r="H90" i="118"/>
  <c r="H154" i="117"/>
  <c r="H428" i="116"/>
  <c r="H364" i="116"/>
  <c r="H300" i="116"/>
  <c r="H236" i="116"/>
  <c r="H172" i="116"/>
  <c r="H108" i="116"/>
  <c r="H44" i="116"/>
  <c r="H147" i="117"/>
  <c r="H201" i="117"/>
  <c r="H164" i="117"/>
  <c r="H358" i="115"/>
  <c r="H411" i="119"/>
  <c r="H414" i="118"/>
  <c r="H409" i="118"/>
  <c r="H415" i="117"/>
  <c r="H201" i="119"/>
  <c r="H286" i="117"/>
  <c r="H372" i="117"/>
  <c r="H123" i="118"/>
  <c r="H53" i="119"/>
  <c r="H351" i="118"/>
  <c r="H178" i="118"/>
  <c r="H14" i="119"/>
  <c r="H264" i="117"/>
  <c r="H242" i="118"/>
  <c r="H153" i="118"/>
  <c r="H71" i="118"/>
  <c r="H260" i="119"/>
  <c r="H184" i="118"/>
  <c r="H72" i="118"/>
  <c r="H198" i="117"/>
  <c r="H54" i="117"/>
  <c r="H435" i="116"/>
  <c r="H403" i="116"/>
  <c r="H371" i="116"/>
  <c r="H339" i="116"/>
  <c r="H307" i="116"/>
  <c r="H275" i="116"/>
  <c r="H243" i="116"/>
  <c r="H211" i="116"/>
  <c r="H179" i="116"/>
  <c r="H147" i="116"/>
  <c r="H115" i="116"/>
  <c r="H83" i="116"/>
  <c r="H51" i="116"/>
  <c r="H19" i="116"/>
  <c r="H175" i="117"/>
  <c r="H47" i="117"/>
  <c r="H229" i="117"/>
  <c r="H101" i="117"/>
  <c r="H80" i="117"/>
  <c r="H450" i="115"/>
  <c r="H322" i="115"/>
  <c r="H245" i="115"/>
  <c r="H405" i="115"/>
  <c r="H277" i="115"/>
  <c r="H420" i="115"/>
  <c r="H101" i="119"/>
  <c r="H261" i="117"/>
  <c r="H196" i="118"/>
  <c r="H94" i="118"/>
  <c r="H30" i="118"/>
  <c r="H162" i="117"/>
  <c r="H34" i="117"/>
  <c r="H430" i="116"/>
  <c r="H398" i="116"/>
  <c r="H366" i="116"/>
  <c r="H334" i="116"/>
  <c r="H302" i="116"/>
  <c r="H270" i="116"/>
  <c r="H238" i="116"/>
  <c r="H206" i="116"/>
  <c r="H174" i="116"/>
  <c r="H142" i="116"/>
  <c r="H110" i="116"/>
  <c r="H78" i="116"/>
  <c r="H46" i="116"/>
  <c r="H14" i="116"/>
  <c r="H155" i="117"/>
  <c r="H27" i="117"/>
  <c r="H209" i="117"/>
  <c r="H81" i="117"/>
  <c r="AJ6" i="117"/>
  <c r="H430" i="115"/>
  <c r="H302" i="115"/>
  <c r="H240" i="115"/>
  <c r="H384" i="115"/>
  <c r="H4" i="115"/>
  <c r="H401" i="115"/>
  <c r="H261" i="119"/>
  <c r="H347" i="118"/>
  <c r="H176" i="118"/>
  <c r="H84" i="118"/>
  <c r="H20" i="118"/>
  <c r="H142" i="117"/>
  <c r="H14" i="117"/>
  <c r="H425" i="116"/>
  <c r="H393" i="116"/>
  <c r="H361" i="116"/>
  <c r="H329" i="116"/>
  <c r="H297" i="116"/>
  <c r="H265" i="116"/>
  <c r="H233" i="116"/>
  <c r="H205" i="116"/>
  <c r="H185" i="116"/>
  <c r="H165" i="116"/>
  <c r="H141" i="116"/>
  <c r="H121" i="116"/>
  <c r="H101" i="116"/>
  <c r="H77" i="116"/>
  <c r="H57" i="116"/>
  <c r="H37" i="116"/>
  <c r="H13" i="116"/>
  <c r="H199" i="117"/>
  <c r="H119" i="117"/>
  <c r="H23" i="117"/>
  <c r="H180" i="117"/>
  <c r="H173" i="117"/>
  <c r="H77" i="117"/>
  <c r="H176" i="117"/>
  <c r="H52" i="117"/>
  <c r="H426" i="115"/>
  <c r="H188" i="118"/>
  <c r="H218" i="117"/>
  <c r="H412" i="116"/>
  <c r="H332" i="116"/>
  <c r="H252" i="116"/>
  <c r="H156" i="116"/>
  <c r="H76" i="116"/>
  <c r="H211" i="117"/>
  <c r="H137" i="117"/>
  <c r="H422" i="115"/>
  <c r="H262" i="115"/>
  <c r="H44" i="117"/>
  <c r="H344" i="115"/>
  <c r="H395" i="115"/>
  <c r="H361" i="115"/>
  <c r="H289" i="115"/>
  <c r="H229" i="115"/>
  <c r="H213" i="115"/>
  <c r="H197" i="115"/>
  <c r="H181" i="115"/>
  <c r="H165" i="115"/>
  <c r="H149" i="115"/>
  <c r="H122" i="115"/>
  <c r="H58" i="115"/>
  <c r="H415" i="115"/>
  <c r="H127" i="115"/>
  <c r="H63" i="115"/>
  <c r="AJ4" i="116"/>
  <c r="H92" i="115"/>
  <c r="H28" i="115"/>
  <c r="H295" i="115"/>
  <c r="H97" i="115"/>
  <c r="H33" i="115"/>
  <c r="H352" i="119"/>
  <c r="H236" i="118"/>
  <c r="H50" i="118"/>
  <c r="H74" i="117"/>
  <c r="H408" i="116"/>
  <c r="H344" i="116"/>
  <c r="H280" i="116"/>
  <c r="H216" i="116"/>
  <c r="H152" i="116"/>
  <c r="H88" i="116"/>
  <c r="H24" i="116"/>
  <c r="H67" i="117"/>
  <c r="H121" i="117"/>
  <c r="H40" i="117"/>
  <c r="H314" i="115"/>
  <c r="H243" i="115"/>
  <c r="H397" i="115"/>
  <c r="H269" i="115"/>
  <c r="H412" i="115"/>
  <c r="H316" i="115"/>
  <c r="H236" i="115"/>
  <c r="H220" i="115"/>
  <c r="H204" i="115"/>
  <c r="H188" i="115"/>
  <c r="H172" i="115"/>
  <c r="H156" i="115"/>
  <c r="H375" i="115"/>
  <c r="H86" i="115"/>
  <c r="H22" i="115"/>
  <c r="H283" i="115"/>
  <c r="H91" i="115"/>
  <c r="H27" i="115"/>
  <c r="H120" i="115"/>
  <c r="H56" i="115"/>
  <c r="H399" i="115"/>
  <c r="H125" i="115"/>
  <c r="H61" i="115"/>
  <c r="AJ2" i="115"/>
  <c r="H204" i="118"/>
  <c r="H42" i="117"/>
  <c r="H336" i="116"/>
  <c r="H208" i="116"/>
  <c r="H80" i="116"/>
  <c r="H208" i="117"/>
  <c r="H394" i="115"/>
  <c r="H60" i="117"/>
  <c r="H403" i="115"/>
  <c r="H292" i="115"/>
  <c r="H214" i="115"/>
  <c r="H182" i="115"/>
  <c r="H150" i="115"/>
  <c r="H62" i="115"/>
  <c r="H131" i="115"/>
  <c r="AJ4" i="115"/>
  <c r="AJ5" i="116"/>
  <c r="H37" i="115"/>
  <c r="H309" i="117"/>
  <c r="H106" i="118"/>
  <c r="H186" i="117"/>
  <c r="H436" i="116"/>
  <c r="H372" i="116"/>
  <c r="H308" i="116"/>
  <c r="H244" i="116"/>
  <c r="H180" i="116"/>
  <c r="H116" i="116"/>
  <c r="H52" i="116"/>
  <c r="H179" i="117"/>
  <c r="H233" i="117"/>
  <c r="H96" i="117"/>
  <c r="H374" i="115"/>
  <c r="H258" i="115"/>
  <c r="H6" i="116"/>
  <c r="H328" i="115"/>
  <c r="H363" i="115"/>
  <c r="H345" i="115"/>
  <c r="H281" i="115"/>
  <c r="H227" i="115"/>
  <c r="H211" i="115"/>
  <c r="H195" i="115"/>
  <c r="H179" i="115"/>
  <c r="H163" i="115"/>
  <c r="H147" i="115"/>
  <c r="H114" i="115"/>
  <c r="H50" i="115"/>
  <c r="H351" i="115"/>
  <c r="H119" i="115"/>
  <c r="H55" i="115"/>
  <c r="H391" i="115"/>
  <c r="H84" i="115"/>
  <c r="H20" i="115"/>
  <c r="H279" i="115"/>
  <c r="H89" i="115"/>
  <c r="H25" i="115"/>
  <c r="H140" i="118"/>
  <c r="H448" i="116"/>
  <c r="H320" i="116"/>
  <c r="H192" i="116"/>
  <c r="H64" i="116"/>
  <c r="H217" i="117"/>
  <c r="H362" i="115"/>
  <c r="H445" i="115"/>
  <c r="H339" i="115"/>
  <c r="H276" i="115"/>
  <c r="H210" i="115"/>
  <c r="H178" i="115"/>
  <c r="H146" i="115"/>
  <c r="H46" i="115"/>
  <c r="H115" i="115"/>
  <c r="H359" i="115"/>
  <c r="H48" i="115"/>
  <c r="H271" i="115"/>
  <c r="H224" i="119"/>
  <c r="H199" i="119"/>
  <c r="H194" i="119"/>
  <c r="H287" i="117"/>
  <c r="H266" i="119"/>
  <c r="H348" i="118"/>
  <c r="H244" i="117"/>
  <c r="H73" i="118"/>
  <c r="H417" i="117"/>
  <c r="H287" i="118"/>
  <c r="H146" i="118"/>
  <c r="H424" i="117"/>
  <c r="H350" i="118"/>
  <c r="H217" i="118"/>
  <c r="H133" i="118"/>
  <c r="H51" i="118"/>
  <c r="H365" i="117"/>
  <c r="H120" i="118"/>
  <c r="H40" i="118"/>
  <c r="H134" i="117"/>
  <c r="H6" i="117"/>
  <c r="H423" i="116"/>
  <c r="H391" i="116"/>
  <c r="H359" i="116"/>
  <c r="H327" i="116"/>
  <c r="H295" i="116"/>
  <c r="H263" i="116"/>
  <c r="H231" i="116"/>
  <c r="H199" i="116"/>
  <c r="H167" i="116"/>
  <c r="H135" i="116"/>
  <c r="H103" i="116"/>
  <c r="H71" i="116"/>
  <c r="H39" i="116"/>
  <c r="H7" i="116"/>
  <c r="H127" i="117"/>
  <c r="H236" i="117"/>
  <c r="H181" i="117"/>
  <c r="H53" i="117"/>
  <c r="H84" i="117"/>
  <c r="H402" i="115"/>
  <c r="H274" i="115"/>
  <c r="H92" i="117"/>
  <c r="H357" i="115"/>
  <c r="H419" i="115"/>
  <c r="H372" i="115"/>
  <c r="H421" i="117"/>
  <c r="H291" i="118"/>
  <c r="H148" i="118"/>
  <c r="H70" i="118"/>
  <c r="AJ5" i="118"/>
  <c r="H114" i="117"/>
  <c r="H450" i="116"/>
  <c r="H418" i="116"/>
  <c r="H386" i="116"/>
  <c r="H354" i="116"/>
  <c r="H322" i="116"/>
  <c r="H290" i="116"/>
  <c r="H258" i="116"/>
  <c r="H226" i="116"/>
  <c r="H194" i="116"/>
  <c r="H162" i="116"/>
  <c r="H130" i="116"/>
  <c r="H98" i="116"/>
  <c r="H66" i="116"/>
  <c r="H34" i="116"/>
  <c r="H235" i="117"/>
  <c r="H107" i="117"/>
  <c r="H216" i="117"/>
  <c r="H161" i="117"/>
  <c r="H33" i="117"/>
  <c r="H7" i="117"/>
  <c r="H382" i="115"/>
  <c r="H260" i="115"/>
  <c r="H12" i="117"/>
  <c r="H336" i="115"/>
  <c r="H379" i="115"/>
  <c r="H353" i="115"/>
  <c r="H381" i="117"/>
  <c r="H262" i="118"/>
  <c r="H128" i="118"/>
  <c r="H60" i="118"/>
  <c r="H222" i="117"/>
  <c r="H94" i="117"/>
  <c r="H445" i="116"/>
  <c r="H413" i="116"/>
  <c r="H381" i="116"/>
  <c r="H349" i="116"/>
  <c r="H317" i="116"/>
  <c r="H285" i="116"/>
  <c r="H253" i="116"/>
  <c r="H221" i="116"/>
  <c r="H201" i="116"/>
  <c r="H181" i="116"/>
  <c r="H157" i="116"/>
  <c r="H137" i="116"/>
  <c r="H117" i="116"/>
  <c r="H93" i="116"/>
  <c r="H73" i="116"/>
  <c r="H53" i="116"/>
  <c r="H29" i="116"/>
  <c r="H9" i="116"/>
  <c r="H183" i="117"/>
  <c r="H87" i="117"/>
  <c r="Y3" i="118"/>
  <c r="H237" i="117"/>
  <c r="H141" i="117"/>
  <c r="H61" i="117"/>
  <c r="H112" i="117"/>
  <c r="H120" i="117"/>
  <c r="H37" i="119"/>
  <c r="H124" i="118"/>
  <c r="H90" i="117"/>
  <c r="H396" i="116"/>
  <c r="H316" i="116"/>
  <c r="H220" i="116"/>
  <c r="H140" i="116"/>
  <c r="H60" i="116"/>
  <c r="H83" i="117"/>
  <c r="H73" i="117"/>
  <c r="H390" i="115"/>
  <c r="H254" i="115"/>
  <c r="H440" i="115"/>
  <c r="H312" i="115"/>
  <c r="Y3" i="116"/>
  <c r="H337" i="115"/>
  <c r="H273" i="115"/>
  <c r="H225" i="115"/>
  <c r="H209" i="115"/>
  <c r="H193" i="115"/>
  <c r="H177" i="115"/>
  <c r="H161" i="115"/>
  <c r="H145" i="115"/>
  <c r="H106" i="115"/>
  <c r="H42" i="115"/>
  <c r="H323" i="115"/>
  <c r="H111" i="115"/>
  <c r="H47" i="115"/>
  <c r="H140" i="115"/>
  <c r="H76" i="115"/>
  <c r="H12" i="115"/>
  <c r="H263" i="115"/>
  <c r="H81" i="115"/>
  <c r="H17" i="115"/>
  <c r="H262" i="119"/>
  <c r="H172" i="118"/>
  <c r="H18" i="118"/>
  <c r="H10" i="117"/>
  <c r="H392" i="116"/>
  <c r="H328" i="116"/>
  <c r="H264" i="116"/>
  <c r="H200" i="116"/>
  <c r="H136" i="116"/>
  <c r="H72" i="116"/>
  <c r="H8" i="116"/>
  <c r="H240" i="117"/>
  <c r="H57" i="117"/>
  <c r="H410" i="115"/>
  <c r="H282" i="115"/>
  <c r="H124" i="117"/>
  <c r="H365" i="115"/>
  <c r="H435" i="115"/>
  <c r="H380" i="115"/>
  <c r="H300" i="115"/>
  <c r="H232" i="115"/>
  <c r="H216" i="115"/>
  <c r="H200" i="115"/>
  <c r="H184" i="115"/>
  <c r="H168" i="115"/>
  <c r="H152" i="115"/>
  <c r="H134" i="115"/>
  <c r="H70" i="115"/>
  <c r="AJ5" i="115"/>
  <c r="H139" i="115"/>
  <c r="H75" i="115"/>
  <c r="H11" i="115"/>
  <c r="H104" i="115"/>
  <c r="H40" i="115"/>
  <c r="H319" i="115"/>
  <c r="H109" i="115"/>
  <c r="H45" i="115"/>
  <c r="AJ6" i="115"/>
  <c r="H98" i="118"/>
  <c r="H432" i="116"/>
  <c r="H304" i="116"/>
  <c r="H176" i="116"/>
  <c r="H48" i="116"/>
  <c r="H153" i="117"/>
  <c r="H330" i="115"/>
  <c r="H413" i="115"/>
  <c r="H428" i="115"/>
  <c r="H238" i="115"/>
  <c r="H206" i="115"/>
  <c r="H174" i="115"/>
  <c r="H439" i="115"/>
  <c r="H30" i="115"/>
  <c r="H99" i="115"/>
  <c r="H96" i="115"/>
  <c r="H133" i="115"/>
  <c r="Y3" i="115"/>
  <c r="H307" i="118"/>
  <c r="H74" i="118"/>
  <c r="H122" i="117"/>
  <c r="H420" i="116"/>
  <c r="H356" i="116"/>
  <c r="H292" i="116"/>
  <c r="H228" i="116"/>
  <c r="H164" i="116"/>
  <c r="H100" i="116"/>
  <c r="H36" i="116"/>
  <c r="H115" i="117"/>
  <c r="H96" i="119"/>
  <c r="H71" i="119"/>
  <c r="H66" i="119"/>
  <c r="H305" i="118"/>
  <c r="H414" i="117"/>
  <c r="H284" i="118"/>
  <c r="H255" i="118"/>
  <c r="H29" i="118"/>
  <c r="H353" i="117"/>
  <c r="H243" i="118"/>
  <c r="H428" i="119"/>
  <c r="H360" i="117"/>
  <c r="H302" i="118"/>
  <c r="H197" i="118"/>
  <c r="H113" i="118"/>
  <c r="H27" i="118"/>
  <c r="H331" i="118"/>
  <c r="H112" i="118"/>
  <c r="H24" i="118"/>
  <c r="H118" i="117"/>
  <c r="H451" i="116"/>
  <c r="H419" i="116"/>
  <c r="H387" i="116"/>
  <c r="H355" i="116"/>
  <c r="H323" i="116"/>
  <c r="H291" i="116"/>
  <c r="H259" i="116"/>
  <c r="H227" i="116"/>
  <c r="H195" i="116"/>
  <c r="H163" i="116"/>
  <c r="H131" i="116"/>
  <c r="H99" i="116"/>
  <c r="H67" i="116"/>
  <c r="H35" i="116"/>
  <c r="H239" i="117"/>
  <c r="H111" i="117"/>
  <c r="H220" i="117"/>
  <c r="H165" i="117"/>
  <c r="H37" i="117"/>
  <c r="H20" i="117"/>
  <c r="H386" i="115"/>
  <c r="H261" i="115"/>
  <c r="H28" i="117"/>
  <c r="H341" i="115"/>
  <c r="H387" i="115"/>
  <c r="H356" i="115"/>
  <c r="H389" i="117"/>
  <c r="H267" i="118"/>
  <c r="H132" i="118"/>
  <c r="H62" i="118"/>
  <c r="H230" i="117"/>
  <c r="H98" i="117"/>
  <c r="H446" i="116"/>
  <c r="H414" i="116"/>
  <c r="H382" i="116"/>
  <c r="H350" i="116"/>
  <c r="H318" i="116"/>
  <c r="H286" i="116"/>
  <c r="H254" i="116"/>
  <c r="H222" i="116"/>
  <c r="H190" i="116"/>
  <c r="H158" i="116"/>
  <c r="H126" i="116"/>
  <c r="H94" i="116"/>
  <c r="H62" i="116"/>
  <c r="H30" i="116"/>
  <c r="H219" i="117"/>
  <c r="H91" i="117"/>
  <c r="H200" i="117"/>
  <c r="H145" i="117"/>
  <c r="H17" i="117"/>
  <c r="H136" i="117"/>
  <c r="H366" i="115"/>
  <c r="H256" i="115"/>
  <c r="H448" i="115"/>
  <c r="H320" i="115"/>
  <c r="H347" i="115"/>
  <c r="H384" i="119"/>
  <c r="H349" i="117"/>
  <c r="H240" i="118"/>
  <c r="H114" i="118"/>
  <c r="H52" i="118"/>
  <c r="H206" i="117"/>
  <c r="H78" i="117"/>
  <c r="H441" i="116"/>
  <c r="H409" i="116"/>
  <c r="H377" i="116"/>
  <c r="H345" i="116"/>
  <c r="H313" i="116"/>
  <c r="H281" i="116"/>
  <c r="H249" i="116"/>
  <c r="H217" i="116"/>
  <c r="H197" i="116"/>
  <c r="H173" i="116"/>
  <c r="H153" i="116"/>
  <c r="H133" i="116"/>
  <c r="H109" i="116"/>
  <c r="H89" i="116"/>
  <c r="H69" i="116"/>
  <c r="H45" i="116"/>
  <c r="H25" i="116"/>
  <c r="AJ3" i="118"/>
  <c r="H151" i="117"/>
  <c r="H71" i="117"/>
  <c r="H228" i="117"/>
  <c r="H205" i="117"/>
  <c r="H125" i="117"/>
  <c r="H45" i="117"/>
  <c r="H5" i="117"/>
  <c r="H56" i="117"/>
  <c r="H373" i="117"/>
  <c r="H58" i="118"/>
  <c r="H26" i="117"/>
  <c r="H380" i="116"/>
  <c r="H284" i="116"/>
  <c r="H204" i="116"/>
  <c r="H124" i="116"/>
  <c r="H28" i="116"/>
  <c r="H19" i="117"/>
  <c r="H9" i="117"/>
  <c r="H326" i="115"/>
  <c r="H246" i="115"/>
  <c r="H408" i="115"/>
  <c r="H280" i="115"/>
  <c r="H425" i="115"/>
  <c r="H321" i="115"/>
  <c r="H237" i="115"/>
  <c r="H221" i="115"/>
  <c r="H205" i="115"/>
  <c r="H189" i="115"/>
  <c r="H173" i="115"/>
  <c r="H157" i="115"/>
  <c r="H407" i="115"/>
  <c r="H90" i="115"/>
  <c r="H26" i="115"/>
  <c r="H291" i="115"/>
  <c r="H95" i="115"/>
  <c r="H31" i="115"/>
  <c r="H124" i="115"/>
  <c r="H60" i="115"/>
  <c r="H431" i="115"/>
  <c r="H129" i="115"/>
  <c r="H65" i="115"/>
  <c r="Y2" i="115"/>
  <c r="H341" i="117"/>
  <c r="K7" i="119"/>
  <c r="H202" i="117"/>
  <c r="H440" i="116"/>
  <c r="H376" i="116"/>
  <c r="H312" i="116"/>
  <c r="H248" i="116"/>
  <c r="H184" i="116"/>
  <c r="H120" i="116"/>
  <c r="H56" i="116"/>
  <c r="H195" i="117"/>
  <c r="AJ2" i="118"/>
  <c r="H160" i="117"/>
  <c r="H378" i="115"/>
  <c r="H259" i="115"/>
  <c r="AJ4" i="117"/>
  <c r="H333" i="115"/>
  <c r="H371" i="115"/>
  <c r="H348" i="115"/>
  <c r="H284" i="115"/>
  <c r="H228" i="115"/>
  <c r="H212" i="115"/>
  <c r="H196" i="115"/>
  <c r="H180" i="115"/>
  <c r="H164" i="115"/>
  <c r="H148" i="115"/>
  <c r="H118" i="115"/>
  <c r="H54" i="115"/>
  <c r="H383" i="115"/>
  <c r="H123" i="115"/>
  <c r="H59" i="115"/>
  <c r="H423" i="115"/>
  <c r="H88" i="115"/>
  <c r="H24" i="115"/>
  <c r="H287" i="115"/>
  <c r="H93" i="115"/>
  <c r="H29" i="115"/>
  <c r="H405" i="117"/>
  <c r="H34" i="118"/>
  <c r="H400" i="116"/>
  <c r="H272" i="116"/>
  <c r="H144" i="116"/>
  <c r="H16" i="116"/>
  <c r="H25" i="117"/>
  <c r="H266" i="115"/>
  <c r="H349" i="115"/>
  <c r="H364" i="115"/>
  <c r="H230" i="115"/>
  <c r="H198" i="115"/>
  <c r="H166" i="115"/>
  <c r="H126" i="115"/>
  <c r="H447" i="115"/>
  <c r="H67" i="115"/>
  <c r="H64" i="115"/>
  <c r="H101" i="115"/>
  <c r="H380" i="118"/>
  <c r="H220" i="118"/>
  <c r="H42" i="118"/>
  <c r="H58" i="117"/>
  <c r="H404" i="116"/>
  <c r="H340" i="116"/>
  <c r="H276" i="116"/>
  <c r="H212" i="116"/>
  <c r="H148" i="116"/>
  <c r="H84" i="116"/>
  <c r="H20" i="116"/>
  <c r="H51" i="117"/>
  <c r="H388" i="119"/>
  <c r="H336" i="119"/>
  <c r="H304" i="117"/>
  <c r="H7" i="118"/>
  <c r="H70" i="117"/>
  <c r="H343" i="116"/>
  <c r="H215" i="116"/>
  <c r="H87" i="116"/>
  <c r="H63" i="117"/>
  <c r="H24" i="117"/>
  <c r="H293" i="115"/>
  <c r="H212" i="118"/>
  <c r="H50" i="117"/>
  <c r="H338" i="116"/>
  <c r="H210" i="116"/>
  <c r="H82" i="116"/>
  <c r="H43" i="117"/>
  <c r="H446" i="115"/>
  <c r="H272" i="115"/>
  <c r="H192" i="118"/>
  <c r="H30" i="117"/>
  <c r="H333" i="116"/>
  <c r="H213" i="116"/>
  <c r="H125" i="116"/>
  <c r="H41" i="116"/>
  <c r="H55" i="117"/>
  <c r="H13" i="117"/>
  <c r="H26" i="118"/>
  <c r="H188" i="116"/>
  <c r="H104" i="117"/>
  <c r="H2" i="115"/>
  <c r="H217" i="115"/>
  <c r="H153" i="115"/>
  <c r="H143" i="115"/>
  <c r="H44" i="115"/>
  <c r="H163" i="117"/>
  <c r="H424" i="116"/>
  <c r="H168" i="116"/>
  <c r="H185" i="117"/>
  <c r="H429" i="115"/>
  <c r="H268" i="115"/>
  <c r="H176" i="115"/>
  <c r="H38" i="115"/>
  <c r="H136" i="115"/>
  <c r="H77" i="115"/>
  <c r="H368" i="116"/>
  <c r="H168" i="117"/>
  <c r="H222" i="115"/>
  <c r="H299" i="115"/>
  <c r="H437" i="117"/>
  <c r="H388" i="116"/>
  <c r="H132" i="116"/>
  <c r="H169" i="117"/>
  <c r="H3" i="116"/>
  <c r="H278" i="115"/>
  <c r="H424" i="115"/>
  <c r="H264" i="115"/>
  <c r="H377" i="115"/>
  <c r="H265" i="115"/>
  <c r="H219" i="115"/>
  <c r="H199" i="115"/>
  <c r="H175" i="115"/>
  <c r="H155" i="115"/>
  <c r="H130" i="115"/>
  <c r="H34" i="115"/>
  <c r="H275" i="115"/>
  <c r="H71" i="115"/>
  <c r="H132" i="115"/>
  <c r="H52" i="115"/>
  <c r="H311" i="115"/>
  <c r="H73" i="115"/>
  <c r="H165" i="119"/>
  <c r="H106" i="117"/>
  <c r="H288" i="116"/>
  <c r="H128" i="116"/>
  <c r="H35" i="117"/>
  <c r="H298" i="115"/>
  <c r="H317" i="115"/>
  <c r="H308" i="115"/>
  <c r="H202" i="115"/>
  <c r="H162" i="115"/>
  <c r="H78" i="115"/>
  <c r="H83" i="115"/>
  <c r="H112" i="115"/>
  <c r="H303" i="115"/>
  <c r="H21" i="115"/>
  <c r="H386" i="119"/>
  <c r="H289" i="117"/>
  <c r="H268" i="118"/>
  <c r="H216" i="118"/>
  <c r="H311" i="116"/>
  <c r="H183" i="116"/>
  <c r="H55" i="116"/>
  <c r="AJ4" i="118"/>
  <c r="H434" i="116"/>
  <c r="H50" i="116"/>
  <c r="H318" i="115"/>
  <c r="H92" i="118"/>
  <c r="H301" i="116"/>
  <c r="H105" i="116"/>
  <c r="H196" i="117"/>
  <c r="H444" i="116"/>
  <c r="H92" i="116"/>
  <c r="H393" i="115"/>
  <c r="H138" i="115"/>
  <c r="H327" i="115"/>
  <c r="H339" i="118"/>
  <c r="H104" i="116"/>
  <c r="H301" i="115"/>
  <c r="H160" i="115"/>
  <c r="H72" i="115"/>
  <c r="H247" i="115"/>
  <c r="H35" i="115"/>
  <c r="H156" i="118"/>
  <c r="H68" i="116"/>
  <c r="H406" i="115"/>
  <c r="H392" i="115"/>
  <c r="H329" i="115"/>
  <c r="H215" i="115"/>
  <c r="H171" i="115"/>
  <c r="H98" i="115"/>
  <c r="H18" i="115"/>
  <c r="H39" i="115"/>
  <c r="H36" i="115"/>
  <c r="H278" i="118"/>
  <c r="H256" i="116"/>
  <c r="H89" i="117"/>
  <c r="H3" i="115"/>
  <c r="H194" i="115"/>
  <c r="H14" i="115"/>
  <c r="H51" i="115"/>
  <c r="H117" i="115"/>
  <c r="H381" i="119"/>
  <c r="H36" i="119"/>
  <c r="H210" i="118"/>
  <c r="H177" i="118"/>
  <c r="H80" i="118"/>
  <c r="H407" i="116"/>
  <c r="H279" i="116"/>
  <c r="H151" i="116"/>
  <c r="H23" i="116"/>
  <c r="H117" i="117"/>
  <c r="H249" i="115"/>
  <c r="H229" i="119"/>
  <c r="H38" i="118"/>
  <c r="H402" i="116"/>
  <c r="H274" i="116"/>
  <c r="H146" i="116"/>
  <c r="H18" i="116"/>
  <c r="H97" i="117"/>
  <c r="H244" i="115"/>
  <c r="H69" i="119"/>
  <c r="H28" i="118"/>
  <c r="H397" i="116"/>
  <c r="H269" i="116"/>
  <c r="H169" i="116"/>
  <c r="H85" i="116"/>
  <c r="H215" i="117"/>
  <c r="H189" i="117"/>
  <c r="AJ6" i="116"/>
  <c r="H348" i="116"/>
  <c r="H12" i="116"/>
  <c r="H172" i="117"/>
  <c r="H305" i="115"/>
  <c r="H185" i="115"/>
  <c r="H74" i="115"/>
  <c r="H15" i="115"/>
  <c r="H113" i="115"/>
  <c r="H82" i="118"/>
  <c r="H296" i="116"/>
  <c r="H40" i="116"/>
  <c r="H346" i="115"/>
  <c r="H444" i="115"/>
  <c r="H208" i="115"/>
  <c r="H144" i="115"/>
  <c r="H107" i="115"/>
  <c r="H8" i="115"/>
  <c r="H277" i="117"/>
  <c r="H112" i="116"/>
  <c r="H285" i="115"/>
  <c r="H158" i="115"/>
  <c r="H32" i="115"/>
  <c r="H10" i="118"/>
  <c r="H260" i="116"/>
  <c r="H3" i="118"/>
  <c r="H41" i="117"/>
  <c r="H342" i="115"/>
  <c r="H242" i="115"/>
  <c r="H360" i="115"/>
  <c r="H441" i="115"/>
  <c r="H313" i="115"/>
  <c r="H231" i="115"/>
  <c r="H207" i="115"/>
  <c r="H187" i="115"/>
  <c r="H167" i="115"/>
  <c r="AJ3" i="117"/>
  <c r="H82" i="115"/>
  <c r="Y2" i="116"/>
  <c r="H103" i="115"/>
  <c r="H23" i="115"/>
  <c r="H100" i="115"/>
  <c r="H5" i="115"/>
  <c r="H121" i="115"/>
  <c r="H41" i="115"/>
  <c r="H66" i="118"/>
  <c r="H384" i="116"/>
  <c r="H224" i="116"/>
  <c r="H32" i="116"/>
  <c r="H32" i="117"/>
  <c r="H239" i="115"/>
  <c r="H396" i="115"/>
  <c r="H226" i="115"/>
  <c r="H186" i="115"/>
  <c r="H142" i="115"/>
  <c r="H331" i="115"/>
  <c r="H19" i="115"/>
  <c r="H16" i="115"/>
  <c r="H85" i="115"/>
  <c r="H205" i="119"/>
  <c r="H187" i="118"/>
  <c r="H241" i="119"/>
  <c r="H91" i="118"/>
  <c r="H214" i="117"/>
  <c r="H375" i="116"/>
  <c r="H247" i="116"/>
  <c r="H119" i="116"/>
  <c r="H191" i="117"/>
  <c r="H144" i="117"/>
  <c r="H421" i="115"/>
  <c r="H293" i="117"/>
  <c r="H178" i="117"/>
  <c r="H370" i="116"/>
  <c r="H242" i="116"/>
  <c r="H114" i="116"/>
  <c r="H171" i="117"/>
  <c r="H64" i="117"/>
  <c r="H400" i="115"/>
  <c r="H253" i="117"/>
  <c r="H158" i="117"/>
  <c r="H365" i="116"/>
  <c r="H237" i="116"/>
  <c r="H149" i="116"/>
  <c r="H61" i="116"/>
  <c r="H135" i="117"/>
  <c r="H109" i="117"/>
  <c r="H256" i="118"/>
  <c r="H268" i="116"/>
  <c r="H192" i="117"/>
  <c r="H376" i="115"/>
  <c r="H233" i="115"/>
  <c r="H169" i="115"/>
  <c r="H10" i="115"/>
  <c r="H108" i="115"/>
  <c r="H49" i="115"/>
  <c r="H138" i="117"/>
  <c r="H232" i="116"/>
  <c r="H131" i="117"/>
  <c r="H251" i="115"/>
  <c r="H332" i="115"/>
  <c r="H192" i="115"/>
  <c r="H102" i="115"/>
  <c r="H43" i="115"/>
  <c r="H141" i="115"/>
  <c r="H170" i="117"/>
  <c r="H99" i="117"/>
  <c r="H324" i="115"/>
  <c r="H94" i="115"/>
  <c r="H69" i="115"/>
  <c r="H2" i="117"/>
  <c r="H196" i="116"/>
  <c r="H224" i="117"/>
  <c r="H36" i="117"/>
  <c r="H310" i="115"/>
  <c r="H108" i="117"/>
  <c r="H296" i="115"/>
  <c r="H409" i="115"/>
  <c r="H297" i="115"/>
  <c r="H223" i="115"/>
  <c r="H203" i="115"/>
  <c r="H183" i="115"/>
  <c r="H159" i="115"/>
  <c r="H343" i="115"/>
  <c r="H66" i="115"/>
  <c r="H307" i="115"/>
  <c r="H87" i="115"/>
  <c r="H7" i="115"/>
  <c r="H68" i="115"/>
  <c r="H367" i="115"/>
  <c r="H105" i="115"/>
  <c r="H9" i="115"/>
  <c r="H238" i="117"/>
  <c r="H352" i="116"/>
  <c r="H160" i="116"/>
  <c r="H227" i="117"/>
  <c r="H438" i="115"/>
  <c r="H381" i="115"/>
  <c r="H340" i="115"/>
  <c r="H218" i="115"/>
  <c r="H170" i="115"/>
  <c r="H110" i="115"/>
  <c r="H267" i="115"/>
  <c r="H128" i="115"/>
  <c r="H335" i="115"/>
  <c r="H53" i="115"/>
  <c r="H350" i="117"/>
  <c r="H439" i="116"/>
  <c r="H338" i="115"/>
  <c r="H436" i="115"/>
  <c r="H102" i="118"/>
  <c r="H306" i="116"/>
  <c r="H178" i="116"/>
  <c r="H225" i="117"/>
  <c r="H417" i="115"/>
  <c r="H429" i="116"/>
  <c r="H189" i="116"/>
  <c r="H21" i="116"/>
  <c r="H116" i="117"/>
  <c r="H294" i="115"/>
  <c r="H201" i="115"/>
  <c r="H79" i="115"/>
  <c r="H360" i="116"/>
  <c r="H100" i="117"/>
  <c r="H224" i="115"/>
  <c r="H315" i="115"/>
  <c r="H13" i="115"/>
  <c r="H240" i="116"/>
  <c r="H190" i="115"/>
  <c r="H324" i="116"/>
  <c r="H105" i="117"/>
  <c r="H250" i="115"/>
  <c r="H427" i="115"/>
  <c r="H235" i="115"/>
  <c r="H191" i="115"/>
  <c r="H151" i="115"/>
  <c r="H135" i="115"/>
  <c r="H116" i="115"/>
  <c r="H137" i="115"/>
  <c r="H57" i="115"/>
  <c r="H416" i="116"/>
  <c r="H96" i="116"/>
  <c r="H255" i="115"/>
  <c r="H234" i="115"/>
  <c r="H154" i="115"/>
  <c r="H80" i="115"/>
  <c r="F266" i="115" l="1"/>
  <c r="G266" i="115"/>
  <c r="F274" i="115"/>
  <c r="G274" i="115"/>
  <c r="F282" i="115"/>
  <c r="G282" i="115"/>
  <c r="F290" i="115"/>
  <c r="G290" i="115"/>
  <c r="F298" i="115"/>
  <c r="G298" i="115"/>
  <c r="F306" i="115"/>
  <c r="G306" i="115"/>
  <c r="F314" i="115"/>
  <c r="G314" i="115"/>
  <c r="F322" i="115"/>
  <c r="G322" i="115"/>
  <c r="F330" i="115"/>
  <c r="G330" i="115"/>
  <c r="F347" i="115"/>
  <c r="G347" i="115"/>
  <c r="F350" i="115"/>
  <c r="G350" i="115"/>
  <c r="F361" i="115"/>
  <c r="G361" i="115"/>
  <c r="F379" i="115"/>
  <c r="G379" i="115"/>
  <c r="F382" i="115"/>
  <c r="G382" i="115"/>
  <c r="F393" i="115"/>
  <c r="G393" i="115"/>
  <c r="F411" i="115"/>
  <c r="G411" i="115"/>
  <c r="F414" i="115"/>
  <c r="G414" i="115"/>
  <c r="F425" i="115"/>
  <c r="G425" i="115"/>
  <c r="F443" i="115"/>
  <c r="G443" i="115"/>
  <c r="F446" i="115"/>
  <c r="G446" i="115"/>
  <c r="G29" i="116"/>
  <c r="F29" i="116"/>
  <c r="G61" i="116"/>
  <c r="F61" i="116"/>
  <c r="G93" i="116"/>
  <c r="F93" i="116"/>
  <c r="G125" i="116"/>
  <c r="F125" i="116"/>
  <c r="G157" i="116"/>
  <c r="F157" i="116"/>
  <c r="G189" i="116"/>
  <c r="F189" i="116"/>
  <c r="F3" i="115"/>
  <c r="AI3" i="115"/>
  <c r="G7" i="115"/>
  <c r="G11" i="115"/>
  <c r="G15" i="115"/>
  <c r="G19" i="115"/>
  <c r="G23" i="115"/>
  <c r="G27" i="115"/>
  <c r="G31" i="115"/>
  <c r="G35" i="115"/>
  <c r="G39" i="115"/>
  <c r="G43" i="115"/>
  <c r="G47" i="115"/>
  <c r="G51" i="115"/>
  <c r="G55" i="115"/>
  <c r="G59" i="115"/>
  <c r="G63" i="115"/>
  <c r="G67" i="115"/>
  <c r="G71" i="115"/>
  <c r="G75" i="115"/>
  <c r="G79" i="115"/>
  <c r="G83" i="115"/>
  <c r="G87" i="115"/>
  <c r="G91" i="115"/>
  <c r="G95" i="115"/>
  <c r="G99" i="115"/>
  <c r="G103" i="115"/>
  <c r="G107" i="115"/>
  <c r="G111" i="115"/>
  <c r="G115" i="115"/>
  <c r="G119" i="115"/>
  <c r="G123" i="115"/>
  <c r="G127" i="115"/>
  <c r="G131" i="115"/>
  <c r="G135" i="115"/>
  <c r="G139" i="115"/>
  <c r="G143" i="115"/>
  <c r="G251" i="115"/>
  <c r="G253" i="115"/>
  <c r="F267" i="115"/>
  <c r="G267" i="115"/>
  <c r="F269" i="115"/>
  <c r="G269" i="115"/>
  <c r="F275" i="115"/>
  <c r="G275" i="115"/>
  <c r="F277" i="115"/>
  <c r="G277" i="115"/>
  <c r="F283" i="115"/>
  <c r="G283" i="115"/>
  <c r="F285" i="115"/>
  <c r="G285" i="115"/>
  <c r="F291" i="115"/>
  <c r="G291" i="115"/>
  <c r="F293" i="115"/>
  <c r="G293" i="115"/>
  <c r="F299" i="115"/>
  <c r="G299" i="115"/>
  <c r="F301" i="115"/>
  <c r="G301" i="115"/>
  <c r="F307" i="115"/>
  <c r="G307" i="115"/>
  <c r="F309" i="115"/>
  <c r="G309" i="115"/>
  <c r="F315" i="115"/>
  <c r="G315" i="115"/>
  <c r="F317" i="115"/>
  <c r="G317" i="115"/>
  <c r="F323" i="115"/>
  <c r="G323" i="115"/>
  <c r="F325" i="115"/>
  <c r="G325" i="115"/>
  <c r="F331" i="115"/>
  <c r="G331" i="115"/>
  <c r="F333" i="115"/>
  <c r="G333" i="115"/>
  <c r="F339" i="115"/>
  <c r="G339" i="115"/>
  <c r="F342" i="115"/>
  <c r="G342" i="115"/>
  <c r="F353" i="115"/>
  <c r="G353" i="115"/>
  <c r="F371" i="115"/>
  <c r="G371" i="115"/>
  <c r="F374" i="115"/>
  <c r="G374" i="115"/>
  <c r="F385" i="115"/>
  <c r="G385" i="115"/>
  <c r="F403" i="115"/>
  <c r="G403" i="115"/>
  <c r="F406" i="115"/>
  <c r="G406" i="115"/>
  <c r="F417" i="115"/>
  <c r="G417" i="115"/>
  <c r="F435" i="115"/>
  <c r="G435" i="115"/>
  <c r="F438" i="115"/>
  <c r="G438" i="115"/>
  <c r="F449" i="115"/>
  <c r="G449" i="115"/>
  <c r="G26" i="116"/>
  <c r="F26" i="116"/>
  <c r="G58" i="116"/>
  <c r="F58" i="116"/>
  <c r="G90" i="116"/>
  <c r="F90" i="116"/>
  <c r="G122" i="116"/>
  <c r="F122" i="116"/>
  <c r="G154" i="116"/>
  <c r="F154" i="116"/>
  <c r="G186" i="116"/>
  <c r="F186" i="116"/>
  <c r="G10" i="115"/>
  <c r="G14" i="115"/>
  <c r="G18" i="115"/>
  <c r="G22" i="115"/>
  <c r="G26" i="115"/>
  <c r="G30" i="115"/>
  <c r="G34" i="115"/>
  <c r="G38" i="115"/>
  <c r="G42" i="115"/>
  <c r="G46" i="115"/>
  <c r="G50" i="115"/>
  <c r="G54" i="115"/>
  <c r="G58" i="115"/>
  <c r="G62" i="115"/>
  <c r="G66" i="115"/>
  <c r="G70" i="115"/>
  <c r="G74" i="115"/>
  <c r="G78" i="115"/>
  <c r="G82" i="115"/>
  <c r="G86" i="115"/>
  <c r="G90" i="115"/>
  <c r="G94" i="115"/>
  <c r="G98" i="115"/>
  <c r="G102" i="115"/>
  <c r="G106" i="115"/>
  <c r="G110" i="115"/>
  <c r="G114" i="115"/>
  <c r="G118" i="115"/>
  <c r="G122" i="115"/>
  <c r="G126" i="115"/>
  <c r="G130" i="115"/>
  <c r="G134" i="115"/>
  <c r="G138" i="115"/>
  <c r="G142" i="115"/>
  <c r="G145" i="115"/>
  <c r="G147" i="115"/>
  <c r="G149" i="115"/>
  <c r="G151" i="115"/>
  <c r="G153" i="115"/>
  <c r="G155" i="115"/>
  <c r="G157" i="115"/>
  <c r="G159" i="115"/>
  <c r="G161" i="115"/>
  <c r="G163" i="115"/>
  <c r="G165" i="115"/>
  <c r="G167" i="115"/>
  <c r="G169" i="115"/>
  <c r="G171" i="115"/>
  <c r="G173" i="115"/>
  <c r="G175" i="115"/>
  <c r="G177" i="115"/>
  <c r="G179" i="115"/>
  <c r="G181" i="115"/>
  <c r="G183" i="115"/>
  <c r="G185" i="115"/>
  <c r="G187" i="115"/>
  <c r="G189" i="115"/>
  <c r="G191" i="115"/>
  <c r="G193" i="115"/>
  <c r="G195" i="115"/>
  <c r="G197" i="115"/>
  <c r="G199" i="115"/>
  <c r="G201" i="115"/>
  <c r="G203" i="115"/>
  <c r="G205" i="115"/>
  <c r="G207" i="115"/>
  <c r="G209" i="115"/>
  <c r="G211" i="115"/>
  <c r="G213" i="115"/>
  <c r="G215" i="115"/>
  <c r="G217" i="115"/>
  <c r="G219" i="115"/>
  <c r="G221" i="115"/>
  <c r="G223" i="115"/>
  <c r="G225" i="115"/>
  <c r="G227" i="115"/>
  <c r="G229" i="115"/>
  <c r="G231" i="115"/>
  <c r="G233" i="115"/>
  <c r="G235" i="115"/>
  <c r="G237" i="115"/>
  <c r="G239" i="115"/>
  <c r="G241" i="115"/>
  <c r="G255" i="115"/>
  <c r="G257" i="115"/>
  <c r="F270" i="115"/>
  <c r="G270" i="115"/>
  <c r="F278" i="115"/>
  <c r="G278" i="115"/>
  <c r="F286" i="115"/>
  <c r="G286" i="115"/>
  <c r="F294" i="115"/>
  <c r="G294" i="115"/>
  <c r="F302" i="115"/>
  <c r="G302" i="115"/>
  <c r="F310" i="115"/>
  <c r="G310" i="115"/>
  <c r="F318" i="115"/>
  <c r="G318" i="115"/>
  <c r="F326" i="115"/>
  <c r="G326" i="115"/>
  <c r="F334" i="115"/>
  <c r="G334" i="115"/>
  <c r="F345" i="115"/>
  <c r="G345" i="115"/>
  <c r="F363" i="115"/>
  <c r="G363" i="115"/>
  <c r="F366" i="115"/>
  <c r="G366" i="115"/>
  <c r="F377" i="115"/>
  <c r="G377" i="115"/>
  <c r="F395" i="115"/>
  <c r="G395" i="115"/>
  <c r="F398" i="115"/>
  <c r="G398" i="115"/>
  <c r="F409" i="115"/>
  <c r="G409" i="115"/>
  <c r="F427" i="115"/>
  <c r="G427" i="115"/>
  <c r="F430" i="115"/>
  <c r="G430" i="115"/>
  <c r="F441" i="115"/>
  <c r="G441" i="115"/>
  <c r="G13" i="116"/>
  <c r="F13" i="116"/>
  <c r="G45" i="116"/>
  <c r="F45" i="116"/>
  <c r="G77" i="116"/>
  <c r="F77" i="116"/>
  <c r="G109" i="116"/>
  <c r="F109" i="116"/>
  <c r="G141" i="116"/>
  <c r="F141" i="116"/>
  <c r="G173" i="116"/>
  <c r="F173" i="116"/>
  <c r="F2" i="115"/>
  <c r="F263" i="115"/>
  <c r="G263" i="115"/>
  <c r="F265" i="115"/>
  <c r="G265" i="115"/>
  <c r="F271" i="115"/>
  <c r="G271" i="115"/>
  <c r="F273" i="115"/>
  <c r="G273" i="115"/>
  <c r="F279" i="115"/>
  <c r="G279" i="115"/>
  <c r="F281" i="115"/>
  <c r="G281" i="115"/>
  <c r="F287" i="115"/>
  <c r="G287" i="115"/>
  <c r="F289" i="115"/>
  <c r="G289" i="115"/>
  <c r="F295" i="115"/>
  <c r="G295" i="115"/>
  <c r="F297" i="115"/>
  <c r="G297" i="115"/>
  <c r="F303" i="115"/>
  <c r="G303" i="115"/>
  <c r="F305" i="115"/>
  <c r="G305" i="115"/>
  <c r="F311" i="115"/>
  <c r="G311" i="115"/>
  <c r="F313" i="115"/>
  <c r="G313" i="115"/>
  <c r="F319" i="115"/>
  <c r="G319" i="115"/>
  <c r="F321" i="115"/>
  <c r="G321" i="115"/>
  <c r="F327" i="115"/>
  <c r="G327" i="115"/>
  <c r="F329" i="115"/>
  <c r="G329" i="115"/>
  <c r="F337" i="115"/>
  <c r="G337" i="115"/>
  <c r="F355" i="115"/>
  <c r="G355" i="115"/>
  <c r="F358" i="115"/>
  <c r="G358" i="115"/>
  <c r="F369" i="115"/>
  <c r="G369" i="115"/>
  <c r="F387" i="115"/>
  <c r="G387" i="115"/>
  <c r="F390" i="115"/>
  <c r="G390" i="115"/>
  <c r="F401" i="115"/>
  <c r="G401" i="115"/>
  <c r="F419" i="115"/>
  <c r="G419" i="115"/>
  <c r="F422" i="115"/>
  <c r="G422" i="115"/>
  <c r="F433" i="115"/>
  <c r="G433" i="115"/>
  <c r="F451" i="115"/>
  <c r="G451" i="115"/>
  <c r="F3" i="116"/>
  <c r="AI3" i="116"/>
  <c r="G3" i="116"/>
  <c r="G10" i="116"/>
  <c r="F10" i="116"/>
  <c r="G42" i="116"/>
  <c r="F42" i="116"/>
  <c r="G74" i="116"/>
  <c r="F74" i="116"/>
  <c r="G106" i="116"/>
  <c r="F106" i="116"/>
  <c r="G138" i="116"/>
  <c r="F138" i="116"/>
  <c r="G170" i="116"/>
  <c r="F170" i="116"/>
  <c r="G205" i="116"/>
  <c r="F205" i="116"/>
  <c r="G221" i="116"/>
  <c r="F221" i="116"/>
  <c r="G237" i="116"/>
  <c r="F237" i="116"/>
  <c r="G253" i="116"/>
  <c r="F253" i="116"/>
  <c r="G269" i="116"/>
  <c r="F269" i="116"/>
  <c r="G285" i="116"/>
  <c r="F285" i="116"/>
  <c r="G301" i="116"/>
  <c r="F301" i="116"/>
  <c r="G317" i="116"/>
  <c r="F317" i="116"/>
  <c r="G333" i="116"/>
  <c r="F333" i="116"/>
  <c r="G349" i="116"/>
  <c r="F349" i="116"/>
  <c r="G365" i="116"/>
  <c r="F365" i="116"/>
  <c r="G381" i="116"/>
  <c r="F381" i="116"/>
  <c r="G397" i="116"/>
  <c r="F397" i="116"/>
  <c r="G413" i="116"/>
  <c r="F413" i="116"/>
  <c r="G430" i="116"/>
  <c r="F430" i="116"/>
  <c r="G438" i="116"/>
  <c r="F438" i="116"/>
  <c r="G446" i="116"/>
  <c r="F446" i="116"/>
  <c r="G17" i="116"/>
  <c r="F17" i="116"/>
  <c r="G33" i="116"/>
  <c r="F33" i="116"/>
  <c r="G49" i="116"/>
  <c r="F49" i="116"/>
  <c r="G65" i="116"/>
  <c r="F65" i="116"/>
  <c r="G81" i="116"/>
  <c r="F81" i="116"/>
  <c r="G97" i="116"/>
  <c r="F97" i="116"/>
  <c r="G113" i="116"/>
  <c r="F113" i="116"/>
  <c r="G129" i="116"/>
  <c r="F129" i="116"/>
  <c r="G145" i="116"/>
  <c r="F145" i="116"/>
  <c r="G161" i="116"/>
  <c r="F161" i="116"/>
  <c r="G177" i="116"/>
  <c r="F177" i="116"/>
  <c r="G193" i="116"/>
  <c r="F193" i="116"/>
  <c r="G209" i="116"/>
  <c r="F209" i="116"/>
  <c r="G225" i="116"/>
  <c r="F225" i="116"/>
  <c r="G241" i="116"/>
  <c r="F241" i="116"/>
  <c r="G257" i="116"/>
  <c r="F257" i="116"/>
  <c r="G273" i="116"/>
  <c r="F273" i="116"/>
  <c r="G289" i="116"/>
  <c r="F289" i="116"/>
  <c r="G305" i="116"/>
  <c r="F305" i="116"/>
  <c r="G321" i="116"/>
  <c r="F321" i="116"/>
  <c r="G337" i="116"/>
  <c r="F337" i="116"/>
  <c r="G353" i="116"/>
  <c r="F353" i="116"/>
  <c r="G369" i="116"/>
  <c r="F369" i="116"/>
  <c r="G385" i="116"/>
  <c r="F385" i="116"/>
  <c r="G401" i="116"/>
  <c r="F401" i="116"/>
  <c r="G417" i="116"/>
  <c r="F417" i="116"/>
  <c r="F14" i="116"/>
  <c r="G21" i="116"/>
  <c r="F21" i="116"/>
  <c r="F30" i="116"/>
  <c r="G37" i="116"/>
  <c r="F37" i="116"/>
  <c r="F46" i="116"/>
  <c r="G53" i="116"/>
  <c r="F53" i="116"/>
  <c r="F62" i="116"/>
  <c r="G69" i="116"/>
  <c r="F69" i="116"/>
  <c r="F78" i="116"/>
  <c r="G85" i="116"/>
  <c r="F85" i="116"/>
  <c r="F94" i="116"/>
  <c r="G101" i="116"/>
  <c r="F101" i="116"/>
  <c r="F110" i="116"/>
  <c r="G117" i="116"/>
  <c r="F117" i="116"/>
  <c r="F126" i="116"/>
  <c r="G133" i="116"/>
  <c r="F133" i="116"/>
  <c r="F142" i="116"/>
  <c r="G149" i="116"/>
  <c r="F149" i="116"/>
  <c r="F158" i="116"/>
  <c r="G165" i="116"/>
  <c r="F165" i="116"/>
  <c r="F174" i="116"/>
  <c r="G181" i="116"/>
  <c r="F181" i="116"/>
  <c r="F190" i="116"/>
  <c r="G197" i="116"/>
  <c r="F197" i="116"/>
  <c r="G213" i="116"/>
  <c r="F213" i="116"/>
  <c r="G229" i="116"/>
  <c r="F229" i="116"/>
  <c r="G245" i="116"/>
  <c r="F245" i="116"/>
  <c r="G261" i="116"/>
  <c r="F261" i="116"/>
  <c r="G277" i="116"/>
  <c r="F277" i="116"/>
  <c r="G293" i="116"/>
  <c r="F293" i="116"/>
  <c r="G309" i="116"/>
  <c r="F309" i="116"/>
  <c r="G325" i="116"/>
  <c r="F325" i="116"/>
  <c r="G341" i="116"/>
  <c r="F341" i="116"/>
  <c r="G357" i="116"/>
  <c r="F357" i="116"/>
  <c r="G373" i="116"/>
  <c r="F373" i="116"/>
  <c r="G389" i="116"/>
  <c r="F389" i="116"/>
  <c r="G405" i="116"/>
  <c r="F405" i="116"/>
  <c r="G421" i="116"/>
  <c r="F421" i="116"/>
  <c r="G427" i="116"/>
  <c r="F427" i="116"/>
  <c r="G435" i="116"/>
  <c r="F435" i="116"/>
  <c r="G443" i="116"/>
  <c r="F443" i="116"/>
  <c r="G451" i="116"/>
  <c r="F451" i="116"/>
  <c r="F341" i="115"/>
  <c r="G341" i="115"/>
  <c r="F349" i="115"/>
  <c r="G349" i="115"/>
  <c r="F357" i="115"/>
  <c r="G357" i="115"/>
  <c r="F365" i="115"/>
  <c r="G365" i="115"/>
  <c r="F373" i="115"/>
  <c r="G373" i="115"/>
  <c r="F381" i="115"/>
  <c r="G381" i="115"/>
  <c r="F389" i="115"/>
  <c r="G389" i="115"/>
  <c r="F397" i="115"/>
  <c r="G397" i="115"/>
  <c r="F405" i="115"/>
  <c r="G405" i="115"/>
  <c r="F413" i="115"/>
  <c r="G413" i="115"/>
  <c r="F421" i="115"/>
  <c r="G421" i="115"/>
  <c r="F429" i="115"/>
  <c r="G429" i="115"/>
  <c r="F437" i="115"/>
  <c r="G437" i="115"/>
  <c r="F445" i="115"/>
  <c r="G445" i="115"/>
  <c r="G335" i="115"/>
  <c r="G338" i="115"/>
  <c r="G343" i="115"/>
  <c r="G346" i="115"/>
  <c r="G351" i="115"/>
  <c r="G354" i="115"/>
  <c r="G359" i="115"/>
  <c r="G362" i="115"/>
  <c r="G367" i="115"/>
  <c r="G370" i="115"/>
  <c r="G375" i="115"/>
  <c r="G378" i="115"/>
  <c r="G383" i="115"/>
  <c r="G386" i="115"/>
  <c r="G391" i="115"/>
  <c r="G394" i="115"/>
  <c r="G399" i="115"/>
  <c r="G402" i="115"/>
  <c r="G407" i="115"/>
  <c r="G410" i="115"/>
  <c r="G415" i="115"/>
  <c r="G418" i="115"/>
  <c r="G423" i="115"/>
  <c r="G426" i="115"/>
  <c r="G431" i="115"/>
  <c r="G434" i="115"/>
  <c r="G439" i="115"/>
  <c r="G442" i="115"/>
  <c r="G447" i="115"/>
  <c r="G450" i="115"/>
  <c r="G9" i="116"/>
  <c r="F9" i="116"/>
  <c r="G25" i="116"/>
  <c r="F25" i="116"/>
  <c r="G41" i="116"/>
  <c r="F41" i="116"/>
  <c r="G57" i="116"/>
  <c r="F57" i="116"/>
  <c r="G73" i="116"/>
  <c r="F73" i="116"/>
  <c r="G89" i="116"/>
  <c r="F89" i="116"/>
  <c r="G105" i="116"/>
  <c r="F105" i="116"/>
  <c r="G121" i="116"/>
  <c r="F121" i="116"/>
  <c r="G137" i="116"/>
  <c r="F137" i="116"/>
  <c r="G153" i="116"/>
  <c r="F153" i="116"/>
  <c r="G169" i="116"/>
  <c r="F169" i="116"/>
  <c r="G185" i="116"/>
  <c r="F185" i="116"/>
  <c r="G201" i="116"/>
  <c r="F201" i="116"/>
  <c r="G217" i="116"/>
  <c r="F217" i="116"/>
  <c r="G233" i="116"/>
  <c r="F233" i="116"/>
  <c r="G249" i="116"/>
  <c r="F249" i="116"/>
  <c r="G265" i="116"/>
  <c r="F265" i="116"/>
  <c r="G281" i="116"/>
  <c r="F281" i="116"/>
  <c r="G297" i="116"/>
  <c r="F297" i="116"/>
  <c r="G313" i="116"/>
  <c r="F313" i="116"/>
  <c r="G329" i="116"/>
  <c r="F329" i="116"/>
  <c r="G345" i="116"/>
  <c r="F345" i="116"/>
  <c r="G361" i="116"/>
  <c r="F361" i="116"/>
  <c r="G377" i="116"/>
  <c r="F377" i="116"/>
  <c r="G393" i="116"/>
  <c r="F393" i="116"/>
  <c r="G409" i="116"/>
  <c r="F409" i="116"/>
  <c r="F425" i="116"/>
  <c r="G425" i="116"/>
  <c r="F433" i="116"/>
  <c r="G433" i="116"/>
  <c r="F441" i="116"/>
  <c r="G441" i="116"/>
  <c r="F449" i="116"/>
  <c r="G449" i="116"/>
  <c r="G3" i="117"/>
  <c r="AI2" i="117"/>
  <c r="F3" i="117"/>
  <c r="F22" i="117"/>
  <c r="G22" i="117"/>
  <c r="F38" i="117"/>
  <c r="G38" i="117"/>
  <c r="AI2" i="116"/>
  <c r="G11" i="117"/>
  <c r="F18" i="117"/>
  <c r="G18" i="117"/>
  <c r="G27" i="117"/>
  <c r="F34" i="117"/>
  <c r="G34" i="117"/>
  <c r="G43" i="117"/>
  <c r="G59" i="117"/>
  <c r="G75" i="117"/>
  <c r="G91" i="117"/>
  <c r="G107" i="117"/>
  <c r="G123" i="117"/>
  <c r="G139" i="117"/>
  <c r="G155" i="117"/>
  <c r="G171" i="117"/>
  <c r="F253" i="117"/>
  <c r="G253" i="117"/>
  <c r="F269" i="117"/>
  <c r="G269" i="117"/>
  <c r="F285" i="117"/>
  <c r="G285" i="117"/>
  <c r="F301" i="117"/>
  <c r="G301" i="117"/>
  <c r="F317" i="117"/>
  <c r="G317" i="117"/>
  <c r="F333" i="117"/>
  <c r="G333" i="117"/>
  <c r="F349" i="117"/>
  <c r="G349" i="117"/>
  <c r="F365" i="117"/>
  <c r="G365" i="117"/>
  <c r="F381" i="117"/>
  <c r="G381" i="117"/>
  <c r="F397" i="117"/>
  <c r="G397" i="117"/>
  <c r="F413" i="117"/>
  <c r="G413" i="117"/>
  <c r="F429" i="117"/>
  <c r="G429" i="117"/>
  <c r="F445" i="117"/>
  <c r="G445" i="117"/>
  <c r="X3" i="117"/>
  <c r="G5" i="117"/>
  <c r="F14" i="117"/>
  <c r="G14" i="117"/>
  <c r="G23" i="117"/>
  <c r="F30" i="117"/>
  <c r="G30" i="117"/>
  <c r="G39" i="117"/>
  <c r="G55" i="117"/>
  <c r="G71" i="117"/>
  <c r="G87" i="117"/>
  <c r="G103" i="117"/>
  <c r="G119" i="117"/>
  <c r="G135" i="117"/>
  <c r="G151" i="117"/>
  <c r="G167" i="117"/>
  <c r="F10" i="117"/>
  <c r="G10" i="117"/>
  <c r="F26" i="117"/>
  <c r="G26" i="117"/>
  <c r="F42" i="117"/>
  <c r="G42" i="117"/>
  <c r="F245" i="117"/>
  <c r="G245" i="117"/>
  <c r="F261" i="117"/>
  <c r="G261" i="117"/>
  <c r="F277" i="117"/>
  <c r="G277" i="117"/>
  <c r="F293" i="117"/>
  <c r="G293" i="117"/>
  <c r="F309" i="117"/>
  <c r="G309" i="117"/>
  <c r="F325" i="117"/>
  <c r="G325" i="117"/>
  <c r="F341" i="117"/>
  <c r="G341" i="117"/>
  <c r="F357" i="117"/>
  <c r="G357" i="117"/>
  <c r="F373" i="117"/>
  <c r="G373" i="117"/>
  <c r="F389" i="117"/>
  <c r="G389" i="117"/>
  <c r="F405" i="117"/>
  <c r="G405" i="117"/>
  <c r="F421" i="117"/>
  <c r="G421" i="117"/>
  <c r="F437" i="117"/>
  <c r="G437" i="117"/>
  <c r="F46" i="117"/>
  <c r="G46" i="117"/>
  <c r="F50" i="117"/>
  <c r="G50" i="117"/>
  <c r="F54" i="117"/>
  <c r="G54" i="117"/>
  <c r="F58" i="117"/>
  <c r="G58" i="117"/>
  <c r="F62" i="117"/>
  <c r="G62" i="117"/>
  <c r="F66" i="117"/>
  <c r="G66" i="117"/>
  <c r="F70" i="117"/>
  <c r="G70" i="117"/>
  <c r="F74" i="117"/>
  <c r="G74" i="117"/>
  <c r="F78" i="117"/>
  <c r="G78" i="117"/>
  <c r="F82" i="117"/>
  <c r="G82" i="117"/>
  <c r="F86" i="117"/>
  <c r="G86" i="117"/>
  <c r="F90" i="117"/>
  <c r="G90" i="117"/>
  <c r="F94" i="117"/>
  <c r="G94" i="117"/>
  <c r="F98" i="117"/>
  <c r="G98" i="117"/>
  <c r="F102" i="117"/>
  <c r="G102" i="117"/>
  <c r="F106" i="117"/>
  <c r="G106" i="117"/>
  <c r="F110" i="117"/>
  <c r="G110" i="117"/>
  <c r="F114" i="117"/>
  <c r="G114" i="117"/>
  <c r="F118" i="117"/>
  <c r="G118" i="117"/>
  <c r="F122" i="117"/>
  <c r="G122" i="117"/>
  <c r="F126" i="117"/>
  <c r="G126" i="117"/>
  <c r="F130" i="117"/>
  <c r="G130" i="117"/>
  <c r="F134" i="117"/>
  <c r="G134" i="117"/>
  <c r="F138" i="117"/>
  <c r="G138" i="117"/>
  <c r="F142" i="117"/>
  <c r="G142" i="117"/>
  <c r="F146" i="117"/>
  <c r="G146" i="117"/>
  <c r="F150" i="117"/>
  <c r="G150" i="117"/>
  <c r="F154" i="117"/>
  <c r="G154" i="117"/>
  <c r="F158" i="117"/>
  <c r="G158" i="117"/>
  <c r="F162" i="117"/>
  <c r="G162" i="117"/>
  <c r="F166" i="117"/>
  <c r="G166" i="117"/>
  <c r="F170" i="117"/>
  <c r="G170" i="117"/>
  <c r="F174" i="117"/>
  <c r="G174" i="117"/>
  <c r="F178" i="117"/>
  <c r="G178" i="117"/>
  <c r="F182" i="117"/>
  <c r="G182" i="117"/>
  <c r="F186" i="117"/>
  <c r="G186" i="117"/>
  <c r="F190" i="117"/>
  <c r="G190" i="117"/>
  <c r="F194" i="117"/>
  <c r="G194" i="117"/>
  <c r="F198" i="117"/>
  <c r="G198" i="117"/>
  <c r="F202" i="117"/>
  <c r="G202" i="117"/>
  <c r="F206" i="117"/>
  <c r="G206" i="117"/>
  <c r="F210" i="117"/>
  <c r="G210" i="117"/>
  <c r="F214" i="117"/>
  <c r="G214" i="117"/>
  <c r="F218" i="117"/>
  <c r="G218" i="117"/>
  <c r="F222" i="117"/>
  <c r="G222" i="117"/>
  <c r="F226" i="117"/>
  <c r="G226" i="117"/>
  <c r="F230" i="117"/>
  <c r="G230" i="117"/>
  <c r="F234" i="117"/>
  <c r="G234" i="117"/>
  <c r="F238" i="117"/>
  <c r="G238" i="117"/>
  <c r="F242" i="117"/>
  <c r="F250" i="117"/>
  <c r="F258" i="117"/>
  <c r="F266" i="117"/>
  <c r="F274" i="117"/>
  <c r="F282" i="117"/>
  <c r="F290" i="117"/>
  <c r="F298" i="117"/>
  <c r="F306" i="117"/>
  <c r="F314" i="117"/>
  <c r="F322" i="117"/>
  <c r="F330" i="117"/>
  <c r="F338" i="117"/>
  <c r="F346" i="117"/>
  <c r="F354" i="117"/>
  <c r="F362" i="117"/>
  <c r="F370" i="117"/>
  <c r="F378" i="117"/>
  <c r="F386" i="117"/>
  <c r="F394" i="117"/>
  <c r="F402" i="117"/>
  <c r="F410" i="117"/>
  <c r="F418" i="117"/>
  <c r="F426" i="117"/>
  <c r="F434" i="117"/>
  <c r="F442" i="117"/>
  <c r="F450" i="117"/>
  <c r="G9" i="117"/>
  <c r="G13" i="117"/>
  <c r="G17" i="117"/>
  <c r="G21" i="117"/>
  <c r="G25" i="117"/>
  <c r="G29" i="117"/>
  <c r="G33" i="117"/>
  <c r="G37" i="117"/>
  <c r="G41" i="117"/>
  <c r="G45" i="117"/>
  <c r="G49" i="117"/>
  <c r="G53" i="117"/>
  <c r="G57" i="117"/>
  <c r="G61" i="117"/>
  <c r="G65" i="117"/>
  <c r="G69" i="117"/>
  <c r="G73" i="117"/>
  <c r="G77" i="117"/>
  <c r="G81" i="117"/>
  <c r="G85" i="117"/>
  <c r="G89" i="117"/>
  <c r="G93" i="117"/>
  <c r="G97" i="117"/>
  <c r="G101" i="117"/>
  <c r="G105" i="117"/>
  <c r="G109" i="117"/>
  <c r="G113" i="117"/>
  <c r="G117" i="117"/>
  <c r="G121" i="117"/>
  <c r="G125" i="117"/>
  <c r="G129" i="117"/>
  <c r="G133" i="117"/>
  <c r="G137" i="117"/>
  <c r="G141" i="117"/>
  <c r="G145" i="117"/>
  <c r="G149" i="117"/>
  <c r="G153" i="117"/>
  <c r="G157" i="117"/>
  <c r="G161" i="117"/>
  <c r="G165" i="117"/>
  <c r="G169" i="117"/>
  <c r="G173" i="117"/>
  <c r="G177" i="117"/>
  <c r="G181" i="117"/>
  <c r="G185" i="117"/>
  <c r="G189" i="117"/>
  <c r="G193" i="117"/>
  <c r="G197" i="117"/>
  <c r="G201" i="117"/>
  <c r="G205" i="117"/>
  <c r="G209" i="117"/>
  <c r="G213" i="117"/>
  <c r="G217" i="117"/>
  <c r="G221" i="117"/>
  <c r="G225" i="117"/>
  <c r="G229" i="117"/>
  <c r="G233" i="117"/>
  <c r="G237" i="117"/>
  <c r="G241" i="117"/>
  <c r="F246" i="117"/>
  <c r="G249" i="117"/>
  <c r="F254" i="117"/>
  <c r="G257" i="117"/>
  <c r="F262" i="117"/>
  <c r="G265" i="117"/>
  <c r="F270" i="117"/>
  <c r="G273" i="117"/>
  <c r="F278" i="117"/>
  <c r="G281" i="117"/>
  <c r="F286" i="117"/>
  <c r="G289" i="117"/>
  <c r="F294" i="117"/>
  <c r="G297" i="117"/>
  <c r="F302" i="117"/>
  <c r="G305" i="117"/>
  <c r="F310" i="117"/>
  <c r="G313" i="117"/>
  <c r="F318" i="117"/>
  <c r="G321" i="117"/>
  <c r="F326" i="117"/>
  <c r="G329" i="117"/>
  <c r="F334" i="117"/>
  <c r="G337" i="117"/>
  <c r="F342" i="117"/>
  <c r="G345" i="117"/>
  <c r="F350" i="117"/>
  <c r="G353" i="117"/>
  <c r="F358" i="117"/>
  <c r="G361" i="117"/>
  <c r="F366" i="117"/>
  <c r="G369" i="117"/>
  <c r="F374" i="117"/>
  <c r="G377" i="117"/>
  <c r="F382" i="117"/>
  <c r="G385" i="117"/>
  <c r="F390" i="117"/>
  <c r="G393" i="117"/>
  <c r="F398" i="117"/>
  <c r="G401" i="117"/>
  <c r="F406" i="117"/>
  <c r="G409" i="117"/>
  <c r="F414" i="117"/>
  <c r="G417" i="117"/>
  <c r="F422" i="117"/>
  <c r="G425" i="117"/>
  <c r="F430" i="117"/>
  <c r="G433" i="117"/>
  <c r="F438" i="117"/>
  <c r="G441" i="117"/>
  <c r="F446" i="117"/>
  <c r="G449" i="117"/>
  <c r="G369" i="118"/>
  <c r="F369" i="118"/>
  <c r="G401" i="118"/>
  <c r="F401" i="118"/>
  <c r="G433" i="118"/>
  <c r="F433" i="118"/>
  <c r="G388" i="118"/>
  <c r="F388" i="118"/>
  <c r="G420" i="118"/>
  <c r="F420" i="118"/>
  <c r="G4" i="118"/>
  <c r="G385" i="118"/>
  <c r="F385" i="118"/>
  <c r="G417" i="118"/>
  <c r="F417" i="118"/>
  <c r="G6" i="119"/>
  <c r="F6" i="119"/>
  <c r="G372" i="118"/>
  <c r="F372" i="118"/>
  <c r="G404" i="118"/>
  <c r="F404" i="118"/>
  <c r="G376" i="118"/>
  <c r="F376" i="118"/>
  <c r="G392" i="118"/>
  <c r="F392" i="118"/>
  <c r="G408" i="118"/>
  <c r="F408" i="118"/>
  <c r="G424" i="118"/>
  <c r="F424" i="118"/>
  <c r="G364" i="118"/>
  <c r="F364" i="118"/>
  <c r="G380" i="118"/>
  <c r="F380" i="118"/>
  <c r="G396" i="118"/>
  <c r="F396" i="118"/>
  <c r="G412" i="118"/>
  <c r="F412" i="118"/>
  <c r="G428" i="118"/>
  <c r="F428" i="118"/>
  <c r="F3" i="119"/>
  <c r="J5" i="119"/>
  <c r="G3" i="119"/>
  <c r="G368" i="118"/>
  <c r="F368" i="118"/>
  <c r="F377" i="118"/>
  <c r="G384" i="118"/>
  <c r="F384" i="118"/>
  <c r="F393" i="118"/>
  <c r="G400" i="118"/>
  <c r="F400" i="118"/>
  <c r="F409" i="118"/>
  <c r="G416" i="118"/>
  <c r="F416" i="118"/>
  <c r="F425" i="118"/>
  <c r="G432" i="118"/>
  <c r="F432" i="118"/>
  <c r="F442" i="118"/>
  <c r="G445" i="118"/>
  <c r="F447" i="118"/>
  <c r="F5" i="119"/>
  <c r="J8" i="119"/>
  <c r="G5" i="119"/>
  <c r="F7" i="119"/>
  <c r="G7" i="119"/>
  <c r="G8" i="119"/>
  <c r="F8" i="119"/>
  <c r="J11" i="119"/>
  <c r="J3" i="119"/>
  <c r="G255" i="119"/>
  <c r="F255" i="119"/>
  <c r="G271" i="119"/>
  <c r="F271" i="119"/>
  <c r="G287" i="119"/>
  <c r="F287" i="119"/>
  <c r="G303" i="119"/>
  <c r="F303" i="119"/>
  <c r="G319" i="119"/>
  <c r="F319" i="119"/>
  <c r="G327" i="119"/>
  <c r="F327" i="119"/>
  <c r="G9" i="119"/>
  <c r="F10" i="119"/>
  <c r="F12" i="119"/>
  <c r="G259" i="119"/>
  <c r="F259" i="119"/>
  <c r="G275" i="119"/>
  <c r="F275" i="119"/>
  <c r="G291" i="119"/>
  <c r="F291" i="119"/>
  <c r="G307" i="119"/>
  <c r="F307" i="119"/>
  <c r="G325" i="119"/>
  <c r="F325" i="119"/>
  <c r="F256" i="119"/>
  <c r="G263" i="119"/>
  <c r="F263" i="119"/>
  <c r="F272" i="119"/>
  <c r="G279" i="119"/>
  <c r="F279" i="119"/>
  <c r="F288" i="119"/>
  <c r="G295" i="119"/>
  <c r="F295" i="119"/>
  <c r="F304" i="119"/>
  <c r="G311" i="119"/>
  <c r="F311" i="119"/>
  <c r="G323" i="119"/>
  <c r="F323" i="119"/>
  <c r="G332" i="119"/>
  <c r="F332" i="119"/>
  <c r="G251" i="119"/>
  <c r="F251" i="119"/>
  <c r="G267" i="119"/>
  <c r="F267" i="119"/>
  <c r="G283" i="119"/>
  <c r="F283" i="119"/>
  <c r="G299" i="119"/>
  <c r="F299" i="119"/>
  <c r="G315" i="119"/>
  <c r="F315" i="119"/>
  <c r="G321" i="119"/>
  <c r="F321" i="119"/>
  <c r="G329" i="119"/>
  <c r="F329" i="119"/>
  <c r="G336" i="119"/>
  <c r="F336" i="119"/>
  <c r="F333" i="119"/>
  <c r="G340" i="119"/>
  <c r="F340" i="119"/>
  <c r="K5" i="119"/>
  <c r="Y3" i="117"/>
  <c r="AJ3" i="115"/>
  <c r="K11" i="119"/>
  <c r="K8" i="119"/>
  <c r="AJ2" i="116"/>
  <c r="AJ2" i="117"/>
  <c r="K3" i="119"/>
  <c r="AJ3" i="116"/>
  <c r="G22" i="114" l="1"/>
  <c r="F22" i="114"/>
  <c r="E22" i="114"/>
  <c r="D22" i="114"/>
  <c r="C22" i="114"/>
  <c r="G21" i="114"/>
  <c r="F21" i="114"/>
  <c r="E21" i="114"/>
  <c r="D21" i="114"/>
  <c r="C21" i="114"/>
  <c r="G20" i="114"/>
  <c r="F20" i="114"/>
  <c r="E20" i="114"/>
  <c r="D20" i="114"/>
  <c r="C20" i="114"/>
  <c r="G19" i="114"/>
  <c r="F19" i="114"/>
  <c r="E19" i="114"/>
  <c r="D19" i="114"/>
  <c r="C19" i="114"/>
  <c r="G18" i="114"/>
  <c r="F18" i="114"/>
  <c r="E18" i="114"/>
  <c r="D18" i="114"/>
  <c r="C18" i="114"/>
  <c r="G17" i="114"/>
  <c r="F17" i="114"/>
  <c r="E17" i="114"/>
  <c r="D17" i="114"/>
  <c r="C17" i="114"/>
  <c r="G16" i="114"/>
  <c r="F16" i="114"/>
  <c r="E16" i="114"/>
  <c r="D16" i="114"/>
  <c r="C16" i="114"/>
  <c r="G15" i="114"/>
  <c r="F15" i="114"/>
  <c r="E15" i="114"/>
  <c r="D15" i="114"/>
  <c r="C15" i="114"/>
  <c r="G14" i="114"/>
  <c r="F14" i="114"/>
  <c r="E14" i="114"/>
  <c r="D14" i="114"/>
  <c r="C14" i="114"/>
  <c r="E9" i="113" l="1"/>
  <c r="E8" i="113"/>
  <c r="E7" i="113"/>
  <c r="E6" i="113"/>
  <c r="E5" i="113"/>
  <c r="E46" i="112"/>
  <c r="D46" i="112"/>
  <c r="E45" i="112"/>
  <c r="D45" i="112"/>
  <c r="E44" i="112"/>
  <c r="D44" i="112"/>
  <c r="E43" i="112"/>
  <c r="D43" i="112"/>
  <c r="E42" i="112"/>
  <c r="D42" i="112"/>
  <c r="E41" i="112"/>
  <c r="D41" i="112"/>
  <c r="E40" i="112"/>
  <c r="D40" i="112"/>
  <c r="E39" i="112"/>
  <c r="D39" i="112"/>
  <c r="E38" i="112"/>
  <c r="D38" i="112"/>
  <c r="E37" i="112"/>
  <c r="D37" i="112"/>
  <c r="E36" i="112"/>
  <c r="D36" i="112"/>
  <c r="E35" i="112"/>
  <c r="D35" i="112"/>
  <c r="E34" i="112"/>
  <c r="D34" i="112"/>
  <c r="E33" i="112"/>
  <c r="D33" i="112"/>
  <c r="E32" i="112"/>
  <c r="D32" i="112"/>
  <c r="E31" i="112"/>
  <c r="D31" i="112"/>
  <c r="E30" i="112"/>
  <c r="D30" i="112"/>
  <c r="E29" i="112"/>
  <c r="D29" i="112"/>
  <c r="E28" i="112"/>
  <c r="D28" i="112"/>
  <c r="E27" i="112"/>
  <c r="D27" i="112"/>
  <c r="E26" i="112"/>
  <c r="D26" i="112"/>
  <c r="E25" i="112"/>
  <c r="D25" i="112"/>
  <c r="E24" i="112"/>
  <c r="D24" i="112"/>
  <c r="E23" i="112"/>
  <c r="D23" i="112"/>
  <c r="E22" i="112"/>
  <c r="D22" i="112"/>
  <c r="E21" i="112"/>
  <c r="D21" i="112"/>
  <c r="E20" i="112"/>
  <c r="D20" i="112"/>
  <c r="E19" i="112"/>
  <c r="D19" i="112"/>
  <c r="E18" i="112"/>
  <c r="D18" i="112"/>
  <c r="E17" i="112"/>
  <c r="D17" i="112"/>
  <c r="E16" i="112"/>
  <c r="D16" i="112"/>
  <c r="E15" i="112"/>
  <c r="D15" i="112"/>
  <c r="E14" i="112"/>
  <c r="D14" i="112"/>
  <c r="E13" i="112"/>
  <c r="D13" i="112"/>
  <c r="E12" i="112"/>
  <c r="D12" i="112"/>
  <c r="E11" i="112"/>
  <c r="D11" i="112"/>
  <c r="E10" i="112"/>
  <c r="D10" i="112"/>
  <c r="E9" i="112"/>
  <c r="D9" i="112"/>
  <c r="E8" i="112"/>
  <c r="D8" i="112"/>
  <c r="E7" i="112"/>
  <c r="D7" i="112"/>
  <c r="E6" i="112"/>
  <c r="D6" i="112"/>
  <c r="E5" i="112"/>
  <c r="D5" i="112"/>
  <c r="E4" i="112"/>
  <c r="D4" i="112"/>
  <c r="D13" i="111"/>
  <c r="C13" i="111" s="1"/>
  <c r="D12" i="111"/>
  <c r="C12" i="111"/>
  <c r="D11" i="111"/>
  <c r="C11" i="111" s="1"/>
  <c r="D10" i="111"/>
  <c r="C10" i="111"/>
  <c r="D9" i="111"/>
  <c r="C9" i="111" s="1"/>
  <c r="D8" i="111"/>
  <c r="C8" i="111"/>
  <c r="D7" i="111"/>
  <c r="C7" i="111"/>
  <c r="D6" i="111"/>
  <c r="C6" i="111" s="1"/>
  <c r="D5" i="111"/>
  <c r="C5" i="111" s="1"/>
  <c r="J8" i="111" l="1"/>
  <c r="K7" i="111"/>
  <c r="L6" i="111"/>
  <c r="J7" i="111"/>
  <c r="K6" i="111"/>
  <c r="L5" i="111"/>
  <c r="L8" i="111"/>
  <c r="J6" i="111"/>
  <c r="K5" i="111"/>
  <c r="K8" i="111"/>
  <c r="L7" i="111"/>
  <c r="J5" i="111"/>
  <c r="D12" i="110" l="1"/>
  <c r="D11" i="110"/>
  <c r="D10" i="110"/>
  <c r="D9" i="110"/>
  <c r="D8" i="110"/>
  <c r="D7" i="110"/>
  <c r="J7" i="110" s="1"/>
  <c r="J6" i="110"/>
  <c r="D6" i="110"/>
  <c r="D5" i="110"/>
  <c r="J5" i="110" s="1"/>
  <c r="K4" i="110"/>
  <c r="J4" i="110"/>
  <c r="D4" i="110"/>
  <c r="K11" i="109"/>
  <c r="M11" i="109" s="1"/>
  <c r="J11" i="109"/>
  <c r="K10" i="109"/>
  <c r="M10" i="109" s="1"/>
  <c r="J10" i="109"/>
  <c r="M9" i="109"/>
  <c r="K9" i="109"/>
  <c r="J9" i="109"/>
  <c r="K8" i="109"/>
  <c r="M8" i="109" s="1"/>
  <c r="J8" i="109"/>
  <c r="M7" i="109"/>
  <c r="K7" i="109"/>
  <c r="J7" i="109"/>
  <c r="K6" i="109"/>
  <c r="M6" i="109" s="1"/>
  <c r="J6" i="109"/>
  <c r="M5" i="109"/>
  <c r="K5" i="109"/>
  <c r="J5" i="109"/>
  <c r="K4" i="109"/>
  <c r="M4" i="109" s="1"/>
  <c r="J4" i="109"/>
  <c r="M3" i="109"/>
  <c r="K3" i="109"/>
  <c r="J3" i="109"/>
  <c r="N5" i="109"/>
  <c r="I10" i="109"/>
  <c r="N3" i="109"/>
  <c r="I4" i="109"/>
  <c r="N7" i="109"/>
  <c r="N9" i="109"/>
  <c r="I5" i="109"/>
  <c r="N4" i="109"/>
  <c r="I9" i="109"/>
  <c r="N6" i="109"/>
  <c r="I7" i="109"/>
  <c r="N8" i="109"/>
  <c r="I11" i="109"/>
  <c r="I8" i="109"/>
  <c r="N10" i="109"/>
  <c r="I6" i="109"/>
  <c r="N11" i="109"/>
  <c r="I3" i="109"/>
  <c r="K10" i="107" l="1"/>
  <c r="L3" i="107"/>
  <c r="K3" i="107"/>
  <c r="K3" i="107" a="1"/>
  <c r="G7" i="106"/>
  <c r="G6" i="106"/>
  <c r="G5" i="106"/>
  <c r="K13" i="105"/>
  <c r="M11" i="105"/>
  <c r="K11" i="105"/>
  <c r="L9" i="105"/>
  <c r="J6" i="105"/>
  <c r="J8" i="104"/>
  <c r="I8" i="104"/>
  <c r="H8" i="104"/>
  <c r="J7" i="104"/>
  <c r="I7" i="104"/>
  <c r="H7" i="104"/>
  <c r="J6" i="104"/>
  <c r="I6" i="104"/>
  <c r="H6" i="104"/>
  <c r="J5" i="104"/>
  <c r="I5" i="104"/>
  <c r="H5" i="104"/>
  <c r="I8" i="103"/>
  <c r="I7" i="103"/>
  <c r="I6" i="103"/>
  <c r="I5" i="103"/>
  <c r="I4" i="103"/>
  <c r="I3" i="103"/>
  <c r="I8" i="102"/>
  <c r="I7" i="102"/>
  <c r="I6" i="102"/>
  <c r="I5" i="102"/>
  <c r="I4" i="102"/>
  <c r="I3" i="102"/>
  <c r="H6" i="101"/>
  <c r="H3" i="101"/>
  <c r="H2" i="101"/>
  <c r="H8" i="100"/>
  <c r="H7" i="100"/>
  <c r="H6" i="100"/>
  <c r="H5" i="100"/>
  <c r="I6" i="101"/>
  <c r="J7" i="102"/>
  <c r="I2" i="101"/>
  <c r="J8" i="103"/>
  <c r="L10" i="107"/>
  <c r="J5" i="103"/>
  <c r="H6" i="106"/>
  <c r="J5" i="102"/>
  <c r="K6" i="105"/>
  <c r="J6" i="102"/>
  <c r="J6" i="103"/>
  <c r="J3" i="102"/>
  <c r="H7" i="106"/>
  <c r="J3" i="103"/>
  <c r="H5" i="106"/>
  <c r="I8" i="100"/>
  <c r="I7" i="100"/>
  <c r="J4" i="102"/>
  <c r="J4" i="103"/>
  <c r="I3" i="101"/>
  <c r="J8" i="102"/>
  <c r="I6" i="100"/>
  <c r="J7" i="103"/>
  <c r="I5" i="100"/>
  <c r="B34" i="98" l="1"/>
  <c r="B36" i="98" s="1"/>
  <c r="H22" i="96" l="1"/>
  <c r="H21" i="96"/>
  <c r="H20" i="96"/>
  <c r="H19" i="96"/>
  <c r="H18" i="96"/>
  <c r="H17" i="96"/>
  <c r="H16" i="96"/>
  <c r="H15" i="96"/>
  <c r="H14" i="96"/>
  <c r="H13" i="96"/>
  <c r="H12" i="96"/>
  <c r="H11" i="96"/>
  <c r="H10" i="96"/>
  <c r="H9" i="96"/>
  <c r="H8" i="96"/>
  <c r="H7" i="96"/>
  <c r="H6" i="96"/>
  <c r="E10" i="95"/>
  <c r="E9" i="95"/>
  <c r="E8" i="95"/>
  <c r="E7" i="95"/>
  <c r="E6" i="95"/>
  <c r="E5" i="95"/>
  <c r="E36" i="94"/>
  <c r="C36" i="94"/>
  <c r="B36" i="94"/>
  <c r="A36" i="94"/>
  <c r="E35" i="94"/>
  <c r="C35" i="94"/>
  <c r="B35" i="94"/>
  <c r="A35" i="94" s="1"/>
  <c r="E34" i="94"/>
  <c r="C34" i="94"/>
  <c r="B34" i="94" s="1"/>
  <c r="A34" i="94" s="1"/>
  <c r="E33" i="94"/>
  <c r="C33" i="94"/>
  <c r="B33" i="94" s="1"/>
  <c r="A33" i="94" s="1"/>
  <c r="E32" i="94"/>
  <c r="C32" i="94"/>
  <c r="B32" i="94"/>
  <c r="A32" i="94"/>
  <c r="E31" i="94"/>
  <c r="C31" i="94"/>
  <c r="B31" i="94"/>
  <c r="A31" i="94" s="1"/>
  <c r="E30" i="94"/>
  <c r="C30" i="94"/>
  <c r="B30" i="94" s="1"/>
  <c r="A30" i="94" s="1"/>
  <c r="E29" i="94"/>
  <c r="C29" i="94"/>
  <c r="B29" i="94" s="1"/>
  <c r="A29" i="94" s="1"/>
  <c r="E28" i="94"/>
  <c r="C28" i="94"/>
  <c r="B28" i="94"/>
  <c r="A28" i="94"/>
  <c r="E27" i="94"/>
  <c r="C27" i="94"/>
  <c r="B27" i="94"/>
  <c r="A27" i="94" s="1"/>
  <c r="E26" i="94"/>
  <c r="C26" i="94"/>
  <c r="B26" i="94" s="1"/>
  <c r="A26" i="94" s="1"/>
  <c r="E25" i="94"/>
  <c r="C25" i="94"/>
  <c r="B25" i="94" s="1"/>
  <c r="A25" i="94" s="1"/>
  <c r="E24" i="94"/>
  <c r="C24" i="94"/>
  <c r="B24" i="94"/>
  <c r="A24" i="94"/>
  <c r="E23" i="94"/>
  <c r="C23" i="94"/>
  <c r="B23" i="94"/>
  <c r="A23" i="94" s="1"/>
  <c r="E22" i="94"/>
  <c r="C22" i="94"/>
  <c r="B22" i="94" s="1"/>
  <c r="A22" i="94" s="1"/>
  <c r="E21" i="94"/>
  <c r="C21" i="94"/>
  <c r="B21" i="94" s="1"/>
  <c r="A21" i="94" s="1"/>
  <c r="E20" i="94"/>
  <c r="C20" i="94"/>
  <c r="B20" i="94"/>
  <c r="A20" i="94"/>
  <c r="E19" i="94"/>
  <c r="C19" i="94"/>
  <c r="B19" i="94"/>
  <c r="A19" i="94" s="1"/>
  <c r="E18" i="94"/>
  <c r="C18" i="94"/>
  <c r="B18" i="94" s="1"/>
  <c r="A18" i="94" s="1"/>
  <c r="E17" i="94"/>
  <c r="C17" i="94"/>
  <c r="B17" i="94" s="1"/>
  <c r="A17" i="94" s="1"/>
  <c r="E16" i="94"/>
  <c r="C16" i="94"/>
  <c r="B16" i="94"/>
  <c r="A16" i="94"/>
  <c r="E15" i="94"/>
  <c r="C15" i="94"/>
  <c r="B15" i="94"/>
  <c r="A15" i="94" s="1"/>
  <c r="E14" i="94"/>
  <c r="C14" i="94"/>
  <c r="B14" i="94" s="1"/>
  <c r="A14" i="94" s="1"/>
  <c r="E13" i="94"/>
  <c r="C13" i="94"/>
  <c r="B13" i="94" s="1"/>
  <c r="A13" i="94" s="1"/>
  <c r="E12" i="94"/>
  <c r="C12" i="94"/>
  <c r="B12" i="94"/>
  <c r="A12" i="94"/>
  <c r="E11" i="94"/>
  <c r="C11" i="94"/>
  <c r="B11" i="94"/>
  <c r="A11" i="94" s="1"/>
  <c r="E10" i="94"/>
  <c r="C10" i="94"/>
  <c r="B10" i="94" s="1"/>
  <c r="A10" i="94" s="1"/>
  <c r="E9" i="94"/>
  <c r="C9" i="94"/>
  <c r="B9" i="94" s="1"/>
  <c r="A9" i="94" s="1"/>
  <c r="E8" i="94"/>
  <c r="C8" i="94"/>
  <c r="B8" i="94"/>
  <c r="A8" i="94"/>
  <c r="C7" i="94"/>
  <c r="B7" i="94" s="1"/>
  <c r="A7" i="94" s="1"/>
  <c r="E6" i="94"/>
  <c r="C6" i="94"/>
  <c r="B6" i="94"/>
  <c r="A6" i="94"/>
  <c r="E5" i="94"/>
  <c r="C5" i="94"/>
  <c r="B5" i="94"/>
  <c r="A5" i="94" s="1"/>
  <c r="E4" i="94"/>
  <c r="C4" i="94"/>
  <c r="B4" i="94" s="1"/>
  <c r="A4" i="94" s="1"/>
  <c r="E3" i="94"/>
  <c r="A3" i="94" s="1"/>
  <c r="C3" i="94"/>
  <c r="B3" i="94"/>
  <c r="F23" i="94"/>
  <c r="F14" i="94"/>
  <c r="F19" i="94"/>
  <c r="F10" i="94"/>
  <c r="F33" i="94"/>
  <c r="F6" i="94"/>
  <c r="F27" i="94"/>
  <c r="F18" i="94"/>
  <c r="F25" i="94"/>
  <c r="F5" i="94"/>
  <c r="F3" i="94"/>
  <c r="F13" i="94"/>
  <c r="F16" i="94"/>
  <c r="F31" i="94"/>
  <c r="F22" i="94"/>
  <c r="F11" i="94"/>
  <c r="F9" i="94"/>
  <c r="F24" i="94"/>
  <c r="F20" i="94"/>
  <c r="F8" i="94"/>
  <c r="F21" i="94"/>
  <c r="F15" i="94"/>
  <c r="F4" i="94"/>
  <c r="F28" i="94"/>
  <c r="F29" i="94"/>
  <c r="F30" i="94"/>
  <c r="F35" i="94"/>
  <c r="F26" i="94"/>
  <c r="F12" i="94"/>
  <c r="F36" i="94"/>
  <c r="F17" i="94"/>
  <c r="F34" i="94"/>
  <c r="F32" i="94"/>
  <c r="J10" i="92" l="1"/>
  <c r="J9" i="92"/>
  <c r="J8" i="92"/>
  <c r="J7" i="92"/>
  <c r="J6" i="92"/>
  <c r="J5" i="92"/>
  <c r="I23" i="90" l="1"/>
  <c r="H23" i="90"/>
  <c r="G23" i="90"/>
  <c r="I22" i="90"/>
  <c r="H22" i="90"/>
  <c r="G22" i="90"/>
  <c r="I21" i="90"/>
  <c r="H21" i="90"/>
  <c r="G21" i="90"/>
  <c r="I20" i="90"/>
  <c r="H20" i="90"/>
  <c r="G20" i="90"/>
  <c r="I19" i="90"/>
  <c r="H19" i="90"/>
  <c r="G19" i="90"/>
  <c r="I18" i="90"/>
  <c r="H18" i="90"/>
  <c r="G18" i="90"/>
  <c r="I17" i="90"/>
  <c r="H17" i="90"/>
  <c r="G17" i="90"/>
  <c r="I16" i="90"/>
  <c r="H16" i="90"/>
  <c r="G16" i="90"/>
  <c r="I15" i="90"/>
  <c r="H15" i="90"/>
  <c r="G15" i="90"/>
  <c r="I14" i="90"/>
  <c r="H14" i="90"/>
  <c r="G14" i="90"/>
  <c r="I13" i="90"/>
  <c r="H13" i="90"/>
  <c r="G13" i="90"/>
  <c r="I12" i="90"/>
  <c r="H12" i="90"/>
  <c r="G12" i="90"/>
  <c r="I11" i="90"/>
  <c r="H11" i="90"/>
  <c r="G11" i="90"/>
  <c r="M10" i="90"/>
  <c r="I10" i="90"/>
  <c r="H10" i="90"/>
  <c r="G10" i="90"/>
  <c r="I9" i="90"/>
  <c r="H9" i="90"/>
  <c r="G9" i="90"/>
  <c r="I8" i="90"/>
  <c r="H8" i="90"/>
  <c r="G8" i="90"/>
  <c r="L7" i="90"/>
  <c r="I7" i="90"/>
  <c r="H7" i="90"/>
  <c r="G7" i="90"/>
  <c r="L6" i="90"/>
  <c r="I6" i="90"/>
  <c r="H6" i="90"/>
  <c r="G6" i="90"/>
  <c r="L5" i="90"/>
  <c r="I5" i="90"/>
  <c r="H5" i="90"/>
  <c r="G5" i="90"/>
  <c r="I4" i="90"/>
  <c r="H4" i="90"/>
  <c r="G4" i="90"/>
  <c r="I3" i="90"/>
  <c r="H3" i="90"/>
  <c r="G3" i="90"/>
  <c r="N10" i="90" s="1"/>
  <c r="I2" i="90"/>
  <c r="H2" i="90"/>
  <c r="G2" i="90"/>
  <c r="J7" i="89"/>
  <c r="J6" i="89"/>
  <c r="J5" i="89"/>
  <c r="L9" i="88" l="1"/>
  <c r="I9" i="88" s="1"/>
  <c r="J9" i="88"/>
  <c r="B2" i="87" l="1"/>
  <c r="A2" i="87"/>
  <c r="D2" i="87" s="1"/>
  <c r="Q39" i="84" l="1"/>
  <c r="P39" i="84"/>
  <c r="R39" i="84" s="1"/>
  <c r="R38" i="84"/>
  <c r="Q38" i="84"/>
  <c r="P38" i="84"/>
  <c r="Q37" i="84"/>
  <c r="P37" i="84"/>
  <c r="R37" i="84" s="1"/>
  <c r="Q36" i="84"/>
  <c r="P36" i="84"/>
  <c r="R36" i="84" s="1"/>
  <c r="Q35" i="84"/>
  <c r="P35" i="84"/>
  <c r="R35" i="84" s="1"/>
  <c r="Q34" i="84"/>
  <c r="P34" i="84"/>
  <c r="R34" i="84" s="1"/>
  <c r="R33" i="84"/>
  <c r="Q33" i="84"/>
  <c r="P33" i="84"/>
  <c r="Q32" i="84"/>
  <c r="P32" i="84"/>
  <c r="R32" i="84" s="1"/>
  <c r="Q31" i="84"/>
  <c r="P31" i="84"/>
  <c r="R31" i="84" s="1"/>
  <c r="Q30" i="84"/>
  <c r="P30" i="84"/>
  <c r="R30" i="84" s="1"/>
  <c r="R29" i="84"/>
  <c r="Q29" i="84"/>
  <c r="P29" i="84"/>
  <c r="Q28" i="84"/>
  <c r="P28" i="84"/>
  <c r="R28" i="84" s="1"/>
  <c r="Q27" i="84"/>
  <c r="P27" i="84"/>
  <c r="R27" i="84" s="1"/>
  <c r="Q26" i="84"/>
  <c r="P26" i="84"/>
  <c r="R26" i="84" s="1"/>
  <c r="R25" i="84"/>
  <c r="Q25" i="84"/>
  <c r="P25" i="84"/>
  <c r="Q24" i="84"/>
  <c r="P24" i="84"/>
  <c r="R24" i="84" s="1"/>
  <c r="Q23" i="84"/>
  <c r="P23" i="84"/>
  <c r="R23" i="84" s="1"/>
  <c r="R22" i="84"/>
  <c r="Q22" i="84"/>
  <c r="P22" i="84"/>
  <c r="R21" i="84"/>
  <c r="Q21" i="84"/>
  <c r="P21" i="84"/>
  <c r="Q20" i="84"/>
  <c r="P20" i="84"/>
  <c r="R20" i="84" s="1"/>
  <c r="L36" i="84" l="1"/>
  <c r="E18" i="79" l="1"/>
  <c r="E17" i="79"/>
  <c r="E16" i="79"/>
  <c r="E15" i="79"/>
  <c r="E14" i="79"/>
  <c r="E13" i="79"/>
  <c r="E12" i="79"/>
  <c r="E11" i="79"/>
  <c r="E10" i="79"/>
  <c r="E9" i="79"/>
  <c r="E8" i="79"/>
  <c r="E7" i="79"/>
  <c r="E6" i="79"/>
  <c r="E5" i="79"/>
  <c r="E4" i="79"/>
  <c r="E3" i="79"/>
  <c r="E2" i="79"/>
  <c r="E18" i="78"/>
  <c r="E17" i="78"/>
  <c r="E16" i="78"/>
  <c r="E15" i="78"/>
  <c r="E14" i="78"/>
  <c r="E13" i="78"/>
  <c r="E12" i="78"/>
  <c r="E11" i="78"/>
  <c r="E10" i="78"/>
  <c r="E9" i="78"/>
  <c r="E8" i="78"/>
  <c r="E7" i="78"/>
  <c r="E6" i="78"/>
  <c r="E5" i="78"/>
  <c r="E4" i="78"/>
  <c r="E3" i="78"/>
  <c r="E2" i="78"/>
  <c r="F15" i="78"/>
  <c r="F16" i="78"/>
  <c r="F5" i="78"/>
  <c r="F6" i="78"/>
  <c r="F10" i="79"/>
  <c r="F3" i="79"/>
  <c r="F17" i="78"/>
  <c r="F18" i="78"/>
  <c r="F7" i="78"/>
  <c r="F12" i="79"/>
  <c r="F13" i="79"/>
  <c r="F11" i="79"/>
  <c r="F2" i="79"/>
  <c r="F4" i="78"/>
  <c r="F9" i="78"/>
  <c r="F10" i="78"/>
  <c r="F14" i="79"/>
  <c r="F15" i="79"/>
  <c r="F4" i="79"/>
  <c r="F5" i="79"/>
  <c r="F12" i="78"/>
  <c r="F11" i="78"/>
  <c r="F16" i="79"/>
  <c r="F17" i="79"/>
  <c r="F2" i="78"/>
  <c r="F6" i="79"/>
  <c r="F7" i="79"/>
  <c r="F13" i="78"/>
  <c r="F14" i="78"/>
  <c r="F18" i="79"/>
  <c r="F3" i="78"/>
  <c r="F8" i="79"/>
  <c r="F9" i="79"/>
  <c r="F8" i="78"/>
  <c r="G3" i="77" l="1"/>
  <c r="F3" i="77"/>
  <c r="E3" i="77"/>
  <c r="H3" i="77" s="1"/>
  <c r="G4" i="77"/>
  <c r="F4" i="77"/>
  <c r="H4" i="77"/>
  <c r="E4" i="77"/>
  <c r="E2" i="76" l="1"/>
  <c r="E1" i="76"/>
  <c r="C1" i="76"/>
  <c r="E18" i="75" l="1"/>
  <c r="E17" i="75"/>
  <c r="E16" i="75"/>
  <c r="E15" i="75"/>
  <c r="E14" i="75"/>
  <c r="E13" i="75"/>
  <c r="E12" i="75"/>
  <c r="E11" i="75"/>
  <c r="E10" i="75"/>
  <c r="E9" i="75"/>
  <c r="E8" i="75"/>
  <c r="E7" i="75"/>
  <c r="E6" i="75"/>
  <c r="E5" i="75"/>
  <c r="E4" i="75"/>
  <c r="E3" i="75"/>
  <c r="E2" i="75"/>
  <c r="F8" i="75"/>
  <c r="F17" i="75"/>
  <c r="F5" i="75"/>
  <c r="F11" i="75"/>
  <c r="F9" i="75"/>
  <c r="F18" i="75"/>
  <c r="F10" i="75"/>
  <c r="F15" i="75"/>
  <c r="F12" i="75"/>
  <c r="F3" i="75"/>
  <c r="F2" i="75"/>
  <c r="F7" i="75"/>
  <c r="F6" i="75"/>
  <c r="F14" i="75"/>
  <c r="F13" i="75"/>
  <c r="F16" i="75"/>
  <c r="F4" i="75"/>
  <c r="F455" i="70" l="1"/>
  <c r="H454" i="70"/>
  <c r="G454" i="70"/>
  <c r="F454" i="70"/>
  <c r="I454" i="70" s="1"/>
  <c r="I453" i="70"/>
  <c r="H453" i="70"/>
  <c r="G453" i="70"/>
  <c r="F453" i="70"/>
  <c r="E453" i="70"/>
  <c r="F452" i="70"/>
  <c r="F451" i="70"/>
  <c r="H450" i="70"/>
  <c r="G450" i="70"/>
  <c r="F450" i="70"/>
  <c r="I450" i="70" s="1"/>
  <c r="I449" i="70"/>
  <c r="H449" i="70"/>
  <c r="G449" i="70"/>
  <c r="F449" i="70"/>
  <c r="E449" i="70"/>
  <c r="I448" i="70"/>
  <c r="F448" i="70"/>
  <c r="E448" i="70"/>
  <c r="G447" i="70"/>
  <c r="F447" i="70"/>
  <c r="H446" i="70"/>
  <c r="G446" i="70"/>
  <c r="F446" i="70"/>
  <c r="I446" i="70" s="1"/>
  <c r="I445" i="70"/>
  <c r="H445" i="70"/>
  <c r="G445" i="70"/>
  <c r="F445" i="70"/>
  <c r="E445" i="70"/>
  <c r="F444" i="70"/>
  <c r="E444" i="70"/>
  <c r="G443" i="70"/>
  <c r="F443" i="70"/>
  <c r="H442" i="70"/>
  <c r="G442" i="70"/>
  <c r="F442" i="70"/>
  <c r="I442" i="70" s="1"/>
  <c r="I441" i="70"/>
  <c r="H441" i="70"/>
  <c r="G441" i="70"/>
  <c r="F441" i="70"/>
  <c r="E441" i="70"/>
  <c r="F440" i="70"/>
  <c r="E440" i="70"/>
  <c r="F439" i="70"/>
  <c r="H438" i="70"/>
  <c r="G438" i="70"/>
  <c r="F438" i="70"/>
  <c r="I438" i="70" s="1"/>
  <c r="I437" i="70"/>
  <c r="H437" i="70"/>
  <c r="G437" i="70"/>
  <c r="F437" i="70"/>
  <c r="E437" i="70"/>
  <c r="I436" i="70"/>
  <c r="F436" i="70"/>
  <c r="F435" i="70"/>
  <c r="H434" i="70"/>
  <c r="G434" i="70"/>
  <c r="F434" i="70"/>
  <c r="I434" i="70" s="1"/>
  <c r="I433" i="70"/>
  <c r="H433" i="70"/>
  <c r="G433" i="70"/>
  <c r="F433" i="70"/>
  <c r="E433" i="70"/>
  <c r="I432" i="70"/>
  <c r="F432" i="70"/>
  <c r="E432" i="70" s="1"/>
  <c r="F431" i="70"/>
  <c r="H430" i="70"/>
  <c r="G430" i="70"/>
  <c r="F430" i="70"/>
  <c r="I430" i="70" s="1"/>
  <c r="I429" i="70"/>
  <c r="H429" i="70"/>
  <c r="G429" i="70"/>
  <c r="F429" i="70"/>
  <c r="E429" i="70"/>
  <c r="F428" i="70"/>
  <c r="E428" i="70"/>
  <c r="G427" i="70"/>
  <c r="F427" i="70"/>
  <c r="H426" i="70"/>
  <c r="G426" i="70"/>
  <c r="F426" i="70"/>
  <c r="I426" i="70" s="1"/>
  <c r="I425" i="70"/>
  <c r="H425" i="70"/>
  <c r="G425" i="70"/>
  <c r="F425" i="70"/>
  <c r="E425" i="70"/>
  <c r="F424" i="70"/>
  <c r="G423" i="70"/>
  <c r="F423" i="70"/>
  <c r="H422" i="70"/>
  <c r="G422" i="70"/>
  <c r="F422" i="70"/>
  <c r="I422" i="70" s="1"/>
  <c r="I421" i="70"/>
  <c r="H421" i="70"/>
  <c r="G421" i="70"/>
  <c r="F421" i="70"/>
  <c r="E421" i="70"/>
  <c r="I420" i="70"/>
  <c r="F420" i="70"/>
  <c r="F419" i="70"/>
  <c r="H418" i="70"/>
  <c r="G418" i="70"/>
  <c r="F418" i="70"/>
  <c r="I418" i="70" s="1"/>
  <c r="I417" i="70"/>
  <c r="H417" i="70"/>
  <c r="G417" i="70"/>
  <c r="F417" i="70"/>
  <c r="E417" i="70"/>
  <c r="I416" i="70"/>
  <c r="F416" i="70"/>
  <c r="E416" i="70" s="1"/>
  <c r="F415" i="70"/>
  <c r="H414" i="70"/>
  <c r="G414" i="70"/>
  <c r="F414" i="70"/>
  <c r="I414" i="70" s="1"/>
  <c r="I413" i="70"/>
  <c r="H413" i="70"/>
  <c r="G413" i="70"/>
  <c r="F413" i="70"/>
  <c r="E413" i="70"/>
  <c r="F412" i="70"/>
  <c r="E412" i="70"/>
  <c r="G411" i="70"/>
  <c r="F411" i="70"/>
  <c r="H410" i="70"/>
  <c r="G410" i="70"/>
  <c r="F410" i="70"/>
  <c r="I410" i="70" s="1"/>
  <c r="I409" i="70"/>
  <c r="H409" i="70"/>
  <c r="G409" i="70"/>
  <c r="F409" i="70"/>
  <c r="E409" i="70"/>
  <c r="F408" i="70"/>
  <c r="E408" i="70"/>
  <c r="F407" i="70"/>
  <c r="H406" i="70"/>
  <c r="G406" i="70"/>
  <c r="F406" i="70"/>
  <c r="I406" i="70" s="1"/>
  <c r="I405" i="70"/>
  <c r="H405" i="70"/>
  <c r="G405" i="70"/>
  <c r="F405" i="70"/>
  <c r="E405" i="70"/>
  <c r="F404" i="70"/>
  <c r="F403" i="70"/>
  <c r="H402" i="70"/>
  <c r="G402" i="70"/>
  <c r="F402" i="70"/>
  <c r="I402" i="70" s="1"/>
  <c r="I401" i="70"/>
  <c r="H401" i="70"/>
  <c r="G401" i="70"/>
  <c r="F401" i="70"/>
  <c r="E401" i="70"/>
  <c r="I400" i="70"/>
  <c r="F400" i="70"/>
  <c r="E400" i="70" s="1"/>
  <c r="F399" i="70"/>
  <c r="G399" i="70" s="1"/>
  <c r="H398" i="70"/>
  <c r="G398" i="70"/>
  <c r="F398" i="70"/>
  <c r="I398" i="70" s="1"/>
  <c r="I397" i="70"/>
  <c r="H397" i="70"/>
  <c r="G397" i="70"/>
  <c r="F397" i="70"/>
  <c r="E397" i="70"/>
  <c r="F396" i="70"/>
  <c r="E396" i="70"/>
  <c r="G395" i="70"/>
  <c r="F395" i="70"/>
  <c r="H394" i="70"/>
  <c r="G394" i="70"/>
  <c r="F394" i="70"/>
  <c r="I394" i="70" s="1"/>
  <c r="I393" i="70"/>
  <c r="H393" i="70"/>
  <c r="G393" i="70"/>
  <c r="F393" i="70"/>
  <c r="E393" i="70"/>
  <c r="F392" i="70"/>
  <c r="E392" i="70" s="1"/>
  <c r="G391" i="70"/>
  <c r="F391" i="70"/>
  <c r="H390" i="70"/>
  <c r="G390" i="70"/>
  <c r="F390" i="70"/>
  <c r="I390" i="70" s="1"/>
  <c r="I389" i="70"/>
  <c r="H389" i="70"/>
  <c r="G389" i="70"/>
  <c r="F389" i="70"/>
  <c r="E389" i="70"/>
  <c r="F388" i="70"/>
  <c r="F387" i="70"/>
  <c r="H386" i="70"/>
  <c r="G386" i="70"/>
  <c r="F386" i="70"/>
  <c r="I386" i="70" s="1"/>
  <c r="I385" i="70"/>
  <c r="H385" i="70"/>
  <c r="G385" i="70"/>
  <c r="F385" i="70"/>
  <c r="E385" i="70"/>
  <c r="I384" i="70"/>
  <c r="F384" i="70"/>
  <c r="E384" i="70" s="1"/>
  <c r="F383" i="70"/>
  <c r="H382" i="70"/>
  <c r="G382" i="70"/>
  <c r="F382" i="70"/>
  <c r="I382" i="70" s="1"/>
  <c r="I381" i="70"/>
  <c r="H381" i="70"/>
  <c r="G381" i="70"/>
  <c r="F381" i="70"/>
  <c r="E381" i="70"/>
  <c r="I380" i="70"/>
  <c r="F380" i="70"/>
  <c r="E380" i="70"/>
  <c r="G379" i="70"/>
  <c r="F379" i="70"/>
  <c r="H378" i="70"/>
  <c r="G378" i="70"/>
  <c r="F378" i="70"/>
  <c r="I378" i="70" s="1"/>
  <c r="I377" i="70"/>
  <c r="H377" i="70"/>
  <c r="G377" i="70"/>
  <c r="F377" i="70"/>
  <c r="E377" i="70"/>
  <c r="F376" i="70"/>
  <c r="E376" i="70"/>
  <c r="G375" i="70"/>
  <c r="F375" i="70"/>
  <c r="E375" i="70"/>
  <c r="H374" i="70"/>
  <c r="G374" i="70"/>
  <c r="F374" i="70"/>
  <c r="I373" i="70"/>
  <c r="H373" i="70"/>
  <c r="G373" i="70"/>
  <c r="F373" i="70"/>
  <c r="E373" i="70"/>
  <c r="I372" i="70"/>
  <c r="H372" i="70"/>
  <c r="F372" i="70"/>
  <c r="G372" i="70" s="1"/>
  <c r="E372" i="70"/>
  <c r="I371" i="70"/>
  <c r="G371" i="70"/>
  <c r="F371" i="70"/>
  <c r="H371" i="70" s="1"/>
  <c r="E371" i="70"/>
  <c r="F370" i="70"/>
  <c r="E370" i="70"/>
  <c r="F369" i="70"/>
  <c r="H368" i="70"/>
  <c r="G368" i="70"/>
  <c r="F368" i="70"/>
  <c r="I368" i="70" s="1"/>
  <c r="I367" i="70"/>
  <c r="H367" i="70"/>
  <c r="G367" i="70"/>
  <c r="F367" i="70"/>
  <c r="E367" i="70"/>
  <c r="F366" i="70"/>
  <c r="F365" i="70"/>
  <c r="H364" i="70"/>
  <c r="G364" i="70"/>
  <c r="F364" i="70"/>
  <c r="I364" i="70" s="1"/>
  <c r="I363" i="70"/>
  <c r="H363" i="70"/>
  <c r="G363" i="70"/>
  <c r="F363" i="70"/>
  <c r="E363" i="70"/>
  <c r="I362" i="70"/>
  <c r="F362" i="70"/>
  <c r="E362" i="70"/>
  <c r="F361" i="70"/>
  <c r="H360" i="70"/>
  <c r="G360" i="70"/>
  <c r="F360" i="70"/>
  <c r="I360" i="70" s="1"/>
  <c r="I359" i="70"/>
  <c r="H359" i="70"/>
  <c r="G359" i="70"/>
  <c r="F359" i="70"/>
  <c r="E359" i="70"/>
  <c r="F358" i="70"/>
  <c r="E358" i="70"/>
  <c r="G357" i="70"/>
  <c r="F357" i="70"/>
  <c r="H356" i="70"/>
  <c r="G356" i="70"/>
  <c r="F356" i="70"/>
  <c r="I356" i="70" s="1"/>
  <c r="I355" i="70"/>
  <c r="H355" i="70"/>
  <c r="G355" i="70"/>
  <c r="F355" i="70"/>
  <c r="E355" i="70"/>
  <c r="F354" i="70"/>
  <c r="E354" i="70"/>
  <c r="F353" i="70"/>
  <c r="H352" i="70"/>
  <c r="G352" i="70"/>
  <c r="F352" i="70"/>
  <c r="I352" i="70" s="1"/>
  <c r="I351" i="70"/>
  <c r="H351" i="70"/>
  <c r="G351" i="70"/>
  <c r="F351" i="70"/>
  <c r="E351" i="70"/>
  <c r="I350" i="70"/>
  <c r="F350" i="70"/>
  <c r="F349" i="70"/>
  <c r="H348" i="70"/>
  <c r="G348" i="70"/>
  <c r="F348" i="70"/>
  <c r="I348" i="70" s="1"/>
  <c r="I347" i="70"/>
  <c r="H347" i="70"/>
  <c r="G347" i="70"/>
  <c r="F347" i="70"/>
  <c r="E347" i="70"/>
  <c r="I346" i="70"/>
  <c r="F346" i="70"/>
  <c r="E346" i="70"/>
  <c r="F345" i="70"/>
  <c r="H344" i="70"/>
  <c r="G344" i="70"/>
  <c r="F344" i="70"/>
  <c r="I344" i="70" s="1"/>
  <c r="I343" i="70"/>
  <c r="H343" i="70"/>
  <c r="G343" i="70"/>
  <c r="F343" i="70"/>
  <c r="E343" i="70"/>
  <c r="F342" i="70"/>
  <c r="E342" i="70"/>
  <c r="G341" i="70"/>
  <c r="F341" i="70"/>
  <c r="H340" i="70"/>
  <c r="G340" i="70"/>
  <c r="F340" i="70"/>
  <c r="I340" i="70" s="1"/>
  <c r="I339" i="70"/>
  <c r="H339" i="70"/>
  <c r="F339" i="70"/>
  <c r="G339" i="70" s="1"/>
  <c r="E339" i="70"/>
  <c r="F338" i="70"/>
  <c r="E338" i="70"/>
  <c r="G337" i="70"/>
  <c r="F337" i="70"/>
  <c r="H336" i="70"/>
  <c r="G336" i="70"/>
  <c r="F336" i="70"/>
  <c r="I336" i="70" s="1"/>
  <c r="E336" i="70"/>
  <c r="I335" i="70"/>
  <c r="H335" i="70"/>
  <c r="F335" i="70"/>
  <c r="G335" i="70" s="1"/>
  <c r="E335" i="70"/>
  <c r="F334" i="70"/>
  <c r="E334" i="70"/>
  <c r="F333" i="70"/>
  <c r="H332" i="70"/>
  <c r="G332" i="70"/>
  <c r="F332" i="70"/>
  <c r="I332" i="70" s="1"/>
  <c r="I331" i="70"/>
  <c r="H331" i="70"/>
  <c r="F331" i="70"/>
  <c r="G331" i="70" s="1"/>
  <c r="E331" i="70"/>
  <c r="F330" i="70"/>
  <c r="E330" i="70"/>
  <c r="F329" i="70"/>
  <c r="H328" i="70"/>
  <c r="G328" i="70"/>
  <c r="F328" i="70"/>
  <c r="I328" i="70" s="1"/>
  <c r="I327" i="70"/>
  <c r="H327" i="70"/>
  <c r="F327" i="70"/>
  <c r="G327" i="70" s="1"/>
  <c r="E327" i="70"/>
  <c r="F326" i="70"/>
  <c r="E326" i="70"/>
  <c r="F325" i="70"/>
  <c r="H324" i="70"/>
  <c r="G324" i="70"/>
  <c r="F324" i="70"/>
  <c r="I324" i="70" s="1"/>
  <c r="I323" i="70"/>
  <c r="H323" i="70"/>
  <c r="F323" i="70"/>
  <c r="G323" i="70" s="1"/>
  <c r="E323" i="70"/>
  <c r="F322" i="70"/>
  <c r="E322" i="70"/>
  <c r="F321" i="70"/>
  <c r="H320" i="70"/>
  <c r="G320" i="70"/>
  <c r="F320" i="70"/>
  <c r="I320" i="70" s="1"/>
  <c r="I319" i="70"/>
  <c r="H319" i="70"/>
  <c r="F319" i="70"/>
  <c r="G319" i="70" s="1"/>
  <c r="E319" i="70"/>
  <c r="F318" i="70"/>
  <c r="E318" i="70"/>
  <c r="F317" i="70"/>
  <c r="H316" i="70"/>
  <c r="G316" i="70"/>
  <c r="F316" i="70"/>
  <c r="I316" i="70" s="1"/>
  <c r="I315" i="70"/>
  <c r="H315" i="70"/>
  <c r="F315" i="70"/>
  <c r="G315" i="70" s="1"/>
  <c r="E315" i="70"/>
  <c r="F314" i="70"/>
  <c r="E314" i="70" s="1"/>
  <c r="F313" i="70"/>
  <c r="H312" i="70"/>
  <c r="G312" i="70"/>
  <c r="F312" i="70"/>
  <c r="I312" i="70" s="1"/>
  <c r="I311" i="70"/>
  <c r="H311" i="70"/>
  <c r="F311" i="70"/>
  <c r="G311" i="70" s="1"/>
  <c r="E311" i="70"/>
  <c r="F310" i="70"/>
  <c r="E310" i="70"/>
  <c r="F309" i="70"/>
  <c r="H308" i="70"/>
  <c r="G308" i="70"/>
  <c r="F308" i="70"/>
  <c r="I308" i="70" s="1"/>
  <c r="I307" i="70"/>
  <c r="H307" i="70"/>
  <c r="F307" i="70"/>
  <c r="G307" i="70" s="1"/>
  <c r="E307" i="70"/>
  <c r="F306" i="70"/>
  <c r="E306" i="70" s="1"/>
  <c r="F305" i="70"/>
  <c r="H304" i="70"/>
  <c r="G304" i="70"/>
  <c r="F304" i="70"/>
  <c r="I304" i="70" s="1"/>
  <c r="E304" i="70"/>
  <c r="I303" i="70"/>
  <c r="H303" i="70"/>
  <c r="F303" i="70"/>
  <c r="G303" i="70" s="1"/>
  <c r="E303" i="70"/>
  <c r="I302" i="70"/>
  <c r="F302" i="70"/>
  <c r="F301" i="70"/>
  <c r="H300" i="70"/>
  <c r="G300" i="70"/>
  <c r="F300" i="70"/>
  <c r="I300" i="70" s="1"/>
  <c r="I299" i="70"/>
  <c r="H299" i="70"/>
  <c r="F299" i="70"/>
  <c r="G299" i="70" s="1"/>
  <c r="E299" i="70"/>
  <c r="F298" i="70"/>
  <c r="I298" i="70" s="1"/>
  <c r="F297" i="70"/>
  <c r="H296" i="70"/>
  <c r="G296" i="70"/>
  <c r="F296" i="70"/>
  <c r="I296" i="70" s="1"/>
  <c r="I295" i="70"/>
  <c r="H295" i="70"/>
  <c r="F295" i="70"/>
  <c r="G295" i="70" s="1"/>
  <c r="E295" i="70"/>
  <c r="I294" i="70"/>
  <c r="F294" i="70"/>
  <c r="H293" i="70"/>
  <c r="G293" i="70"/>
  <c r="F293" i="70"/>
  <c r="I293" i="70" s="1"/>
  <c r="I292" i="70"/>
  <c r="H292" i="70"/>
  <c r="G292" i="70"/>
  <c r="F292" i="70"/>
  <c r="E292" i="70"/>
  <c r="F291" i="70"/>
  <c r="I291" i="70" s="1"/>
  <c r="E291" i="70"/>
  <c r="G290" i="70"/>
  <c r="F290" i="70"/>
  <c r="H289" i="70"/>
  <c r="G289" i="70"/>
  <c r="F289" i="70"/>
  <c r="I289" i="70" s="1"/>
  <c r="I288" i="70"/>
  <c r="H288" i="70"/>
  <c r="F288" i="70"/>
  <c r="G288" i="70" s="1"/>
  <c r="E288" i="70"/>
  <c r="F287" i="70"/>
  <c r="I287" i="70" s="1"/>
  <c r="E287" i="70"/>
  <c r="G286" i="70"/>
  <c r="F286" i="70"/>
  <c r="H285" i="70"/>
  <c r="G285" i="70"/>
  <c r="F285" i="70"/>
  <c r="I285" i="70" s="1"/>
  <c r="I284" i="70"/>
  <c r="H284" i="70"/>
  <c r="F284" i="70"/>
  <c r="G284" i="70" s="1"/>
  <c r="E284" i="70"/>
  <c r="F283" i="70"/>
  <c r="E283" i="70"/>
  <c r="G282" i="70"/>
  <c r="F282" i="70"/>
  <c r="H281" i="70"/>
  <c r="G281" i="70"/>
  <c r="F281" i="70"/>
  <c r="I281" i="70" s="1"/>
  <c r="I280" i="70"/>
  <c r="H280" i="70"/>
  <c r="F280" i="70"/>
  <c r="G280" i="70" s="1"/>
  <c r="E280" i="70"/>
  <c r="F279" i="70"/>
  <c r="I279" i="70" s="1"/>
  <c r="E279" i="70"/>
  <c r="G278" i="70"/>
  <c r="F278" i="70"/>
  <c r="H277" i="70"/>
  <c r="G277" i="70"/>
  <c r="F277" i="70"/>
  <c r="I277" i="70" s="1"/>
  <c r="I276" i="70"/>
  <c r="H276" i="70"/>
  <c r="F276" i="70"/>
  <c r="G276" i="70" s="1"/>
  <c r="E276" i="70"/>
  <c r="F275" i="70"/>
  <c r="E275" i="70"/>
  <c r="G274" i="70"/>
  <c r="F274" i="70"/>
  <c r="H273" i="70"/>
  <c r="G273" i="70"/>
  <c r="F273" i="70"/>
  <c r="I273" i="70" s="1"/>
  <c r="I272" i="70"/>
  <c r="H272" i="70"/>
  <c r="F272" i="70"/>
  <c r="G272" i="70" s="1"/>
  <c r="E272" i="70"/>
  <c r="F271" i="70"/>
  <c r="I271" i="70" s="1"/>
  <c r="E271" i="70"/>
  <c r="G270" i="70"/>
  <c r="F270" i="70"/>
  <c r="H269" i="70"/>
  <c r="G269" i="70"/>
  <c r="F269" i="70"/>
  <c r="I269" i="70" s="1"/>
  <c r="I268" i="70"/>
  <c r="H268" i="70"/>
  <c r="F268" i="70"/>
  <c r="G268" i="70" s="1"/>
  <c r="E268" i="70"/>
  <c r="F267" i="70"/>
  <c r="E267" i="70"/>
  <c r="G266" i="70"/>
  <c r="F266" i="70"/>
  <c r="H265" i="70"/>
  <c r="G265" i="70"/>
  <c r="F265" i="70"/>
  <c r="I265" i="70" s="1"/>
  <c r="I264" i="70"/>
  <c r="H264" i="70"/>
  <c r="F264" i="70"/>
  <c r="G264" i="70" s="1"/>
  <c r="E264" i="70"/>
  <c r="F263" i="70"/>
  <c r="I263" i="70" s="1"/>
  <c r="E263" i="70"/>
  <c r="G262" i="70"/>
  <c r="F262" i="70"/>
  <c r="H261" i="70"/>
  <c r="G261" i="70"/>
  <c r="F261" i="70"/>
  <c r="I261" i="70" s="1"/>
  <c r="I260" i="70"/>
  <c r="H260" i="70"/>
  <c r="F260" i="70"/>
  <c r="G260" i="70" s="1"/>
  <c r="E260" i="70"/>
  <c r="F259" i="70"/>
  <c r="E259" i="70"/>
  <c r="G258" i="70"/>
  <c r="F258" i="70"/>
  <c r="H257" i="70"/>
  <c r="G257" i="70"/>
  <c r="F257" i="70"/>
  <c r="I257" i="70" s="1"/>
  <c r="I256" i="70"/>
  <c r="H256" i="70"/>
  <c r="F256" i="70"/>
  <c r="G256" i="70" s="1"/>
  <c r="E256" i="70"/>
  <c r="F255" i="70"/>
  <c r="I255" i="70" s="1"/>
  <c r="E255" i="70"/>
  <c r="G254" i="70"/>
  <c r="F254" i="70"/>
  <c r="H253" i="70"/>
  <c r="G253" i="70"/>
  <c r="F253" i="70"/>
  <c r="I253" i="70" s="1"/>
  <c r="I252" i="70"/>
  <c r="H252" i="70"/>
  <c r="F252" i="70"/>
  <c r="G252" i="70" s="1"/>
  <c r="E252" i="70"/>
  <c r="F251" i="70"/>
  <c r="E251" i="70"/>
  <c r="G250" i="70"/>
  <c r="F250" i="70"/>
  <c r="H249" i="70"/>
  <c r="G249" i="70"/>
  <c r="F249" i="70"/>
  <c r="I249" i="70" s="1"/>
  <c r="I248" i="70"/>
  <c r="H248" i="70"/>
  <c r="F248" i="70"/>
  <c r="G248" i="70" s="1"/>
  <c r="E248" i="70"/>
  <c r="F247" i="70"/>
  <c r="I247" i="70" s="1"/>
  <c r="E247" i="70"/>
  <c r="G246" i="70"/>
  <c r="F246" i="70"/>
  <c r="H245" i="70"/>
  <c r="G245" i="70"/>
  <c r="F245" i="70"/>
  <c r="I245" i="70" s="1"/>
  <c r="I244" i="70"/>
  <c r="H244" i="70"/>
  <c r="F244" i="70"/>
  <c r="G244" i="70" s="1"/>
  <c r="E244" i="70"/>
  <c r="F243" i="70"/>
  <c r="E243" i="70"/>
  <c r="G242" i="70"/>
  <c r="F242" i="70"/>
  <c r="H241" i="70"/>
  <c r="G241" i="70"/>
  <c r="F241" i="70"/>
  <c r="I241" i="70" s="1"/>
  <c r="I240" i="70"/>
  <c r="H240" i="70"/>
  <c r="F240" i="70"/>
  <c r="G240" i="70" s="1"/>
  <c r="E240" i="70"/>
  <c r="F239" i="70"/>
  <c r="E239" i="70"/>
  <c r="G238" i="70"/>
  <c r="F238" i="70"/>
  <c r="H237" i="70"/>
  <c r="G237" i="70"/>
  <c r="F237" i="70"/>
  <c r="I237" i="70" s="1"/>
  <c r="I236" i="70"/>
  <c r="H236" i="70"/>
  <c r="F236" i="70"/>
  <c r="G236" i="70" s="1"/>
  <c r="E236" i="70"/>
  <c r="F235" i="70"/>
  <c r="E235" i="70"/>
  <c r="G234" i="70"/>
  <c r="F234" i="70"/>
  <c r="H233" i="70"/>
  <c r="G233" i="70"/>
  <c r="F233" i="70"/>
  <c r="I233" i="70" s="1"/>
  <c r="E233" i="70"/>
  <c r="I232" i="70"/>
  <c r="H232" i="70"/>
  <c r="F232" i="70"/>
  <c r="G232" i="70" s="1"/>
  <c r="E232" i="70"/>
  <c r="F231" i="70"/>
  <c r="F230" i="70"/>
  <c r="G230" i="70" s="1"/>
  <c r="H229" i="70"/>
  <c r="G229" i="70"/>
  <c r="F229" i="70"/>
  <c r="I229" i="70" s="1"/>
  <c r="I228" i="70"/>
  <c r="H228" i="70"/>
  <c r="F228" i="70"/>
  <c r="G228" i="70" s="1"/>
  <c r="E228" i="70"/>
  <c r="F227" i="70"/>
  <c r="F226" i="70"/>
  <c r="G226" i="70" s="1"/>
  <c r="H225" i="70"/>
  <c r="G225" i="70"/>
  <c r="F225" i="70"/>
  <c r="I225" i="70" s="1"/>
  <c r="I224" i="70"/>
  <c r="H224" i="70"/>
  <c r="F224" i="70"/>
  <c r="G224" i="70" s="1"/>
  <c r="E224" i="70"/>
  <c r="F223" i="70"/>
  <c r="F222" i="70"/>
  <c r="G222" i="70" s="1"/>
  <c r="H221" i="70"/>
  <c r="G221" i="70"/>
  <c r="F221" i="70"/>
  <c r="I221" i="70" s="1"/>
  <c r="I220" i="70"/>
  <c r="H220" i="70"/>
  <c r="F220" i="70"/>
  <c r="G220" i="70" s="1"/>
  <c r="E220" i="70"/>
  <c r="F219" i="70"/>
  <c r="F218" i="70"/>
  <c r="H217" i="70"/>
  <c r="G217" i="70"/>
  <c r="F217" i="70"/>
  <c r="I217" i="70" s="1"/>
  <c r="I216" i="70"/>
  <c r="H216" i="70"/>
  <c r="F216" i="70"/>
  <c r="G216" i="70" s="1"/>
  <c r="E216" i="70"/>
  <c r="F215" i="70"/>
  <c r="F214" i="70"/>
  <c r="H213" i="70"/>
  <c r="G213" i="70"/>
  <c r="F213" i="70"/>
  <c r="I213" i="70" s="1"/>
  <c r="I212" i="70"/>
  <c r="H212" i="70"/>
  <c r="F212" i="70"/>
  <c r="G212" i="70" s="1"/>
  <c r="E212" i="70"/>
  <c r="F211" i="70"/>
  <c r="F210" i="70"/>
  <c r="H209" i="70"/>
  <c r="G209" i="70"/>
  <c r="F209" i="70"/>
  <c r="I209" i="70" s="1"/>
  <c r="I208" i="70"/>
  <c r="H208" i="70"/>
  <c r="F208" i="70"/>
  <c r="G208" i="70" s="1"/>
  <c r="E208" i="70"/>
  <c r="F207" i="70"/>
  <c r="F206" i="70"/>
  <c r="H205" i="70"/>
  <c r="G205" i="70"/>
  <c r="F205" i="70"/>
  <c r="I205" i="70" s="1"/>
  <c r="I204" i="70"/>
  <c r="H204" i="70"/>
  <c r="F204" i="70"/>
  <c r="G204" i="70" s="1"/>
  <c r="E204" i="70"/>
  <c r="F203" i="70"/>
  <c r="F202" i="70"/>
  <c r="H201" i="70"/>
  <c r="G201" i="70"/>
  <c r="F201" i="70"/>
  <c r="I201" i="70" s="1"/>
  <c r="E201" i="70"/>
  <c r="I200" i="70"/>
  <c r="H200" i="70"/>
  <c r="F200" i="70"/>
  <c r="G200" i="70" s="1"/>
  <c r="E200" i="70"/>
  <c r="I199" i="70"/>
  <c r="F199" i="70"/>
  <c r="E199" i="70" s="1"/>
  <c r="G198" i="70"/>
  <c r="F198" i="70"/>
  <c r="H197" i="70"/>
  <c r="G197" i="70"/>
  <c r="F197" i="70"/>
  <c r="I197" i="70" s="1"/>
  <c r="I196" i="70"/>
  <c r="H196" i="70"/>
  <c r="F196" i="70"/>
  <c r="G196" i="70" s="1"/>
  <c r="E196" i="70"/>
  <c r="I195" i="70"/>
  <c r="F195" i="70"/>
  <c r="E195" i="70" s="1"/>
  <c r="F194" i="70"/>
  <c r="H193" i="70"/>
  <c r="G193" i="70"/>
  <c r="F193" i="70"/>
  <c r="I193" i="70" s="1"/>
  <c r="I192" i="70"/>
  <c r="H192" i="70"/>
  <c r="F192" i="70"/>
  <c r="G192" i="70" s="1"/>
  <c r="E192" i="70"/>
  <c r="I191" i="70"/>
  <c r="F191" i="70"/>
  <c r="E191" i="70" s="1"/>
  <c r="F190" i="70"/>
  <c r="H189" i="70"/>
  <c r="G189" i="70"/>
  <c r="F189" i="70"/>
  <c r="I189" i="70" s="1"/>
  <c r="I188" i="70"/>
  <c r="H188" i="70"/>
  <c r="F188" i="70"/>
  <c r="G188" i="70" s="1"/>
  <c r="E188" i="70"/>
  <c r="I187" i="70"/>
  <c r="F187" i="70"/>
  <c r="E187" i="70" s="1"/>
  <c r="F186" i="70"/>
  <c r="H185" i="70"/>
  <c r="G185" i="70"/>
  <c r="F185" i="70"/>
  <c r="I185" i="70" s="1"/>
  <c r="I184" i="70"/>
  <c r="H184" i="70"/>
  <c r="F184" i="70"/>
  <c r="G184" i="70" s="1"/>
  <c r="E184" i="70"/>
  <c r="I183" i="70"/>
  <c r="F183" i="70"/>
  <c r="E183" i="70" s="1"/>
  <c r="G182" i="70"/>
  <c r="F182" i="70"/>
  <c r="H181" i="70"/>
  <c r="G181" i="70"/>
  <c r="F181" i="70"/>
  <c r="I181" i="70" s="1"/>
  <c r="I180" i="70"/>
  <c r="H180" i="70"/>
  <c r="F180" i="70"/>
  <c r="G180" i="70" s="1"/>
  <c r="E180" i="70"/>
  <c r="I179" i="70"/>
  <c r="F179" i="70"/>
  <c r="E179" i="70"/>
  <c r="G178" i="70"/>
  <c r="F178" i="70"/>
  <c r="H177" i="70"/>
  <c r="G177" i="70"/>
  <c r="F177" i="70"/>
  <c r="I177" i="70" s="1"/>
  <c r="I176" i="70"/>
  <c r="H176" i="70"/>
  <c r="F176" i="70"/>
  <c r="G176" i="70" s="1"/>
  <c r="E176" i="70"/>
  <c r="I175" i="70"/>
  <c r="F175" i="70"/>
  <c r="E175" i="70"/>
  <c r="G174" i="70"/>
  <c r="F174" i="70"/>
  <c r="H173" i="70"/>
  <c r="G173" i="70"/>
  <c r="F173" i="70"/>
  <c r="I173" i="70" s="1"/>
  <c r="I172" i="70"/>
  <c r="H172" i="70"/>
  <c r="F172" i="70"/>
  <c r="G172" i="70" s="1"/>
  <c r="E172" i="70"/>
  <c r="I171" i="70"/>
  <c r="F171" i="70"/>
  <c r="E171" i="70"/>
  <c r="G170" i="70"/>
  <c r="F170" i="70"/>
  <c r="H169" i="70"/>
  <c r="G169" i="70"/>
  <c r="F169" i="70"/>
  <c r="I169" i="70" s="1"/>
  <c r="I168" i="70"/>
  <c r="H168" i="70"/>
  <c r="F168" i="70"/>
  <c r="G168" i="70" s="1"/>
  <c r="E168" i="70"/>
  <c r="I167" i="70"/>
  <c r="F167" i="70"/>
  <c r="E167" i="70"/>
  <c r="G166" i="70"/>
  <c r="F166" i="70"/>
  <c r="H165" i="70"/>
  <c r="G165" i="70"/>
  <c r="F165" i="70"/>
  <c r="I165" i="70" s="1"/>
  <c r="I164" i="70"/>
  <c r="H164" i="70"/>
  <c r="F164" i="70"/>
  <c r="G164" i="70" s="1"/>
  <c r="E164" i="70"/>
  <c r="I163" i="70"/>
  <c r="F163" i="70"/>
  <c r="E163" i="70"/>
  <c r="G162" i="70"/>
  <c r="F162" i="70"/>
  <c r="H161" i="70"/>
  <c r="G161" i="70"/>
  <c r="F161" i="70"/>
  <c r="I161" i="70" s="1"/>
  <c r="I160" i="70"/>
  <c r="H160" i="70"/>
  <c r="F160" i="70"/>
  <c r="G160" i="70" s="1"/>
  <c r="E160" i="70"/>
  <c r="I159" i="70"/>
  <c r="F159" i="70"/>
  <c r="E159" i="70"/>
  <c r="G158" i="70"/>
  <c r="F158" i="70"/>
  <c r="H157" i="70"/>
  <c r="G157" i="70"/>
  <c r="F157" i="70"/>
  <c r="I157" i="70" s="1"/>
  <c r="I156" i="70"/>
  <c r="H156" i="70"/>
  <c r="F156" i="70"/>
  <c r="G156" i="70" s="1"/>
  <c r="E156" i="70"/>
  <c r="I155" i="70"/>
  <c r="F155" i="70"/>
  <c r="E155" i="70"/>
  <c r="G154" i="70"/>
  <c r="F154" i="70"/>
  <c r="H153" i="70"/>
  <c r="G153" i="70"/>
  <c r="F153" i="70"/>
  <c r="I153" i="70" s="1"/>
  <c r="I152" i="70"/>
  <c r="H152" i="70"/>
  <c r="F152" i="70"/>
  <c r="G152" i="70" s="1"/>
  <c r="E152" i="70"/>
  <c r="I151" i="70"/>
  <c r="F151" i="70"/>
  <c r="E151" i="70"/>
  <c r="G150" i="70"/>
  <c r="F150" i="70"/>
  <c r="H149" i="70"/>
  <c r="G149" i="70"/>
  <c r="F149" i="70"/>
  <c r="I149" i="70" s="1"/>
  <c r="I148" i="70"/>
  <c r="H148" i="70"/>
  <c r="F148" i="70"/>
  <c r="G148" i="70" s="1"/>
  <c r="E148" i="70"/>
  <c r="I147" i="70"/>
  <c r="F147" i="70"/>
  <c r="E147" i="70"/>
  <c r="H146" i="70"/>
  <c r="G146" i="70"/>
  <c r="F146" i="70"/>
  <c r="I146" i="70" s="1"/>
  <c r="E146" i="70"/>
  <c r="I145" i="70"/>
  <c r="H145" i="70"/>
  <c r="F145" i="70"/>
  <c r="G145" i="70" s="1"/>
  <c r="E145" i="70"/>
  <c r="I144" i="70"/>
  <c r="F144" i="70"/>
  <c r="E144" i="70" s="1"/>
  <c r="F143" i="70"/>
  <c r="G143" i="70" s="1"/>
  <c r="I142" i="70"/>
  <c r="H142" i="70"/>
  <c r="G142" i="70"/>
  <c r="F142" i="70"/>
  <c r="E142" i="70"/>
  <c r="I141" i="70"/>
  <c r="H141" i="70"/>
  <c r="F141" i="70"/>
  <c r="G141" i="70" s="1"/>
  <c r="E141" i="70"/>
  <c r="F140" i="70"/>
  <c r="E140" i="70"/>
  <c r="G139" i="70"/>
  <c r="F139" i="70"/>
  <c r="I138" i="70"/>
  <c r="H138" i="70"/>
  <c r="G138" i="70"/>
  <c r="F138" i="70"/>
  <c r="E138" i="70"/>
  <c r="I137" i="70"/>
  <c r="H137" i="70"/>
  <c r="F137" i="70"/>
  <c r="G137" i="70" s="1"/>
  <c r="E137" i="70"/>
  <c r="I136" i="70"/>
  <c r="F136" i="70"/>
  <c r="E136" i="70" s="1"/>
  <c r="F135" i="70"/>
  <c r="I134" i="70"/>
  <c r="H134" i="70"/>
  <c r="G134" i="70"/>
  <c r="F134" i="70"/>
  <c r="E134" i="70"/>
  <c r="I133" i="70"/>
  <c r="H133" i="70"/>
  <c r="F133" i="70"/>
  <c r="G133" i="70" s="1"/>
  <c r="E133" i="70"/>
  <c r="F132" i="70"/>
  <c r="E132" i="70"/>
  <c r="G131" i="70"/>
  <c r="F131" i="70"/>
  <c r="I130" i="70"/>
  <c r="H130" i="70"/>
  <c r="G130" i="70"/>
  <c r="F130" i="70"/>
  <c r="E130" i="70"/>
  <c r="I129" i="70"/>
  <c r="H129" i="70"/>
  <c r="F129" i="70"/>
  <c r="G129" i="70" s="1"/>
  <c r="E129" i="70"/>
  <c r="I128" i="70"/>
  <c r="F128" i="70"/>
  <c r="E128" i="70" s="1"/>
  <c r="F127" i="70"/>
  <c r="G127" i="70" s="1"/>
  <c r="I126" i="70"/>
  <c r="H126" i="70"/>
  <c r="G126" i="70"/>
  <c r="F126" i="70"/>
  <c r="E126" i="70"/>
  <c r="I125" i="70"/>
  <c r="H125" i="70"/>
  <c r="F125" i="70"/>
  <c r="G125" i="70" s="1"/>
  <c r="E125" i="70"/>
  <c r="F124" i="70"/>
  <c r="E124" i="70"/>
  <c r="G123" i="70"/>
  <c r="F123" i="70"/>
  <c r="I122" i="70"/>
  <c r="H122" i="70"/>
  <c r="G122" i="70"/>
  <c r="F122" i="70"/>
  <c r="E122" i="70"/>
  <c r="I121" i="70"/>
  <c r="H121" i="70"/>
  <c r="F121" i="70"/>
  <c r="G121" i="70" s="1"/>
  <c r="E121" i="70"/>
  <c r="I120" i="70"/>
  <c r="F120" i="70"/>
  <c r="E120" i="70" s="1"/>
  <c r="F119" i="70"/>
  <c r="G119" i="70" s="1"/>
  <c r="I118" i="70"/>
  <c r="H118" i="70"/>
  <c r="G118" i="70"/>
  <c r="F118" i="70"/>
  <c r="E118" i="70"/>
  <c r="I117" i="70"/>
  <c r="H117" i="70"/>
  <c r="F117" i="70"/>
  <c r="G117" i="70" s="1"/>
  <c r="E117" i="70"/>
  <c r="F116" i="70"/>
  <c r="I116" i="70" s="1"/>
  <c r="E116" i="70"/>
  <c r="G115" i="70"/>
  <c r="F115" i="70"/>
  <c r="I114" i="70"/>
  <c r="H114" i="70"/>
  <c r="G114" i="70"/>
  <c r="F114" i="70"/>
  <c r="E114" i="70"/>
  <c r="I113" i="70"/>
  <c r="H113" i="70"/>
  <c r="F113" i="70"/>
  <c r="G113" i="70" s="1"/>
  <c r="E113" i="70"/>
  <c r="I112" i="70"/>
  <c r="F112" i="70"/>
  <c r="E112" i="70" s="1"/>
  <c r="F111" i="70"/>
  <c r="I110" i="70"/>
  <c r="H110" i="70"/>
  <c r="G110" i="70"/>
  <c r="F110" i="70"/>
  <c r="E110" i="70"/>
  <c r="I109" i="70"/>
  <c r="H109" i="70"/>
  <c r="F109" i="70"/>
  <c r="G109" i="70" s="1"/>
  <c r="E109" i="70"/>
  <c r="F108" i="70"/>
  <c r="I108" i="70" s="1"/>
  <c r="E108" i="70"/>
  <c r="G107" i="70"/>
  <c r="F107" i="70"/>
  <c r="I106" i="70"/>
  <c r="H106" i="70"/>
  <c r="G106" i="70"/>
  <c r="F106" i="70"/>
  <c r="E106" i="70"/>
  <c r="I105" i="70"/>
  <c r="H105" i="70"/>
  <c r="F105" i="70"/>
  <c r="G105" i="70" s="1"/>
  <c r="E105" i="70"/>
  <c r="I104" i="70"/>
  <c r="F104" i="70"/>
  <c r="E104" i="70" s="1"/>
  <c r="F103" i="70"/>
  <c r="I102" i="70"/>
  <c r="H102" i="70"/>
  <c r="G102" i="70"/>
  <c r="F102" i="70"/>
  <c r="E102" i="70"/>
  <c r="I101" i="70"/>
  <c r="H101" i="70"/>
  <c r="F101" i="70"/>
  <c r="G101" i="70" s="1"/>
  <c r="E101" i="70"/>
  <c r="F100" i="70"/>
  <c r="E100" i="70"/>
  <c r="G99" i="70"/>
  <c r="F99" i="70"/>
  <c r="I98" i="70"/>
  <c r="H98" i="70"/>
  <c r="G98" i="70"/>
  <c r="F98" i="70"/>
  <c r="E98" i="70"/>
  <c r="I97" i="70"/>
  <c r="H97" i="70"/>
  <c r="F97" i="70"/>
  <c r="G97" i="70" s="1"/>
  <c r="E97" i="70"/>
  <c r="I96" i="70"/>
  <c r="F96" i="70"/>
  <c r="E96" i="70" s="1"/>
  <c r="F95" i="70"/>
  <c r="G95" i="70" s="1"/>
  <c r="I94" i="70"/>
  <c r="H94" i="70"/>
  <c r="G94" i="70"/>
  <c r="F94" i="70"/>
  <c r="E94" i="70"/>
  <c r="I93" i="70"/>
  <c r="H93" i="70"/>
  <c r="F93" i="70"/>
  <c r="G93" i="70" s="1"/>
  <c r="E93" i="70"/>
  <c r="F92" i="70"/>
  <c r="E92" i="70"/>
  <c r="G91" i="70"/>
  <c r="F91" i="70"/>
  <c r="I90" i="70"/>
  <c r="H90" i="70"/>
  <c r="G90" i="70"/>
  <c r="F90" i="70"/>
  <c r="E90" i="70"/>
  <c r="I89" i="70"/>
  <c r="H89" i="70"/>
  <c r="F89" i="70"/>
  <c r="G89" i="70" s="1"/>
  <c r="E89" i="70"/>
  <c r="I88" i="70"/>
  <c r="F88" i="70"/>
  <c r="E88" i="70" s="1"/>
  <c r="F87" i="70"/>
  <c r="I86" i="70"/>
  <c r="H86" i="70"/>
  <c r="G86" i="70"/>
  <c r="F86" i="70"/>
  <c r="E86" i="70"/>
  <c r="I85" i="70"/>
  <c r="H85" i="70"/>
  <c r="F85" i="70"/>
  <c r="G85" i="70" s="1"/>
  <c r="E85" i="70"/>
  <c r="F84" i="70"/>
  <c r="E84" i="70"/>
  <c r="G83" i="70"/>
  <c r="F83" i="70"/>
  <c r="I82" i="70"/>
  <c r="H82" i="70"/>
  <c r="G82" i="70"/>
  <c r="F82" i="70"/>
  <c r="E82" i="70"/>
  <c r="I81" i="70"/>
  <c r="H81" i="70"/>
  <c r="F81" i="70"/>
  <c r="G81" i="70" s="1"/>
  <c r="E81" i="70"/>
  <c r="I80" i="70"/>
  <c r="F80" i="70"/>
  <c r="E80" i="70" s="1"/>
  <c r="F79" i="70"/>
  <c r="G79" i="70" s="1"/>
  <c r="H78" i="70"/>
  <c r="G78" i="70"/>
  <c r="F78" i="70"/>
  <c r="I78" i="70" s="1"/>
  <c r="E78" i="70"/>
  <c r="I77" i="70"/>
  <c r="H77" i="70"/>
  <c r="F77" i="70"/>
  <c r="G77" i="70" s="1"/>
  <c r="E77" i="70"/>
  <c r="I76" i="70"/>
  <c r="F76" i="70"/>
  <c r="E76" i="70"/>
  <c r="G75" i="70"/>
  <c r="F75" i="70"/>
  <c r="H74" i="70"/>
  <c r="G74" i="70"/>
  <c r="F74" i="70"/>
  <c r="I74" i="70" s="1"/>
  <c r="E74" i="70"/>
  <c r="I73" i="70"/>
  <c r="H73" i="70"/>
  <c r="F73" i="70"/>
  <c r="G73" i="70" s="1"/>
  <c r="E73" i="70"/>
  <c r="F72" i="70"/>
  <c r="I72" i="70" s="1"/>
  <c r="E72" i="70"/>
  <c r="G71" i="70"/>
  <c r="F71" i="70"/>
  <c r="H70" i="70"/>
  <c r="G70" i="70"/>
  <c r="F70" i="70"/>
  <c r="I70" i="70" s="1"/>
  <c r="I69" i="70"/>
  <c r="H69" i="70"/>
  <c r="F69" i="70"/>
  <c r="G69" i="70" s="1"/>
  <c r="E69" i="70"/>
  <c r="F68" i="70"/>
  <c r="E68" i="70"/>
  <c r="G67" i="70"/>
  <c r="F67" i="70"/>
  <c r="H66" i="70"/>
  <c r="G66" i="70"/>
  <c r="F66" i="70"/>
  <c r="I66" i="70" s="1"/>
  <c r="I65" i="70"/>
  <c r="H65" i="70"/>
  <c r="F65" i="70"/>
  <c r="G65" i="70" s="1"/>
  <c r="E65" i="70"/>
  <c r="F64" i="70"/>
  <c r="E64" i="70"/>
  <c r="G63" i="70"/>
  <c r="F63" i="70"/>
  <c r="H62" i="70"/>
  <c r="G62" i="70"/>
  <c r="F62" i="70"/>
  <c r="I62" i="70" s="1"/>
  <c r="I61" i="70"/>
  <c r="H61" i="70"/>
  <c r="F61" i="70"/>
  <c r="G61" i="70" s="1"/>
  <c r="E61" i="70"/>
  <c r="F60" i="70"/>
  <c r="I60" i="70" s="1"/>
  <c r="E60" i="70"/>
  <c r="G59" i="70"/>
  <c r="F59" i="70"/>
  <c r="H58" i="70"/>
  <c r="G58" i="70"/>
  <c r="F58" i="70"/>
  <c r="I58" i="70" s="1"/>
  <c r="I57" i="70"/>
  <c r="H57" i="70"/>
  <c r="F57" i="70"/>
  <c r="G57" i="70" s="1"/>
  <c r="E57" i="70"/>
  <c r="F56" i="70"/>
  <c r="E56" i="70"/>
  <c r="G55" i="70"/>
  <c r="F55" i="70"/>
  <c r="H54" i="70"/>
  <c r="G54" i="70"/>
  <c r="F54" i="70"/>
  <c r="I54" i="70" s="1"/>
  <c r="I53" i="70"/>
  <c r="H53" i="70"/>
  <c r="F53" i="70"/>
  <c r="G53" i="70" s="1"/>
  <c r="E53" i="70"/>
  <c r="F52" i="70"/>
  <c r="E52" i="70"/>
  <c r="G51" i="70"/>
  <c r="F51" i="70"/>
  <c r="H50" i="70"/>
  <c r="G50" i="70"/>
  <c r="F50" i="70"/>
  <c r="I50" i="70" s="1"/>
  <c r="I49" i="70"/>
  <c r="H49" i="70"/>
  <c r="F49" i="70"/>
  <c r="G49" i="70" s="1"/>
  <c r="E49" i="70"/>
  <c r="F48" i="70"/>
  <c r="I48" i="70" s="1"/>
  <c r="E48" i="70"/>
  <c r="G47" i="70"/>
  <c r="F47" i="70"/>
  <c r="H46" i="70"/>
  <c r="G46" i="70"/>
  <c r="F46" i="70"/>
  <c r="I46" i="70" s="1"/>
  <c r="I45" i="70"/>
  <c r="H45" i="70"/>
  <c r="F45" i="70"/>
  <c r="G45" i="70" s="1"/>
  <c r="E45" i="70"/>
  <c r="F44" i="70"/>
  <c r="E44" i="70"/>
  <c r="G43" i="70"/>
  <c r="F43" i="70"/>
  <c r="H42" i="70"/>
  <c r="G42" i="70"/>
  <c r="F42" i="70"/>
  <c r="I42" i="70" s="1"/>
  <c r="I41" i="70"/>
  <c r="H41" i="70"/>
  <c r="F41" i="70"/>
  <c r="G41" i="70" s="1"/>
  <c r="E41" i="70"/>
  <c r="F40" i="70"/>
  <c r="I40" i="70" s="1"/>
  <c r="E40" i="70"/>
  <c r="G39" i="70"/>
  <c r="F39" i="70"/>
  <c r="H38" i="70"/>
  <c r="G38" i="70"/>
  <c r="F38" i="70"/>
  <c r="I38" i="70" s="1"/>
  <c r="I37" i="70"/>
  <c r="H37" i="70"/>
  <c r="F37" i="70"/>
  <c r="G37" i="70" s="1"/>
  <c r="E37" i="70"/>
  <c r="F36" i="70"/>
  <c r="E36" i="70"/>
  <c r="G35" i="70"/>
  <c r="F35" i="70"/>
  <c r="H34" i="70"/>
  <c r="G34" i="70"/>
  <c r="F34" i="70"/>
  <c r="I34" i="70" s="1"/>
  <c r="I33" i="70"/>
  <c r="H33" i="70"/>
  <c r="F33" i="70"/>
  <c r="G33" i="70" s="1"/>
  <c r="E33" i="70"/>
  <c r="F32" i="70"/>
  <c r="I32" i="70" s="1"/>
  <c r="E32" i="70"/>
  <c r="G31" i="70"/>
  <c r="F31" i="70"/>
  <c r="H30" i="70"/>
  <c r="G30" i="70"/>
  <c r="F30" i="70"/>
  <c r="I30" i="70" s="1"/>
  <c r="I29" i="70"/>
  <c r="H29" i="70"/>
  <c r="F29" i="70"/>
  <c r="G29" i="70" s="1"/>
  <c r="E29" i="70"/>
  <c r="F28" i="70"/>
  <c r="I28" i="70" s="1"/>
  <c r="E28" i="70"/>
  <c r="G27" i="70"/>
  <c r="F27" i="70"/>
  <c r="H26" i="70"/>
  <c r="G26" i="70"/>
  <c r="F26" i="70"/>
  <c r="I26" i="70" s="1"/>
  <c r="I25" i="70"/>
  <c r="H25" i="70"/>
  <c r="F25" i="70"/>
  <c r="G25" i="70" s="1"/>
  <c r="E25" i="70"/>
  <c r="F24" i="70"/>
  <c r="E24" i="70"/>
  <c r="G23" i="70"/>
  <c r="F23" i="70"/>
  <c r="H22" i="70"/>
  <c r="G22" i="70"/>
  <c r="F22" i="70"/>
  <c r="I22" i="70" s="1"/>
  <c r="I21" i="70"/>
  <c r="H21" i="70"/>
  <c r="F21" i="70"/>
  <c r="G21" i="70" s="1"/>
  <c r="E21" i="70"/>
  <c r="F20" i="70"/>
  <c r="I20" i="70" s="1"/>
  <c r="E20" i="70"/>
  <c r="G19" i="70"/>
  <c r="F19" i="70"/>
  <c r="H18" i="70"/>
  <c r="G18" i="70"/>
  <c r="F18" i="70"/>
  <c r="I18" i="70" s="1"/>
  <c r="I17" i="70"/>
  <c r="H17" i="70"/>
  <c r="F17" i="70"/>
  <c r="G17" i="70" s="1"/>
  <c r="E17" i="70"/>
  <c r="F16" i="70"/>
  <c r="I16" i="70" s="1"/>
  <c r="E16" i="70"/>
  <c r="G15" i="70"/>
  <c r="F15" i="70"/>
  <c r="H14" i="70"/>
  <c r="G14" i="70"/>
  <c r="F14" i="70"/>
  <c r="I14" i="70" s="1"/>
  <c r="I13" i="70"/>
  <c r="H13" i="70"/>
  <c r="F13" i="70"/>
  <c r="G13" i="70" s="1"/>
  <c r="E13" i="70"/>
  <c r="F12" i="70"/>
  <c r="E12" i="70"/>
  <c r="G11" i="70"/>
  <c r="F11" i="70"/>
  <c r="H10" i="70"/>
  <c r="G10" i="70"/>
  <c r="F10" i="70"/>
  <c r="I10" i="70" s="1"/>
  <c r="I9" i="70"/>
  <c r="H9" i="70"/>
  <c r="F9" i="70"/>
  <c r="G9" i="70" s="1"/>
  <c r="E9" i="70"/>
  <c r="F8" i="70"/>
  <c r="I8" i="70" s="1"/>
  <c r="E8" i="70"/>
  <c r="G7" i="70"/>
  <c r="F7" i="70"/>
  <c r="H6" i="70"/>
  <c r="G6" i="70"/>
  <c r="F6" i="70"/>
  <c r="I6" i="70" s="1"/>
  <c r="I5" i="70"/>
  <c r="H5" i="70"/>
  <c r="F5" i="70"/>
  <c r="G5" i="70" s="1"/>
  <c r="E5" i="70"/>
  <c r="F4" i="70"/>
  <c r="E4" i="70"/>
  <c r="G3" i="70"/>
  <c r="F3" i="70"/>
  <c r="I2" i="70"/>
  <c r="H2" i="70"/>
  <c r="F2" i="70"/>
  <c r="G2" i="70" s="1"/>
  <c r="E2" i="70"/>
  <c r="J7" i="69"/>
  <c r="J6" i="69"/>
  <c r="J5" i="69"/>
  <c r="C18" i="68"/>
  <c r="C13" i="68"/>
  <c r="E13" i="68" s="1"/>
  <c r="F13" i="68" s="1"/>
  <c r="C12" i="68"/>
  <c r="E12" i="68" s="1"/>
  <c r="F12" i="68" s="1"/>
  <c r="C11" i="68"/>
  <c r="E11" i="68" s="1"/>
  <c r="F11" i="68" s="1"/>
  <c r="C4" i="68"/>
  <c r="C3" i="68"/>
  <c r="C2" i="68"/>
  <c r="E455" i="67"/>
  <c r="F455" i="67" s="1"/>
  <c r="E454" i="67"/>
  <c r="F454" i="67" s="1"/>
  <c r="E453" i="67"/>
  <c r="F453" i="67" s="1"/>
  <c r="E452" i="67"/>
  <c r="F452" i="67" s="1"/>
  <c r="E451" i="67"/>
  <c r="F451" i="67" s="1"/>
  <c r="F450" i="67"/>
  <c r="E450" i="67"/>
  <c r="E449" i="67"/>
  <c r="F449" i="67" s="1"/>
  <c r="E448" i="67"/>
  <c r="F448" i="67" s="1"/>
  <c r="E447" i="67"/>
  <c r="F447" i="67" s="1"/>
  <c r="E446" i="67"/>
  <c r="F446" i="67" s="1"/>
  <c r="E445" i="67"/>
  <c r="F445" i="67" s="1"/>
  <c r="E444" i="67"/>
  <c r="F444" i="67" s="1"/>
  <c r="E443" i="67"/>
  <c r="F443" i="67" s="1"/>
  <c r="F442" i="67"/>
  <c r="E442" i="67"/>
  <c r="E441" i="67"/>
  <c r="F441" i="67" s="1"/>
  <c r="E440" i="67"/>
  <c r="F440" i="67" s="1"/>
  <c r="E439" i="67"/>
  <c r="F439" i="67" s="1"/>
  <c r="E438" i="67"/>
  <c r="F438" i="67" s="1"/>
  <c r="E437" i="67"/>
  <c r="F437" i="67" s="1"/>
  <c r="E436" i="67"/>
  <c r="F436" i="67" s="1"/>
  <c r="E435" i="67"/>
  <c r="F435" i="67" s="1"/>
  <c r="F434" i="67"/>
  <c r="E434" i="67"/>
  <c r="E433" i="67"/>
  <c r="F433" i="67" s="1"/>
  <c r="E432" i="67"/>
  <c r="F432" i="67" s="1"/>
  <c r="E431" i="67"/>
  <c r="F431" i="67" s="1"/>
  <c r="E430" i="67"/>
  <c r="F430" i="67" s="1"/>
  <c r="E429" i="67"/>
  <c r="F429" i="67" s="1"/>
  <c r="E428" i="67"/>
  <c r="F428" i="67" s="1"/>
  <c r="E427" i="67"/>
  <c r="F427" i="67" s="1"/>
  <c r="F426" i="67"/>
  <c r="E426" i="67"/>
  <c r="E425" i="67"/>
  <c r="F425" i="67" s="1"/>
  <c r="E424" i="67"/>
  <c r="F424" i="67" s="1"/>
  <c r="E423" i="67"/>
  <c r="F423" i="67" s="1"/>
  <c r="E422" i="67"/>
  <c r="F422" i="67" s="1"/>
  <c r="E421" i="67"/>
  <c r="F421" i="67" s="1"/>
  <c r="E420" i="67"/>
  <c r="F420" i="67" s="1"/>
  <c r="E419" i="67"/>
  <c r="F419" i="67" s="1"/>
  <c r="F418" i="67"/>
  <c r="E418" i="67"/>
  <c r="E417" i="67"/>
  <c r="F417" i="67" s="1"/>
  <c r="E416" i="67"/>
  <c r="F416" i="67" s="1"/>
  <c r="E415" i="67"/>
  <c r="F415" i="67" s="1"/>
  <c r="E414" i="67"/>
  <c r="F414" i="67" s="1"/>
  <c r="E413" i="67"/>
  <c r="F413" i="67" s="1"/>
  <c r="E412" i="67"/>
  <c r="F412" i="67" s="1"/>
  <c r="E411" i="67"/>
  <c r="F411" i="67" s="1"/>
  <c r="F410" i="67"/>
  <c r="E410" i="67"/>
  <c r="E409" i="67"/>
  <c r="F409" i="67" s="1"/>
  <c r="E408" i="67"/>
  <c r="F408" i="67" s="1"/>
  <c r="E407" i="67"/>
  <c r="F407" i="67" s="1"/>
  <c r="E406" i="67"/>
  <c r="F406" i="67" s="1"/>
  <c r="E405" i="67"/>
  <c r="F405" i="67" s="1"/>
  <c r="E404" i="67"/>
  <c r="F404" i="67" s="1"/>
  <c r="E403" i="67"/>
  <c r="F403" i="67" s="1"/>
  <c r="F402" i="67"/>
  <c r="E402" i="67"/>
  <c r="E401" i="67"/>
  <c r="F401" i="67" s="1"/>
  <c r="E400" i="67"/>
  <c r="F400" i="67" s="1"/>
  <c r="E399" i="67"/>
  <c r="F399" i="67" s="1"/>
  <c r="E398" i="67"/>
  <c r="F398" i="67" s="1"/>
  <c r="E397" i="67"/>
  <c r="F397" i="67" s="1"/>
  <c r="E396" i="67"/>
  <c r="F396" i="67" s="1"/>
  <c r="E395" i="67"/>
  <c r="F395" i="67" s="1"/>
  <c r="F394" i="67"/>
  <c r="E394" i="67"/>
  <c r="E393" i="67"/>
  <c r="F393" i="67" s="1"/>
  <c r="E392" i="67"/>
  <c r="F392" i="67" s="1"/>
  <c r="E391" i="67"/>
  <c r="F391" i="67" s="1"/>
  <c r="E390" i="67"/>
  <c r="F390" i="67" s="1"/>
  <c r="E389" i="67"/>
  <c r="F389" i="67" s="1"/>
  <c r="E388" i="67"/>
  <c r="F388" i="67" s="1"/>
  <c r="E387" i="67"/>
  <c r="F387" i="67" s="1"/>
  <c r="F386" i="67"/>
  <c r="E386" i="67"/>
  <c r="E385" i="67"/>
  <c r="F385" i="67" s="1"/>
  <c r="E384" i="67"/>
  <c r="F384" i="67" s="1"/>
  <c r="E383" i="67"/>
  <c r="F383" i="67" s="1"/>
  <c r="E382" i="67"/>
  <c r="F382" i="67" s="1"/>
  <c r="E381" i="67"/>
  <c r="F381" i="67" s="1"/>
  <c r="E380" i="67"/>
  <c r="F380" i="67" s="1"/>
  <c r="E379" i="67"/>
  <c r="F379" i="67" s="1"/>
  <c r="F378" i="67"/>
  <c r="E378" i="67"/>
  <c r="E377" i="67"/>
  <c r="F377" i="67" s="1"/>
  <c r="E376" i="67"/>
  <c r="F376" i="67" s="1"/>
  <c r="E375" i="67"/>
  <c r="F375" i="67" s="1"/>
  <c r="E374" i="67"/>
  <c r="F374" i="67" s="1"/>
  <c r="E373" i="67"/>
  <c r="F373" i="67" s="1"/>
  <c r="E372" i="67"/>
  <c r="F372" i="67" s="1"/>
  <c r="E371" i="67"/>
  <c r="F371" i="67" s="1"/>
  <c r="F370" i="67"/>
  <c r="E370" i="67"/>
  <c r="E369" i="67"/>
  <c r="F369" i="67" s="1"/>
  <c r="E368" i="67"/>
  <c r="F368" i="67" s="1"/>
  <c r="E367" i="67"/>
  <c r="F367" i="67" s="1"/>
  <c r="E366" i="67"/>
  <c r="F366" i="67" s="1"/>
  <c r="E365" i="67"/>
  <c r="F365" i="67" s="1"/>
  <c r="E364" i="67"/>
  <c r="F364" i="67" s="1"/>
  <c r="E363" i="67"/>
  <c r="F363" i="67" s="1"/>
  <c r="F362" i="67"/>
  <c r="E362" i="67"/>
  <c r="E361" i="67"/>
  <c r="F361" i="67" s="1"/>
  <c r="E360" i="67"/>
  <c r="F360" i="67" s="1"/>
  <c r="E359" i="67"/>
  <c r="F359" i="67" s="1"/>
  <c r="E358" i="67"/>
  <c r="F358" i="67" s="1"/>
  <c r="E357" i="67"/>
  <c r="F357" i="67" s="1"/>
  <c r="E356" i="67"/>
  <c r="F356" i="67" s="1"/>
  <c r="E355" i="67"/>
  <c r="F355" i="67" s="1"/>
  <c r="F354" i="67"/>
  <c r="E354" i="67"/>
  <c r="E353" i="67"/>
  <c r="F353" i="67" s="1"/>
  <c r="E352" i="67"/>
  <c r="F352" i="67" s="1"/>
  <c r="E351" i="67"/>
  <c r="F351" i="67" s="1"/>
  <c r="E350" i="67"/>
  <c r="F350" i="67" s="1"/>
  <c r="E349" i="67"/>
  <c r="F349" i="67" s="1"/>
  <c r="E348" i="67"/>
  <c r="F348" i="67" s="1"/>
  <c r="E347" i="67"/>
  <c r="F347" i="67" s="1"/>
  <c r="F346" i="67"/>
  <c r="E346" i="67"/>
  <c r="E345" i="67"/>
  <c r="F345" i="67" s="1"/>
  <c r="E344" i="67"/>
  <c r="F344" i="67" s="1"/>
  <c r="E343" i="67"/>
  <c r="F343" i="67" s="1"/>
  <c r="E342" i="67"/>
  <c r="F342" i="67" s="1"/>
  <c r="E341" i="67"/>
  <c r="F341" i="67" s="1"/>
  <c r="E340" i="67"/>
  <c r="F340" i="67" s="1"/>
  <c r="E339" i="67"/>
  <c r="F339" i="67" s="1"/>
  <c r="F338" i="67"/>
  <c r="E338" i="67"/>
  <c r="E337" i="67"/>
  <c r="F337" i="67" s="1"/>
  <c r="E336" i="67"/>
  <c r="F336" i="67" s="1"/>
  <c r="E335" i="67"/>
  <c r="F335" i="67" s="1"/>
  <c r="E334" i="67"/>
  <c r="F334" i="67" s="1"/>
  <c r="E333" i="67"/>
  <c r="F333" i="67" s="1"/>
  <c r="E332" i="67"/>
  <c r="F332" i="67" s="1"/>
  <c r="E331" i="67"/>
  <c r="F331" i="67" s="1"/>
  <c r="F330" i="67"/>
  <c r="E330" i="67"/>
  <c r="E329" i="67"/>
  <c r="F329" i="67" s="1"/>
  <c r="E328" i="67"/>
  <c r="F328" i="67" s="1"/>
  <c r="E327" i="67"/>
  <c r="F327" i="67" s="1"/>
  <c r="E326" i="67"/>
  <c r="F326" i="67" s="1"/>
  <c r="E325" i="67"/>
  <c r="F325" i="67" s="1"/>
  <c r="E324" i="67"/>
  <c r="F324" i="67" s="1"/>
  <c r="E323" i="67"/>
  <c r="F323" i="67" s="1"/>
  <c r="F322" i="67"/>
  <c r="E322" i="67"/>
  <c r="E321" i="67"/>
  <c r="F321" i="67" s="1"/>
  <c r="E320" i="67"/>
  <c r="F320" i="67" s="1"/>
  <c r="E319" i="67"/>
  <c r="F319" i="67" s="1"/>
  <c r="E318" i="67"/>
  <c r="F318" i="67" s="1"/>
  <c r="E317" i="67"/>
  <c r="F317" i="67" s="1"/>
  <c r="E316" i="67"/>
  <c r="F316" i="67" s="1"/>
  <c r="E315" i="67"/>
  <c r="F315" i="67" s="1"/>
  <c r="F314" i="67"/>
  <c r="E314" i="67"/>
  <c r="E313" i="67"/>
  <c r="F313" i="67" s="1"/>
  <c r="E312" i="67"/>
  <c r="F312" i="67" s="1"/>
  <c r="E311" i="67"/>
  <c r="F311" i="67" s="1"/>
  <c r="E310" i="67"/>
  <c r="F310" i="67" s="1"/>
  <c r="E309" i="67"/>
  <c r="F309" i="67" s="1"/>
  <c r="E308" i="67"/>
  <c r="F308" i="67" s="1"/>
  <c r="E307" i="67"/>
  <c r="F307" i="67" s="1"/>
  <c r="F306" i="67"/>
  <c r="E306" i="67"/>
  <c r="E305" i="67"/>
  <c r="F305" i="67" s="1"/>
  <c r="E304" i="67"/>
  <c r="F304" i="67" s="1"/>
  <c r="E303" i="67"/>
  <c r="F303" i="67" s="1"/>
  <c r="E302" i="67"/>
  <c r="F302" i="67" s="1"/>
  <c r="E301" i="67"/>
  <c r="F301" i="67" s="1"/>
  <c r="E300" i="67"/>
  <c r="F300" i="67" s="1"/>
  <c r="E299" i="67"/>
  <c r="F299" i="67" s="1"/>
  <c r="F298" i="67"/>
  <c r="E298" i="67"/>
  <c r="E297" i="67"/>
  <c r="F297" i="67" s="1"/>
  <c r="E296" i="67"/>
  <c r="F296" i="67" s="1"/>
  <c r="E295" i="67"/>
  <c r="F295" i="67" s="1"/>
  <c r="E294" i="67"/>
  <c r="F294" i="67" s="1"/>
  <c r="E293" i="67"/>
  <c r="F293" i="67" s="1"/>
  <c r="E292" i="67"/>
  <c r="F292" i="67" s="1"/>
  <c r="E291" i="67"/>
  <c r="F291" i="67" s="1"/>
  <c r="F290" i="67"/>
  <c r="E290" i="67"/>
  <c r="E289" i="67"/>
  <c r="F289" i="67" s="1"/>
  <c r="E288" i="67"/>
  <c r="F288" i="67" s="1"/>
  <c r="E287" i="67"/>
  <c r="F287" i="67" s="1"/>
  <c r="E286" i="67"/>
  <c r="F286" i="67" s="1"/>
  <c r="F285" i="67"/>
  <c r="E285" i="67"/>
  <c r="E284" i="67"/>
  <c r="F284" i="67" s="1"/>
  <c r="F283" i="67"/>
  <c r="E283" i="67"/>
  <c r="E282" i="67"/>
  <c r="F282" i="67" s="1"/>
  <c r="F281" i="67"/>
  <c r="E281" i="67"/>
  <c r="E280" i="67"/>
  <c r="F280" i="67" s="1"/>
  <c r="F279" i="67"/>
  <c r="E279" i="67"/>
  <c r="E278" i="67"/>
  <c r="F278" i="67" s="1"/>
  <c r="F277" i="67"/>
  <c r="E277" i="67"/>
  <c r="E276" i="67"/>
  <c r="F276" i="67" s="1"/>
  <c r="F275" i="67"/>
  <c r="E275" i="67"/>
  <c r="E274" i="67"/>
  <c r="F274" i="67" s="1"/>
  <c r="F273" i="67"/>
  <c r="E273" i="67"/>
  <c r="E272" i="67"/>
  <c r="F272" i="67" s="1"/>
  <c r="F271" i="67"/>
  <c r="E271" i="67"/>
  <c r="E270" i="67"/>
  <c r="F270" i="67" s="1"/>
  <c r="F269" i="67"/>
  <c r="E269" i="67"/>
  <c r="E268" i="67"/>
  <c r="F268" i="67" s="1"/>
  <c r="F267" i="67"/>
  <c r="E267" i="67"/>
  <c r="E266" i="67"/>
  <c r="F266" i="67" s="1"/>
  <c r="F265" i="67"/>
  <c r="E265" i="67"/>
  <c r="E264" i="67"/>
  <c r="F264" i="67" s="1"/>
  <c r="F263" i="67"/>
  <c r="E263" i="67"/>
  <c r="E262" i="67"/>
  <c r="F262" i="67" s="1"/>
  <c r="F261" i="67"/>
  <c r="E261" i="67"/>
  <c r="E260" i="67"/>
  <c r="F260" i="67" s="1"/>
  <c r="F259" i="67"/>
  <c r="E259" i="67"/>
  <c r="E258" i="67"/>
  <c r="F258" i="67" s="1"/>
  <c r="F257" i="67"/>
  <c r="E257" i="67"/>
  <c r="E256" i="67"/>
  <c r="F256" i="67" s="1"/>
  <c r="F255" i="67"/>
  <c r="E255" i="67"/>
  <c r="E254" i="67"/>
  <c r="F254" i="67" s="1"/>
  <c r="F253" i="67"/>
  <c r="E253" i="67"/>
  <c r="E252" i="67"/>
  <c r="F252" i="67" s="1"/>
  <c r="F251" i="67"/>
  <c r="E251" i="67"/>
  <c r="E250" i="67"/>
  <c r="F250" i="67" s="1"/>
  <c r="F249" i="67"/>
  <c r="E249" i="67"/>
  <c r="E248" i="67"/>
  <c r="F248" i="67" s="1"/>
  <c r="F247" i="67"/>
  <c r="E247" i="67"/>
  <c r="E246" i="67"/>
  <c r="F246" i="67" s="1"/>
  <c r="F245" i="67"/>
  <c r="E245" i="67"/>
  <c r="E244" i="67"/>
  <c r="F244" i="67" s="1"/>
  <c r="F243" i="67"/>
  <c r="E243" i="67"/>
  <c r="E242" i="67"/>
  <c r="F242" i="67" s="1"/>
  <c r="F241" i="67"/>
  <c r="E241" i="67"/>
  <c r="E240" i="67"/>
  <c r="F240" i="67" s="1"/>
  <c r="F239" i="67"/>
  <c r="E239" i="67"/>
  <c r="E238" i="67"/>
  <c r="F238" i="67" s="1"/>
  <c r="F237" i="67"/>
  <c r="E237" i="67"/>
  <c r="E236" i="67"/>
  <c r="F236" i="67" s="1"/>
  <c r="F235" i="67"/>
  <c r="E235" i="67"/>
  <c r="E234" i="67"/>
  <c r="F234" i="67" s="1"/>
  <c r="F233" i="67"/>
  <c r="E233" i="67"/>
  <c r="E232" i="67"/>
  <c r="F232" i="67" s="1"/>
  <c r="F231" i="67"/>
  <c r="E231" i="67"/>
  <c r="E230" i="67"/>
  <c r="F230" i="67" s="1"/>
  <c r="F229" i="67"/>
  <c r="E229" i="67"/>
  <c r="E228" i="67"/>
  <c r="F228" i="67" s="1"/>
  <c r="F227" i="67"/>
  <c r="E227" i="67"/>
  <c r="E226" i="67"/>
  <c r="F226" i="67" s="1"/>
  <c r="F225" i="67"/>
  <c r="E225" i="67"/>
  <c r="E224" i="67"/>
  <c r="F224" i="67" s="1"/>
  <c r="F223" i="67"/>
  <c r="E223" i="67"/>
  <c r="E222" i="67"/>
  <c r="F222" i="67" s="1"/>
  <c r="F221" i="67"/>
  <c r="E221" i="67"/>
  <c r="E220" i="67"/>
  <c r="F220" i="67" s="1"/>
  <c r="F219" i="67"/>
  <c r="E219" i="67"/>
  <c r="E218" i="67"/>
  <c r="F218" i="67" s="1"/>
  <c r="F217" i="67"/>
  <c r="E217" i="67"/>
  <c r="E216" i="67"/>
  <c r="F216" i="67" s="1"/>
  <c r="F215" i="67"/>
  <c r="E215" i="67"/>
  <c r="E214" i="67"/>
  <c r="F214" i="67" s="1"/>
  <c r="F213" i="67"/>
  <c r="E213" i="67"/>
  <c r="E212" i="67"/>
  <c r="F212" i="67" s="1"/>
  <c r="F211" i="67"/>
  <c r="E211" i="67"/>
  <c r="E210" i="67"/>
  <c r="F210" i="67" s="1"/>
  <c r="F209" i="67"/>
  <c r="E209" i="67"/>
  <c r="E208" i="67"/>
  <c r="F208" i="67" s="1"/>
  <c r="F207" i="67"/>
  <c r="E207" i="67"/>
  <c r="E206" i="67"/>
  <c r="F206" i="67" s="1"/>
  <c r="F205" i="67"/>
  <c r="E205" i="67"/>
  <c r="E204" i="67"/>
  <c r="F204" i="67" s="1"/>
  <c r="F203" i="67"/>
  <c r="E203" i="67"/>
  <c r="E202" i="67"/>
  <c r="F202" i="67" s="1"/>
  <c r="F201" i="67"/>
  <c r="E201" i="67"/>
  <c r="E200" i="67"/>
  <c r="F200" i="67" s="1"/>
  <c r="F199" i="67"/>
  <c r="E199" i="67"/>
  <c r="E198" i="67"/>
  <c r="F198" i="67" s="1"/>
  <c r="F197" i="67"/>
  <c r="E197" i="67"/>
  <c r="E196" i="67"/>
  <c r="F196" i="67" s="1"/>
  <c r="F195" i="67"/>
  <c r="E195" i="67"/>
  <c r="E194" i="67"/>
  <c r="F194" i="67" s="1"/>
  <c r="F193" i="67"/>
  <c r="E193" i="67"/>
  <c r="E192" i="67"/>
  <c r="F192" i="67" s="1"/>
  <c r="F191" i="67"/>
  <c r="E191" i="67"/>
  <c r="E190" i="67"/>
  <c r="F190" i="67" s="1"/>
  <c r="F189" i="67"/>
  <c r="E189" i="67"/>
  <c r="E188" i="67"/>
  <c r="F188" i="67" s="1"/>
  <c r="F187" i="67"/>
  <c r="E187" i="67"/>
  <c r="E186" i="67"/>
  <c r="F186" i="67" s="1"/>
  <c r="F185" i="67"/>
  <c r="E185" i="67"/>
  <c r="E184" i="67"/>
  <c r="F184" i="67" s="1"/>
  <c r="F183" i="67"/>
  <c r="E183" i="67"/>
  <c r="E182" i="67"/>
  <c r="F182" i="67" s="1"/>
  <c r="F181" i="67"/>
  <c r="E181" i="67"/>
  <c r="E180" i="67"/>
  <c r="F180" i="67" s="1"/>
  <c r="F179" i="67"/>
  <c r="E179" i="67"/>
  <c r="E178" i="67"/>
  <c r="F178" i="67" s="1"/>
  <c r="F177" i="67"/>
  <c r="E177" i="67"/>
  <c r="E176" i="67"/>
  <c r="F176" i="67" s="1"/>
  <c r="F175" i="67"/>
  <c r="E175" i="67"/>
  <c r="E174" i="67"/>
  <c r="F174" i="67" s="1"/>
  <c r="F173" i="67"/>
  <c r="E173" i="67"/>
  <c r="E172" i="67"/>
  <c r="F172" i="67" s="1"/>
  <c r="F171" i="67"/>
  <c r="E171" i="67"/>
  <c r="E170" i="67"/>
  <c r="F170" i="67" s="1"/>
  <c r="F169" i="67"/>
  <c r="E169" i="67"/>
  <c r="E168" i="67"/>
  <c r="F168" i="67" s="1"/>
  <c r="F167" i="67"/>
  <c r="E167" i="67"/>
  <c r="E166" i="67"/>
  <c r="F166" i="67" s="1"/>
  <c r="F165" i="67"/>
  <c r="E165" i="67"/>
  <c r="E164" i="67"/>
  <c r="F164" i="67" s="1"/>
  <c r="F163" i="67"/>
  <c r="E163" i="67"/>
  <c r="E162" i="67"/>
  <c r="F162" i="67" s="1"/>
  <c r="F161" i="67"/>
  <c r="E161" i="67"/>
  <c r="E160" i="67"/>
  <c r="F160" i="67" s="1"/>
  <c r="F159" i="67"/>
  <c r="E159" i="67"/>
  <c r="E158" i="67"/>
  <c r="F158" i="67" s="1"/>
  <c r="F157" i="67"/>
  <c r="E157" i="67"/>
  <c r="E156" i="67"/>
  <c r="F156" i="67" s="1"/>
  <c r="F155" i="67"/>
  <c r="E155" i="67"/>
  <c r="E154" i="67"/>
  <c r="F154" i="67" s="1"/>
  <c r="F153" i="67"/>
  <c r="E153" i="67"/>
  <c r="E152" i="67"/>
  <c r="F152" i="67" s="1"/>
  <c r="F151" i="67"/>
  <c r="E151" i="67"/>
  <c r="E150" i="67"/>
  <c r="F150" i="67" s="1"/>
  <c r="F149" i="67"/>
  <c r="E149" i="67"/>
  <c r="E148" i="67"/>
  <c r="F148" i="67" s="1"/>
  <c r="F147" i="67"/>
  <c r="E147" i="67"/>
  <c r="E146" i="67"/>
  <c r="F146" i="67" s="1"/>
  <c r="F145" i="67"/>
  <c r="E145" i="67"/>
  <c r="E144" i="67"/>
  <c r="F144" i="67" s="1"/>
  <c r="F143" i="67"/>
  <c r="E143" i="67"/>
  <c r="E142" i="67"/>
  <c r="F142" i="67" s="1"/>
  <c r="F141" i="67"/>
  <c r="E141" i="67"/>
  <c r="E140" i="67"/>
  <c r="F140" i="67" s="1"/>
  <c r="F139" i="67"/>
  <c r="E139" i="67"/>
  <c r="E138" i="67"/>
  <c r="F138" i="67" s="1"/>
  <c r="F137" i="67"/>
  <c r="E137" i="67"/>
  <c r="E136" i="67"/>
  <c r="F136" i="67" s="1"/>
  <c r="F135" i="67"/>
  <c r="E135" i="67"/>
  <c r="E134" i="67"/>
  <c r="F134" i="67" s="1"/>
  <c r="F133" i="67"/>
  <c r="E133" i="67"/>
  <c r="E132" i="67"/>
  <c r="F132" i="67" s="1"/>
  <c r="F131" i="67"/>
  <c r="E131" i="67"/>
  <c r="E130" i="67"/>
  <c r="F130" i="67" s="1"/>
  <c r="F129" i="67"/>
  <c r="E129" i="67"/>
  <c r="E128" i="67"/>
  <c r="F128" i="67" s="1"/>
  <c r="F127" i="67"/>
  <c r="E127" i="67"/>
  <c r="E126" i="67"/>
  <c r="F126" i="67" s="1"/>
  <c r="F125" i="67"/>
  <c r="E125" i="67"/>
  <c r="E124" i="67"/>
  <c r="F124" i="67" s="1"/>
  <c r="F123" i="67"/>
  <c r="E123" i="67"/>
  <c r="E122" i="67"/>
  <c r="F122" i="67" s="1"/>
  <c r="F121" i="67"/>
  <c r="E121" i="67"/>
  <c r="E120" i="67"/>
  <c r="F120" i="67" s="1"/>
  <c r="F119" i="67"/>
  <c r="E119" i="67"/>
  <c r="E118" i="67"/>
  <c r="F118" i="67" s="1"/>
  <c r="F117" i="67"/>
  <c r="E117" i="67"/>
  <c r="E116" i="67"/>
  <c r="F116" i="67" s="1"/>
  <c r="F115" i="67"/>
  <c r="E115" i="67"/>
  <c r="E114" i="67"/>
  <c r="F114" i="67" s="1"/>
  <c r="F113" i="67"/>
  <c r="E113" i="67"/>
  <c r="E112" i="67"/>
  <c r="F112" i="67" s="1"/>
  <c r="F111" i="67"/>
  <c r="E111" i="67"/>
  <c r="E110" i="67"/>
  <c r="F110" i="67" s="1"/>
  <c r="F109" i="67"/>
  <c r="E109" i="67"/>
  <c r="E108" i="67"/>
  <c r="F108" i="67" s="1"/>
  <c r="F107" i="67"/>
  <c r="E107" i="67"/>
  <c r="E106" i="67"/>
  <c r="F106" i="67" s="1"/>
  <c r="F105" i="67"/>
  <c r="E105" i="67"/>
  <c r="E104" i="67"/>
  <c r="F104" i="67" s="1"/>
  <c r="F103" i="67"/>
  <c r="E103" i="67"/>
  <c r="E102" i="67"/>
  <c r="F102" i="67" s="1"/>
  <c r="F101" i="67"/>
  <c r="E101" i="67"/>
  <c r="E100" i="67"/>
  <c r="F100" i="67" s="1"/>
  <c r="F99" i="67"/>
  <c r="E99" i="67"/>
  <c r="E98" i="67"/>
  <c r="F98" i="67" s="1"/>
  <c r="F97" i="67"/>
  <c r="E97" i="67"/>
  <c r="E96" i="67"/>
  <c r="F96" i="67" s="1"/>
  <c r="F95" i="67"/>
  <c r="E95" i="67"/>
  <c r="E94" i="67"/>
  <c r="F94" i="67" s="1"/>
  <c r="F93" i="67"/>
  <c r="E93" i="67"/>
  <c r="E92" i="67"/>
  <c r="F92" i="67" s="1"/>
  <c r="F91" i="67"/>
  <c r="E91" i="67"/>
  <c r="E90" i="67"/>
  <c r="F90" i="67" s="1"/>
  <c r="F89" i="67"/>
  <c r="E89" i="67"/>
  <c r="E88" i="67"/>
  <c r="F88" i="67" s="1"/>
  <c r="F87" i="67"/>
  <c r="E87" i="67"/>
  <c r="E86" i="67"/>
  <c r="F86" i="67" s="1"/>
  <c r="F85" i="67"/>
  <c r="E85" i="67"/>
  <c r="E84" i="67"/>
  <c r="F84" i="67" s="1"/>
  <c r="F83" i="67"/>
  <c r="E83" i="67"/>
  <c r="E82" i="67"/>
  <c r="F82" i="67" s="1"/>
  <c r="F81" i="67"/>
  <c r="E81" i="67"/>
  <c r="E80" i="67"/>
  <c r="F80" i="67" s="1"/>
  <c r="F79" i="67"/>
  <c r="E79" i="67"/>
  <c r="E78" i="67"/>
  <c r="F78" i="67" s="1"/>
  <c r="F77" i="67"/>
  <c r="E77" i="67"/>
  <c r="E76" i="67"/>
  <c r="F76" i="67" s="1"/>
  <c r="F75" i="67"/>
  <c r="E75" i="67"/>
  <c r="E74" i="67"/>
  <c r="F74" i="67" s="1"/>
  <c r="F73" i="67"/>
  <c r="E73" i="67"/>
  <c r="E72" i="67"/>
  <c r="F72" i="67" s="1"/>
  <c r="F71" i="67"/>
  <c r="E71" i="67"/>
  <c r="E70" i="67"/>
  <c r="F70" i="67" s="1"/>
  <c r="F69" i="67"/>
  <c r="E69" i="67"/>
  <c r="E68" i="67"/>
  <c r="F68" i="67" s="1"/>
  <c r="F67" i="67"/>
  <c r="E67" i="67"/>
  <c r="E66" i="67"/>
  <c r="F66" i="67" s="1"/>
  <c r="F65" i="67"/>
  <c r="E65" i="67"/>
  <c r="E64" i="67"/>
  <c r="F64" i="67" s="1"/>
  <c r="F63" i="67"/>
  <c r="E63" i="67"/>
  <c r="E62" i="67"/>
  <c r="F62" i="67" s="1"/>
  <c r="F61" i="67"/>
  <c r="E61" i="67"/>
  <c r="E60" i="67"/>
  <c r="F60" i="67" s="1"/>
  <c r="F59" i="67"/>
  <c r="E59" i="67"/>
  <c r="E58" i="67"/>
  <c r="F58" i="67" s="1"/>
  <c r="F57" i="67"/>
  <c r="E57" i="67"/>
  <c r="E56" i="67"/>
  <c r="F56" i="67" s="1"/>
  <c r="F55" i="67"/>
  <c r="E55" i="67"/>
  <c r="E54" i="67"/>
  <c r="F54" i="67" s="1"/>
  <c r="F53" i="67"/>
  <c r="E53" i="67"/>
  <c r="E52" i="67"/>
  <c r="F52" i="67" s="1"/>
  <c r="F51" i="67"/>
  <c r="E51" i="67"/>
  <c r="E50" i="67"/>
  <c r="F50" i="67" s="1"/>
  <c r="F49" i="67"/>
  <c r="E49" i="67"/>
  <c r="E48" i="67"/>
  <c r="F48" i="67" s="1"/>
  <c r="F47" i="67"/>
  <c r="E47" i="67"/>
  <c r="E46" i="67"/>
  <c r="F46" i="67" s="1"/>
  <c r="F45" i="67"/>
  <c r="E45" i="67"/>
  <c r="E44" i="67"/>
  <c r="F44" i="67" s="1"/>
  <c r="F43" i="67"/>
  <c r="E43" i="67"/>
  <c r="E42" i="67"/>
  <c r="F42" i="67" s="1"/>
  <c r="F41" i="67"/>
  <c r="E41" i="67"/>
  <c r="E40" i="67"/>
  <c r="F40" i="67" s="1"/>
  <c r="F39" i="67"/>
  <c r="E39" i="67"/>
  <c r="E38" i="67"/>
  <c r="F38" i="67" s="1"/>
  <c r="F37" i="67"/>
  <c r="E37" i="67"/>
  <c r="E36" i="67"/>
  <c r="F36" i="67" s="1"/>
  <c r="F35" i="67"/>
  <c r="E35" i="67"/>
  <c r="E34" i="67"/>
  <c r="F34" i="67" s="1"/>
  <c r="F33" i="67"/>
  <c r="E33" i="67"/>
  <c r="E32" i="67"/>
  <c r="F32" i="67" s="1"/>
  <c r="F31" i="67"/>
  <c r="E31" i="67"/>
  <c r="E30" i="67"/>
  <c r="F30" i="67" s="1"/>
  <c r="F29" i="67"/>
  <c r="E29" i="67"/>
  <c r="E28" i="67"/>
  <c r="F28" i="67" s="1"/>
  <c r="F27" i="67"/>
  <c r="E27" i="67"/>
  <c r="E26" i="67"/>
  <c r="F26" i="67" s="1"/>
  <c r="F25" i="67"/>
  <c r="E25" i="67"/>
  <c r="E24" i="67"/>
  <c r="F24" i="67" s="1"/>
  <c r="F23" i="67"/>
  <c r="E23" i="67"/>
  <c r="E22" i="67"/>
  <c r="F22" i="67" s="1"/>
  <c r="F21" i="67"/>
  <c r="E21" i="67"/>
  <c r="E20" i="67"/>
  <c r="F20" i="67" s="1"/>
  <c r="F19" i="67"/>
  <c r="E19" i="67"/>
  <c r="E18" i="67"/>
  <c r="F18" i="67" s="1"/>
  <c r="F17" i="67"/>
  <c r="E17" i="67"/>
  <c r="E16" i="67"/>
  <c r="F16" i="67" s="1"/>
  <c r="F15" i="67"/>
  <c r="E15" i="67"/>
  <c r="E14" i="67"/>
  <c r="F14" i="67" s="1"/>
  <c r="F13" i="67"/>
  <c r="E13" i="67"/>
  <c r="E12" i="67"/>
  <c r="F12" i="67" s="1"/>
  <c r="F11" i="67"/>
  <c r="E11" i="67"/>
  <c r="E10" i="67"/>
  <c r="F10" i="67" s="1"/>
  <c r="F9" i="67"/>
  <c r="E9" i="67"/>
  <c r="E8" i="67"/>
  <c r="F8" i="67" s="1"/>
  <c r="F7" i="67"/>
  <c r="E7" i="67"/>
  <c r="E6" i="67"/>
  <c r="F6" i="67" s="1"/>
  <c r="F5" i="67"/>
  <c r="E5" i="67"/>
  <c r="E4" i="67"/>
  <c r="F4" i="67" s="1"/>
  <c r="F3" i="67"/>
  <c r="E3" i="67"/>
  <c r="E2" i="67"/>
  <c r="F2" i="67" s="1"/>
  <c r="E455" i="66"/>
  <c r="F455" i="66" s="1"/>
  <c r="E454" i="66"/>
  <c r="F454" i="66" s="1"/>
  <c r="E453" i="66"/>
  <c r="F453" i="66" s="1"/>
  <c r="E452" i="66"/>
  <c r="F452" i="66" s="1"/>
  <c r="E451" i="66"/>
  <c r="F451" i="66" s="1"/>
  <c r="E450" i="66"/>
  <c r="F450" i="66" s="1"/>
  <c r="E449" i="66"/>
  <c r="F449" i="66" s="1"/>
  <c r="E448" i="66"/>
  <c r="F448" i="66" s="1"/>
  <c r="E447" i="66"/>
  <c r="F447" i="66" s="1"/>
  <c r="E446" i="66"/>
  <c r="F446" i="66" s="1"/>
  <c r="E445" i="66"/>
  <c r="F445" i="66" s="1"/>
  <c r="E444" i="66"/>
  <c r="F444" i="66" s="1"/>
  <c r="E443" i="66"/>
  <c r="F443" i="66" s="1"/>
  <c r="E442" i="66"/>
  <c r="F442" i="66" s="1"/>
  <c r="E441" i="66"/>
  <c r="F441" i="66" s="1"/>
  <c r="E440" i="66"/>
  <c r="F440" i="66" s="1"/>
  <c r="E439" i="66"/>
  <c r="F439" i="66" s="1"/>
  <c r="E438" i="66"/>
  <c r="F438" i="66" s="1"/>
  <c r="E437" i="66"/>
  <c r="F437" i="66" s="1"/>
  <c r="E436" i="66"/>
  <c r="F436" i="66" s="1"/>
  <c r="E435" i="66"/>
  <c r="F435" i="66" s="1"/>
  <c r="E434" i="66"/>
  <c r="F434" i="66" s="1"/>
  <c r="E433" i="66"/>
  <c r="F433" i="66" s="1"/>
  <c r="E432" i="66"/>
  <c r="F432" i="66" s="1"/>
  <c r="E431" i="66"/>
  <c r="F431" i="66" s="1"/>
  <c r="E430" i="66"/>
  <c r="F430" i="66" s="1"/>
  <c r="E429" i="66"/>
  <c r="F429" i="66" s="1"/>
  <c r="E428" i="66"/>
  <c r="F428" i="66" s="1"/>
  <c r="E427" i="66"/>
  <c r="F427" i="66" s="1"/>
  <c r="E426" i="66"/>
  <c r="F426" i="66" s="1"/>
  <c r="E425" i="66"/>
  <c r="F425" i="66" s="1"/>
  <c r="E424" i="66"/>
  <c r="F424" i="66" s="1"/>
  <c r="E423" i="66"/>
  <c r="F423" i="66" s="1"/>
  <c r="E422" i="66"/>
  <c r="F422" i="66" s="1"/>
  <c r="E421" i="66"/>
  <c r="F421" i="66" s="1"/>
  <c r="E420" i="66"/>
  <c r="F420" i="66" s="1"/>
  <c r="E419" i="66"/>
  <c r="F419" i="66" s="1"/>
  <c r="E418" i="66"/>
  <c r="F418" i="66" s="1"/>
  <c r="E417" i="66"/>
  <c r="F417" i="66" s="1"/>
  <c r="E416" i="66"/>
  <c r="F416" i="66" s="1"/>
  <c r="E415" i="66"/>
  <c r="F415" i="66" s="1"/>
  <c r="E414" i="66"/>
  <c r="F414" i="66" s="1"/>
  <c r="E413" i="66"/>
  <c r="F413" i="66" s="1"/>
  <c r="E412" i="66"/>
  <c r="F412" i="66" s="1"/>
  <c r="E411" i="66"/>
  <c r="F411" i="66" s="1"/>
  <c r="E410" i="66"/>
  <c r="F410" i="66" s="1"/>
  <c r="E409" i="66"/>
  <c r="F409" i="66" s="1"/>
  <c r="E408" i="66"/>
  <c r="F408" i="66" s="1"/>
  <c r="E407" i="66"/>
  <c r="F407" i="66" s="1"/>
  <c r="E406" i="66"/>
  <c r="F406" i="66" s="1"/>
  <c r="E405" i="66"/>
  <c r="F405" i="66" s="1"/>
  <c r="E404" i="66"/>
  <c r="F404" i="66" s="1"/>
  <c r="E403" i="66"/>
  <c r="F403" i="66" s="1"/>
  <c r="E402" i="66"/>
  <c r="F402" i="66" s="1"/>
  <c r="E401" i="66"/>
  <c r="F401" i="66" s="1"/>
  <c r="E400" i="66"/>
  <c r="F400" i="66" s="1"/>
  <c r="E399" i="66"/>
  <c r="F399" i="66" s="1"/>
  <c r="E398" i="66"/>
  <c r="F398" i="66" s="1"/>
  <c r="E397" i="66"/>
  <c r="F397" i="66" s="1"/>
  <c r="E396" i="66"/>
  <c r="F396" i="66" s="1"/>
  <c r="E395" i="66"/>
  <c r="F395" i="66" s="1"/>
  <c r="E394" i="66"/>
  <c r="F394" i="66" s="1"/>
  <c r="E393" i="66"/>
  <c r="F393" i="66" s="1"/>
  <c r="E392" i="66"/>
  <c r="F392" i="66" s="1"/>
  <c r="E391" i="66"/>
  <c r="F391" i="66" s="1"/>
  <c r="E390" i="66"/>
  <c r="F390" i="66" s="1"/>
  <c r="E389" i="66"/>
  <c r="F389" i="66" s="1"/>
  <c r="E388" i="66"/>
  <c r="F388" i="66" s="1"/>
  <c r="E387" i="66"/>
  <c r="F387" i="66" s="1"/>
  <c r="E386" i="66"/>
  <c r="F386" i="66" s="1"/>
  <c r="E385" i="66"/>
  <c r="F385" i="66" s="1"/>
  <c r="E384" i="66"/>
  <c r="F384" i="66" s="1"/>
  <c r="E383" i="66"/>
  <c r="F383" i="66" s="1"/>
  <c r="E382" i="66"/>
  <c r="F382" i="66" s="1"/>
  <c r="E381" i="66"/>
  <c r="F381" i="66" s="1"/>
  <c r="E380" i="66"/>
  <c r="F380" i="66" s="1"/>
  <c r="E379" i="66"/>
  <c r="F379" i="66" s="1"/>
  <c r="E378" i="66"/>
  <c r="F378" i="66" s="1"/>
  <c r="E377" i="66"/>
  <c r="F377" i="66" s="1"/>
  <c r="E376" i="66"/>
  <c r="F376" i="66" s="1"/>
  <c r="E375" i="66"/>
  <c r="F375" i="66" s="1"/>
  <c r="E374" i="66"/>
  <c r="F374" i="66" s="1"/>
  <c r="E373" i="66"/>
  <c r="F373" i="66" s="1"/>
  <c r="E372" i="66"/>
  <c r="F372" i="66" s="1"/>
  <c r="E371" i="66"/>
  <c r="F371" i="66" s="1"/>
  <c r="E370" i="66"/>
  <c r="F370" i="66" s="1"/>
  <c r="E369" i="66"/>
  <c r="F369" i="66" s="1"/>
  <c r="E368" i="66"/>
  <c r="F368" i="66" s="1"/>
  <c r="E367" i="66"/>
  <c r="F367" i="66" s="1"/>
  <c r="E366" i="66"/>
  <c r="F366" i="66" s="1"/>
  <c r="E365" i="66"/>
  <c r="F365" i="66" s="1"/>
  <c r="E364" i="66"/>
  <c r="F364" i="66" s="1"/>
  <c r="E363" i="66"/>
  <c r="F363" i="66" s="1"/>
  <c r="E362" i="66"/>
  <c r="F362" i="66" s="1"/>
  <c r="E361" i="66"/>
  <c r="F361" i="66" s="1"/>
  <c r="E360" i="66"/>
  <c r="F360" i="66" s="1"/>
  <c r="E359" i="66"/>
  <c r="F359" i="66" s="1"/>
  <c r="E358" i="66"/>
  <c r="F358" i="66" s="1"/>
  <c r="E357" i="66"/>
  <c r="F357" i="66" s="1"/>
  <c r="E356" i="66"/>
  <c r="F356" i="66" s="1"/>
  <c r="E355" i="66"/>
  <c r="F355" i="66" s="1"/>
  <c r="E354" i="66"/>
  <c r="F354" i="66" s="1"/>
  <c r="E353" i="66"/>
  <c r="F353" i="66" s="1"/>
  <c r="E352" i="66"/>
  <c r="F352" i="66" s="1"/>
  <c r="E351" i="66"/>
  <c r="F351" i="66" s="1"/>
  <c r="E350" i="66"/>
  <c r="F350" i="66" s="1"/>
  <c r="E349" i="66"/>
  <c r="F349" i="66" s="1"/>
  <c r="E348" i="66"/>
  <c r="F348" i="66" s="1"/>
  <c r="E347" i="66"/>
  <c r="F347" i="66" s="1"/>
  <c r="E346" i="66"/>
  <c r="F346" i="66" s="1"/>
  <c r="E345" i="66"/>
  <c r="F345" i="66" s="1"/>
  <c r="E344" i="66"/>
  <c r="F344" i="66" s="1"/>
  <c r="E343" i="66"/>
  <c r="F343" i="66" s="1"/>
  <c r="E342" i="66"/>
  <c r="F342" i="66" s="1"/>
  <c r="E341" i="66"/>
  <c r="F341" i="66" s="1"/>
  <c r="E340" i="66"/>
  <c r="F340" i="66" s="1"/>
  <c r="E339" i="66"/>
  <c r="F339" i="66" s="1"/>
  <c r="E338" i="66"/>
  <c r="F338" i="66" s="1"/>
  <c r="E337" i="66"/>
  <c r="F337" i="66" s="1"/>
  <c r="E336" i="66"/>
  <c r="F336" i="66" s="1"/>
  <c r="E335" i="66"/>
  <c r="F335" i="66" s="1"/>
  <c r="E334" i="66"/>
  <c r="F334" i="66" s="1"/>
  <c r="E333" i="66"/>
  <c r="F333" i="66" s="1"/>
  <c r="E332" i="66"/>
  <c r="F332" i="66" s="1"/>
  <c r="E331" i="66"/>
  <c r="F331" i="66" s="1"/>
  <c r="E330" i="66"/>
  <c r="F330" i="66" s="1"/>
  <c r="E329" i="66"/>
  <c r="F329" i="66" s="1"/>
  <c r="E328" i="66"/>
  <c r="F328" i="66" s="1"/>
  <c r="E327" i="66"/>
  <c r="F327" i="66" s="1"/>
  <c r="E326" i="66"/>
  <c r="F326" i="66" s="1"/>
  <c r="E325" i="66"/>
  <c r="F325" i="66" s="1"/>
  <c r="E324" i="66"/>
  <c r="F324" i="66" s="1"/>
  <c r="E323" i="66"/>
  <c r="F323" i="66" s="1"/>
  <c r="E322" i="66"/>
  <c r="F322" i="66" s="1"/>
  <c r="E321" i="66"/>
  <c r="F321" i="66" s="1"/>
  <c r="E320" i="66"/>
  <c r="F320" i="66" s="1"/>
  <c r="E319" i="66"/>
  <c r="F319" i="66" s="1"/>
  <c r="E318" i="66"/>
  <c r="F318" i="66" s="1"/>
  <c r="E317" i="66"/>
  <c r="F317" i="66" s="1"/>
  <c r="E316" i="66"/>
  <c r="F316" i="66" s="1"/>
  <c r="E315" i="66"/>
  <c r="F315" i="66" s="1"/>
  <c r="E314" i="66"/>
  <c r="F314" i="66" s="1"/>
  <c r="E313" i="66"/>
  <c r="F313" i="66" s="1"/>
  <c r="E312" i="66"/>
  <c r="F312" i="66" s="1"/>
  <c r="E311" i="66"/>
  <c r="F311" i="66" s="1"/>
  <c r="E310" i="66"/>
  <c r="F310" i="66" s="1"/>
  <c r="E309" i="66"/>
  <c r="F309" i="66" s="1"/>
  <c r="E308" i="66"/>
  <c r="F308" i="66" s="1"/>
  <c r="E307" i="66"/>
  <c r="F307" i="66" s="1"/>
  <c r="E306" i="66"/>
  <c r="F306" i="66" s="1"/>
  <c r="E305" i="66"/>
  <c r="F305" i="66" s="1"/>
  <c r="E304" i="66"/>
  <c r="F304" i="66" s="1"/>
  <c r="E303" i="66"/>
  <c r="F303" i="66" s="1"/>
  <c r="E302" i="66"/>
  <c r="F302" i="66" s="1"/>
  <c r="E301" i="66"/>
  <c r="F301" i="66" s="1"/>
  <c r="E300" i="66"/>
  <c r="F300" i="66" s="1"/>
  <c r="E299" i="66"/>
  <c r="F299" i="66" s="1"/>
  <c r="E298" i="66"/>
  <c r="F298" i="66" s="1"/>
  <c r="E297" i="66"/>
  <c r="F297" i="66" s="1"/>
  <c r="E296" i="66"/>
  <c r="F296" i="66" s="1"/>
  <c r="E295" i="66"/>
  <c r="F295" i="66" s="1"/>
  <c r="E294" i="66"/>
  <c r="F294" i="66" s="1"/>
  <c r="E293" i="66"/>
  <c r="F293" i="66" s="1"/>
  <c r="E292" i="66"/>
  <c r="F292" i="66" s="1"/>
  <c r="E291" i="66"/>
  <c r="F291" i="66" s="1"/>
  <c r="E290" i="66"/>
  <c r="F290" i="66" s="1"/>
  <c r="E289" i="66"/>
  <c r="F289" i="66" s="1"/>
  <c r="E288" i="66"/>
  <c r="F288" i="66" s="1"/>
  <c r="E287" i="66"/>
  <c r="F287" i="66" s="1"/>
  <c r="E286" i="66"/>
  <c r="F286" i="66" s="1"/>
  <c r="F285" i="66"/>
  <c r="E285" i="66"/>
  <c r="F284" i="66"/>
  <c r="E284" i="66"/>
  <c r="F283" i="66"/>
  <c r="E283" i="66"/>
  <c r="F282" i="66"/>
  <c r="E282" i="66"/>
  <c r="F281" i="66"/>
  <c r="E281" i="66"/>
  <c r="F280" i="66"/>
  <c r="E280" i="66"/>
  <c r="F279" i="66"/>
  <c r="E279" i="66"/>
  <c r="F278" i="66"/>
  <c r="E278" i="66"/>
  <c r="F277" i="66"/>
  <c r="E277" i="66"/>
  <c r="F276" i="66"/>
  <c r="E276" i="66"/>
  <c r="F275" i="66"/>
  <c r="E275" i="66"/>
  <c r="F274" i="66"/>
  <c r="E274" i="66"/>
  <c r="F273" i="66"/>
  <c r="E273" i="66"/>
  <c r="F272" i="66"/>
  <c r="E272" i="66"/>
  <c r="F271" i="66"/>
  <c r="E271" i="66"/>
  <c r="F270" i="66"/>
  <c r="E270" i="66"/>
  <c r="F269" i="66"/>
  <c r="E269" i="66"/>
  <c r="F268" i="66"/>
  <c r="E268" i="66"/>
  <c r="F267" i="66"/>
  <c r="E267" i="66"/>
  <c r="F266" i="66"/>
  <c r="E266" i="66"/>
  <c r="F265" i="66"/>
  <c r="E265" i="66"/>
  <c r="F264" i="66"/>
  <c r="E264" i="66"/>
  <c r="F263" i="66"/>
  <c r="E263" i="66"/>
  <c r="F262" i="66"/>
  <c r="E262" i="66"/>
  <c r="F261" i="66"/>
  <c r="E261" i="66"/>
  <c r="F260" i="66"/>
  <c r="E260" i="66"/>
  <c r="F259" i="66"/>
  <c r="E259" i="66"/>
  <c r="F258" i="66"/>
  <c r="E258" i="66"/>
  <c r="F257" i="66"/>
  <c r="E257" i="66"/>
  <c r="F256" i="66"/>
  <c r="E256" i="66"/>
  <c r="F255" i="66"/>
  <c r="E255" i="66"/>
  <c r="F254" i="66"/>
  <c r="E254" i="66"/>
  <c r="F253" i="66"/>
  <c r="E253" i="66"/>
  <c r="F252" i="66"/>
  <c r="E252" i="66"/>
  <c r="F251" i="66"/>
  <c r="E251" i="66"/>
  <c r="F250" i="66"/>
  <c r="E250" i="66"/>
  <c r="F249" i="66"/>
  <c r="E249" i="66"/>
  <c r="F248" i="66"/>
  <c r="E248" i="66"/>
  <c r="F247" i="66"/>
  <c r="E247" i="66"/>
  <c r="F246" i="66"/>
  <c r="E246" i="66"/>
  <c r="F245" i="66"/>
  <c r="E245" i="66"/>
  <c r="F244" i="66"/>
  <c r="E244" i="66"/>
  <c r="F243" i="66"/>
  <c r="E243" i="66"/>
  <c r="F242" i="66"/>
  <c r="E242" i="66"/>
  <c r="F241" i="66"/>
  <c r="E241" i="66"/>
  <c r="F240" i="66"/>
  <c r="E240" i="66"/>
  <c r="F239" i="66"/>
  <c r="E239" i="66"/>
  <c r="F238" i="66"/>
  <c r="E238" i="66"/>
  <c r="F237" i="66"/>
  <c r="E237" i="66"/>
  <c r="F236" i="66"/>
  <c r="E236" i="66"/>
  <c r="F235" i="66"/>
  <c r="E235" i="66"/>
  <c r="F234" i="66"/>
  <c r="E234" i="66"/>
  <c r="F233" i="66"/>
  <c r="E233" i="66"/>
  <c r="F232" i="66"/>
  <c r="E232" i="66"/>
  <c r="F231" i="66"/>
  <c r="E231" i="66"/>
  <c r="F230" i="66"/>
  <c r="E230" i="66"/>
  <c r="F229" i="66"/>
  <c r="E229" i="66"/>
  <c r="F228" i="66"/>
  <c r="E228" i="66"/>
  <c r="F227" i="66"/>
  <c r="E227" i="66"/>
  <c r="F226" i="66"/>
  <c r="E226" i="66"/>
  <c r="F225" i="66"/>
  <c r="E225" i="66"/>
  <c r="F224" i="66"/>
  <c r="E224" i="66"/>
  <c r="F223" i="66"/>
  <c r="E223" i="66"/>
  <c r="F222" i="66"/>
  <c r="E222" i="66"/>
  <c r="F221" i="66"/>
  <c r="E221" i="66"/>
  <c r="F220" i="66"/>
  <c r="E220" i="66"/>
  <c r="F219" i="66"/>
  <c r="E219" i="66"/>
  <c r="F218" i="66"/>
  <c r="E218" i="66"/>
  <c r="F217" i="66"/>
  <c r="E217" i="66"/>
  <c r="F216" i="66"/>
  <c r="E216" i="66"/>
  <c r="F215" i="66"/>
  <c r="E215" i="66"/>
  <c r="F214" i="66"/>
  <c r="E214" i="66"/>
  <c r="F213" i="66"/>
  <c r="E213" i="66"/>
  <c r="F212" i="66"/>
  <c r="E212" i="66"/>
  <c r="F211" i="66"/>
  <c r="E211" i="66"/>
  <c r="F210" i="66"/>
  <c r="E210" i="66"/>
  <c r="F209" i="66"/>
  <c r="E209" i="66"/>
  <c r="F208" i="66"/>
  <c r="E208" i="66"/>
  <c r="F207" i="66"/>
  <c r="E207" i="66"/>
  <c r="F206" i="66"/>
  <c r="E206" i="66"/>
  <c r="F205" i="66"/>
  <c r="E205" i="66"/>
  <c r="F204" i="66"/>
  <c r="E204" i="66"/>
  <c r="F203" i="66"/>
  <c r="E203" i="66"/>
  <c r="F202" i="66"/>
  <c r="E202" i="66"/>
  <c r="F201" i="66"/>
  <c r="E201" i="66"/>
  <c r="F200" i="66"/>
  <c r="E200" i="66"/>
  <c r="F199" i="66"/>
  <c r="E199" i="66"/>
  <c r="F198" i="66"/>
  <c r="E198" i="66"/>
  <c r="F197" i="66"/>
  <c r="E197" i="66"/>
  <c r="F196" i="66"/>
  <c r="E196" i="66"/>
  <c r="F195" i="66"/>
  <c r="E195" i="66"/>
  <c r="F194" i="66"/>
  <c r="E194" i="66"/>
  <c r="F193" i="66"/>
  <c r="E193" i="66"/>
  <c r="F192" i="66"/>
  <c r="E192" i="66"/>
  <c r="F191" i="66"/>
  <c r="E191" i="66"/>
  <c r="F190" i="66"/>
  <c r="E190" i="66"/>
  <c r="F189" i="66"/>
  <c r="E189" i="66"/>
  <c r="F188" i="66"/>
  <c r="E188" i="66"/>
  <c r="F187" i="66"/>
  <c r="E187" i="66"/>
  <c r="F186" i="66"/>
  <c r="E186" i="66"/>
  <c r="F185" i="66"/>
  <c r="E185" i="66"/>
  <c r="F184" i="66"/>
  <c r="E184" i="66"/>
  <c r="F183" i="66"/>
  <c r="E183" i="66"/>
  <c r="F182" i="66"/>
  <c r="E182" i="66"/>
  <c r="F181" i="66"/>
  <c r="E181" i="66"/>
  <c r="F180" i="66"/>
  <c r="E180" i="66"/>
  <c r="F179" i="66"/>
  <c r="E179" i="66"/>
  <c r="F178" i="66"/>
  <c r="E178" i="66"/>
  <c r="F177" i="66"/>
  <c r="E177" i="66"/>
  <c r="F176" i="66"/>
  <c r="E176" i="66"/>
  <c r="F175" i="66"/>
  <c r="E175" i="66"/>
  <c r="F174" i="66"/>
  <c r="E174" i="66"/>
  <c r="F173" i="66"/>
  <c r="E173" i="66"/>
  <c r="F172" i="66"/>
  <c r="E172" i="66"/>
  <c r="F171" i="66"/>
  <c r="E171" i="66"/>
  <c r="F170" i="66"/>
  <c r="E170" i="66"/>
  <c r="F169" i="66"/>
  <c r="E169" i="66"/>
  <c r="F168" i="66"/>
  <c r="E168" i="66"/>
  <c r="F167" i="66"/>
  <c r="E167" i="66"/>
  <c r="F166" i="66"/>
  <c r="E166" i="66"/>
  <c r="F165" i="66"/>
  <c r="E165" i="66"/>
  <c r="F164" i="66"/>
  <c r="E164" i="66"/>
  <c r="F163" i="66"/>
  <c r="E163" i="66"/>
  <c r="F162" i="66"/>
  <c r="E162" i="66"/>
  <c r="F161" i="66"/>
  <c r="E161" i="66"/>
  <c r="F160" i="66"/>
  <c r="E160" i="66"/>
  <c r="F159" i="66"/>
  <c r="E159" i="66"/>
  <c r="F158" i="66"/>
  <c r="E158" i="66"/>
  <c r="F157" i="66"/>
  <c r="E157" i="66"/>
  <c r="F156" i="66"/>
  <c r="E156" i="66"/>
  <c r="F155" i="66"/>
  <c r="E155" i="66"/>
  <c r="F154" i="66"/>
  <c r="E154" i="66"/>
  <c r="F153" i="66"/>
  <c r="E153" i="66"/>
  <c r="F152" i="66"/>
  <c r="E152" i="66"/>
  <c r="F151" i="66"/>
  <c r="E151" i="66"/>
  <c r="F150" i="66"/>
  <c r="E150" i="66"/>
  <c r="F149" i="66"/>
  <c r="E149" i="66"/>
  <c r="F148" i="66"/>
  <c r="E148" i="66"/>
  <c r="F147" i="66"/>
  <c r="E147" i="66"/>
  <c r="F146" i="66"/>
  <c r="E146" i="66"/>
  <c r="F145" i="66"/>
  <c r="E145" i="66"/>
  <c r="F144" i="66"/>
  <c r="E144" i="66"/>
  <c r="F143" i="66"/>
  <c r="E143" i="66"/>
  <c r="F142" i="66"/>
  <c r="E142" i="66"/>
  <c r="F141" i="66"/>
  <c r="E141" i="66"/>
  <c r="F140" i="66"/>
  <c r="E140" i="66"/>
  <c r="F139" i="66"/>
  <c r="E139" i="66"/>
  <c r="F138" i="66"/>
  <c r="E138" i="66"/>
  <c r="F137" i="66"/>
  <c r="E137" i="66"/>
  <c r="F136" i="66"/>
  <c r="E136" i="66"/>
  <c r="F135" i="66"/>
  <c r="E135" i="66"/>
  <c r="F134" i="66"/>
  <c r="E134" i="66"/>
  <c r="F133" i="66"/>
  <c r="E133" i="66"/>
  <c r="F132" i="66"/>
  <c r="E132" i="66"/>
  <c r="F131" i="66"/>
  <c r="E131" i="66"/>
  <c r="F130" i="66"/>
  <c r="E130" i="66"/>
  <c r="F129" i="66"/>
  <c r="E129" i="66"/>
  <c r="F128" i="66"/>
  <c r="E128" i="66"/>
  <c r="F127" i="66"/>
  <c r="E127" i="66"/>
  <c r="F126" i="66"/>
  <c r="E126" i="66"/>
  <c r="F125" i="66"/>
  <c r="E125" i="66"/>
  <c r="F124" i="66"/>
  <c r="E124" i="66"/>
  <c r="F123" i="66"/>
  <c r="E123" i="66"/>
  <c r="F122" i="66"/>
  <c r="E122" i="66"/>
  <c r="F121" i="66"/>
  <c r="E121" i="66"/>
  <c r="F120" i="66"/>
  <c r="E120" i="66"/>
  <c r="F119" i="66"/>
  <c r="E119" i="66"/>
  <c r="F118" i="66"/>
  <c r="E118" i="66"/>
  <c r="F117" i="66"/>
  <c r="E117" i="66"/>
  <c r="F116" i="66"/>
  <c r="E116" i="66"/>
  <c r="F115" i="66"/>
  <c r="E115" i="66"/>
  <c r="F114" i="66"/>
  <c r="E114" i="66"/>
  <c r="F113" i="66"/>
  <c r="E113" i="66"/>
  <c r="F112" i="66"/>
  <c r="E112" i="66"/>
  <c r="F111" i="66"/>
  <c r="E111" i="66"/>
  <c r="F110" i="66"/>
  <c r="E110" i="66"/>
  <c r="F109" i="66"/>
  <c r="E109" i="66"/>
  <c r="F108" i="66"/>
  <c r="E108" i="66"/>
  <c r="F107" i="66"/>
  <c r="E107" i="66"/>
  <c r="F106" i="66"/>
  <c r="E106" i="66"/>
  <c r="F105" i="66"/>
  <c r="E105" i="66"/>
  <c r="F104" i="66"/>
  <c r="E104" i="66"/>
  <c r="F103" i="66"/>
  <c r="E103" i="66"/>
  <c r="F102" i="66"/>
  <c r="E102" i="66"/>
  <c r="F101" i="66"/>
  <c r="E101" i="66"/>
  <c r="F100" i="66"/>
  <c r="E100" i="66"/>
  <c r="F99" i="66"/>
  <c r="E99" i="66"/>
  <c r="F98" i="66"/>
  <c r="E98" i="66"/>
  <c r="F97" i="66"/>
  <c r="E97" i="66"/>
  <c r="F96" i="66"/>
  <c r="E96" i="66"/>
  <c r="F95" i="66"/>
  <c r="E95" i="66"/>
  <c r="F94" i="66"/>
  <c r="E94" i="66"/>
  <c r="F93" i="66"/>
  <c r="E93" i="66"/>
  <c r="F92" i="66"/>
  <c r="E92" i="66"/>
  <c r="F91" i="66"/>
  <c r="E91" i="66"/>
  <c r="F90" i="66"/>
  <c r="E90" i="66"/>
  <c r="F89" i="66"/>
  <c r="E89" i="66"/>
  <c r="F88" i="66"/>
  <c r="E88" i="66"/>
  <c r="F87" i="66"/>
  <c r="E87" i="66"/>
  <c r="F86" i="66"/>
  <c r="E86" i="66"/>
  <c r="F85" i="66"/>
  <c r="E85" i="66"/>
  <c r="F84" i="66"/>
  <c r="E84" i="66"/>
  <c r="F83" i="66"/>
  <c r="E83" i="66"/>
  <c r="F82" i="66"/>
  <c r="E82" i="66"/>
  <c r="F81" i="66"/>
  <c r="E81" i="66"/>
  <c r="F80" i="66"/>
  <c r="E80" i="66"/>
  <c r="F79" i="66"/>
  <c r="E79" i="66"/>
  <c r="F78" i="66"/>
  <c r="E78" i="66"/>
  <c r="F77" i="66"/>
  <c r="E77" i="66"/>
  <c r="F76" i="66"/>
  <c r="E76" i="66"/>
  <c r="F75" i="66"/>
  <c r="E75" i="66"/>
  <c r="F74" i="66"/>
  <c r="E74" i="66"/>
  <c r="F73" i="66"/>
  <c r="E73" i="66"/>
  <c r="F72" i="66"/>
  <c r="E72" i="66"/>
  <c r="F71" i="66"/>
  <c r="E71" i="66"/>
  <c r="F70" i="66"/>
  <c r="E70" i="66"/>
  <c r="F69" i="66"/>
  <c r="E69" i="66"/>
  <c r="F68" i="66"/>
  <c r="E68" i="66"/>
  <c r="F67" i="66"/>
  <c r="E67" i="66"/>
  <c r="F66" i="66"/>
  <c r="E66" i="66"/>
  <c r="F65" i="66"/>
  <c r="E65" i="66"/>
  <c r="F64" i="66"/>
  <c r="E64" i="66"/>
  <c r="F63" i="66"/>
  <c r="E63" i="66"/>
  <c r="F62" i="66"/>
  <c r="E62" i="66"/>
  <c r="F61" i="66"/>
  <c r="E61" i="66"/>
  <c r="F60" i="66"/>
  <c r="E60" i="66"/>
  <c r="F59" i="66"/>
  <c r="E59" i="66"/>
  <c r="F58" i="66"/>
  <c r="E58" i="66"/>
  <c r="F57" i="66"/>
  <c r="E57" i="66"/>
  <c r="F56" i="66"/>
  <c r="E56" i="66"/>
  <c r="F55" i="66"/>
  <c r="E55" i="66"/>
  <c r="F54" i="66"/>
  <c r="E54" i="66"/>
  <c r="F53" i="66"/>
  <c r="E53" i="66"/>
  <c r="F52" i="66"/>
  <c r="E52" i="66"/>
  <c r="F51" i="66"/>
  <c r="E51" i="66"/>
  <c r="F50" i="66"/>
  <c r="E50" i="66"/>
  <c r="F49" i="66"/>
  <c r="E49" i="66"/>
  <c r="F48" i="66"/>
  <c r="E48" i="66"/>
  <c r="F47" i="66"/>
  <c r="E47" i="66"/>
  <c r="F46" i="66"/>
  <c r="E46" i="66"/>
  <c r="F45" i="66"/>
  <c r="E45" i="66"/>
  <c r="F44" i="66"/>
  <c r="E44" i="66"/>
  <c r="F43" i="66"/>
  <c r="E43" i="66"/>
  <c r="F42" i="66"/>
  <c r="E42" i="66"/>
  <c r="F41" i="66"/>
  <c r="E41" i="66"/>
  <c r="F40" i="66"/>
  <c r="E40" i="66"/>
  <c r="F39" i="66"/>
  <c r="E39" i="66"/>
  <c r="F38" i="66"/>
  <c r="E38" i="66"/>
  <c r="F37" i="66"/>
  <c r="E37" i="66"/>
  <c r="F36" i="66"/>
  <c r="E36" i="66"/>
  <c r="F35" i="66"/>
  <c r="E35" i="66"/>
  <c r="F34" i="66"/>
  <c r="E34" i="66"/>
  <c r="F33" i="66"/>
  <c r="E33" i="66"/>
  <c r="F32" i="66"/>
  <c r="E32" i="66"/>
  <c r="F31" i="66"/>
  <c r="E31" i="66"/>
  <c r="F30" i="66"/>
  <c r="E30" i="66"/>
  <c r="F29" i="66"/>
  <c r="E29" i="66"/>
  <c r="F28" i="66"/>
  <c r="E28" i="66"/>
  <c r="F27" i="66"/>
  <c r="E27" i="66"/>
  <c r="F26" i="66"/>
  <c r="E26" i="66"/>
  <c r="F25" i="66"/>
  <c r="E25" i="66"/>
  <c r="F24" i="66"/>
  <c r="E24" i="66"/>
  <c r="F23" i="66"/>
  <c r="E23" i="66"/>
  <c r="F22" i="66"/>
  <c r="E22" i="66"/>
  <c r="F21" i="66"/>
  <c r="E21" i="66"/>
  <c r="F20" i="66"/>
  <c r="E20" i="66"/>
  <c r="F19" i="66"/>
  <c r="E19" i="66"/>
  <c r="F18" i="66"/>
  <c r="E18" i="66"/>
  <c r="F17" i="66"/>
  <c r="E17" i="66"/>
  <c r="F16" i="66"/>
  <c r="E16" i="66"/>
  <c r="F15" i="66"/>
  <c r="E15" i="66"/>
  <c r="F14" i="66"/>
  <c r="E14" i="66"/>
  <c r="F13" i="66"/>
  <c r="E13" i="66"/>
  <c r="F12" i="66"/>
  <c r="E12" i="66"/>
  <c r="F11" i="66"/>
  <c r="E11" i="66"/>
  <c r="F10" i="66"/>
  <c r="E10" i="66"/>
  <c r="F9" i="66"/>
  <c r="E9" i="66"/>
  <c r="F8" i="66"/>
  <c r="E8" i="66"/>
  <c r="F7" i="66"/>
  <c r="E7" i="66"/>
  <c r="F6" i="66"/>
  <c r="E6" i="66"/>
  <c r="F5" i="66"/>
  <c r="E5" i="66"/>
  <c r="F4" i="66"/>
  <c r="E4" i="66"/>
  <c r="F3" i="66"/>
  <c r="E3" i="66"/>
  <c r="F2" i="66"/>
  <c r="E2" i="66"/>
  <c r="E5" i="65"/>
  <c r="E4" i="65"/>
  <c r="E3" i="65"/>
  <c r="E2" i="65"/>
  <c r="E6" i="65" s="1"/>
  <c r="E455" i="64"/>
  <c r="G454" i="64"/>
  <c r="E454" i="64"/>
  <c r="F454" i="64" s="1"/>
  <c r="G453" i="64"/>
  <c r="F453" i="64"/>
  <c r="E453" i="64"/>
  <c r="E452" i="64"/>
  <c r="G452" i="64" s="1"/>
  <c r="E451" i="64"/>
  <c r="G450" i="64"/>
  <c r="E450" i="64"/>
  <c r="F450" i="64" s="1"/>
  <c r="G449" i="64"/>
  <c r="F449" i="64"/>
  <c r="E449" i="64"/>
  <c r="E448" i="64"/>
  <c r="G448" i="64" s="1"/>
  <c r="E447" i="64"/>
  <c r="G446" i="64"/>
  <c r="E446" i="64"/>
  <c r="F446" i="64" s="1"/>
  <c r="G445" i="64"/>
  <c r="F445" i="64"/>
  <c r="E445" i="64"/>
  <c r="E444" i="64"/>
  <c r="G444" i="64" s="1"/>
  <c r="E443" i="64"/>
  <c r="G442" i="64"/>
  <c r="E442" i="64"/>
  <c r="F442" i="64" s="1"/>
  <c r="G441" i="64"/>
  <c r="F441" i="64"/>
  <c r="E441" i="64"/>
  <c r="E440" i="64"/>
  <c r="G440" i="64" s="1"/>
  <c r="E439" i="64"/>
  <c r="G438" i="64"/>
  <c r="E438" i="64"/>
  <c r="F438" i="64" s="1"/>
  <c r="G437" i="64"/>
  <c r="F437" i="64"/>
  <c r="E437" i="64"/>
  <c r="E436" i="64"/>
  <c r="G436" i="64" s="1"/>
  <c r="E435" i="64"/>
  <c r="G434" i="64"/>
  <c r="E434" i="64"/>
  <c r="F434" i="64" s="1"/>
  <c r="G433" i="64"/>
  <c r="F433" i="64"/>
  <c r="E433" i="64"/>
  <c r="E432" i="64"/>
  <c r="G432" i="64" s="1"/>
  <c r="E431" i="64"/>
  <c r="G430" i="64"/>
  <c r="E430" i="64"/>
  <c r="F430" i="64" s="1"/>
  <c r="G429" i="64"/>
  <c r="F429" i="64"/>
  <c r="E429" i="64"/>
  <c r="E428" i="64"/>
  <c r="G428" i="64" s="1"/>
  <c r="E427" i="64"/>
  <c r="G426" i="64"/>
  <c r="E426" i="64"/>
  <c r="F426" i="64" s="1"/>
  <c r="G425" i="64"/>
  <c r="F425" i="64"/>
  <c r="E425" i="64"/>
  <c r="E424" i="64"/>
  <c r="G424" i="64" s="1"/>
  <c r="E423" i="64"/>
  <c r="G422" i="64"/>
  <c r="E422" i="64"/>
  <c r="F422" i="64" s="1"/>
  <c r="G421" i="64"/>
  <c r="F421" i="64"/>
  <c r="E421" i="64"/>
  <c r="E420" i="64"/>
  <c r="G420" i="64" s="1"/>
  <c r="E419" i="64"/>
  <c r="G418" i="64"/>
  <c r="E418" i="64"/>
  <c r="F418" i="64" s="1"/>
  <c r="G417" i="64"/>
  <c r="F417" i="64"/>
  <c r="E417" i="64"/>
  <c r="E416" i="64"/>
  <c r="G416" i="64" s="1"/>
  <c r="E415" i="64"/>
  <c r="G414" i="64"/>
  <c r="E414" i="64"/>
  <c r="F414" i="64" s="1"/>
  <c r="G413" i="64"/>
  <c r="F413" i="64"/>
  <c r="E413" i="64"/>
  <c r="E412" i="64"/>
  <c r="G412" i="64" s="1"/>
  <c r="E411" i="64"/>
  <c r="G410" i="64"/>
  <c r="E410" i="64"/>
  <c r="F410" i="64" s="1"/>
  <c r="G409" i="64"/>
  <c r="F409" i="64"/>
  <c r="E409" i="64"/>
  <c r="E408" i="64"/>
  <c r="G408" i="64" s="1"/>
  <c r="E407" i="64"/>
  <c r="G406" i="64"/>
  <c r="E406" i="64"/>
  <c r="F406" i="64" s="1"/>
  <c r="G405" i="64"/>
  <c r="F405" i="64"/>
  <c r="E405" i="64"/>
  <c r="E404" i="64"/>
  <c r="G404" i="64" s="1"/>
  <c r="E403" i="64"/>
  <c r="G402" i="64"/>
  <c r="E402" i="64"/>
  <c r="F402" i="64" s="1"/>
  <c r="G401" i="64"/>
  <c r="F401" i="64"/>
  <c r="E401" i="64"/>
  <c r="E400" i="64"/>
  <c r="G400" i="64" s="1"/>
  <c r="E399" i="64"/>
  <c r="G398" i="64"/>
  <c r="E398" i="64"/>
  <c r="F398" i="64" s="1"/>
  <c r="G397" i="64"/>
  <c r="F397" i="64"/>
  <c r="E397" i="64"/>
  <c r="E396" i="64"/>
  <c r="G396" i="64" s="1"/>
  <c r="E395" i="64"/>
  <c r="G394" i="64"/>
  <c r="E394" i="64"/>
  <c r="F394" i="64" s="1"/>
  <c r="G393" i="64"/>
  <c r="F393" i="64"/>
  <c r="E393" i="64"/>
  <c r="E392" i="64"/>
  <c r="G392" i="64" s="1"/>
  <c r="E391" i="64"/>
  <c r="G390" i="64"/>
  <c r="E390" i="64"/>
  <c r="F390" i="64" s="1"/>
  <c r="G389" i="64"/>
  <c r="F389" i="64"/>
  <c r="E389" i="64"/>
  <c r="E388" i="64"/>
  <c r="G388" i="64" s="1"/>
  <c r="E387" i="64"/>
  <c r="G386" i="64"/>
  <c r="E386" i="64"/>
  <c r="F386" i="64" s="1"/>
  <c r="G385" i="64"/>
  <c r="F385" i="64"/>
  <c r="E385" i="64"/>
  <c r="E384" i="64"/>
  <c r="G384" i="64" s="1"/>
  <c r="E383" i="64"/>
  <c r="G382" i="64"/>
  <c r="E382" i="64"/>
  <c r="F382" i="64" s="1"/>
  <c r="G381" i="64"/>
  <c r="F381" i="64"/>
  <c r="E381" i="64"/>
  <c r="E380" i="64"/>
  <c r="G380" i="64" s="1"/>
  <c r="E379" i="64"/>
  <c r="G378" i="64"/>
  <c r="E378" i="64"/>
  <c r="F378" i="64" s="1"/>
  <c r="G377" i="64"/>
  <c r="F377" i="64"/>
  <c r="E377" i="64"/>
  <c r="E376" i="64"/>
  <c r="G376" i="64" s="1"/>
  <c r="E375" i="64"/>
  <c r="G374" i="64"/>
  <c r="E374" i="64"/>
  <c r="F374" i="64" s="1"/>
  <c r="G373" i="64"/>
  <c r="F373" i="64"/>
  <c r="E373" i="64"/>
  <c r="E372" i="64"/>
  <c r="G372" i="64" s="1"/>
  <c r="E371" i="64"/>
  <c r="G370" i="64"/>
  <c r="E370" i="64"/>
  <c r="F370" i="64" s="1"/>
  <c r="G369" i="64"/>
  <c r="F369" i="64"/>
  <c r="E369" i="64"/>
  <c r="E368" i="64"/>
  <c r="G368" i="64" s="1"/>
  <c r="E367" i="64"/>
  <c r="G366" i="64"/>
  <c r="E366" i="64"/>
  <c r="F366" i="64" s="1"/>
  <c r="G365" i="64"/>
  <c r="F365" i="64"/>
  <c r="E365" i="64"/>
  <c r="E364" i="64"/>
  <c r="G364" i="64" s="1"/>
  <c r="E363" i="64"/>
  <c r="G362" i="64"/>
  <c r="E362" i="64"/>
  <c r="F362" i="64" s="1"/>
  <c r="G361" i="64"/>
  <c r="F361" i="64"/>
  <c r="E361" i="64"/>
  <c r="E360" i="64"/>
  <c r="G360" i="64" s="1"/>
  <c r="E359" i="64"/>
  <c r="G358" i="64"/>
  <c r="E358" i="64"/>
  <c r="F358" i="64" s="1"/>
  <c r="G357" i="64"/>
  <c r="F357" i="64"/>
  <c r="E357" i="64"/>
  <c r="E356" i="64"/>
  <c r="G356" i="64" s="1"/>
  <c r="E355" i="64"/>
  <c r="G354" i="64"/>
  <c r="E354" i="64"/>
  <c r="F354" i="64" s="1"/>
  <c r="G353" i="64"/>
  <c r="F353" i="64"/>
  <c r="E353" i="64"/>
  <c r="E352" i="64"/>
  <c r="G352" i="64" s="1"/>
  <c r="E351" i="64"/>
  <c r="G350" i="64"/>
  <c r="E350" i="64"/>
  <c r="F350" i="64" s="1"/>
  <c r="G349" i="64"/>
  <c r="F349" i="64"/>
  <c r="E349" i="64"/>
  <c r="E348" i="64"/>
  <c r="G348" i="64" s="1"/>
  <c r="E347" i="64"/>
  <c r="G346" i="64"/>
  <c r="E346" i="64"/>
  <c r="F346" i="64" s="1"/>
  <c r="G345" i="64"/>
  <c r="F345" i="64"/>
  <c r="E345" i="64"/>
  <c r="E344" i="64"/>
  <c r="G344" i="64" s="1"/>
  <c r="E343" i="64"/>
  <c r="G342" i="64"/>
  <c r="E342" i="64"/>
  <c r="F342" i="64" s="1"/>
  <c r="G341" i="64"/>
  <c r="F341" i="64"/>
  <c r="E341" i="64"/>
  <c r="E340" i="64"/>
  <c r="G340" i="64" s="1"/>
  <c r="E339" i="64"/>
  <c r="G338" i="64"/>
  <c r="E338" i="64"/>
  <c r="F338" i="64" s="1"/>
  <c r="G337" i="64"/>
  <c r="F337" i="64"/>
  <c r="E337" i="64"/>
  <c r="E336" i="64"/>
  <c r="G336" i="64" s="1"/>
  <c r="E335" i="64"/>
  <c r="G334" i="64"/>
  <c r="E334" i="64"/>
  <c r="F334" i="64" s="1"/>
  <c r="G333" i="64"/>
  <c r="F333" i="64"/>
  <c r="E333" i="64"/>
  <c r="E332" i="64"/>
  <c r="G332" i="64" s="1"/>
  <c r="E331" i="64"/>
  <c r="G330" i="64"/>
  <c r="E330" i="64"/>
  <c r="F330" i="64" s="1"/>
  <c r="G329" i="64"/>
  <c r="F329" i="64"/>
  <c r="E329" i="64"/>
  <c r="G328" i="64"/>
  <c r="F328" i="64"/>
  <c r="E328" i="64"/>
  <c r="G327" i="64"/>
  <c r="F327" i="64"/>
  <c r="E327" i="64"/>
  <c r="G326" i="64"/>
  <c r="F326" i="64"/>
  <c r="E326" i="64"/>
  <c r="G325" i="64"/>
  <c r="F325" i="64"/>
  <c r="E325" i="64"/>
  <c r="G324" i="64"/>
  <c r="F324" i="64"/>
  <c r="E324" i="64"/>
  <c r="G323" i="64"/>
  <c r="F323" i="64"/>
  <c r="E323" i="64"/>
  <c r="G322" i="64"/>
  <c r="F322" i="64"/>
  <c r="E322" i="64"/>
  <c r="G321" i="64"/>
  <c r="F321" i="64"/>
  <c r="E321" i="64"/>
  <c r="G320" i="64"/>
  <c r="F320" i="64"/>
  <c r="E320" i="64"/>
  <c r="G319" i="64"/>
  <c r="F319" i="64"/>
  <c r="E319" i="64"/>
  <c r="G318" i="64"/>
  <c r="F318" i="64"/>
  <c r="E318" i="64"/>
  <c r="G317" i="64"/>
  <c r="F317" i="64"/>
  <c r="E317" i="64"/>
  <c r="G316" i="64"/>
  <c r="F316" i="64"/>
  <c r="E316" i="64"/>
  <c r="G315" i="64"/>
  <c r="F315" i="64"/>
  <c r="E315" i="64"/>
  <c r="G314" i="64"/>
  <c r="F314" i="64"/>
  <c r="E314" i="64"/>
  <c r="G313" i="64"/>
  <c r="F313" i="64"/>
  <c r="E313" i="64"/>
  <c r="G312" i="64"/>
  <c r="F312" i="64"/>
  <c r="E312" i="64"/>
  <c r="G311" i="64"/>
  <c r="F311" i="64"/>
  <c r="E311" i="64"/>
  <c r="G310" i="64"/>
  <c r="F310" i="64"/>
  <c r="E310" i="64"/>
  <c r="G309" i="64"/>
  <c r="F309" i="64"/>
  <c r="E309" i="64"/>
  <c r="G308" i="64"/>
  <c r="F308" i="64"/>
  <c r="E308" i="64"/>
  <c r="G307" i="64"/>
  <c r="F307" i="64"/>
  <c r="E307" i="64"/>
  <c r="G306" i="64"/>
  <c r="F306" i="64"/>
  <c r="E306" i="64"/>
  <c r="G305" i="64"/>
  <c r="F305" i="64"/>
  <c r="E305" i="64"/>
  <c r="G304" i="64"/>
  <c r="F304" i="64"/>
  <c r="E304" i="64"/>
  <c r="G303" i="64"/>
  <c r="F303" i="64"/>
  <c r="E303" i="64"/>
  <c r="G302" i="64"/>
  <c r="F302" i="64"/>
  <c r="E302" i="64"/>
  <c r="G301" i="64"/>
  <c r="F301" i="64"/>
  <c r="E301" i="64"/>
  <c r="G300" i="64"/>
  <c r="F300" i="64"/>
  <c r="E300" i="64"/>
  <c r="E299" i="64"/>
  <c r="G299" i="64" s="1"/>
  <c r="E298" i="64"/>
  <c r="G297" i="64"/>
  <c r="F297" i="64"/>
  <c r="E297" i="64"/>
  <c r="G296" i="64"/>
  <c r="F296" i="64"/>
  <c r="E296" i="64"/>
  <c r="G295" i="64"/>
  <c r="F295" i="64"/>
  <c r="E295" i="64"/>
  <c r="G294" i="64"/>
  <c r="F294" i="64"/>
  <c r="E294" i="64"/>
  <c r="G293" i="64"/>
  <c r="F293" i="64"/>
  <c r="E293" i="64"/>
  <c r="G292" i="64"/>
  <c r="F292" i="64"/>
  <c r="E292" i="64"/>
  <c r="G291" i="64"/>
  <c r="F291" i="64"/>
  <c r="E291" i="64"/>
  <c r="G290" i="64"/>
  <c r="F290" i="64"/>
  <c r="E290" i="64"/>
  <c r="G289" i="64"/>
  <c r="F289" i="64"/>
  <c r="E289" i="64"/>
  <c r="G288" i="64"/>
  <c r="F288" i="64"/>
  <c r="E288" i="64"/>
  <c r="G287" i="64"/>
  <c r="F287" i="64"/>
  <c r="E287" i="64"/>
  <c r="G286" i="64"/>
  <c r="F286" i="64"/>
  <c r="E286" i="64"/>
  <c r="G285" i="64"/>
  <c r="F285" i="64"/>
  <c r="E285" i="64"/>
  <c r="G284" i="64"/>
  <c r="F284" i="64"/>
  <c r="E284" i="64"/>
  <c r="G283" i="64"/>
  <c r="F283" i="64"/>
  <c r="E283" i="64"/>
  <c r="G282" i="64"/>
  <c r="F282" i="64"/>
  <c r="E282" i="64"/>
  <c r="G281" i="64"/>
  <c r="F281" i="64"/>
  <c r="E281" i="64"/>
  <c r="G280" i="64"/>
  <c r="F280" i="64"/>
  <c r="E280" i="64"/>
  <c r="G279" i="64"/>
  <c r="F279" i="64"/>
  <c r="E279" i="64"/>
  <c r="G278" i="64"/>
  <c r="F278" i="64"/>
  <c r="E278" i="64"/>
  <c r="G277" i="64"/>
  <c r="F277" i="64"/>
  <c r="E277" i="64"/>
  <c r="G276" i="64"/>
  <c r="F276" i="64"/>
  <c r="E276" i="64"/>
  <c r="G275" i="64"/>
  <c r="F275" i="64"/>
  <c r="E275" i="64"/>
  <c r="G274" i="64"/>
  <c r="F274" i="64"/>
  <c r="E274" i="64"/>
  <c r="G273" i="64"/>
  <c r="F273" i="64"/>
  <c r="E273" i="64"/>
  <c r="G272" i="64"/>
  <c r="F272" i="64"/>
  <c r="E272" i="64"/>
  <c r="G271" i="64"/>
  <c r="F271" i="64"/>
  <c r="E271" i="64"/>
  <c r="G270" i="64"/>
  <c r="F270" i="64"/>
  <c r="E270" i="64"/>
  <c r="G269" i="64"/>
  <c r="F269" i="64"/>
  <c r="E269" i="64"/>
  <c r="G268" i="64"/>
  <c r="F268" i="64"/>
  <c r="E268" i="64"/>
  <c r="G267" i="64"/>
  <c r="F267" i="64"/>
  <c r="E267" i="64"/>
  <c r="G266" i="64"/>
  <c r="F266" i="64"/>
  <c r="E266" i="64"/>
  <c r="G265" i="64"/>
  <c r="F265" i="64"/>
  <c r="E265" i="64"/>
  <c r="G264" i="64"/>
  <c r="F264" i="64"/>
  <c r="E264" i="64"/>
  <c r="G263" i="64"/>
  <c r="F263" i="64"/>
  <c r="E263" i="64"/>
  <c r="G262" i="64"/>
  <c r="F262" i="64"/>
  <c r="E262" i="64"/>
  <c r="G261" i="64"/>
  <c r="F261" i="64"/>
  <c r="E261" i="64"/>
  <c r="G260" i="64"/>
  <c r="F260" i="64"/>
  <c r="E260" i="64"/>
  <c r="G259" i="64"/>
  <c r="F259" i="64"/>
  <c r="E259" i="64"/>
  <c r="G258" i="64"/>
  <c r="F258" i="64"/>
  <c r="E258" i="64"/>
  <c r="G257" i="64"/>
  <c r="F257" i="64"/>
  <c r="E257" i="64"/>
  <c r="G256" i="64"/>
  <c r="F256" i="64"/>
  <c r="E256" i="64"/>
  <c r="G255" i="64"/>
  <c r="F255" i="64"/>
  <c r="E255" i="64"/>
  <c r="G254" i="64"/>
  <c r="F254" i="64"/>
  <c r="E254" i="64"/>
  <c r="G253" i="64"/>
  <c r="F253" i="64"/>
  <c r="E253" i="64"/>
  <c r="G252" i="64"/>
  <c r="F252" i="64"/>
  <c r="E252" i="64"/>
  <c r="G251" i="64"/>
  <c r="F251" i="64"/>
  <c r="E251" i="64"/>
  <c r="G250" i="64"/>
  <c r="F250" i="64"/>
  <c r="E250" i="64"/>
  <c r="G249" i="64"/>
  <c r="F249" i="64"/>
  <c r="E249" i="64"/>
  <c r="G248" i="64"/>
  <c r="F248" i="64"/>
  <c r="E248" i="64"/>
  <c r="G247" i="64"/>
  <c r="F247" i="64"/>
  <c r="E247" i="64"/>
  <c r="G246" i="64"/>
  <c r="F246" i="64"/>
  <c r="E246" i="64"/>
  <c r="G245" i="64"/>
  <c r="F245" i="64"/>
  <c r="E245" i="64"/>
  <c r="G244" i="64"/>
  <c r="F244" i="64"/>
  <c r="E244" i="64"/>
  <c r="G243" i="64"/>
  <c r="F243" i="64"/>
  <c r="E243" i="64"/>
  <c r="G242" i="64"/>
  <c r="F242" i="64"/>
  <c r="E242" i="64"/>
  <c r="G241" i="64"/>
  <c r="F241" i="64"/>
  <c r="E241" i="64"/>
  <c r="G240" i="64"/>
  <c r="F240" i="64"/>
  <c r="E240" i="64"/>
  <c r="G239" i="64"/>
  <c r="F239" i="64"/>
  <c r="E239" i="64"/>
  <c r="G238" i="64"/>
  <c r="F238" i="64"/>
  <c r="E238" i="64"/>
  <c r="G237" i="64"/>
  <c r="F237" i="64"/>
  <c r="E237" i="64"/>
  <c r="G236" i="64"/>
  <c r="F236" i="64"/>
  <c r="E236" i="64"/>
  <c r="G235" i="64"/>
  <c r="F235" i="64"/>
  <c r="E235" i="64"/>
  <c r="G234" i="64"/>
  <c r="F234" i="64"/>
  <c r="E234" i="64"/>
  <c r="G233" i="64"/>
  <c r="F233" i="64"/>
  <c r="E233" i="64"/>
  <c r="G232" i="64"/>
  <c r="F232" i="64"/>
  <c r="E232" i="64"/>
  <c r="G231" i="64"/>
  <c r="F231" i="64"/>
  <c r="E231" i="64"/>
  <c r="G230" i="64"/>
  <c r="F230" i="64"/>
  <c r="E230" i="64"/>
  <c r="G229" i="64"/>
  <c r="F229" i="64"/>
  <c r="E229" i="64"/>
  <c r="G228" i="64"/>
  <c r="F228" i="64"/>
  <c r="E228" i="64"/>
  <c r="G227" i="64"/>
  <c r="F227" i="64"/>
  <c r="E227" i="64"/>
  <c r="G226" i="64"/>
  <c r="F226" i="64"/>
  <c r="E226" i="64"/>
  <c r="G225" i="64"/>
  <c r="F225" i="64"/>
  <c r="E225" i="64"/>
  <c r="G224" i="64"/>
  <c r="F224" i="64"/>
  <c r="E224" i="64"/>
  <c r="G223" i="64"/>
  <c r="F223" i="64"/>
  <c r="E223" i="64"/>
  <c r="G222" i="64"/>
  <c r="F222" i="64"/>
  <c r="E222" i="64"/>
  <c r="G221" i="64"/>
  <c r="F221" i="64"/>
  <c r="E221" i="64"/>
  <c r="G220" i="64"/>
  <c r="F220" i="64"/>
  <c r="E220" i="64"/>
  <c r="G219" i="64"/>
  <c r="F219" i="64"/>
  <c r="E219" i="64"/>
  <c r="G218" i="64"/>
  <c r="F218" i="64"/>
  <c r="E218" i="64"/>
  <c r="G217" i="64"/>
  <c r="F217" i="64"/>
  <c r="E217" i="64"/>
  <c r="G216" i="64"/>
  <c r="F216" i="64"/>
  <c r="E216" i="64"/>
  <c r="G215" i="64"/>
  <c r="F215" i="64"/>
  <c r="E215" i="64"/>
  <c r="G214" i="64"/>
  <c r="F214" i="64"/>
  <c r="E214" i="64"/>
  <c r="G213" i="64"/>
  <c r="F213" i="64"/>
  <c r="E213" i="64"/>
  <c r="G212" i="64"/>
  <c r="F212" i="64"/>
  <c r="E212" i="64"/>
  <c r="G211" i="64"/>
  <c r="F211" i="64"/>
  <c r="E211" i="64"/>
  <c r="G210" i="64"/>
  <c r="F210" i="64"/>
  <c r="E210" i="64"/>
  <c r="G209" i="64"/>
  <c r="F209" i="64"/>
  <c r="E209" i="64"/>
  <c r="G208" i="64"/>
  <c r="F208" i="64"/>
  <c r="E208" i="64"/>
  <c r="G207" i="64"/>
  <c r="F207" i="64"/>
  <c r="E207" i="64"/>
  <c r="G206" i="64"/>
  <c r="F206" i="64"/>
  <c r="E206" i="64"/>
  <c r="G205" i="64"/>
  <c r="F205" i="64"/>
  <c r="E205" i="64"/>
  <c r="G204" i="64"/>
  <c r="F204" i="64"/>
  <c r="E204" i="64"/>
  <c r="G203" i="64"/>
  <c r="F203" i="64"/>
  <c r="E203" i="64"/>
  <c r="G202" i="64"/>
  <c r="F202" i="64"/>
  <c r="E202" i="64"/>
  <c r="G201" i="64"/>
  <c r="F201" i="64"/>
  <c r="E201" i="64"/>
  <c r="G200" i="64"/>
  <c r="F200" i="64"/>
  <c r="E200" i="64"/>
  <c r="G199" i="64"/>
  <c r="F199" i="64"/>
  <c r="E199" i="64"/>
  <c r="G198" i="64"/>
  <c r="F198" i="64"/>
  <c r="E198" i="64"/>
  <c r="G197" i="64"/>
  <c r="F197" i="64"/>
  <c r="E197" i="64"/>
  <c r="G196" i="64"/>
  <c r="F196" i="64"/>
  <c r="E196" i="64"/>
  <c r="G195" i="64"/>
  <c r="F195" i="64"/>
  <c r="E195" i="64"/>
  <c r="G194" i="64"/>
  <c r="F194" i="64"/>
  <c r="E194" i="64"/>
  <c r="G193" i="64"/>
  <c r="F193" i="64"/>
  <c r="E193" i="64"/>
  <c r="G192" i="64"/>
  <c r="F192" i="64"/>
  <c r="E192" i="64"/>
  <c r="G191" i="64"/>
  <c r="F191" i="64"/>
  <c r="E191" i="64"/>
  <c r="G190" i="64"/>
  <c r="F190" i="64"/>
  <c r="E190" i="64"/>
  <c r="G189" i="64"/>
  <c r="F189" i="64"/>
  <c r="E189" i="64"/>
  <c r="G188" i="64"/>
  <c r="F188" i="64"/>
  <c r="E188" i="64"/>
  <c r="G187" i="64"/>
  <c r="F187" i="64"/>
  <c r="E187" i="64"/>
  <c r="G186" i="64"/>
  <c r="F186" i="64"/>
  <c r="E186" i="64"/>
  <c r="G185" i="64"/>
  <c r="F185" i="64"/>
  <c r="E185" i="64"/>
  <c r="G184" i="64"/>
  <c r="F184" i="64"/>
  <c r="E184" i="64"/>
  <c r="G183" i="64"/>
  <c r="F183" i="64"/>
  <c r="E183" i="64"/>
  <c r="G182" i="64"/>
  <c r="F182" i="64"/>
  <c r="E182" i="64"/>
  <c r="G181" i="64"/>
  <c r="F181" i="64"/>
  <c r="E181" i="64"/>
  <c r="G180" i="64"/>
  <c r="F180" i="64"/>
  <c r="E180" i="64"/>
  <c r="G179" i="64"/>
  <c r="F179" i="64"/>
  <c r="E179" i="64"/>
  <c r="G178" i="64"/>
  <c r="F178" i="64"/>
  <c r="E178" i="64"/>
  <c r="G177" i="64"/>
  <c r="F177" i="64"/>
  <c r="E177" i="64"/>
  <c r="G176" i="64"/>
  <c r="F176" i="64"/>
  <c r="E176" i="64"/>
  <c r="G175" i="64"/>
  <c r="F175" i="64"/>
  <c r="E175" i="64"/>
  <c r="G174" i="64"/>
  <c r="F174" i="64"/>
  <c r="E174" i="64"/>
  <c r="G173" i="64"/>
  <c r="F173" i="64"/>
  <c r="E173" i="64"/>
  <c r="G172" i="64"/>
  <c r="F172" i="64"/>
  <c r="E172" i="64"/>
  <c r="G171" i="64"/>
  <c r="F171" i="64"/>
  <c r="E171" i="64"/>
  <c r="G170" i="64"/>
  <c r="F170" i="64"/>
  <c r="E170" i="64"/>
  <c r="G169" i="64"/>
  <c r="F169" i="64"/>
  <c r="E169" i="64"/>
  <c r="G168" i="64"/>
  <c r="F168" i="64"/>
  <c r="E168" i="64"/>
  <c r="G167" i="64"/>
  <c r="F167" i="64"/>
  <c r="E167" i="64"/>
  <c r="G166" i="64"/>
  <c r="F166" i="64"/>
  <c r="E166" i="64"/>
  <c r="G165" i="64"/>
  <c r="F165" i="64"/>
  <c r="E165" i="64"/>
  <c r="G164" i="64"/>
  <c r="F164" i="64"/>
  <c r="E164" i="64"/>
  <c r="G163" i="64"/>
  <c r="F163" i="64"/>
  <c r="E163" i="64"/>
  <c r="G162" i="64"/>
  <c r="F162" i="64"/>
  <c r="E162" i="64"/>
  <c r="G161" i="64"/>
  <c r="F161" i="64"/>
  <c r="E161" i="64"/>
  <c r="G160" i="64"/>
  <c r="F160" i="64"/>
  <c r="E160" i="64"/>
  <c r="G159" i="64"/>
  <c r="F159" i="64"/>
  <c r="E159" i="64"/>
  <c r="G158" i="64"/>
  <c r="F158" i="64"/>
  <c r="E158" i="64"/>
  <c r="G157" i="64"/>
  <c r="F157" i="64"/>
  <c r="E157" i="64"/>
  <c r="G156" i="64"/>
  <c r="F156" i="64"/>
  <c r="E156" i="64"/>
  <c r="G155" i="64"/>
  <c r="F155" i="64"/>
  <c r="E155" i="64"/>
  <c r="G154" i="64"/>
  <c r="F154" i="64"/>
  <c r="E154" i="64"/>
  <c r="G153" i="64"/>
  <c r="F153" i="64"/>
  <c r="E153" i="64"/>
  <c r="G152" i="64"/>
  <c r="F152" i="64"/>
  <c r="E152" i="64"/>
  <c r="G151" i="64"/>
  <c r="F151" i="64"/>
  <c r="E151" i="64"/>
  <c r="G150" i="64"/>
  <c r="F150" i="64"/>
  <c r="E150" i="64"/>
  <c r="G149" i="64"/>
  <c r="F149" i="64"/>
  <c r="E149" i="64"/>
  <c r="G148" i="64"/>
  <c r="F148" i="64"/>
  <c r="E148" i="64"/>
  <c r="G147" i="64"/>
  <c r="F147" i="64"/>
  <c r="E147" i="64"/>
  <c r="G146" i="64"/>
  <c r="F146" i="64"/>
  <c r="E146" i="64"/>
  <c r="G145" i="64"/>
  <c r="F145" i="64"/>
  <c r="E145" i="64"/>
  <c r="G144" i="64"/>
  <c r="F144" i="64"/>
  <c r="E144" i="64"/>
  <c r="G143" i="64"/>
  <c r="F143" i="64"/>
  <c r="E143" i="64"/>
  <c r="G142" i="64"/>
  <c r="F142" i="64"/>
  <c r="E142" i="64"/>
  <c r="G141" i="64"/>
  <c r="F141" i="64"/>
  <c r="E141" i="64"/>
  <c r="G140" i="64"/>
  <c r="F140" i="64"/>
  <c r="E140" i="64"/>
  <c r="G139" i="64"/>
  <c r="F139" i="64"/>
  <c r="E139" i="64"/>
  <c r="G138" i="64"/>
  <c r="F138" i="64"/>
  <c r="E138" i="64"/>
  <c r="G137" i="64"/>
  <c r="F137" i="64"/>
  <c r="E137" i="64"/>
  <c r="G136" i="64"/>
  <c r="F136" i="64"/>
  <c r="E136" i="64"/>
  <c r="G135" i="64"/>
  <c r="F135" i="64"/>
  <c r="E135" i="64"/>
  <c r="G134" i="64"/>
  <c r="F134" i="64"/>
  <c r="E134" i="64"/>
  <c r="G133" i="64"/>
  <c r="F133" i="64"/>
  <c r="E133" i="64"/>
  <c r="G132" i="64"/>
  <c r="F132" i="64"/>
  <c r="E132" i="64"/>
  <c r="G131" i="64"/>
  <c r="F131" i="64"/>
  <c r="E131" i="64"/>
  <c r="G130" i="64"/>
  <c r="F130" i="64"/>
  <c r="E130" i="64"/>
  <c r="G129" i="64"/>
  <c r="F129" i="64"/>
  <c r="E129" i="64"/>
  <c r="G128" i="64"/>
  <c r="F128" i="64"/>
  <c r="E128" i="64"/>
  <c r="G127" i="64"/>
  <c r="F127" i="64"/>
  <c r="E127" i="64"/>
  <c r="G126" i="64"/>
  <c r="F126" i="64"/>
  <c r="E126" i="64"/>
  <c r="G125" i="64"/>
  <c r="F125" i="64"/>
  <c r="E125" i="64"/>
  <c r="G124" i="64"/>
  <c r="F124" i="64"/>
  <c r="E124" i="64"/>
  <c r="G123" i="64"/>
  <c r="F123" i="64"/>
  <c r="E123" i="64"/>
  <c r="G122" i="64"/>
  <c r="F122" i="64"/>
  <c r="E122" i="64"/>
  <c r="G121" i="64"/>
  <c r="F121" i="64"/>
  <c r="E121" i="64"/>
  <c r="G120" i="64"/>
  <c r="F120" i="64"/>
  <c r="E120" i="64"/>
  <c r="G119" i="64"/>
  <c r="F119" i="64"/>
  <c r="E119" i="64"/>
  <c r="G118" i="64"/>
  <c r="F118" i="64"/>
  <c r="E118" i="64"/>
  <c r="G117" i="64"/>
  <c r="F117" i="64"/>
  <c r="E117" i="64"/>
  <c r="G116" i="64"/>
  <c r="F116" i="64"/>
  <c r="E116" i="64"/>
  <c r="G115" i="64"/>
  <c r="F115" i="64"/>
  <c r="E115" i="64"/>
  <c r="G114" i="64"/>
  <c r="F114" i="64"/>
  <c r="E114" i="64"/>
  <c r="G113" i="64"/>
  <c r="F113" i="64"/>
  <c r="E113" i="64"/>
  <c r="G112" i="64"/>
  <c r="F112" i="64"/>
  <c r="E112" i="64"/>
  <c r="G111" i="64"/>
  <c r="F111" i="64"/>
  <c r="E111" i="64"/>
  <c r="G110" i="64"/>
  <c r="F110" i="64"/>
  <c r="E110" i="64"/>
  <c r="G109" i="64"/>
  <c r="F109" i="64"/>
  <c r="E109" i="64"/>
  <c r="G108" i="64"/>
  <c r="F108" i="64"/>
  <c r="E108" i="64"/>
  <c r="G107" i="64"/>
  <c r="F107" i="64"/>
  <c r="E107" i="64"/>
  <c r="G106" i="64"/>
  <c r="F106" i="64"/>
  <c r="E106" i="64"/>
  <c r="G105" i="64"/>
  <c r="F105" i="64"/>
  <c r="E105" i="64"/>
  <c r="G104" i="64"/>
  <c r="F104" i="64"/>
  <c r="E104" i="64"/>
  <c r="G103" i="64"/>
  <c r="F103" i="64"/>
  <c r="E103" i="64"/>
  <c r="G102" i="64"/>
  <c r="F102" i="64"/>
  <c r="E102" i="64"/>
  <c r="G101" i="64"/>
  <c r="F101" i="64"/>
  <c r="E101" i="64"/>
  <c r="G100" i="64"/>
  <c r="F100" i="64"/>
  <c r="E100" i="64"/>
  <c r="G99" i="64"/>
  <c r="F99" i="64"/>
  <c r="E99" i="64"/>
  <c r="G98" i="64"/>
  <c r="F98" i="64"/>
  <c r="E98" i="64"/>
  <c r="G97" i="64"/>
  <c r="F97" i="64"/>
  <c r="E97" i="64"/>
  <c r="G96" i="64"/>
  <c r="F96" i="64"/>
  <c r="E96" i="64"/>
  <c r="G95" i="64"/>
  <c r="F95" i="64"/>
  <c r="E95" i="64"/>
  <c r="G94" i="64"/>
  <c r="F94" i="64"/>
  <c r="E94" i="64"/>
  <c r="G93" i="64"/>
  <c r="F93" i="64"/>
  <c r="E93" i="64"/>
  <c r="G92" i="64"/>
  <c r="F92" i="64"/>
  <c r="E92" i="64"/>
  <c r="G91" i="64"/>
  <c r="F91" i="64"/>
  <c r="E91" i="64"/>
  <c r="G90" i="64"/>
  <c r="F90" i="64"/>
  <c r="E90" i="64"/>
  <c r="G89" i="64"/>
  <c r="F89" i="64"/>
  <c r="E89" i="64"/>
  <c r="G88" i="64"/>
  <c r="F88" i="64"/>
  <c r="E88" i="64"/>
  <c r="G87" i="64"/>
  <c r="F87" i="64"/>
  <c r="E87" i="64"/>
  <c r="G86" i="64"/>
  <c r="F86" i="64"/>
  <c r="E86" i="64"/>
  <c r="G85" i="64"/>
  <c r="F85" i="64"/>
  <c r="E85" i="64"/>
  <c r="G84" i="64"/>
  <c r="F84" i="64"/>
  <c r="E84" i="64"/>
  <c r="G83" i="64"/>
  <c r="F83" i="64"/>
  <c r="E83" i="64"/>
  <c r="G82" i="64"/>
  <c r="F82" i="64"/>
  <c r="E82" i="64"/>
  <c r="G81" i="64"/>
  <c r="F81" i="64"/>
  <c r="E81" i="64"/>
  <c r="G80" i="64"/>
  <c r="F80" i="64"/>
  <c r="E80" i="64"/>
  <c r="G79" i="64"/>
  <c r="F79" i="64"/>
  <c r="E79" i="64"/>
  <c r="G78" i="64"/>
  <c r="F78" i="64"/>
  <c r="E78" i="64"/>
  <c r="G77" i="64"/>
  <c r="F77" i="64"/>
  <c r="E77" i="64"/>
  <c r="G76" i="64"/>
  <c r="F76" i="64"/>
  <c r="E76" i="64"/>
  <c r="G75" i="64"/>
  <c r="F75" i="64"/>
  <c r="E75" i="64"/>
  <c r="G74" i="64"/>
  <c r="F74" i="64"/>
  <c r="E74" i="64"/>
  <c r="G73" i="64"/>
  <c r="F73" i="64"/>
  <c r="E73" i="64"/>
  <c r="G72" i="64"/>
  <c r="F72" i="64"/>
  <c r="E72" i="64"/>
  <c r="G71" i="64"/>
  <c r="F71" i="64"/>
  <c r="E71" i="64"/>
  <c r="G70" i="64"/>
  <c r="F70" i="64"/>
  <c r="E70" i="64"/>
  <c r="G69" i="64"/>
  <c r="F69" i="64"/>
  <c r="E69" i="64"/>
  <c r="G68" i="64"/>
  <c r="F68" i="64"/>
  <c r="E68" i="64"/>
  <c r="G67" i="64"/>
  <c r="F67" i="64"/>
  <c r="E67" i="64"/>
  <c r="G66" i="64"/>
  <c r="F66" i="64"/>
  <c r="E66" i="64"/>
  <c r="G65" i="64"/>
  <c r="F65" i="64"/>
  <c r="E65" i="64"/>
  <c r="G64" i="64"/>
  <c r="F64" i="64"/>
  <c r="E64" i="64"/>
  <c r="G63" i="64"/>
  <c r="F63" i="64"/>
  <c r="E63" i="64"/>
  <c r="G62" i="64"/>
  <c r="F62" i="64"/>
  <c r="E62" i="64"/>
  <c r="G61" i="64"/>
  <c r="F61" i="64"/>
  <c r="E61" i="64"/>
  <c r="G60" i="64"/>
  <c r="F60" i="64"/>
  <c r="E60" i="64"/>
  <c r="G59" i="64"/>
  <c r="F59" i="64"/>
  <c r="E59" i="64"/>
  <c r="G58" i="64"/>
  <c r="F58" i="64"/>
  <c r="E58" i="64"/>
  <c r="G57" i="64"/>
  <c r="F57" i="64"/>
  <c r="E57" i="64"/>
  <c r="G56" i="64"/>
  <c r="F56" i="64"/>
  <c r="E56" i="64"/>
  <c r="G55" i="64"/>
  <c r="F55" i="64"/>
  <c r="E55" i="64"/>
  <c r="G54" i="64"/>
  <c r="F54" i="64"/>
  <c r="E54" i="64"/>
  <c r="G53" i="64"/>
  <c r="F53" i="64"/>
  <c r="E53" i="64"/>
  <c r="G52" i="64"/>
  <c r="F52" i="64"/>
  <c r="E52" i="64"/>
  <c r="G51" i="64"/>
  <c r="F51" i="64"/>
  <c r="E51" i="64"/>
  <c r="G50" i="64"/>
  <c r="F50" i="64"/>
  <c r="E50" i="64"/>
  <c r="G49" i="64"/>
  <c r="F49" i="64"/>
  <c r="E49" i="64"/>
  <c r="G48" i="64"/>
  <c r="F48" i="64"/>
  <c r="E48" i="64"/>
  <c r="G47" i="64"/>
  <c r="F47" i="64"/>
  <c r="E47" i="64"/>
  <c r="G46" i="64"/>
  <c r="F46" i="64"/>
  <c r="E46" i="64"/>
  <c r="G45" i="64"/>
  <c r="F45" i="64"/>
  <c r="E45" i="64"/>
  <c r="G44" i="64"/>
  <c r="F44" i="64"/>
  <c r="E44" i="64"/>
  <c r="G43" i="64"/>
  <c r="F43" i="64"/>
  <c r="E43" i="64"/>
  <c r="G42" i="64"/>
  <c r="F42" i="64"/>
  <c r="E42" i="64"/>
  <c r="G41" i="64"/>
  <c r="F41" i="64"/>
  <c r="E41" i="64"/>
  <c r="G40" i="64"/>
  <c r="F40" i="64"/>
  <c r="E40" i="64"/>
  <c r="G39" i="64"/>
  <c r="F39" i="64"/>
  <c r="E39" i="64"/>
  <c r="G38" i="64"/>
  <c r="F38" i="64"/>
  <c r="E38" i="64"/>
  <c r="G37" i="64"/>
  <c r="F37" i="64"/>
  <c r="E37" i="64"/>
  <c r="G36" i="64"/>
  <c r="F36" i="64"/>
  <c r="E36" i="64"/>
  <c r="G35" i="64"/>
  <c r="F35" i="64"/>
  <c r="E35" i="64"/>
  <c r="G34" i="64"/>
  <c r="F34" i="64"/>
  <c r="E34" i="64"/>
  <c r="G33" i="64"/>
  <c r="F33" i="64"/>
  <c r="E33" i="64"/>
  <c r="G32" i="64"/>
  <c r="F32" i="64"/>
  <c r="E32" i="64"/>
  <c r="G31" i="64"/>
  <c r="F31" i="64"/>
  <c r="E31" i="64"/>
  <c r="G30" i="64"/>
  <c r="F30" i="64"/>
  <c r="E30" i="64"/>
  <c r="G29" i="64"/>
  <c r="F29" i="64"/>
  <c r="E29" i="64"/>
  <c r="G28" i="64"/>
  <c r="F28" i="64"/>
  <c r="E28" i="64"/>
  <c r="G27" i="64"/>
  <c r="F27" i="64"/>
  <c r="E27" i="64"/>
  <c r="G26" i="64"/>
  <c r="F26" i="64"/>
  <c r="E26" i="64"/>
  <c r="G25" i="64"/>
  <c r="F25" i="64"/>
  <c r="E25" i="64"/>
  <c r="G24" i="64"/>
  <c r="F24" i="64"/>
  <c r="E24" i="64"/>
  <c r="G23" i="64"/>
  <c r="F23" i="64"/>
  <c r="E23" i="64"/>
  <c r="G22" i="64"/>
  <c r="F22" i="64"/>
  <c r="E22" i="64"/>
  <c r="G21" i="64"/>
  <c r="F21" i="64"/>
  <c r="E21" i="64"/>
  <c r="G20" i="64"/>
  <c r="F20" i="64"/>
  <c r="E20" i="64"/>
  <c r="G19" i="64"/>
  <c r="F19" i="64"/>
  <c r="E19" i="64"/>
  <c r="G18" i="64"/>
  <c r="F18" i="64"/>
  <c r="E18" i="64"/>
  <c r="G17" i="64"/>
  <c r="F17" i="64"/>
  <c r="E17" i="64"/>
  <c r="I16" i="64"/>
  <c r="G16" i="64"/>
  <c r="E16" i="64"/>
  <c r="F16" i="64" s="1"/>
  <c r="F15" i="64"/>
  <c r="E15" i="64"/>
  <c r="G15" i="64" s="1"/>
  <c r="G14" i="64"/>
  <c r="F14" i="64"/>
  <c r="E14" i="64"/>
  <c r="G13" i="64"/>
  <c r="E13" i="64"/>
  <c r="F13" i="64" s="1"/>
  <c r="E12" i="64"/>
  <c r="G12" i="64" s="1"/>
  <c r="J11" i="64"/>
  <c r="E11" i="64"/>
  <c r="F11" i="64" s="1"/>
  <c r="J10" i="64"/>
  <c r="E10" i="64"/>
  <c r="G10" i="64" s="1"/>
  <c r="E9" i="64"/>
  <c r="F9" i="64" s="1"/>
  <c r="J8" i="64"/>
  <c r="E8" i="64"/>
  <c r="G8" i="64" s="1"/>
  <c r="J7" i="64"/>
  <c r="E7" i="64"/>
  <c r="F7" i="64" s="1"/>
  <c r="E6" i="64"/>
  <c r="G6" i="64" s="1"/>
  <c r="E5" i="64"/>
  <c r="F5" i="64" s="1"/>
  <c r="G4" i="64"/>
  <c r="F4" i="64"/>
  <c r="E4" i="64"/>
  <c r="G3" i="64"/>
  <c r="E3" i="64"/>
  <c r="F3" i="64" s="1"/>
  <c r="E2" i="64"/>
  <c r="F2" i="64" s="1"/>
  <c r="D455" i="63"/>
  <c r="E455" i="63" s="1"/>
  <c r="D454" i="63"/>
  <c r="E454" i="63" s="1"/>
  <c r="D453" i="63"/>
  <c r="E453" i="63" s="1"/>
  <c r="D452" i="63"/>
  <c r="E452" i="63" s="1"/>
  <c r="D451" i="63"/>
  <c r="E451" i="63" s="1"/>
  <c r="E450" i="63"/>
  <c r="D450" i="63"/>
  <c r="D449" i="63"/>
  <c r="E449" i="63" s="1"/>
  <c r="D448" i="63"/>
  <c r="E448" i="63" s="1"/>
  <c r="D447" i="63"/>
  <c r="E447" i="63" s="1"/>
  <c r="D446" i="63"/>
  <c r="E446" i="63" s="1"/>
  <c r="D445" i="63"/>
  <c r="E445" i="63" s="1"/>
  <c r="D444" i="63"/>
  <c r="E444" i="63" s="1"/>
  <c r="D443" i="63"/>
  <c r="E443" i="63" s="1"/>
  <c r="E442" i="63"/>
  <c r="D442" i="63"/>
  <c r="D441" i="63"/>
  <c r="E441" i="63" s="1"/>
  <c r="D440" i="63"/>
  <c r="E440" i="63" s="1"/>
  <c r="D439" i="63"/>
  <c r="E439" i="63" s="1"/>
  <c r="D438" i="63"/>
  <c r="E438" i="63" s="1"/>
  <c r="D437" i="63"/>
  <c r="E437" i="63" s="1"/>
  <c r="D436" i="63"/>
  <c r="E436" i="63" s="1"/>
  <c r="D435" i="63"/>
  <c r="E435" i="63" s="1"/>
  <c r="E434" i="63"/>
  <c r="D434" i="63"/>
  <c r="D433" i="63"/>
  <c r="E433" i="63" s="1"/>
  <c r="D432" i="63"/>
  <c r="E432" i="63" s="1"/>
  <c r="D431" i="63"/>
  <c r="E431" i="63" s="1"/>
  <c r="D430" i="63"/>
  <c r="E430" i="63" s="1"/>
  <c r="D429" i="63"/>
  <c r="E429" i="63" s="1"/>
  <c r="D428" i="63"/>
  <c r="E428" i="63" s="1"/>
  <c r="D427" i="63"/>
  <c r="E427" i="63" s="1"/>
  <c r="E426" i="63"/>
  <c r="D426" i="63"/>
  <c r="D425" i="63"/>
  <c r="E425" i="63" s="1"/>
  <c r="D424" i="63"/>
  <c r="E424" i="63" s="1"/>
  <c r="D423" i="63"/>
  <c r="E423" i="63" s="1"/>
  <c r="D422" i="63"/>
  <c r="E422" i="63" s="1"/>
  <c r="D421" i="63"/>
  <c r="E421" i="63" s="1"/>
  <c r="D420" i="63"/>
  <c r="E420" i="63" s="1"/>
  <c r="D419" i="63"/>
  <c r="E419" i="63" s="1"/>
  <c r="E418" i="63"/>
  <c r="D418" i="63"/>
  <c r="D417" i="63"/>
  <c r="E417" i="63" s="1"/>
  <c r="D416" i="63"/>
  <c r="E416" i="63" s="1"/>
  <c r="D415" i="63"/>
  <c r="E415" i="63" s="1"/>
  <c r="D414" i="63"/>
  <c r="E414" i="63" s="1"/>
  <c r="D413" i="63"/>
  <c r="E413" i="63" s="1"/>
  <c r="D412" i="63"/>
  <c r="E412" i="63" s="1"/>
  <c r="D411" i="63"/>
  <c r="E411" i="63" s="1"/>
  <c r="E410" i="63"/>
  <c r="D410" i="63"/>
  <c r="D409" i="63"/>
  <c r="E409" i="63" s="1"/>
  <c r="D408" i="63"/>
  <c r="E408" i="63" s="1"/>
  <c r="D407" i="63"/>
  <c r="E407" i="63" s="1"/>
  <c r="D406" i="63"/>
  <c r="E406" i="63" s="1"/>
  <c r="D405" i="63"/>
  <c r="E405" i="63" s="1"/>
  <c r="D404" i="63"/>
  <c r="E404" i="63" s="1"/>
  <c r="D403" i="63"/>
  <c r="E403" i="63" s="1"/>
  <c r="E402" i="63"/>
  <c r="D402" i="63"/>
  <c r="D401" i="63"/>
  <c r="E401" i="63" s="1"/>
  <c r="D400" i="63"/>
  <c r="E400" i="63" s="1"/>
  <c r="D399" i="63"/>
  <c r="E399" i="63" s="1"/>
  <c r="D398" i="63"/>
  <c r="E398" i="63" s="1"/>
  <c r="D397" i="63"/>
  <c r="E397" i="63" s="1"/>
  <c r="D396" i="63"/>
  <c r="E396" i="63" s="1"/>
  <c r="D395" i="63"/>
  <c r="E395" i="63" s="1"/>
  <c r="E394" i="63"/>
  <c r="D394" i="63"/>
  <c r="D393" i="63"/>
  <c r="E393" i="63" s="1"/>
  <c r="D392" i="63"/>
  <c r="E392" i="63" s="1"/>
  <c r="D391" i="63"/>
  <c r="E391" i="63" s="1"/>
  <c r="D390" i="63"/>
  <c r="E390" i="63" s="1"/>
  <c r="D389" i="63"/>
  <c r="E389" i="63" s="1"/>
  <c r="D388" i="63"/>
  <c r="E388" i="63" s="1"/>
  <c r="D387" i="63"/>
  <c r="E387" i="63" s="1"/>
  <c r="E386" i="63"/>
  <c r="D386" i="63"/>
  <c r="D385" i="63"/>
  <c r="E385" i="63" s="1"/>
  <c r="D384" i="63"/>
  <c r="E384" i="63" s="1"/>
  <c r="D383" i="63"/>
  <c r="E383" i="63" s="1"/>
  <c r="D382" i="63"/>
  <c r="E382" i="63" s="1"/>
  <c r="D381" i="63"/>
  <c r="E381" i="63" s="1"/>
  <c r="D380" i="63"/>
  <c r="E380" i="63" s="1"/>
  <c r="D379" i="63"/>
  <c r="E379" i="63" s="1"/>
  <c r="E378" i="63"/>
  <c r="D378" i="63"/>
  <c r="D377" i="63"/>
  <c r="E377" i="63" s="1"/>
  <c r="D376" i="63"/>
  <c r="E376" i="63" s="1"/>
  <c r="D375" i="63"/>
  <c r="E375" i="63" s="1"/>
  <c r="D374" i="63"/>
  <c r="E374" i="63" s="1"/>
  <c r="D373" i="63"/>
  <c r="E373" i="63" s="1"/>
  <c r="D372" i="63"/>
  <c r="E372" i="63" s="1"/>
  <c r="D371" i="63"/>
  <c r="E371" i="63" s="1"/>
  <c r="E370" i="63"/>
  <c r="D370" i="63"/>
  <c r="D369" i="63"/>
  <c r="E369" i="63" s="1"/>
  <c r="D368" i="63"/>
  <c r="E368" i="63" s="1"/>
  <c r="D367" i="63"/>
  <c r="E367" i="63" s="1"/>
  <c r="D366" i="63"/>
  <c r="E366" i="63" s="1"/>
  <c r="D365" i="63"/>
  <c r="E365" i="63" s="1"/>
  <c r="D364" i="63"/>
  <c r="E364" i="63" s="1"/>
  <c r="D363" i="63"/>
  <c r="E363" i="63" s="1"/>
  <c r="E362" i="63"/>
  <c r="D362" i="63"/>
  <c r="D361" i="63"/>
  <c r="E361" i="63" s="1"/>
  <c r="D360" i="63"/>
  <c r="E360" i="63" s="1"/>
  <c r="D359" i="63"/>
  <c r="E359" i="63" s="1"/>
  <c r="D358" i="63"/>
  <c r="E358" i="63" s="1"/>
  <c r="D357" i="63"/>
  <c r="E357" i="63" s="1"/>
  <c r="D356" i="63"/>
  <c r="E356" i="63" s="1"/>
  <c r="D355" i="63"/>
  <c r="E355" i="63" s="1"/>
  <c r="E354" i="63"/>
  <c r="D354" i="63"/>
  <c r="D353" i="63"/>
  <c r="E353" i="63" s="1"/>
  <c r="D352" i="63"/>
  <c r="E352" i="63" s="1"/>
  <c r="D351" i="63"/>
  <c r="E351" i="63" s="1"/>
  <c r="D350" i="63"/>
  <c r="E350" i="63" s="1"/>
  <c r="D349" i="63"/>
  <c r="E349" i="63" s="1"/>
  <c r="D348" i="63"/>
  <c r="E348" i="63" s="1"/>
  <c r="D347" i="63"/>
  <c r="E347" i="63" s="1"/>
  <c r="E346" i="63"/>
  <c r="D346" i="63"/>
  <c r="D345" i="63"/>
  <c r="E345" i="63" s="1"/>
  <c r="D344" i="63"/>
  <c r="E344" i="63" s="1"/>
  <c r="D343" i="63"/>
  <c r="E343" i="63" s="1"/>
  <c r="D342" i="63"/>
  <c r="E342" i="63" s="1"/>
  <c r="D341" i="63"/>
  <c r="E341" i="63" s="1"/>
  <c r="D340" i="63"/>
  <c r="E340" i="63" s="1"/>
  <c r="D339" i="63"/>
  <c r="E339" i="63" s="1"/>
  <c r="E338" i="63"/>
  <c r="D338" i="63"/>
  <c r="D337" i="63"/>
  <c r="E337" i="63" s="1"/>
  <c r="E336" i="63"/>
  <c r="D336" i="63"/>
  <c r="D335" i="63"/>
  <c r="E335" i="63" s="1"/>
  <c r="D334" i="63"/>
  <c r="E334" i="63" s="1"/>
  <c r="D333" i="63"/>
  <c r="E333" i="63" s="1"/>
  <c r="D332" i="63"/>
  <c r="E332" i="63" s="1"/>
  <c r="D331" i="63"/>
  <c r="E331" i="63" s="1"/>
  <c r="E330" i="63"/>
  <c r="D330" i="63"/>
  <c r="D329" i="63"/>
  <c r="E329" i="63" s="1"/>
  <c r="D328" i="63"/>
  <c r="E328" i="63" s="1"/>
  <c r="D327" i="63"/>
  <c r="E327" i="63" s="1"/>
  <c r="D326" i="63"/>
  <c r="E326" i="63" s="1"/>
  <c r="D325" i="63"/>
  <c r="E325" i="63" s="1"/>
  <c r="D324" i="63"/>
  <c r="E324" i="63" s="1"/>
  <c r="D323" i="63"/>
  <c r="E323" i="63" s="1"/>
  <c r="E322" i="63"/>
  <c r="D322" i="63"/>
  <c r="D321" i="63"/>
  <c r="E321" i="63" s="1"/>
  <c r="E320" i="63"/>
  <c r="D320" i="63"/>
  <c r="D319" i="63"/>
  <c r="E319" i="63" s="1"/>
  <c r="D318" i="63"/>
  <c r="E318" i="63" s="1"/>
  <c r="D317" i="63"/>
  <c r="E317" i="63" s="1"/>
  <c r="D316" i="63"/>
  <c r="E316" i="63" s="1"/>
  <c r="D315" i="63"/>
  <c r="E315" i="63" s="1"/>
  <c r="E314" i="63"/>
  <c r="D314" i="63"/>
  <c r="D313" i="63"/>
  <c r="E313" i="63" s="1"/>
  <c r="D312" i="63"/>
  <c r="E312" i="63" s="1"/>
  <c r="D311" i="63"/>
  <c r="E311" i="63" s="1"/>
  <c r="D310" i="63"/>
  <c r="E310" i="63" s="1"/>
  <c r="D309" i="63"/>
  <c r="E309" i="63" s="1"/>
  <c r="D308" i="63"/>
  <c r="E308" i="63" s="1"/>
  <c r="D307" i="63"/>
  <c r="E307" i="63" s="1"/>
  <c r="E306" i="63"/>
  <c r="D306" i="63"/>
  <c r="D305" i="63"/>
  <c r="E305" i="63" s="1"/>
  <c r="E304" i="63"/>
  <c r="D304" i="63"/>
  <c r="D303" i="63"/>
  <c r="E303" i="63" s="1"/>
  <c r="D302" i="63"/>
  <c r="E302" i="63" s="1"/>
  <c r="D301" i="63"/>
  <c r="E301" i="63" s="1"/>
  <c r="D300" i="63"/>
  <c r="E300" i="63" s="1"/>
  <c r="D299" i="63"/>
  <c r="E299" i="63" s="1"/>
  <c r="E298" i="63"/>
  <c r="D298" i="63"/>
  <c r="D297" i="63"/>
  <c r="E297" i="63" s="1"/>
  <c r="D296" i="63"/>
  <c r="E296" i="63" s="1"/>
  <c r="D295" i="63"/>
  <c r="E295" i="63" s="1"/>
  <c r="D294" i="63"/>
  <c r="E294" i="63" s="1"/>
  <c r="D293" i="63"/>
  <c r="E293" i="63" s="1"/>
  <c r="D292" i="63"/>
  <c r="E292" i="63" s="1"/>
  <c r="D291" i="63"/>
  <c r="E291" i="63" s="1"/>
  <c r="E290" i="63"/>
  <c r="D290" i="63"/>
  <c r="D289" i="63"/>
  <c r="E289" i="63" s="1"/>
  <c r="E288" i="63"/>
  <c r="D288" i="63"/>
  <c r="D287" i="63"/>
  <c r="E287" i="63" s="1"/>
  <c r="D286" i="63"/>
  <c r="E286" i="63" s="1"/>
  <c r="E285" i="63"/>
  <c r="D285" i="63"/>
  <c r="D284" i="63"/>
  <c r="E284" i="63" s="1"/>
  <c r="E283" i="63"/>
  <c r="D283" i="63"/>
  <c r="D282" i="63"/>
  <c r="E282" i="63" s="1"/>
  <c r="E281" i="63"/>
  <c r="D281" i="63"/>
  <c r="D280" i="63"/>
  <c r="E280" i="63" s="1"/>
  <c r="D279" i="63"/>
  <c r="E279" i="63" s="1"/>
  <c r="D278" i="63"/>
  <c r="E278" i="63" s="1"/>
  <c r="E277" i="63"/>
  <c r="D277" i="63"/>
  <c r="D276" i="63"/>
  <c r="E276" i="63" s="1"/>
  <c r="E275" i="63"/>
  <c r="D275" i="63"/>
  <c r="D274" i="63"/>
  <c r="E274" i="63" s="1"/>
  <c r="D273" i="63"/>
  <c r="E273" i="63" s="1"/>
  <c r="D272" i="63"/>
  <c r="E272" i="63" s="1"/>
  <c r="D271" i="63"/>
  <c r="E271" i="63" s="1"/>
  <c r="D270" i="63"/>
  <c r="E270" i="63" s="1"/>
  <c r="E269" i="63"/>
  <c r="D269" i="63"/>
  <c r="D268" i="63"/>
  <c r="E268" i="63" s="1"/>
  <c r="E267" i="63"/>
  <c r="D267" i="63"/>
  <c r="D266" i="63"/>
  <c r="E266" i="63" s="1"/>
  <c r="D265" i="63"/>
  <c r="E265" i="63" s="1"/>
  <c r="D264" i="63"/>
  <c r="E264" i="63" s="1"/>
  <c r="D263" i="63"/>
  <c r="E263" i="63" s="1"/>
  <c r="D262" i="63"/>
  <c r="E262" i="63" s="1"/>
  <c r="E261" i="63"/>
  <c r="D261" i="63"/>
  <c r="D260" i="63"/>
  <c r="E260" i="63" s="1"/>
  <c r="E259" i="63"/>
  <c r="D259" i="63"/>
  <c r="D258" i="63"/>
  <c r="E258" i="63" s="1"/>
  <c r="D257" i="63"/>
  <c r="E257" i="63" s="1"/>
  <c r="D256" i="63"/>
  <c r="E256" i="63" s="1"/>
  <c r="D255" i="63"/>
  <c r="E255" i="63" s="1"/>
  <c r="D254" i="63"/>
  <c r="E254" i="63" s="1"/>
  <c r="E253" i="63"/>
  <c r="D253" i="63"/>
  <c r="D252" i="63"/>
  <c r="E252" i="63" s="1"/>
  <c r="E251" i="63"/>
  <c r="D251" i="63"/>
  <c r="D250" i="63"/>
  <c r="E250" i="63" s="1"/>
  <c r="D249" i="63"/>
  <c r="E249" i="63" s="1"/>
  <c r="D248" i="63"/>
  <c r="E248" i="63" s="1"/>
  <c r="D247" i="63"/>
  <c r="E247" i="63" s="1"/>
  <c r="D246" i="63"/>
  <c r="E246" i="63" s="1"/>
  <c r="E245" i="63"/>
  <c r="D245" i="63"/>
  <c r="D244" i="63"/>
  <c r="E244" i="63" s="1"/>
  <c r="E243" i="63"/>
  <c r="D243" i="63"/>
  <c r="D242" i="63"/>
  <c r="E242" i="63" s="1"/>
  <c r="D241" i="63"/>
  <c r="E241" i="63" s="1"/>
  <c r="D240" i="63"/>
  <c r="E240" i="63" s="1"/>
  <c r="D239" i="63"/>
  <c r="E239" i="63" s="1"/>
  <c r="D238" i="63"/>
  <c r="E238" i="63" s="1"/>
  <c r="E237" i="63"/>
  <c r="D237" i="63"/>
  <c r="D236" i="63"/>
  <c r="E236" i="63" s="1"/>
  <c r="E235" i="63"/>
  <c r="D235" i="63"/>
  <c r="D234" i="63"/>
  <c r="E234" i="63" s="1"/>
  <c r="D233" i="63"/>
  <c r="E233" i="63" s="1"/>
  <c r="D232" i="63"/>
  <c r="E232" i="63" s="1"/>
  <c r="D231" i="63"/>
  <c r="E231" i="63" s="1"/>
  <c r="D230" i="63"/>
  <c r="E230" i="63" s="1"/>
  <c r="E229" i="63"/>
  <c r="D229" i="63"/>
  <c r="D228" i="63"/>
  <c r="E228" i="63" s="1"/>
  <c r="E227" i="63"/>
  <c r="D227" i="63"/>
  <c r="D226" i="63"/>
  <c r="E226" i="63" s="1"/>
  <c r="D225" i="63"/>
  <c r="E225" i="63" s="1"/>
  <c r="D224" i="63"/>
  <c r="E224" i="63" s="1"/>
  <c r="D223" i="63"/>
  <c r="E223" i="63" s="1"/>
  <c r="D222" i="63"/>
  <c r="E222" i="63" s="1"/>
  <c r="E221" i="63"/>
  <c r="D221" i="63"/>
  <c r="D220" i="63"/>
  <c r="E220" i="63" s="1"/>
  <c r="E219" i="63"/>
  <c r="D219" i="63"/>
  <c r="D218" i="63"/>
  <c r="E218" i="63" s="1"/>
  <c r="D217" i="63"/>
  <c r="E217" i="63" s="1"/>
  <c r="D216" i="63"/>
  <c r="E216" i="63" s="1"/>
  <c r="D215" i="63"/>
  <c r="E215" i="63" s="1"/>
  <c r="D214" i="63"/>
  <c r="E214" i="63" s="1"/>
  <c r="E213" i="63"/>
  <c r="D213" i="63"/>
  <c r="D212" i="63"/>
  <c r="E212" i="63" s="1"/>
  <c r="E211" i="63"/>
  <c r="D211" i="63"/>
  <c r="D210" i="63"/>
  <c r="E210" i="63" s="1"/>
  <c r="D209" i="63"/>
  <c r="E209" i="63" s="1"/>
  <c r="D208" i="63"/>
  <c r="E208" i="63" s="1"/>
  <c r="D207" i="63"/>
  <c r="E207" i="63" s="1"/>
  <c r="D206" i="63"/>
  <c r="E206" i="63" s="1"/>
  <c r="E205" i="63"/>
  <c r="D205" i="63"/>
  <c r="D204" i="63"/>
  <c r="E204" i="63" s="1"/>
  <c r="E203" i="63"/>
  <c r="D203" i="63"/>
  <c r="D202" i="63"/>
  <c r="E202" i="63" s="1"/>
  <c r="D201" i="63"/>
  <c r="E201" i="63" s="1"/>
  <c r="D200" i="63"/>
  <c r="E200" i="63" s="1"/>
  <c r="D199" i="63"/>
  <c r="E199" i="63" s="1"/>
  <c r="D198" i="63"/>
  <c r="E198" i="63" s="1"/>
  <c r="E197" i="63"/>
  <c r="D197" i="63"/>
  <c r="D196" i="63"/>
  <c r="E196" i="63" s="1"/>
  <c r="E195" i="63"/>
  <c r="D195" i="63"/>
  <c r="D194" i="63"/>
  <c r="E194" i="63" s="1"/>
  <c r="D193" i="63"/>
  <c r="E193" i="63" s="1"/>
  <c r="D192" i="63"/>
  <c r="E192" i="63" s="1"/>
  <c r="D191" i="63"/>
  <c r="E191" i="63" s="1"/>
  <c r="D190" i="63"/>
  <c r="E190" i="63" s="1"/>
  <c r="E189" i="63"/>
  <c r="D189" i="63"/>
  <c r="D188" i="63"/>
  <c r="E188" i="63" s="1"/>
  <c r="E187" i="63"/>
  <c r="D187" i="63"/>
  <c r="D186" i="63"/>
  <c r="E186" i="63" s="1"/>
  <c r="D185" i="63"/>
  <c r="E185" i="63" s="1"/>
  <c r="D184" i="63"/>
  <c r="E184" i="63" s="1"/>
  <c r="D183" i="63"/>
  <c r="E183" i="63" s="1"/>
  <c r="D182" i="63"/>
  <c r="E182" i="63" s="1"/>
  <c r="E181" i="63"/>
  <c r="D181" i="63"/>
  <c r="D180" i="63"/>
  <c r="E180" i="63" s="1"/>
  <c r="E179" i="63"/>
  <c r="D179" i="63"/>
  <c r="D178" i="63"/>
  <c r="E178" i="63" s="1"/>
  <c r="D177" i="63"/>
  <c r="E177" i="63" s="1"/>
  <c r="D176" i="63"/>
  <c r="E176" i="63" s="1"/>
  <c r="D175" i="63"/>
  <c r="E175" i="63" s="1"/>
  <c r="D174" i="63"/>
  <c r="E174" i="63" s="1"/>
  <c r="E173" i="63"/>
  <c r="D173" i="63"/>
  <c r="D172" i="63"/>
  <c r="E172" i="63" s="1"/>
  <c r="E171" i="63"/>
  <c r="D171" i="63"/>
  <c r="D170" i="63"/>
  <c r="E170" i="63" s="1"/>
  <c r="D169" i="63"/>
  <c r="E169" i="63" s="1"/>
  <c r="D168" i="63"/>
  <c r="E168" i="63" s="1"/>
  <c r="E167" i="63"/>
  <c r="D167" i="63"/>
  <c r="D166" i="63"/>
  <c r="E166" i="63" s="1"/>
  <c r="E165" i="63"/>
  <c r="D165" i="63"/>
  <c r="D164" i="63"/>
  <c r="E164" i="63" s="1"/>
  <c r="E163" i="63"/>
  <c r="D163" i="63"/>
  <c r="D162" i="63"/>
  <c r="E162" i="63" s="1"/>
  <c r="D161" i="63"/>
  <c r="E161" i="63" s="1"/>
  <c r="D160" i="63"/>
  <c r="E160" i="63" s="1"/>
  <c r="E159" i="63"/>
  <c r="D159" i="63"/>
  <c r="E158" i="63"/>
  <c r="D158" i="63"/>
  <c r="E157" i="63"/>
  <c r="D157" i="63"/>
  <c r="E156" i="63"/>
  <c r="D156" i="63"/>
  <c r="E155" i="63"/>
  <c r="D155" i="63"/>
  <c r="E154" i="63"/>
  <c r="D154" i="63"/>
  <c r="E153" i="63"/>
  <c r="D153" i="63"/>
  <c r="E152" i="63"/>
  <c r="D152" i="63"/>
  <c r="E151" i="63"/>
  <c r="D151" i="63"/>
  <c r="E150" i="63"/>
  <c r="D150" i="63"/>
  <c r="E149" i="63"/>
  <c r="D149" i="63"/>
  <c r="E148" i="63"/>
  <c r="D148" i="63"/>
  <c r="E147" i="63"/>
  <c r="D147" i="63"/>
  <c r="E146" i="63"/>
  <c r="D146" i="63"/>
  <c r="E145" i="63"/>
  <c r="D145" i="63"/>
  <c r="E144" i="63"/>
  <c r="D144" i="63"/>
  <c r="E143" i="63"/>
  <c r="D143" i="63"/>
  <c r="E142" i="63"/>
  <c r="D142" i="63"/>
  <c r="D141" i="63"/>
  <c r="E141" i="63" s="1"/>
  <c r="E140" i="63"/>
  <c r="D140" i="63"/>
  <c r="D139" i="63"/>
  <c r="E139" i="63" s="1"/>
  <c r="E138" i="63"/>
  <c r="D138" i="63"/>
  <c r="D137" i="63"/>
  <c r="E137" i="63" s="1"/>
  <c r="E136" i="63"/>
  <c r="D136" i="63"/>
  <c r="D135" i="63"/>
  <c r="E135" i="63" s="1"/>
  <c r="E134" i="63"/>
  <c r="D134" i="63"/>
  <c r="D133" i="63"/>
  <c r="E133" i="63" s="1"/>
  <c r="E132" i="63"/>
  <c r="D132" i="63"/>
  <c r="D131" i="63"/>
  <c r="E131" i="63" s="1"/>
  <c r="E130" i="63"/>
  <c r="D130" i="63"/>
  <c r="D129" i="63"/>
  <c r="E129" i="63" s="1"/>
  <c r="E128" i="63"/>
  <c r="D128" i="63"/>
  <c r="D127" i="63"/>
  <c r="E127" i="63" s="1"/>
  <c r="E126" i="63"/>
  <c r="D126" i="63"/>
  <c r="D125" i="63"/>
  <c r="E125" i="63" s="1"/>
  <c r="E124" i="63"/>
  <c r="D124" i="63"/>
  <c r="D123" i="63"/>
  <c r="E123" i="63" s="1"/>
  <c r="E122" i="63"/>
  <c r="D122" i="63"/>
  <c r="D121" i="63"/>
  <c r="E121" i="63" s="1"/>
  <c r="E120" i="63"/>
  <c r="D120" i="63"/>
  <c r="D119" i="63"/>
  <c r="E119" i="63" s="1"/>
  <c r="E118" i="63"/>
  <c r="D118" i="63"/>
  <c r="D117" i="63"/>
  <c r="E117" i="63" s="1"/>
  <c r="E116" i="63"/>
  <c r="D116" i="63"/>
  <c r="D115" i="63"/>
  <c r="E115" i="63" s="1"/>
  <c r="E114" i="63"/>
  <c r="D114" i="63"/>
  <c r="D113" i="63"/>
  <c r="E113" i="63" s="1"/>
  <c r="E112" i="63"/>
  <c r="D112" i="63"/>
  <c r="D111" i="63"/>
  <c r="E111" i="63" s="1"/>
  <c r="E110" i="63"/>
  <c r="D110" i="63"/>
  <c r="D109" i="63"/>
  <c r="E109" i="63" s="1"/>
  <c r="E108" i="63"/>
  <c r="D108" i="63"/>
  <c r="D107" i="63"/>
  <c r="E107" i="63" s="1"/>
  <c r="E106" i="63"/>
  <c r="D106" i="63"/>
  <c r="D105" i="63"/>
  <c r="E105" i="63" s="1"/>
  <c r="E104" i="63"/>
  <c r="D104" i="63"/>
  <c r="D103" i="63"/>
  <c r="E103" i="63" s="1"/>
  <c r="E102" i="63"/>
  <c r="D102" i="63"/>
  <c r="D101" i="63"/>
  <c r="E101" i="63" s="1"/>
  <c r="E100" i="63"/>
  <c r="D100" i="63"/>
  <c r="D99" i="63"/>
  <c r="E99" i="63" s="1"/>
  <c r="E98" i="63"/>
  <c r="D98" i="63"/>
  <c r="D97" i="63"/>
  <c r="E97" i="63" s="1"/>
  <c r="E96" i="63"/>
  <c r="D96" i="63"/>
  <c r="D95" i="63"/>
  <c r="E95" i="63" s="1"/>
  <c r="E94" i="63"/>
  <c r="D94" i="63"/>
  <c r="D93" i="63"/>
  <c r="E93" i="63" s="1"/>
  <c r="E92" i="63"/>
  <c r="D92" i="63"/>
  <c r="D91" i="63"/>
  <c r="E91" i="63" s="1"/>
  <c r="E90" i="63"/>
  <c r="D90" i="63"/>
  <c r="D89" i="63"/>
  <c r="E89" i="63" s="1"/>
  <c r="E88" i="63"/>
  <c r="D88" i="63"/>
  <c r="D87" i="63"/>
  <c r="E87" i="63" s="1"/>
  <c r="E86" i="63"/>
  <c r="D86" i="63"/>
  <c r="D85" i="63"/>
  <c r="E85" i="63" s="1"/>
  <c r="E84" i="63"/>
  <c r="D84" i="63"/>
  <c r="D83" i="63"/>
  <c r="E83" i="63" s="1"/>
  <c r="E82" i="63"/>
  <c r="D82" i="63"/>
  <c r="D81" i="63"/>
  <c r="E81" i="63" s="1"/>
  <c r="E80" i="63"/>
  <c r="D80" i="63"/>
  <c r="D79" i="63"/>
  <c r="E79" i="63" s="1"/>
  <c r="E78" i="63"/>
  <c r="D78" i="63"/>
  <c r="D77" i="63"/>
  <c r="E77" i="63" s="1"/>
  <c r="E76" i="63"/>
  <c r="D76" i="63"/>
  <c r="D75" i="63"/>
  <c r="E75" i="63" s="1"/>
  <c r="E74" i="63"/>
  <c r="D74" i="63"/>
  <c r="D73" i="63"/>
  <c r="E73" i="63" s="1"/>
  <c r="E72" i="63"/>
  <c r="D72" i="63"/>
  <c r="D71" i="63"/>
  <c r="E71" i="63" s="1"/>
  <c r="E70" i="63"/>
  <c r="D70" i="63"/>
  <c r="D69" i="63"/>
  <c r="E69" i="63" s="1"/>
  <c r="E68" i="63"/>
  <c r="D68" i="63"/>
  <c r="D67" i="63"/>
  <c r="E67" i="63" s="1"/>
  <c r="E66" i="63"/>
  <c r="D66" i="63"/>
  <c r="D65" i="63"/>
  <c r="E65" i="63" s="1"/>
  <c r="D64" i="63"/>
  <c r="E64" i="63" s="1"/>
  <c r="D63" i="63"/>
  <c r="E63" i="63" s="1"/>
  <c r="D62" i="63"/>
  <c r="E62" i="63" s="1"/>
  <c r="D61" i="63"/>
  <c r="E61" i="63" s="1"/>
  <c r="D60" i="63"/>
  <c r="E60" i="63" s="1"/>
  <c r="D59" i="63"/>
  <c r="E59" i="63" s="1"/>
  <c r="D58" i="63"/>
  <c r="E58" i="63" s="1"/>
  <c r="D57" i="63"/>
  <c r="E57" i="63" s="1"/>
  <c r="D56" i="63"/>
  <c r="E56" i="63" s="1"/>
  <c r="D55" i="63"/>
  <c r="E55" i="63" s="1"/>
  <c r="D54" i="63"/>
  <c r="E54" i="63" s="1"/>
  <c r="D53" i="63"/>
  <c r="E53" i="63" s="1"/>
  <c r="D52" i="63"/>
  <c r="E52" i="63" s="1"/>
  <c r="D51" i="63"/>
  <c r="E51" i="63" s="1"/>
  <c r="D50" i="63"/>
  <c r="E50" i="63" s="1"/>
  <c r="D49" i="63"/>
  <c r="E49" i="63" s="1"/>
  <c r="D48" i="63"/>
  <c r="E48" i="63" s="1"/>
  <c r="D47" i="63"/>
  <c r="E47" i="63" s="1"/>
  <c r="D46" i="63"/>
  <c r="E46" i="63" s="1"/>
  <c r="D45" i="63"/>
  <c r="E45" i="63" s="1"/>
  <c r="D44" i="63"/>
  <c r="E44" i="63" s="1"/>
  <c r="D43" i="63"/>
  <c r="E43" i="63" s="1"/>
  <c r="D42" i="63"/>
  <c r="E42" i="63" s="1"/>
  <c r="D41" i="63"/>
  <c r="E41" i="63" s="1"/>
  <c r="D40" i="63"/>
  <c r="E40" i="63" s="1"/>
  <c r="D39" i="63"/>
  <c r="E39" i="63" s="1"/>
  <c r="D38" i="63"/>
  <c r="E38" i="63" s="1"/>
  <c r="D37" i="63"/>
  <c r="E37" i="63" s="1"/>
  <c r="D36" i="63"/>
  <c r="E36" i="63" s="1"/>
  <c r="D35" i="63"/>
  <c r="E35" i="63" s="1"/>
  <c r="D34" i="63"/>
  <c r="E34" i="63" s="1"/>
  <c r="D33" i="63"/>
  <c r="E33" i="63" s="1"/>
  <c r="D32" i="63"/>
  <c r="E32" i="63" s="1"/>
  <c r="D31" i="63"/>
  <c r="E31" i="63" s="1"/>
  <c r="D30" i="63"/>
  <c r="E30" i="63" s="1"/>
  <c r="D29" i="63"/>
  <c r="E29" i="63" s="1"/>
  <c r="D28" i="63"/>
  <c r="E28" i="63" s="1"/>
  <c r="D27" i="63"/>
  <c r="E27" i="63" s="1"/>
  <c r="D26" i="63"/>
  <c r="E26" i="63" s="1"/>
  <c r="D25" i="63"/>
  <c r="E25" i="63" s="1"/>
  <c r="D24" i="63"/>
  <c r="E24" i="63" s="1"/>
  <c r="D23" i="63"/>
  <c r="E23" i="63" s="1"/>
  <c r="D22" i="63"/>
  <c r="E22" i="63" s="1"/>
  <c r="D21" i="63"/>
  <c r="E21" i="63" s="1"/>
  <c r="D20" i="63"/>
  <c r="E20" i="63" s="1"/>
  <c r="D19" i="63"/>
  <c r="E19" i="63" s="1"/>
  <c r="D18" i="63"/>
  <c r="E18" i="63" s="1"/>
  <c r="D17" i="63"/>
  <c r="E17" i="63" s="1"/>
  <c r="D16" i="63"/>
  <c r="E16" i="63" s="1"/>
  <c r="D15" i="63"/>
  <c r="E15" i="63" s="1"/>
  <c r="D14" i="63"/>
  <c r="E14" i="63" s="1"/>
  <c r="D13" i="63"/>
  <c r="E13" i="63" s="1"/>
  <c r="D12" i="63"/>
  <c r="E12" i="63" s="1"/>
  <c r="D11" i="63"/>
  <c r="E11" i="63" s="1"/>
  <c r="D10" i="63"/>
  <c r="E10" i="63" s="1"/>
  <c r="D9" i="63"/>
  <c r="E9" i="63" s="1"/>
  <c r="D8" i="63"/>
  <c r="E8" i="63" s="1"/>
  <c r="D7" i="63"/>
  <c r="E7" i="63" s="1"/>
  <c r="D6" i="63"/>
  <c r="E6" i="63" s="1"/>
  <c r="D5" i="63"/>
  <c r="E5" i="63" s="1"/>
  <c r="D4" i="63"/>
  <c r="E4" i="63" s="1"/>
  <c r="D3" i="63"/>
  <c r="E3" i="63" s="1"/>
  <c r="D2" i="63"/>
  <c r="E2" i="63" s="1"/>
  <c r="J2" i="70"/>
  <c r="H448" i="64"/>
  <c r="H432" i="64"/>
  <c r="H416" i="64"/>
  <c r="H400" i="64"/>
  <c r="H384" i="64"/>
  <c r="H368" i="64"/>
  <c r="H352" i="64"/>
  <c r="H336" i="64"/>
  <c r="H320" i="64"/>
  <c r="H304" i="64"/>
  <c r="K7" i="64"/>
  <c r="H284" i="64"/>
  <c r="H268" i="64"/>
  <c r="H252" i="64"/>
  <c r="H236" i="64"/>
  <c r="H220" i="64"/>
  <c r="H204" i="64"/>
  <c r="H188" i="64"/>
  <c r="H172" i="64"/>
  <c r="H156" i="64"/>
  <c r="H140" i="64"/>
  <c r="H124" i="64"/>
  <c r="H108" i="64"/>
  <c r="H92" i="64"/>
  <c r="H76" i="64"/>
  <c r="H60" i="64"/>
  <c r="H43" i="64"/>
  <c r="H30" i="64"/>
  <c r="H7" i="64"/>
  <c r="H33" i="64"/>
  <c r="H3" i="64"/>
  <c r="K6" i="64"/>
  <c r="K12" i="64"/>
  <c r="H451" i="64"/>
  <c r="H435" i="64"/>
  <c r="H419" i="64"/>
  <c r="H403" i="64"/>
  <c r="H387" i="64"/>
  <c r="H371" i="64"/>
  <c r="H355" i="64"/>
  <c r="H339" i="64"/>
  <c r="H323" i="64"/>
  <c r="H307" i="64"/>
  <c r="H10" i="64"/>
  <c r="H287" i="64"/>
  <c r="H271" i="64"/>
  <c r="H255" i="64"/>
  <c r="H239" i="64"/>
  <c r="H223" i="64"/>
  <c r="H207" i="64"/>
  <c r="H191" i="64"/>
  <c r="H175" i="64"/>
  <c r="H159" i="64"/>
  <c r="H143" i="64"/>
  <c r="H127" i="64"/>
  <c r="H111" i="64"/>
  <c r="H95" i="64"/>
  <c r="H79" i="64"/>
  <c r="H63" i="64"/>
  <c r="H46" i="64"/>
  <c r="H21" i="64"/>
  <c r="H28" i="64"/>
  <c r="H57" i="64"/>
  <c r="H15" i="64"/>
  <c r="H450" i="64"/>
  <c r="H434" i="64"/>
  <c r="H418" i="64"/>
  <c r="H402" i="64"/>
  <c r="H386" i="64"/>
  <c r="H370" i="64"/>
  <c r="H354" i="64"/>
  <c r="H338" i="64"/>
  <c r="H322" i="64"/>
  <c r="H306" i="64"/>
  <c r="K9" i="64"/>
  <c r="H286" i="64"/>
  <c r="H270" i="64"/>
  <c r="H254" i="64"/>
  <c r="H238" i="64"/>
  <c r="H222" i="64"/>
  <c r="H206" i="64"/>
  <c r="H190" i="64"/>
  <c r="H174" i="64"/>
  <c r="H158" i="64"/>
  <c r="H142" i="64"/>
  <c r="H126" i="64"/>
  <c r="H110" i="64"/>
  <c r="H94" i="64"/>
  <c r="H78" i="64"/>
  <c r="H62" i="64"/>
  <c r="H36" i="64"/>
  <c r="H52" i="64"/>
  <c r="F3" i="65"/>
  <c r="H445" i="64"/>
  <c r="H429" i="64"/>
  <c r="H413" i="64"/>
  <c r="H397" i="64"/>
  <c r="H381" i="64"/>
  <c r="H365" i="64"/>
  <c r="H349" i="64"/>
  <c r="H333" i="64"/>
  <c r="H317" i="64"/>
  <c r="H301" i="64"/>
  <c r="H4" i="64"/>
  <c r="H281" i="64"/>
  <c r="H265" i="64"/>
  <c r="H249" i="64"/>
  <c r="H233" i="64"/>
  <c r="H217" i="64"/>
  <c r="H201" i="64"/>
  <c r="H185" i="64"/>
  <c r="H169" i="64"/>
  <c r="H153" i="64"/>
  <c r="H137" i="64"/>
  <c r="H121" i="64"/>
  <c r="H105" i="64"/>
  <c r="H89" i="64"/>
  <c r="H61" i="64"/>
  <c r="H117" i="64"/>
  <c r="H85" i="64"/>
  <c r="F6" i="65"/>
  <c r="H444" i="64"/>
  <c r="H428" i="64"/>
  <c r="H412" i="64"/>
  <c r="H396" i="64"/>
  <c r="H380" i="64"/>
  <c r="H364" i="64"/>
  <c r="H348" i="64"/>
  <c r="H332" i="64"/>
  <c r="H316" i="64"/>
  <c r="H300" i="64"/>
  <c r="K3" i="64"/>
  <c r="H280" i="64"/>
  <c r="H264" i="64"/>
  <c r="H248" i="64"/>
  <c r="H232" i="64"/>
  <c r="H216" i="64"/>
  <c r="H200" i="64"/>
  <c r="H184" i="64"/>
  <c r="H168" i="64"/>
  <c r="H152" i="64"/>
  <c r="H136" i="64"/>
  <c r="H120" i="64"/>
  <c r="H104" i="64"/>
  <c r="H88" i="64"/>
  <c r="H72" i="64"/>
  <c r="H56" i="64"/>
  <c r="H42" i="64"/>
  <c r="H26" i="64"/>
  <c r="H13" i="64"/>
  <c r="H25" i="64"/>
  <c r="H45" i="64"/>
  <c r="H65" i="64"/>
  <c r="F9" i="65"/>
  <c r="H447" i="64"/>
  <c r="H431" i="64"/>
  <c r="H415" i="64"/>
  <c r="H399" i="64"/>
  <c r="H383" i="64"/>
  <c r="H367" i="64"/>
  <c r="H351" i="64"/>
  <c r="H335" i="64"/>
  <c r="H319" i="64"/>
  <c r="H303" i="64"/>
  <c r="H6" i="64"/>
  <c r="H283" i="64"/>
  <c r="H267" i="64"/>
  <c r="H251" i="64"/>
  <c r="H235" i="64"/>
  <c r="H219" i="64"/>
  <c r="H203" i="64"/>
  <c r="H187" i="64"/>
  <c r="H171" i="64"/>
  <c r="H155" i="64"/>
  <c r="H139" i="64"/>
  <c r="H123" i="64"/>
  <c r="H107" i="64"/>
  <c r="H91" i="64"/>
  <c r="H75" i="64"/>
  <c r="H59" i="64"/>
  <c r="H11" i="64"/>
  <c r="K4" i="64"/>
  <c r="H20" i="64"/>
  <c r="H48" i="64"/>
  <c r="F7" i="65"/>
  <c r="H446" i="64"/>
  <c r="H430" i="64"/>
  <c r="H414" i="64"/>
  <c r="H398" i="64"/>
  <c r="H382" i="64"/>
  <c r="H366" i="64"/>
  <c r="H350" i="64"/>
  <c r="H334" i="64"/>
  <c r="H318" i="64"/>
  <c r="H302" i="64"/>
  <c r="K5" i="64"/>
  <c r="H282" i="64"/>
  <c r="H266" i="64"/>
  <c r="H250" i="64"/>
  <c r="H234" i="64"/>
  <c r="H218" i="64"/>
  <c r="H202" i="64"/>
  <c r="H186" i="64"/>
  <c r="H170" i="64"/>
  <c r="H154" i="64"/>
  <c r="H138" i="64"/>
  <c r="H122" i="64"/>
  <c r="H106" i="64"/>
  <c r="H90" i="64"/>
  <c r="H74" i="64"/>
  <c r="H58" i="64"/>
  <c r="H24" i="64"/>
  <c r="H39" i="64"/>
  <c r="F8" i="65"/>
  <c r="H441" i="64"/>
  <c r="H425" i="64"/>
  <c r="H409" i="64"/>
  <c r="H393" i="64"/>
  <c r="H377" i="64"/>
  <c r="H361" i="64"/>
  <c r="H345" i="64"/>
  <c r="H329" i="64"/>
  <c r="H313" i="64"/>
  <c r="H297" i="64"/>
  <c r="H293" i="64"/>
  <c r="H277" i="64"/>
  <c r="H261" i="64"/>
  <c r="H245" i="64"/>
  <c r="H229" i="64"/>
  <c r="H213" i="64"/>
  <c r="H197" i="64"/>
  <c r="H181" i="64"/>
  <c r="H165" i="64"/>
  <c r="H149" i="64"/>
  <c r="H133" i="64"/>
  <c r="H101" i="64"/>
  <c r="H9" i="64"/>
  <c r="F5" i="65"/>
  <c r="H440" i="64"/>
  <c r="H424" i="64"/>
  <c r="H408" i="64"/>
  <c r="H392" i="64"/>
  <c r="H376" i="64"/>
  <c r="H360" i="64"/>
  <c r="H344" i="64"/>
  <c r="H328" i="64"/>
  <c r="H312" i="64"/>
  <c r="H296" i="64"/>
  <c r="H292" i="64"/>
  <c r="H276" i="64"/>
  <c r="H260" i="64"/>
  <c r="H244" i="64"/>
  <c r="H228" i="64"/>
  <c r="H212" i="64"/>
  <c r="H196" i="64"/>
  <c r="H180" i="64"/>
  <c r="H164" i="64"/>
  <c r="H148" i="64"/>
  <c r="H132" i="64"/>
  <c r="H116" i="64"/>
  <c r="H100" i="64"/>
  <c r="H84" i="64"/>
  <c r="H68" i="64"/>
  <c r="H51" i="64"/>
  <c r="H38" i="64"/>
  <c r="H22" i="64"/>
  <c r="K8" i="64"/>
  <c r="H17" i="64"/>
  <c r="H32" i="64"/>
  <c r="H44" i="64"/>
  <c r="F4" i="65"/>
  <c r="H443" i="64"/>
  <c r="H427" i="64"/>
  <c r="H411" i="64"/>
  <c r="H395" i="64"/>
  <c r="H379" i="64"/>
  <c r="H363" i="64"/>
  <c r="H347" i="64"/>
  <c r="H331" i="64"/>
  <c r="H315" i="64"/>
  <c r="H299" i="64"/>
  <c r="H295" i="64"/>
  <c r="H279" i="64"/>
  <c r="H263" i="64"/>
  <c r="H247" i="64"/>
  <c r="H231" i="64"/>
  <c r="H215" i="64"/>
  <c r="H199" i="64"/>
  <c r="H183" i="64"/>
  <c r="H167" i="64"/>
  <c r="H151" i="64"/>
  <c r="H135" i="64"/>
  <c r="H119" i="64"/>
  <c r="H103" i="64"/>
  <c r="H87" i="64"/>
  <c r="H71" i="64"/>
  <c r="H55" i="64"/>
  <c r="H37" i="64"/>
  <c r="H49" i="64"/>
  <c r="H5" i="64"/>
  <c r="H35" i="64"/>
  <c r="F2" i="65"/>
  <c r="H442" i="64"/>
  <c r="H426" i="64"/>
  <c r="H410" i="64"/>
  <c r="H394" i="64"/>
  <c r="H378" i="64"/>
  <c r="H362" i="64"/>
  <c r="H346" i="64"/>
  <c r="H330" i="64"/>
  <c r="H314" i="64"/>
  <c r="H298" i="64"/>
  <c r="H294" i="64"/>
  <c r="H278" i="64"/>
  <c r="H262" i="64"/>
  <c r="H246" i="64"/>
  <c r="H230" i="64"/>
  <c r="H214" i="64"/>
  <c r="H198" i="64"/>
  <c r="H182" i="64"/>
  <c r="H166" i="64"/>
  <c r="H150" i="64"/>
  <c r="H134" i="64"/>
  <c r="H118" i="64"/>
  <c r="H102" i="64"/>
  <c r="H86" i="64"/>
  <c r="H70" i="64"/>
  <c r="H53" i="64"/>
  <c r="H16" i="64"/>
  <c r="H27" i="64"/>
  <c r="H453" i="64"/>
  <c r="H437" i="64"/>
  <c r="H421" i="64"/>
  <c r="H405" i="64"/>
  <c r="H389" i="64"/>
  <c r="H373" i="64"/>
  <c r="H357" i="64"/>
  <c r="H341" i="64"/>
  <c r="H325" i="64"/>
  <c r="H309" i="64"/>
  <c r="H12" i="64"/>
  <c r="H289" i="64"/>
  <c r="H273" i="64"/>
  <c r="H257" i="64"/>
  <c r="H241" i="64"/>
  <c r="H225" i="64"/>
  <c r="H209" i="64"/>
  <c r="H193" i="64"/>
  <c r="H177" i="64"/>
  <c r="H161" i="64"/>
  <c r="H145" i="64"/>
  <c r="H129" i="64"/>
  <c r="H113" i="64"/>
  <c r="H97" i="64"/>
  <c r="H81" i="64"/>
  <c r="H19" i="64"/>
  <c r="H109" i="64"/>
  <c r="H77" i="64"/>
  <c r="H452" i="64"/>
  <c r="H436" i="64"/>
  <c r="H420" i="64"/>
  <c r="H404" i="64"/>
  <c r="H388" i="64"/>
  <c r="H372" i="64"/>
  <c r="H356" i="64"/>
  <c r="H340" i="64"/>
  <c r="H324" i="64"/>
  <c r="H308" i="64"/>
  <c r="K11" i="64"/>
  <c r="H288" i="64"/>
  <c r="H272" i="64"/>
  <c r="H256" i="64"/>
  <c r="H240" i="64"/>
  <c r="H224" i="64"/>
  <c r="H208" i="64"/>
  <c r="H192" i="64"/>
  <c r="H176" i="64"/>
  <c r="H160" i="64"/>
  <c r="H144" i="64"/>
  <c r="H128" i="64"/>
  <c r="H112" i="64"/>
  <c r="H96" i="64"/>
  <c r="H80" i="64"/>
  <c r="H64" i="64"/>
  <c r="H47" i="64"/>
  <c r="H34" i="64"/>
  <c r="H18" i="64"/>
  <c r="H41" i="64"/>
  <c r="K10" i="64"/>
  <c r="I15" i="64"/>
  <c r="H31" i="64"/>
  <c r="H455" i="64"/>
  <c r="H439" i="64"/>
  <c r="H423" i="64"/>
  <c r="H407" i="64"/>
  <c r="H391" i="64"/>
  <c r="H375" i="64"/>
  <c r="H359" i="64"/>
  <c r="H343" i="64"/>
  <c r="H327" i="64"/>
  <c r="H311" i="64"/>
  <c r="H14" i="64"/>
  <c r="H291" i="64"/>
  <c r="H275" i="64"/>
  <c r="H259" i="64"/>
  <c r="H243" i="64"/>
  <c r="H227" i="64"/>
  <c r="H211" i="64"/>
  <c r="H195" i="64"/>
  <c r="H179" i="64"/>
  <c r="H163" i="64"/>
  <c r="H147" i="64"/>
  <c r="H131" i="64"/>
  <c r="H115" i="64"/>
  <c r="H99" i="64"/>
  <c r="H83" i="64"/>
  <c r="H67" i="64"/>
  <c r="H50" i="64"/>
  <c r="H29" i="64"/>
  <c r="H40" i="64"/>
  <c r="H69" i="64"/>
  <c r="H23" i="64"/>
  <c r="H454" i="64"/>
  <c r="H438" i="64"/>
  <c r="H422" i="64"/>
  <c r="H406" i="64"/>
  <c r="H390" i="64"/>
  <c r="H374" i="64"/>
  <c r="H358" i="64"/>
  <c r="H342" i="64"/>
  <c r="H326" i="64"/>
  <c r="H310" i="64"/>
  <c r="K13" i="64"/>
  <c r="H290" i="64"/>
  <c r="H274" i="64"/>
  <c r="H258" i="64"/>
  <c r="H242" i="64"/>
  <c r="H226" i="64"/>
  <c r="H210" i="64"/>
  <c r="H194" i="64"/>
  <c r="H178" i="64"/>
  <c r="H162" i="64"/>
  <c r="H146" i="64"/>
  <c r="H130" i="64"/>
  <c r="H114" i="64"/>
  <c r="H98" i="64"/>
  <c r="H82" i="64"/>
  <c r="H66" i="64"/>
  <c r="H54" i="64"/>
  <c r="H73" i="64"/>
  <c r="H2" i="64"/>
  <c r="H449" i="64"/>
  <c r="H433" i="64"/>
  <c r="H417" i="64"/>
  <c r="H401" i="64"/>
  <c r="H385" i="64"/>
  <c r="H369" i="64"/>
  <c r="H353" i="64"/>
  <c r="H337" i="64"/>
  <c r="H321" i="64"/>
  <c r="H305" i="64"/>
  <c r="H8" i="64"/>
  <c r="H285" i="64"/>
  <c r="H269" i="64"/>
  <c r="H253" i="64"/>
  <c r="H237" i="64"/>
  <c r="H221" i="64"/>
  <c r="H205" i="64"/>
  <c r="H189" i="64"/>
  <c r="H173" i="64"/>
  <c r="H157" i="64"/>
  <c r="H141" i="64"/>
  <c r="H125" i="64"/>
  <c r="H93" i="64"/>
  <c r="I87" i="70" l="1"/>
  <c r="E87" i="70"/>
  <c r="H87" i="70"/>
  <c r="I111" i="70"/>
  <c r="E111" i="70"/>
  <c r="H111" i="70"/>
  <c r="I135" i="70"/>
  <c r="E135" i="70"/>
  <c r="H135" i="70"/>
  <c r="H211" i="70"/>
  <c r="G211" i="70"/>
  <c r="E211" i="70"/>
  <c r="H219" i="70"/>
  <c r="G219" i="70"/>
  <c r="E219" i="70"/>
  <c r="I219" i="70"/>
  <c r="H4" i="70"/>
  <c r="G4" i="70"/>
  <c r="H12" i="70"/>
  <c r="G12" i="70"/>
  <c r="H24" i="70"/>
  <c r="G24" i="70"/>
  <c r="H36" i="70"/>
  <c r="G36" i="70"/>
  <c r="H44" i="70"/>
  <c r="G44" i="70"/>
  <c r="H52" i="70"/>
  <c r="G52" i="70"/>
  <c r="H56" i="70"/>
  <c r="G56" i="70"/>
  <c r="H64" i="70"/>
  <c r="G64" i="70"/>
  <c r="H68" i="70"/>
  <c r="G68" i="70"/>
  <c r="H84" i="70"/>
  <c r="G84" i="70"/>
  <c r="G87" i="70"/>
  <c r="H92" i="70"/>
  <c r="G92" i="70"/>
  <c r="H100" i="70"/>
  <c r="G100" i="70"/>
  <c r="H124" i="70"/>
  <c r="G124" i="70"/>
  <c r="H132" i="70"/>
  <c r="G132" i="70"/>
  <c r="G135" i="70"/>
  <c r="H140" i="70"/>
  <c r="G140" i="70"/>
  <c r="I190" i="70"/>
  <c r="E190" i="70"/>
  <c r="H190" i="70"/>
  <c r="I211" i="70"/>
  <c r="I214" i="70"/>
  <c r="E214" i="70"/>
  <c r="H214" i="70"/>
  <c r="G214" i="70"/>
  <c r="I3" i="70"/>
  <c r="E3" i="70"/>
  <c r="H3" i="70"/>
  <c r="I4" i="70"/>
  <c r="I7" i="70"/>
  <c r="E7" i="70"/>
  <c r="H7" i="70"/>
  <c r="I11" i="70"/>
  <c r="E11" i="70"/>
  <c r="H11" i="70"/>
  <c r="I12" i="70"/>
  <c r="I15" i="70"/>
  <c r="E15" i="70"/>
  <c r="H15" i="70"/>
  <c r="I19" i="70"/>
  <c r="E19" i="70"/>
  <c r="H19" i="70"/>
  <c r="I23" i="70"/>
  <c r="E23" i="70"/>
  <c r="H23" i="70"/>
  <c r="I24" i="70"/>
  <c r="I27" i="70"/>
  <c r="E27" i="70"/>
  <c r="H27" i="70"/>
  <c r="I31" i="70"/>
  <c r="E31" i="70"/>
  <c r="H31" i="70"/>
  <c r="I35" i="70"/>
  <c r="E35" i="70"/>
  <c r="H35" i="70"/>
  <c r="I36" i="70"/>
  <c r="I39" i="70"/>
  <c r="E39" i="70"/>
  <c r="H39" i="70"/>
  <c r="I43" i="70"/>
  <c r="E43" i="70"/>
  <c r="H43" i="70"/>
  <c r="I44" i="70"/>
  <c r="I47" i="70"/>
  <c r="E47" i="70"/>
  <c r="H47" i="70"/>
  <c r="I51" i="70"/>
  <c r="E51" i="70"/>
  <c r="H51" i="70"/>
  <c r="I52" i="70"/>
  <c r="I55" i="70"/>
  <c r="E55" i="70"/>
  <c r="H55" i="70"/>
  <c r="I56" i="70"/>
  <c r="I59" i="70"/>
  <c r="E59" i="70"/>
  <c r="H59" i="70"/>
  <c r="I63" i="70"/>
  <c r="E63" i="70"/>
  <c r="H63" i="70"/>
  <c r="I64" i="70"/>
  <c r="I67" i="70"/>
  <c r="E67" i="70"/>
  <c r="H67" i="70"/>
  <c r="I68" i="70"/>
  <c r="I71" i="70"/>
  <c r="E71" i="70"/>
  <c r="H71" i="70"/>
  <c r="H76" i="70"/>
  <c r="G76" i="70"/>
  <c r="I83" i="70"/>
  <c r="E83" i="70"/>
  <c r="H83" i="70"/>
  <c r="I84" i="70"/>
  <c r="I91" i="70"/>
  <c r="E91" i="70"/>
  <c r="H91" i="70"/>
  <c r="I92" i="70"/>
  <c r="I99" i="70"/>
  <c r="E99" i="70"/>
  <c r="H99" i="70"/>
  <c r="I100" i="70"/>
  <c r="I107" i="70"/>
  <c r="E107" i="70"/>
  <c r="H107" i="70"/>
  <c r="I115" i="70"/>
  <c r="E115" i="70"/>
  <c r="H115" i="70"/>
  <c r="I123" i="70"/>
  <c r="E123" i="70"/>
  <c r="H123" i="70"/>
  <c r="I124" i="70"/>
  <c r="I131" i="70"/>
  <c r="E131" i="70"/>
  <c r="H131" i="70"/>
  <c r="I132" i="70"/>
  <c r="I139" i="70"/>
  <c r="E139" i="70"/>
  <c r="H139" i="70"/>
  <c r="I140" i="70"/>
  <c r="I186" i="70"/>
  <c r="E186" i="70"/>
  <c r="H186" i="70"/>
  <c r="G190" i="70"/>
  <c r="H207" i="70"/>
  <c r="G207" i="70"/>
  <c r="E207" i="70"/>
  <c r="H215" i="70"/>
  <c r="G215" i="70"/>
  <c r="E215" i="70"/>
  <c r="H227" i="70"/>
  <c r="G227" i="70"/>
  <c r="E227" i="70"/>
  <c r="I227" i="70"/>
  <c r="I79" i="70"/>
  <c r="E79" i="70"/>
  <c r="H79" i="70"/>
  <c r="I95" i="70"/>
  <c r="E95" i="70"/>
  <c r="H95" i="70"/>
  <c r="I103" i="70"/>
  <c r="E103" i="70"/>
  <c r="H103" i="70"/>
  <c r="I119" i="70"/>
  <c r="E119" i="70"/>
  <c r="H119" i="70"/>
  <c r="I127" i="70"/>
  <c r="E127" i="70"/>
  <c r="H127" i="70"/>
  <c r="I143" i="70"/>
  <c r="E143" i="70"/>
  <c r="H143" i="70"/>
  <c r="I194" i="70"/>
  <c r="E194" i="70"/>
  <c r="H194" i="70"/>
  <c r="H203" i="70"/>
  <c r="G203" i="70"/>
  <c r="E203" i="70"/>
  <c r="H8" i="70"/>
  <c r="G8" i="70"/>
  <c r="H16" i="70"/>
  <c r="G16" i="70"/>
  <c r="H20" i="70"/>
  <c r="G20" i="70"/>
  <c r="H28" i="70"/>
  <c r="G28" i="70"/>
  <c r="H32" i="70"/>
  <c r="G32" i="70"/>
  <c r="H40" i="70"/>
  <c r="G40" i="70"/>
  <c r="H48" i="70"/>
  <c r="G48" i="70"/>
  <c r="H60" i="70"/>
  <c r="G60" i="70"/>
  <c r="H72" i="70"/>
  <c r="G72" i="70"/>
  <c r="G103" i="70"/>
  <c r="H108" i="70"/>
  <c r="G108" i="70"/>
  <c r="G111" i="70"/>
  <c r="H116" i="70"/>
  <c r="G116" i="70"/>
  <c r="G194" i="70"/>
  <c r="I203" i="70"/>
  <c r="I206" i="70"/>
  <c r="E206" i="70"/>
  <c r="H206" i="70"/>
  <c r="G206" i="70"/>
  <c r="H223" i="70"/>
  <c r="G223" i="70"/>
  <c r="E223" i="70"/>
  <c r="I223" i="70"/>
  <c r="I387" i="70"/>
  <c r="E387" i="70"/>
  <c r="H387" i="70"/>
  <c r="G387" i="70"/>
  <c r="I75" i="70"/>
  <c r="E75" i="70"/>
  <c r="H75" i="70"/>
  <c r="H80" i="70"/>
  <c r="G80" i="70"/>
  <c r="H88" i="70"/>
  <c r="G88" i="70"/>
  <c r="H96" i="70"/>
  <c r="G96" i="70"/>
  <c r="H104" i="70"/>
  <c r="G104" i="70"/>
  <c r="H112" i="70"/>
  <c r="G112" i="70"/>
  <c r="H120" i="70"/>
  <c r="G120" i="70"/>
  <c r="H128" i="70"/>
  <c r="G128" i="70"/>
  <c r="H136" i="70"/>
  <c r="G136" i="70"/>
  <c r="H144" i="70"/>
  <c r="G144" i="70"/>
  <c r="I150" i="70"/>
  <c r="E150" i="70"/>
  <c r="H150" i="70"/>
  <c r="I154" i="70"/>
  <c r="E154" i="70"/>
  <c r="H154" i="70"/>
  <c r="I158" i="70"/>
  <c r="E158" i="70"/>
  <c r="H158" i="70"/>
  <c r="I162" i="70"/>
  <c r="E162" i="70"/>
  <c r="H162" i="70"/>
  <c r="I166" i="70"/>
  <c r="E166" i="70"/>
  <c r="H166" i="70"/>
  <c r="I170" i="70"/>
  <c r="E170" i="70"/>
  <c r="H170" i="70"/>
  <c r="I174" i="70"/>
  <c r="E174" i="70"/>
  <c r="H174" i="70"/>
  <c r="I178" i="70"/>
  <c r="E178" i="70"/>
  <c r="H178" i="70"/>
  <c r="I182" i="70"/>
  <c r="E182" i="70"/>
  <c r="H182" i="70"/>
  <c r="G186" i="70"/>
  <c r="I198" i="70"/>
  <c r="E198" i="70"/>
  <c r="H198" i="70"/>
  <c r="I202" i="70"/>
  <c r="E202" i="70"/>
  <c r="H202" i="70"/>
  <c r="G202" i="70"/>
  <c r="I207" i="70"/>
  <c r="I210" i="70"/>
  <c r="E210" i="70"/>
  <c r="H210" i="70"/>
  <c r="G210" i="70"/>
  <c r="I215" i="70"/>
  <c r="H231" i="70"/>
  <c r="G231" i="70"/>
  <c r="E231" i="70"/>
  <c r="I231" i="70"/>
  <c r="I297" i="70"/>
  <c r="E297" i="70"/>
  <c r="H297" i="70"/>
  <c r="G297" i="70"/>
  <c r="I361" i="70"/>
  <c r="E361" i="70"/>
  <c r="H361" i="70"/>
  <c r="G361" i="70"/>
  <c r="I218" i="70"/>
  <c r="E218" i="70"/>
  <c r="H218" i="70"/>
  <c r="H235" i="70"/>
  <c r="G235" i="70"/>
  <c r="H239" i="70"/>
  <c r="G239" i="70"/>
  <c r="H243" i="70"/>
  <c r="G243" i="70"/>
  <c r="H251" i="70"/>
  <c r="G251" i="70"/>
  <c r="H259" i="70"/>
  <c r="G259" i="70"/>
  <c r="H267" i="70"/>
  <c r="G267" i="70"/>
  <c r="H275" i="70"/>
  <c r="G275" i="70"/>
  <c r="H283" i="70"/>
  <c r="G283" i="70"/>
  <c r="H318" i="70"/>
  <c r="G318" i="70"/>
  <c r="I318" i="70"/>
  <c r="H326" i="70"/>
  <c r="G326" i="70"/>
  <c r="I326" i="70"/>
  <c r="I345" i="70"/>
  <c r="E345" i="70"/>
  <c r="H345" i="70"/>
  <c r="I365" i="70"/>
  <c r="E365" i="70"/>
  <c r="H365" i="70"/>
  <c r="G365" i="70"/>
  <c r="I383" i="70"/>
  <c r="E383" i="70"/>
  <c r="H383" i="70"/>
  <c r="G383" i="70"/>
  <c r="I403" i="70"/>
  <c r="E403" i="70"/>
  <c r="H403" i="70"/>
  <c r="G403" i="70"/>
  <c r="H408" i="70"/>
  <c r="G408" i="70"/>
  <c r="I408" i="70"/>
  <c r="E6" i="70"/>
  <c r="E10" i="70"/>
  <c r="E14" i="70"/>
  <c r="E18" i="70"/>
  <c r="E22" i="70"/>
  <c r="E26" i="70"/>
  <c r="E30" i="70"/>
  <c r="E34" i="70"/>
  <c r="E38" i="70"/>
  <c r="E42" i="70"/>
  <c r="E46" i="70"/>
  <c r="E50" i="70"/>
  <c r="E54" i="70"/>
  <c r="E58" i="70"/>
  <c r="E62" i="70"/>
  <c r="E66" i="70"/>
  <c r="E70" i="70"/>
  <c r="G218" i="70"/>
  <c r="I234" i="70"/>
  <c r="E234" i="70"/>
  <c r="H234" i="70"/>
  <c r="I235" i="70"/>
  <c r="I238" i="70"/>
  <c r="E238" i="70"/>
  <c r="H238" i="70"/>
  <c r="I239" i="70"/>
  <c r="I242" i="70"/>
  <c r="E242" i="70"/>
  <c r="H242" i="70"/>
  <c r="I243" i="70"/>
  <c r="I246" i="70"/>
  <c r="E246" i="70"/>
  <c r="H246" i="70"/>
  <c r="I250" i="70"/>
  <c r="E250" i="70"/>
  <c r="H250" i="70"/>
  <c r="I251" i="70"/>
  <c r="I254" i="70"/>
  <c r="E254" i="70"/>
  <c r="H254" i="70"/>
  <c r="I258" i="70"/>
  <c r="E258" i="70"/>
  <c r="H258" i="70"/>
  <c r="I259" i="70"/>
  <c r="I262" i="70"/>
  <c r="E262" i="70"/>
  <c r="H262" i="70"/>
  <c r="I266" i="70"/>
  <c r="E266" i="70"/>
  <c r="H266" i="70"/>
  <c r="I267" i="70"/>
  <c r="I270" i="70"/>
  <c r="E270" i="70"/>
  <c r="H270" i="70"/>
  <c r="I274" i="70"/>
  <c r="E274" i="70"/>
  <c r="H274" i="70"/>
  <c r="I275" i="70"/>
  <c r="I278" i="70"/>
  <c r="E278" i="70"/>
  <c r="H278" i="70"/>
  <c r="I282" i="70"/>
  <c r="E282" i="70"/>
  <c r="H282" i="70"/>
  <c r="I283" i="70"/>
  <c r="I286" i="70"/>
  <c r="E286" i="70"/>
  <c r="H286" i="70"/>
  <c r="I290" i="70"/>
  <c r="E290" i="70"/>
  <c r="H290" i="70"/>
  <c r="I301" i="70"/>
  <c r="E301" i="70"/>
  <c r="H301" i="70"/>
  <c r="G301" i="70"/>
  <c r="G345" i="70"/>
  <c r="I349" i="70"/>
  <c r="E349" i="70"/>
  <c r="H349" i="70"/>
  <c r="G349" i="70"/>
  <c r="H366" i="70"/>
  <c r="G366" i="70"/>
  <c r="E366" i="70"/>
  <c r="H370" i="70"/>
  <c r="G370" i="70"/>
  <c r="I370" i="70"/>
  <c r="H404" i="70"/>
  <c r="G404" i="70"/>
  <c r="E404" i="70"/>
  <c r="I404" i="70"/>
  <c r="H424" i="70"/>
  <c r="G424" i="70"/>
  <c r="I424" i="70"/>
  <c r="E424" i="70"/>
  <c r="I435" i="70"/>
  <c r="E435" i="70"/>
  <c r="H435" i="70"/>
  <c r="G435" i="70"/>
  <c r="H452" i="70"/>
  <c r="G452" i="70"/>
  <c r="E452" i="70"/>
  <c r="I452" i="70"/>
  <c r="I222" i="70"/>
  <c r="E222" i="70"/>
  <c r="H222" i="70"/>
  <c r="I226" i="70"/>
  <c r="E226" i="70"/>
  <c r="H226" i="70"/>
  <c r="I230" i="70"/>
  <c r="E230" i="70"/>
  <c r="H230" i="70"/>
  <c r="H247" i="70"/>
  <c r="G247" i="70"/>
  <c r="H255" i="70"/>
  <c r="G255" i="70"/>
  <c r="H263" i="70"/>
  <c r="G263" i="70"/>
  <c r="H271" i="70"/>
  <c r="G271" i="70"/>
  <c r="H279" i="70"/>
  <c r="G279" i="70"/>
  <c r="H287" i="70"/>
  <c r="G287" i="70"/>
  <c r="H291" i="70"/>
  <c r="G291" i="70"/>
  <c r="H298" i="70"/>
  <c r="G298" i="70"/>
  <c r="E298" i="70"/>
  <c r="H310" i="70"/>
  <c r="G310" i="70"/>
  <c r="I310" i="70"/>
  <c r="H334" i="70"/>
  <c r="G334" i="70"/>
  <c r="I334" i="70"/>
  <c r="I399" i="70"/>
  <c r="E399" i="70"/>
  <c r="H399" i="70"/>
  <c r="I451" i="70"/>
  <c r="E451" i="70"/>
  <c r="H451" i="70"/>
  <c r="G451" i="70"/>
  <c r="H147" i="70"/>
  <c r="G147" i="70"/>
  <c r="H151" i="70"/>
  <c r="G151" i="70"/>
  <c r="H155" i="70"/>
  <c r="G155" i="70"/>
  <c r="H159" i="70"/>
  <c r="G159" i="70"/>
  <c r="H163" i="70"/>
  <c r="G163" i="70"/>
  <c r="H167" i="70"/>
  <c r="G167" i="70"/>
  <c r="H171" i="70"/>
  <c r="G171" i="70"/>
  <c r="H175" i="70"/>
  <c r="G175" i="70"/>
  <c r="H179" i="70"/>
  <c r="G179" i="70"/>
  <c r="H183" i="70"/>
  <c r="G183" i="70"/>
  <c r="H187" i="70"/>
  <c r="G187" i="70"/>
  <c r="H191" i="70"/>
  <c r="G191" i="70"/>
  <c r="H195" i="70"/>
  <c r="G195" i="70"/>
  <c r="H199" i="70"/>
  <c r="G199" i="70"/>
  <c r="H294" i="70"/>
  <c r="G294" i="70"/>
  <c r="E294" i="70"/>
  <c r="H302" i="70"/>
  <c r="G302" i="70"/>
  <c r="E302" i="70"/>
  <c r="H306" i="70"/>
  <c r="G306" i="70"/>
  <c r="I306" i="70"/>
  <c r="H314" i="70"/>
  <c r="G314" i="70"/>
  <c r="I314" i="70"/>
  <c r="H322" i="70"/>
  <c r="G322" i="70"/>
  <c r="I322" i="70"/>
  <c r="H330" i="70"/>
  <c r="G330" i="70"/>
  <c r="I330" i="70"/>
  <c r="H350" i="70"/>
  <c r="G350" i="70"/>
  <c r="E350" i="70"/>
  <c r="H354" i="70"/>
  <c r="G354" i="70"/>
  <c r="I354" i="70"/>
  <c r="I366" i="70"/>
  <c r="I431" i="70"/>
  <c r="E431" i="70"/>
  <c r="H431" i="70"/>
  <c r="G431" i="70"/>
  <c r="E149" i="70"/>
  <c r="E153" i="70"/>
  <c r="E157" i="70"/>
  <c r="E161" i="70"/>
  <c r="E165" i="70"/>
  <c r="E169" i="70"/>
  <c r="E173" i="70"/>
  <c r="E177" i="70"/>
  <c r="E181" i="70"/>
  <c r="E185" i="70"/>
  <c r="E189" i="70"/>
  <c r="E193" i="70"/>
  <c r="E197" i="70"/>
  <c r="E205" i="70"/>
  <c r="E209" i="70"/>
  <c r="E213" i="70"/>
  <c r="E217" i="70"/>
  <c r="E221" i="70"/>
  <c r="E225" i="70"/>
  <c r="E229" i="70"/>
  <c r="E237" i="70"/>
  <c r="E241" i="70"/>
  <c r="E245" i="70"/>
  <c r="E249" i="70"/>
  <c r="E253" i="70"/>
  <c r="E257" i="70"/>
  <c r="E261" i="70"/>
  <c r="E265" i="70"/>
  <c r="E269" i="70"/>
  <c r="E273" i="70"/>
  <c r="E277" i="70"/>
  <c r="E281" i="70"/>
  <c r="E285" i="70"/>
  <c r="E289" i="70"/>
  <c r="E293" i="70"/>
  <c r="I305" i="70"/>
  <c r="E305" i="70"/>
  <c r="H305" i="70"/>
  <c r="I309" i="70"/>
  <c r="E309" i="70"/>
  <c r="H309" i="70"/>
  <c r="I313" i="70"/>
  <c r="E313" i="70"/>
  <c r="H313" i="70"/>
  <c r="I317" i="70"/>
  <c r="E317" i="70"/>
  <c r="H317" i="70"/>
  <c r="I321" i="70"/>
  <c r="E321" i="70"/>
  <c r="H321" i="70"/>
  <c r="I325" i="70"/>
  <c r="E325" i="70"/>
  <c r="H325" i="70"/>
  <c r="I329" i="70"/>
  <c r="E329" i="70"/>
  <c r="H329" i="70"/>
  <c r="I333" i="70"/>
  <c r="E333" i="70"/>
  <c r="H333" i="70"/>
  <c r="H338" i="70"/>
  <c r="G338" i="70"/>
  <c r="H342" i="70"/>
  <c r="G342" i="70"/>
  <c r="I353" i="70"/>
  <c r="E353" i="70"/>
  <c r="H353" i="70"/>
  <c r="H358" i="70"/>
  <c r="G358" i="70"/>
  <c r="I369" i="70"/>
  <c r="E369" i="70"/>
  <c r="H369" i="70"/>
  <c r="H388" i="70"/>
  <c r="G388" i="70"/>
  <c r="E388" i="70"/>
  <c r="I415" i="70"/>
  <c r="E415" i="70"/>
  <c r="H415" i="70"/>
  <c r="I419" i="70"/>
  <c r="E419" i="70"/>
  <c r="H419" i="70"/>
  <c r="G419" i="70"/>
  <c r="H436" i="70"/>
  <c r="G436" i="70"/>
  <c r="E436" i="70"/>
  <c r="H440" i="70"/>
  <c r="G440" i="70"/>
  <c r="I440" i="70"/>
  <c r="G305" i="70"/>
  <c r="G309" i="70"/>
  <c r="G313" i="70"/>
  <c r="G317" i="70"/>
  <c r="G321" i="70"/>
  <c r="G325" i="70"/>
  <c r="G329" i="70"/>
  <c r="G333" i="70"/>
  <c r="I337" i="70"/>
  <c r="E337" i="70"/>
  <c r="H337" i="70"/>
  <c r="I338" i="70"/>
  <c r="I341" i="70"/>
  <c r="E341" i="70"/>
  <c r="H341" i="70"/>
  <c r="I342" i="70"/>
  <c r="H346" i="70"/>
  <c r="G346" i="70"/>
  <c r="G353" i="70"/>
  <c r="I357" i="70"/>
  <c r="E357" i="70"/>
  <c r="H357" i="70"/>
  <c r="I358" i="70"/>
  <c r="H362" i="70"/>
  <c r="G362" i="70"/>
  <c r="G369" i="70"/>
  <c r="H376" i="70"/>
  <c r="G376" i="70"/>
  <c r="I376" i="70"/>
  <c r="I388" i="70"/>
  <c r="H392" i="70"/>
  <c r="G392" i="70"/>
  <c r="I392" i="70"/>
  <c r="G415" i="70"/>
  <c r="H420" i="70"/>
  <c r="G420" i="70"/>
  <c r="E420" i="70"/>
  <c r="I447" i="70"/>
  <c r="E447" i="70"/>
  <c r="H447" i="70"/>
  <c r="E296" i="70"/>
  <c r="E300" i="70"/>
  <c r="E308" i="70"/>
  <c r="E312" i="70"/>
  <c r="E316" i="70"/>
  <c r="E320" i="70"/>
  <c r="E324" i="70"/>
  <c r="E328" i="70"/>
  <c r="E332" i="70"/>
  <c r="E340" i="70"/>
  <c r="E344" i="70"/>
  <c r="E348" i="70"/>
  <c r="E352" i="70"/>
  <c r="E356" i="70"/>
  <c r="E360" i="70"/>
  <c r="E364" i="70"/>
  <c r="E368" i="70"/>
  <c r="I374" i="70"/>
  <c r="E374" i="70"/>
  <c r="I375" i="70"/>
  <c r="H375" i="70"/>
  <c r="H380" i="70"/>
  <c r="G380" i="70"/>
  <c r="I391" i="70"/>
  <c r="E391" i="70"/>
  <c r="H391" i="70"/>
  <c r="H396" i="70"/>
  <c r="G396" i="70"/>
  <c r="I407" i="70"/>
  <c r="E407" i="70"/>
  <c r="H407" i="70"/>
  <c r="H412" i="70"/>
  <c r="G412" i="70"/>
  <c r="I423" i="70"/>
  <c r="E423" i="70"/>
  <c r="H423" i="70"/>
  <c r="H428" i="70"/>
  <c r="G428" i="70"/>
  <c r="I439" i="70"/>
  <c r="E439" i="70"/>
  <c r="H439" i="70"/>
  <c r="H444" i="70"/>
  <c r="G444" i="70"/>
  <c r="I455" i="70"/>
  <c r="E455" i="70"/>
  <c r="H455" i="70"/>
  <c r="I379" i="70"/>
  <c r="E379" i="70"/>
  <c r="H379" i="70"/>
  <c r="H384" i="70"/>
  <c r="G384" i="70"/>
  <c r="I395" i="70"/>
  <c r="E395" i="70"/>
  <c r="H395" i="70"/>
  <c r="I396" i="70"/>
  <c r="H400" i="70"/>
  <c r="G400" i="70"/>
  <c r="G407" i="70"/>
  <c r="I411" i="70"/>
  <c r="E411" i="70"/>
  <c r="H411" i="70"/>
  <c r="I412" i="70"/>
  <c r="H416" i="70"/>
  <c r="G416" i="70"/>
  <c r="I427" i="70"/>
  <c r="E427" i="70"/>
  <c r="H427" i="70"/>
  <c r="I428" i="70"/>
  <c r="H432" i="70"/>
  <c r="G432" i="70"/>
  <c r="G439" i="70"/>
  <c r="I443" i="70"/>
  <c r="E443" i="70"/>
  <c r="H443" i="70"/>
  <c r="I444" i="70"/>
  <c r="H448" i="70"/>
  <c r="G448" i="70"/>
  <c r="G455" i="70"/>
  <c r="E378" i="70"/>
  <c r="E382" i="70"/>
  <c r="E386" i="70"/>
  <c r="E390" i="70"/>
  <c r="E394" i="70"/>
  <c r="E398" i="70"/>
  <c r="E402" i="70"/>
  <c r="E406" i="70"/>
  <c r="E410" i="70"/>
  <c r="E414" i="70"/>
  <c r="E418" i="70"/>
  <c r="E422" i="70"/>
  <c r="E426" i="70"/>
  <c r="E430" i="70"/>
  <c r="E434" i="70"/>
  <c r="E438" i="70"/>
  <c r="E442" i="70"/>
  <c r="E446" i="70"/>
  <c r="E450" i="70"/>
  <c r="E454" i="70"/>
  <c r="E8" i="65"/>
  <c r="E9" i="65"/>
  <c r="G2" i="64"/>
  <c r="G5" i="64"/>
  <c r="F6" i="64"/>
  <c r="J9" i="64"/>
  <c r="J3" i="64"/>
  <c r="J4" i="64"/>
  <c r="G7" i="64"/>
  <c r="F8" i="64"/>
  <c r="J12" i="64"/>
  <c r="G298" i="64"/>
  <c r="F298" i="64"/>
  <c r="J5" i="64"/>
  <c r="J6" i="64"/>
  <c r="G9" i="64"/>
  <c r="F10" i="64"/>
  <c r="J13" i="64"/>
  <c r="K14" i="64"/>
  <c r="F332" i="64"/>
  <c r="F336" i="64"/>
  <c r="F340" i="64"/>
  <c r="F344" i="64"/>
  <c r="F348" i="64"/>
  <c r="F352" i="64"/>
  <c r="F356" i="64"/>
  <c r="F360" i="64"/>
  <c r="F364" i="64"/>
  <c r="F368" i="64"/>
  <c r="F372" i="64"/>
  <c r="F376" i="64"/>
  <c r="F380" i="64"/>
  <c r="F384" i="64"/>
  <c r="F388" i="64"/>
  <c r="F392" i="64"/>
  <c r="F396" i="64"/>
  <c r="F400" i="64"/>
  <c r="F404" i="64"/>
  <c r="F408" i="64"/>
  <c r="F412" i="64"/>
  <c r="F416" i="64"/>
  <c r="F420" i="64"/>
  <c r="F424" i="64"/>
  <c r="F428" i="64"/>
  <c r="F432" i="64"/>
  <c r="F436" i="64"/>
  <c r="F440" i="64"/>
  <c r="F444" i="64"/>
  <c r="F448" i="64"/>
  <c r="F452" i="64"/>
  <c r="G11" i="64"/>
  <c r="F12" i="64"/>
  <c r="F299" i="64"/>
  <c r="G331" i="64"/>
  <c r="F331" i="64"/>
  <c r="G335" i="64"/>
  <c r="F335" i="64"/>
  <c r="G339" i="64"/>
  <c r="F339" i="64"/>
  <c r="G343" i="64"/>
  <c r="F343" i="64"/>
  <c r="G347" i="64"/>
  <c r="F347" i="64"/>
  <c r="G351" i="64"/>
  <c r="F351" i="64"/>
  <c r="G355" i="64"/>
  <c r="F355" i="64"/>
  <c r="G359" i="64"/>
  <c r="F359" i="64"/>
  <c r="G363" i="64"/>
  <c r="F363" i="64"/>
  <c r="G367" i="64"/>
  <c r="F367" i="64"/>
  <c r="G371" i="64"/>
  <c r="F371" i="64"/>
  <c r="G375" i="64"/>
  <c r="F375" i="64"/>
  <c r="G379" i="64"/>
  <c r="F379" i="64"/>
  <c r="G383" i="64"/>
  <c r="F383" i="64"/>
  <c r="G387" i="64"/>
  <c r="F387" i="64"/>
  <c r="G391" i="64"/>
  <c r="F391" i="64"/>
  <c r="G395" i="64"/>
  <c r="F395" i="64"/>
  <c r="G399" i="64"/>
  <c r="F399" i="64"/>
  <c r="G403" i="64"/>
  <c r="F403" i="64"/>
  <c r="G407" i="64"/>
  <c r="F407" i="64"/>
  <c r="G411" i="64"/>
  <c r="F411" i="64"/>
  <c r="G415" i="64"/>
  <c r="F415" i="64"/>
  <c r="G419" i="64"/>
  <c r="F419" i="64"/>
  <c r="G423" i="64"/>
  <c r="F423" i="64"/>
  <c r="G427" i="64"/>
  <c r="F427" i="64"/>
  <c r="G431" i="64"/>
  <c r="F431" i="64"/>
  <c r="G435" i="64"/>
  <c r="F435" i="64"/>
  <c r="G439" i="64"/>
  <c r="F439" i="64"/>
  <c r="G443" i="64"/>
  <c r="F443" i="64"/>
  <c r="G447" i="64"/>
  <c r="F447" i="64"/>
  <c r="G451" i="64"/>
  <c r="F451" i="64"/>
  <c r="G455" i="64"/>
  <c r="F455" i="64"/>
  <c r="E15" i="61" l="1"/>
  <c r="F3" i="61"/>
  <c r="O6" i="60"/>
  <c r="A5" i="59"/>
  <c r="A15" i="59" s="1"/>
  <c r="A4" i="59"/>
  <c r="A1" i="59"/>
  <c r="B15" i="59" s="1"/>
  <c r="N10" i="58"/>
  <c r="M10" i="58"/>
  <c r="O9" i="58" s="1"/>
  <c r="E455" i="56"/>
  <c r="E454" i="56"/>
  <c r="E453" i="56"/>
  <c r="E452" i="56"/>
  <c r="E451" i="56"/>
  <c r="E450" i="56"/>
  <c r="E449" i="56"/>
  <c r="E448" i="56"/>
  <c r="E447" i="56"/>
  <c r="E446" i="56"/>
  <c r="E445" i="56"/>
  <c r="E444" i="56"/>
  <c r="E443" i="56"/>
  <c r="E442" i="56"/>
  <c r="E441" i="56"/>
  <c r="E440" i="56"/>
  <c r="E439" i="56"/>
  <c r="E438" i="56"/>
  <c r="E437" i="56"/>
  <c r="E436" i="56"/>
  <c r="E435" i="56"/>
  <c r="E434" i="56"/>
  <c r="E433" i="56"/>
  <c r="E432" i="56"/>
  <c r="E431" i="56"/>
  <c r="E430" i="56"/>
  <c r="E429" i="56"/>
  <c r="E428" i="56"/>
  <c r="E427" i="56"/>
  <c r="E426" i="56"/>
  <c r="E425" i="56"/>
  <c r="E424" i="56"/>
  <c r="E423" i="56"/>
  <c r="E422" i="56"/>
  <c r="E421" i="56"/>
  <c r="E420" i="56"/>
  <c r="E419" i="56"/>
  <c r="E418" i="56"/>
  <c r="E417" i="56"/>
  <c r="E416" i="56"/>
  <c r="E415" i="56"/>
  <c r="E414" i="56"/>
  <c r="E413" i="56"/>
  <c r="E412" i="56"/>
  <c r="E411" i="56"/>
  <c r="E410" i="56"/>
  <c r="E409" i="56"/>
  <c r="E408" i="56"/>
  <c r="E407" i="56"/>
  <c r="E406" i="56"/>
  <c r="E405" i="56"/>
  <c r="E404" i="56"/>
  <c r="E403" i="56"/>
  <c r="E402" i="56"/>
  <c r="E401" i="56"/>
  <c r="E400" i="56"/>
  <c r="E399" i="56"/>
  <c r="E398" i="56"/>
  <c r="E397" i="56"/>
  <c r="E396" i="56"/>
  <c r="E395" i="56"/>
  <c r="E394" i="56"/>
  <c r="E393" i="56"/>
  <c r="E392" i="56"/>
  <c r="E391" i="56"/>
  <c r="E390" i="56"/>
  <c r="E389" i="56"/>
  <c r="E388" i="56"/>
  <c r="E387" i="56"/>
  <c r="E386" i="56"/>
  <c r="E385" i="56"/>
  <c r="E384" i="56"/>
  <c r="E383" i="56"/>
  <c r="E382" i="56"/>
  <c r="E381" i="56"/>
  <c r="E380" i="56"/>
  <c r="E379" i="56"/>
  <c r="E378" i="56"/>
  <c r="E377" i="56"/>
  <c r="E376" i="56"/>
  <c r="E375" i="56"/>
  <c r="E374" i="56"/>
  <c r="E373" i="56"/>
  <c r="E372" i="56"/>
  <c r="E371" i="56"/>
  <c r="E370" i="56"/>
  <c r="E369" i="56"/>
  <c r="E368" i="56"/>
  <c r="E367" i="56"/>
  <c r="E366" i="56"/>
  <c r="E365" i="56"/>
  <c r="E364" i="56"/>
  <c r="E363" i="56"/>
  <c r="E362" i="56"/>
  <c r="E361" i="56"/>
  <c r="E360" i="56"/>
  <c r="E359" i="56"/>
  <c r="E358" i="56"/>
  <c r="E357" i="56"/>
  <c r="E356" i="56"/>
  <c r="E355" i="56"/>
  <c r="E354" i="56"/>
  <c r="E353" i="56"/>
  <c r="E352" i="56"/>
  <c r="E351" i="56"/>
  <c r="E350" i="56"/>
  <c r="E349" i="56"/>
  <c r="E348" i="56"/>
  <c r="E347" i="56"/>
  <c r="E346" i="56"/>
  <c r="E345" i="56"/>
  <c r="E344" i="56"/>
  <c r="E343" i="56"/>
  <c r="E342" i="56"/>
  <c r="E341" i="56"/>
  <c r="E340" i="56"/>
  <c r="E339" i="56"/>
  <c r="E338" i="56"/>
  <c r="E337" i="56"/>
  <c r="E336" i="56"/>
  <c r="E335" i="56"/>
  <c r="E334" i="56"/>
  <c r="E333" i="56"/>
  <c r="E332" i="56"/>
  <c r="E331" i="56"/>
  <c r="E330" i="56"/>
  <c r="E329" i="56"/>
  <c r="E328" i="56"/>
  <c r="E327" i="56"/>
  <c r="E326" i="56"/>
  <c r="E325" i="56"/>
  <c r="E324" i="56"/>
  <c r="E323" i="56"/>
  <c r="E322" i="56"/>
  <c r="E321" i="56"/>
  <c r="E320" i="56"/>
  <c r="E319" i="56"/>
  <c r="E318" i="56"/>
  <c r="E317" i="56"/>
  <c r="E316" i="56"/>
  <c r="E315" i="56"/>
  <c r="E314" i="56"/>
  <c r="E313" i="56"/>
  <c r="E312" i="56"/>
  <c r="E311" i="56"/>
  <c r="E310" i="56"/>
  <c r="E309" i="56"/>
  <c r="E308" i="56"/>
  <c r="E307" i="56"/>
  <c r="E306" i="56"/>
  <c r="E305" i="56"/>
  <c r="E304" i="56"/>
  <c r="E303" i="56"/>
  <c r="E302" i="56"/>
  <c r="E301" i="56"/>
  <c r="E300" i="56"/>
  <c r="E299" i="56"/>
  <c r="E298" i="56"/>
  <c r="E297" i="56"/>
  <c r="E296" i="56"/>
  <c r="E295" i="56"/>
  <c r="E294" i="56"/>
  <c r="E293" i="56"/>
  <c r="E292" i="56"/>
  <c r="E291" i="56"/>
  <c r="E290" i="56"/>
  <c r="E289" i="56"/>
  <c r="E288" i="56"/>
  <c r="E287" i="56"/>
  <c r="E286" i="56"/>
  <c r="E285" i="56"/>
  <c r="E284" i="56"/>
  <c r="E283" i="56"/>
  <c r="E282" i="56"/>
  <c r="E281" i="56"/>
  <c r="E280" i="56"/>
  <c r="E279" i="56"/>
  <c r="E278" i="56"/>
  <c r="E277" i="56"/>
  <c r="E276" i="56"/>
  <c r="E275" i="56"/>
  <c r="E274" i="56"/>
  <c r="E273" i="56"/>
  <c r="E272" i="56"/>
  <c r="E271" i="56"/>
  <c r="E270" i="56"/>
  <c r="E269" i="56"/>
  <c r="E268" i="56"/>
  <c r="E267" i="56"/>
  <c r="E266" i="56"/>
  <c r="E265" i="56"/>
  <c r="E264" i="56"/>
  <c r="E263" i="56"/>
  <c r="E262" i="56"/>
  <c r="E261" i="56"/>
  <c r="E260" i="56"/>
  <c r="E259" i="56"/>
  <c r="E258" i="56"/>
  <c r="E257" i="56"/>
  <c r="E256" i="56"/>
  <c r="E255" i="56"/>
  <c r="E254" i="56"/>
  <c r="E253" i="56"/>
  <c r="E252" i="56"/>
  <c r="E251" i="56"/>
  <c r="E250" i="56"/>
  <c r="E249" i="56"/>
  <c r="E248" i="56"/>
  <c r="E247" i="56"/>
  <c r="E246" i="56"/>
  <c r="E245" i="56"/>
  <c r="E244" i="56"/>
  <c r="E243" i="56"/>
  <c r="E242" i="56"/>
  <c r="E241" i="56"/>
  <c r="E240" i="56"/>
  <c r="E239" i="56"/>
  <c r="E238" i="56"/>
  <c r="E237" i="56"/>
  <c r="E236" i="56"/>
  <c r="E235" i="56"/>
  <c r="E234" i="56"/>
  <c r="E233" i="56"/>
  <c r="E232" i="56"/>
  <c r="E231" i="56"/>
  <c r="E230" i="56"/>
  <c r="E229" i="56"/>
  <c r="E228" i="56"/>
  <c r="E227" i="56"/>
  <c r="E226" i="56"/>
  <c r="E225" i="56"/>
  <c r="E224" i="56"/>
  <c r="E223" i="56"/>
  <c r="E222" i="56"/>
  <c r="E221" i="56"/>
  <c r="E220" i="56"/>
  <c r="E219" i="56"/>
  <c r="E218" i="56"/>
  <c r="E217" i="56"/>
  <c r="E216" i="56"/>
  <c r="E215" i="56"/>
  <c r="E214" i="56"/>
  <c r="E213" i="56"/>
  <c r="E212" i="56"/>
  <c r="E211" i="56"/>
  <c r="E210" i="56"/>
  <c r="E209" i="56"/>
  <c r="E208" i="56"/>
  <c r="E207" i="56"/>
  <c r="E206" i="56"/>
  <c r="E205" i="56"/>
  <c r="E204" i="56"/>
  <c r="E203" i="56"/>
  <c r="E202" i="56"/>
  <c r="E201" i="56"/>
  <c r="E200" i="56"/>
  <c r="E199" i="56"/>
  <c r="E198" i="56"/>
  <c r="E197" i="56"/>
  <c r="E196" i="56"/>
  <c r="E195" i="56"/>
  <c r="E194" i="56"/>
  <c r="E193" i="56"/>
  <c r="E192" i="56"/>
  <c r="E191" i="56"/>
  <c r="E190" i="56"/>
  <c r="E189" i="56"/>
  <c r="E188" i="56"/>
  <c r="E187" i="56"/>
  <c r="E186" i="56"/>
  <c r="E185" i="56"/>
  <c r="E184" i="56"/>
  <c r="E183" i="56"/>
  <c r="E182" i="56"/>
  <c r="E181" i="56"/>
  <c r="E180" i="56"/>
  <c r="E179" i="56"/>
  <c r="E178" i="56"/>
  <c r="E177" i="56"/>
  <c r="E176" i="56"/>
  <c r="E175" i="56"/>
  <c r="E174" i="56"/>
  <c r="E173" i="56"/>
  <c r="E172" i="56"/>
  <c r="E171" i="56"/>
  <c r="E170" i="56"/>
  <c r="E169" i="56"/>
  <c r="E168" i="56"/>
  <c r="E167" i="56"/>
  <c r="E166" i="56"/>
  <c r="E165" i="56"/>
  <c r="E164" i="56"/>
  <c r="E163" i="56"/>
  <c r="E162" i="56"/>
  <c r="E161" i="56"/>
  <c r="E160" i="56"/>
  <c r="E159" i="56"/>
  <c r="E158" i="56"/>
  <c r="E157" i="56"/>
  <c r="E156" i="56"/>
  <c r="E155" i="56"/>
  <c r="E154" i="56"/>
  <c r="E153" i="56"/>
  <c r="E152" i="56"/>
  <c r="E151" i="56"/>
  <c r="E150" i="56"/>
  <c r="E149" i="56"/>
  <c r="E148" i="56"/>
  <c r="E147" i="56"/>
  <c r="E146" i="56"/>
  <c r="E145" i="56"/>
  <c r="E144" i="56"/>
  <c r="E143" i="56"/>
  <c r="E142" i="56"/>
  <c r="E141" i="56"/>
  <c r="E140" i="56"/>
  <c r="E139" i="56"/>
  <c r="E138" i="56"/>
  <c r="E137" i="56"/>
  <c r="E136" i="56"/>
  <c r="E135" i="56"/>
  <c r="E134" i="56"/>
  <c r="E133" i="56"/>
  <c r="E132" i="56"/>
  <c r="E131" i="56"/>
  <c r="E130" i="56"/>
  <c r="E129" i="56"/>
  <c r="E128" i="56"/>
  <c r="E127" i="56"/>
  <c r="E126" i="56"/>
  <c r="E125" i="56"/>
  <c r="E124" i="56"/>
  <c r="E123" i="56"/>
  <c r="E122" i="56"/>
  <c r="E121" i="56"/>
  <c r="E120" i="56"/>
  <c r="E119" i="56"/>
  <c r="E118" i="56"/>
  <c r="E117" i="56"/>
  <c r="E116" i="56"/>
  <c r="E115" i="56"/>
  <c r="E114" i="56"/>
  <c r="E113" i="56"/>
  <c r="E112" i="56"/>
  <c r="E111" i="56"/>
  <c r="E110" i="56"/>
  <c r="E109" i="56"/>
  <c r="E108" i="56"/>
  <c r="E107" i="56"/>
  <c r="E106" i="56"/>
  <c r="E105" i="56"/>
  <c r="E104" i="56"/>
  <c r="E103" i="56"/>
  <c r="E102" i="56"/>
  <c r="E101" i="56"/>
  <c r="E100" i="56"/>
  <c r="E99" i="56"/>
  <c r="E98" i="56"/>
  <c r="E97" i="56"/>
  <c r="E96" i="56"/>
  <c r="E95" i="56"/>
  <c r="E94" i="56"/>
  <c r="E93" i="56"/>
  <c r="E92" i="56"/>
  <c r="E91" i="56"/>
  <c r="E90" i="56"/>
  <c r="E89" i="56"/>
  <c r="E88" i="56"/>
  <c r="E87" i="56"/>
  <c r="E86" i="56"/>
  <c r="E85" i="56"/>
  <c r="E84" i="56"/>
  <c r="E83" i="56"/>
  <c r="E82" i="56"/>
  <c r="E81" i="56"/>
  <c r="E80" i="56"/>
  <c r="E79" i="56"/>
  <c r="E78" i="56"/>
  <c r="E77" i="56"/>
  <c r="E76" i="56"/>
  <c r="E75" i="56"/>
  <c r="E74" i="56"/>
  <c r="E73" i="56"/>
  <c r="E72" i="56"/>
  <c r="E71" i="56"/>
  <c r="E70" i="56"/>
  <c r="E69" i="56"/>
  <c r="E68" i="56"/>
  <c r="E67" i="56"/>
  <c r="E66" i="56"/>
  <c r="E65" i="56"/>
  <c r="E64" i="56"/>
  <c r="E63" i="56"/>
  <c r="E62" i="56"/>
  <c r="E61" i="56"/>
  <c r="E60" i="56"/>
  <c r="E59" i="56"/>
  <c r="E58" i="56"/>
  <c r="E57" i="56"/>
  <c r="E56" i="56"/>
  <c r="E55" i="56"/>
  <c r="E54" i="56"/>
  <c r="E53" i="56"/>
  <c r="E52" i="56"/>
  <c r="E51" i="56"/>
  <c r="E50" i="56"/>
  <c r="E49" i="56"/>
  <c r="E48" i="56"/>
  <c r="E47" i="56"/>
  <c r="E46" i="56"/>
  <c r="E45" i="56"/>
  <c r="E44" i="56"/>
  <c r="E43" i="56"/>
  <c r="E42" i="56"/>
  <c r="E41" i="56"/>
  <c r="E40" i="56"/>
  <c r="E39" i="56"/>
  <c r="E38" i="56"/>
  <c r="E37" i="56"/>
  <c r="E36" i="56"/>
  <c r="E35" i="56"/>
  <c r="E34" i="56"/>
  <c r="E33" i="56"/>
  <c r="E32" i="56"/>
  <c r="E31" i="56"/>
  <c r="E30" i="56"/>
  <c r="E29" i="56"/>
  <c r="E28" i="56"/>
  <c r="E27" i="56"/>
  <c r="E26" i="56"/>
  <c r="E25" i="56"/>
  <c r="E24" i="56"/>
  <c r="E23" i="56"/>
  <c r="E22" i="56"/>
  <c r="E21" i="56"/>
  <c r="E20" i="56"/>
  <c r="E19" i="56"/>
  <c r="E18" i="56"/>
  <c r="E17" i="56"/>
  <c r="E16" i="56"/>
  <c r="E15" i="56"/>
  <c r="E14" i="56"/>
  <c r="E13" i="56"/>
  <c r="E12" i="56"/>
  <c r="E11" i="56"/>
  <c r="E10" i="56"/>
  <c r="E9" i="56"/>
  <c r="E8" i="56"/>
  <c r="E7" i="56"/>
  <c r="E6" i="56"/>
  <c r="E5" i="56"/>
  <c r="E4" i="56"/>
  <c r="E3" i="56"/>
  <c r="E2" i="56"/>
  <c r="D3" i="55"/>
  <c r="C3" i="55" s="1"/>
  <c r="G1" i="55"/>
  <c r="A23" i="54"/>
  <c r="A22" i="54"/>
  <c r="A21" i="54"/>
  <c r="A20" i="54"/>
  <c r="A19" i="54"/>
  <c r="A18" i="54"/>
  <c r="A17" i="54"/>
  <c r="A16" i="54"/>
  <c r="A15" i="54"/>
  <c r="A14" i="54"/>
  <c r="A13" i="54"/>
  <c r="A12" i="54"/>
  <c r="A11" i="54"/>
  <c r="A10" i="54"/>
  <c r="A9" i="54"/>
  <c r="A8" i="54"/>
  <c r="A7" i="54"/>
  <c r="A6" i="54"/>
  <c r="L5" i="54" a="1"/>
  <c r="L5" i="54" s="1"/>
  <c r="A5" i="54"/>
  <c r="A4" i="54"/>
  <c r="A3" i="54"/>
  <c r="L3" i="54" s="1"/>
  <c r="A2" i="54"/>
  <c r="N9" i="53"/>
  <c r="N6" i="53"/>
  <c r="D6" i="53"/>
  <c r="C6" i="53"/>
  <c r="N3" i="53"/>
  <c r="D2" i="53"/>
  <c r="C2" i="53"/>
  <c r="O10" i="52"/>
  <c r="N10" i="52"/>
  <c r="M10" i="52"/>
  <c r="O9" i="52"/>
  <c r="F453" i="56"/>
  <c r="F421" i="56"/>
  <c r="F389" i="56"/>
  <c r="F357" i="56"/>
  <c r="F325" i="56"/>
  <c r="F293" i="56"/>
  <c r="F261" i="56"/>
  <c r="F229" i="56"/>
  <c r="F450" i="56"/>
  <c r="F418" i="56"/>
  <c r="F386" i="56"/>
  <c r="F354" i="56"/>
  <c r="F322" i="56"/>
  <c r="F290" i="56"/>
  <c r="F258" i="56"/>
  <c r="F226" i="56"/>
  <c r="F186" i="56"/>
  <c r="F122" i="56"/>
  <c r="F185" i="56"/>
  <c r="F153" i="56"/>
  <c r="F121" i="56"/>
  <c r="F89" i="56"/>
  <c r="F57" i="56"/>
  <c r="F25" i="56"/>
  <c r="F184" i="56"/>
  <c r="F120" i="56"/>
  <c r="F24" i="56"/>
  <c r="F30" i="56"/>
  <c r="F70" i="56"/>
  <c r="N11" i="52"/>
  <c r="F443" i="56"/>
  <c r="F411" i="56"/>
  <c r="F379" i="56"/>
  <c r="F347" i="56"/>
  <c r="F315" i="56"/>
  <c r="F283" i="56"/>
  <c r="F251" i="56"/>
  <c r="F219" i="56"/>
  <c r="F440" i="56"/>
  <c r="F408" i="56"/>
  <c r="F376" i="56"/>
  <c r="F344" i="56"/>
  <c r="F312" i="56"/>
  <c r="F280" i="56"/>
  <c r="F248" i="56"/>
  <c r="F216" i="56"/>
  <c r="F166" i="56"/>
  <c r="F102" i="56"/>
  <c r="F175" i="56"/>
  <c r="F143" i="56"/>
  <c r="F111" i="56"/>
  <c r="F79" i="56"/>
  <c r="F47" i="56"/>
  <c r="F15" i="56"/>
  <c r="F164" i="56"/>
  <c r="F100" i="56"/>
  <c r="F68" i="56"/>
  <c r="F66" i="56"/>
  <c r="N10" i="53"/>
  <c r="A13" i="59"/>
  <c r="F433" i="56"/>
  <c r="F401" i="56"/>
  <c r="F369" i="56"/>
  <c r="F337" i="56"/>
  <c r="F305" i="56"/>
  <c r="F273" i="56"/>
  <c r="F241" i="56"/>
  <c r="F209" i="56"/>
  <c r="F430" i="56"/>
  <c r="F398" i="56"/>
  <c r="F366" i="56"/>
  <c r="F334" i="56"/>
  <c r="F302" i="56"/>
  <c r="F270" i="56"/>
  <c r="F238" i="56"/>
  <c r="F206" i="56"/>
  <c r="F146" i="56"/>
  <c r="F197" i="56"/>
  <c r="F165" i="56"/>
  <c r="F133" i="56"/>
  <c r="F101" i="56"/>
  <c r="F69" i="56"/>
  <c r="F37" i="56"/>
  <c r="F5" i="56"/>
  <c r="F144" i="56"/>
  <c r="F72" i="56"/>
  <c r="F28" i="56"/>
  <c r="F26" i="56"/>
  <c r="N7" i="53"/>
  <c r="F447" i="56"/>
  <c r="F415" i="56"/>
  <c r="F383" i="56"/>
  <c r="F351" i="56"/>
  <c r="F319" i="56"/>
  <c r="F287" i="56"/>
  <c r="F255" i="56"/>
  <c r="F223" i="56"/>
  <c r="F444" i="56"/>
  <c r="F412" i="56"/>
  <c r="F380" i="56"/>
  <c r="F348" i="56"/>
  <c r="F316" i="56"/>
  <c r="F284" i="56"/>
  <c r="F252" i="56"/>
  <c r="F220" i="56"/>
  <c r="F174" i="56"/>
  <c r="F110" i="56"/>
  <c r="F179" i="56"/>
  <c r="F147" i="56"/>
  <c r="F115" i="56"/>
  <c r="F83" i="56"/>
  <c r="F51" i="56"/>
  <c r="F19" i="56"/>
  <c r="F172" i="56"/>
  <c r="F108" i="56"/>
  <c r="F22" i="56"/>
  <c r="F445" i="56"/>
  <c r="F413" i="56"/>
  <c r="F381" i="56"/>
  <c r="F349" i="56"/>
  <c r="F317" i="56"/>
  <c r="F285" i="56"/>
  <c r="F253" i="56"/>
  <c r="F221" i="56"/>
  <c r="F442" i="56"/>
  <c r="F410" i="56"/>
  <c r="F378" i="56"/>
  <c r="F346" i="56"/>
  <c r="F314" i="56"/>
  <c r="F282" i="56"/>
  <c r="F250" i="56"/>
  <c r="F218" i="56"/>
  <c r="F170" i="56"/>
  <c r="F106" i="56"/>
  <c r="F177" i="56"/>
  <c r="F145" i="56"/>
  <c r="F113" i="56"/>
  <c r="F81" i="56"/>
  <c r="F49" i="56"/>
  <c r="F17" i="56"/>
  <c r="F168" i="56"/>
  <c r="F104" i="56"/>
  <c r="F76" i="56"/>
  <c r="F74" i="56"/>
  <c r="F6" i="56"/>
  <c r="A16" i="59"/>
  <c r="F435" i="56"/>
  <c r="F403" i="56"/>
  <c r="F371" i="56"/>
  <c r="F339" i="56"/>
  <c r="F307" i="56"/>
  <c r="F275" i="56"/>
  <c r="F243" i="56"/>
  <c r="F211" i="56"/>
  <c r="F432" i="56"/>
  <c r="F400" i="56"/>
  <c r="F368" i="56"/>
  <c r="F336" i="56"/>
  <c r="F304" i="56"/>
  <c r="F272" i="56"/>
  <c r="F240" i="56"/>
  <c r="F208" i="56"/>
  <c r="F150" i="56"/>
  <c r="F199" i="56"/>
  <c r="F167" i="56"/>
  <c r="F135" i="56"/>
  <c r="F103" i="56"/>
  <c r="F71" i="56"/>
  <c r="F39" i="56"/>
  <c r="F7" i="56"/>
  <c r="F148" i="56"/>
  <c r="F80" i="56"/>
  <c r="F36" i="56"/>
  <c r="F34" i="56"/>
  <c r="D7" i="53"/>
  <c r="M11" i="58"/>
  <c r="F425" i="56"/>
  <c r="F393" i="56"/>
  <c r="F361" i="56"/>
  <c r="F329" i="56"/>
  <c r="F297" i="56"/>
  <c r="F265" i="56"/>
  <c r="F233" i="56"/>
  <c r="F454" i="56"/>
  <c r="F422" i="56"/>
  <c r="F390" i="56"/>
  <c r="F358" i="56"/>
  <c r="F326" i="56"/>
  <c r="F294" i="56"/>
  <c r="F262" i="56"/>
  <c r="F230" i="56"/>
  <c r="F194" i="56"/>
  <c r="F130" i="56"/>
  <c r="F189" i="56"/>
  <c r="F157" i="56"/>
  <c r="F125" i="56"/>
  <c r="F93" i="56"/>
  <c r="F61" i="56"/>
  <c r="F29" i="56"/>
  <c r="F192" i="56"/>
  <c r="F128" i="56"/>
  <c r="F40" i="56"/>
  <c r="F62" i="56"/>
  <c r="F4" i="56"/>
  <c r="B13" i="59"/>
  <c r="F439" i="56"/>
  <c r="F407" i="56"/>
  <c r="F375" i="56"/>
  <c r="F343" i="56"/>
  <c r="F311" i="56"/>
  <c r="F279" i="56"/>
  <c r="F247" i="56"/>
  <c r="F215" i="56"/>
  <c r="F436" i="56"/>
  <c r="F404" i="56"/>
  <c r="F372" i="56"/>
  <c r="F340" i="56"/>
  <c r="F308" i="56"/>
  <c r="F276" i="56"/>
  <c r="F244" i="56"/>
  <c r="F212" i="56"/>
  <c r="F158" i="56"/>
  <c r="F92" i="56"/>
  <c r="F171" i="56"/>
  <c r="F139" i="56"/>
  <c r="F107" i="56"/>
  <c r="F75" i="56"/>
  <c r="F43" i="56"/>
  <c r="F11" i="56"/>
  <c r="F156" i="56"/>
  <c r="F94" i="56"/>
  <c r="F52" i="56"/>
  <c r="F50" i="56"/>
  <c r="N4" i="53"/>
  <c r="F188" i="56"/>
  <c r="F32" i="56"/>
  <c r="F82" i="56"/>
  <c r="B10" i="59"/>
  <c r="F437" i="56"/>
  <c r="F405" i="56"/>
  <c r="F373" i="56"/>
  <c r="F341" i="56"/>
  <c r="F309" i="56"/>
  <c r="F277" i="56"/>
  <c r="F245" i="56"/>
  <c r="F213" i="56"/>
  <c r="F434" i="56"/>
  <c r="F402" i="56"/>
  <c r="F370" i="56"/>
  <c r="F338" i="56"/>
  <c r="F306" i="56"/>
  <c r="F274" i="56"/>
  <c r="F242" i="56"/>
  <c r="F210" i="56"/>
  <c r="F154" i="56"/>
  <c r="F201" i="56"/>
  <c r="F169" i="56"/>
  <c r="F137" i="56"/>
  <c r="F105" i="56"/>
  <c r="F73" i="56"/>
  <c r="F41" i="56"/>
  <c r="F9" i="56"/>
  <c r="F152" i="56"/>
  <c r="F88" i="56"/>
  <c r="F44" i="56"/>
  <c r="F42" i="56"/>
  <c r="D3" i="53"/>
  <c r="N11" i="58"/>
  <c r="F427" i="56"/>
  <c r="F395" i="56"/>
  <c r="F363" i="56"/>
  <c r="F331" i="56"/>
  <c r="F299" i="56"/>
  <c r="F267" i="56"/>
  <c r="F235" i="56"/>
  <c r="F203" i="56"/>
  <c r="F424" i="56"/>
  <c r="F392" i="56"/>
  <c r="F360" i="56"/>
  <c r="F328" i="56"/>
  <c r="F296" i="56"/>
  <c r="F264" i="56"/>
  <c r="F232" i="56"/>
  <c r="F200" i="56"/>
  <c r="F134" i="56"/>
  <c r="F191" i="56"/>
  <c r="F159" i="56"/>
  <c r="F127" i="56"/>
  <c r="F95" i="56"/>
  <c r="F63" i="56"/>
  <c r="F31" i="56"/>
  <c r="F196" i="56"/>
  <c r="F132" i="56"/>
  <c r="F48" i="56"/>
  <c r="F78" i="56"/>
  <c r="F2" i="56"/>
  <c r="M11" i="52"/>
  <c r="F449" i="56"/>
  <c r="F417" i="56"/>
  <c r="F385" i="56"/>
  <c r="F353" i="56"/>
  <c r="F321" i="56"/>
  <c r="F289" i="56"/>
  <c r="F257" i="56"/>
  <c r="F225" i="56"/>
  <c r="F446" i="56"/>
  <c r="F414" i="56"/>
  <c r="F382" i="56"/>
  <c r="F350" i="56"/>
  <c r="F318" i="56"/>
  <c r="F286" i="56"/>
  <c r="F254" i="56"/>
  <c r="F222" i="56"/>
  <c r="F178" i="56"/>
  <c r="F114" i="56"/>
  <c r="F181" i="56"/>
  <c r="F149" i="56"/>
  <c r="F117" i="56"/>
  <c r="F85" i="56"/>
  <c r="F53" i="56"/>
  <c r="F21" i="56"/>
  <c r="F176" i="56"/>
  <c r="F112" i="56"/>
  <c r="F8" i="56"/>
  <c r="F90" i="56"/>
  <c r="F38" i="56"/>
  <c r="A10" i="59"/>
  <c r="F431" i="56"/>
  <c r="F399" i="56"/>
  <c r="F367" i="56"/>
  <c r="F335" i="56"/>
  <c r="F303" i="56"/>
  <c r="F271" i="56"/>
  <c r="F239" i="56"/>
  <c r="F207" i="56"/>
  <c r="F428" i="56"/>
  <c r="F396" i="56"/>
  <c r="F364" i="56"/>
  <c r="F332" i="56"/>
  <c r="F300" i="56"/>
  <c r="F268" i="56"/>
  <c r="F236" i="56"/>
  <c r="F204" i="56"/>
  <c r="F142" i="56"/>
  <c r="F195" i="56"/>
  <c r="F163" i="56"/>
  <c r="F131" i="56"/>
  <c r="F99" i="56"/>
  <c r="F67" i="56"/>
  <c r="F35" i="56"/>
  <c r="F3" i="56"/>
  <c r="F140" i="56"/>
  <c r="F64" i="56"/>
  <c r="F20" i="56"/>
  <c r="F18" i="56"/>
  <c r="C3" i="53"/>
  <c r="F27" i="56"/>
  <c r="F46" i="56"/>
  <c r="F84" i="56"/>
  <c r="O11" i="58"/>
  <c r="F429" i="56"/>
  <c r="F397" i="56"/>
  <c r="F365" i="56"/>
  <c r="F333" i="56"/>
  <c r="F301" i="56"/>
  <c r="F269" i="56"/>
  <c r="F237" i="56"/>
  <c r="F205" i="56"/>
  <c r="F426" i="56"/>
  <c r="F394" i="56"/>
  <c r="F362" i="56"/>
  <c r="F330" i="56"/>
  <c r="F298" i="56"/>
  <c r="F266" i="56"/>
  <c r="F234" i="56"/>
  <c r="F202" i="56"/>
  <c r="F138" i="56"/>
  <c r="F193" i="56"/>
  <c r="F161" i="56"/>
  <c r="F129" i="56"/>
  <c r="F97" i="56"/>
  <c r="F65" i="56"/>
  <c r="F33" i="56"/>
  <c r="F198" i="56"/>
  <c r="F136" i="56"/>
  <c r="F56" i="56"/>
  <c r="F12" i="56"/>
  <c r="F10" i="56"/>
  <c r="O11" i="52"/>
  <c r="F451" i="56"/>
  <c r="F419" i="56"/>
  <c r="F387" i="56"/>
  <c r="F355" i="56"/>
  <c r="F323" i="56"/>
  <c r="F291" i="56"/>
  <c r="F259" i="56"/>
  <c r="F227" i="56"/>
  <c r="F448" i="56"/>
  <c r="F416" i="56"/>
  <c r="F384" i="56"/>
  <c r="F352" i="56"/>
  <c r="F320" i="56"/>
  <c r="F288" i="56"/>
  <c r="F256" i="56"/>
  <c r="F224" i="56"/>
  <c r="F182" i="56"/>
  <c r="F118" i="56"/>
  <c r="F183" i="56"/>
  <c r="F151" i="56"/>
  <c r="F119" i="56"/>
  <c r="F87" i="56"/>
  <c r="F55" i="56"/>
  <c r="F23" i="56"/>
  <c r="F180" i="56"/>
  <c r="F116" i="56"/>
  <c r="F16" i="56"/>
  <c r="F14" i="56"/>
  <c r="F54" i="56"/>
  <c r="B16" i="59"/>
  <c r="F441" i="56"/>
  <c r="F409" i="56"/>
  <c r="F377" i="56"/>
  <c r="F345" i="56"/>
  <c r="F313" i="56"/>
  <c r="F281" i="56"/>
  <c r="F249" i="56"/>
  <c r="F217" i="56"/>
  <c r="F438" i="56"/>
  <c r="F406" i="56"/>
  <c r="F374" i="56"/>
  <c r="F342" i="56"/>
  <c r="F310" i="56"/>
  <c r="F278" i="56"/>
  <c r="F246" i="56"/>
  <c r="F214" i="56"/>
  <c r="F162" i="56"/>
  <c r="F96" i="56"/>
  <c r="F173" i="56"/>
  <c r="F141" i="56"/>
  <c r="F109" i="56"/>
  <c r="F77" i="56"/>
  <c r="F45" i="56"/>
  <c r="F13" i="56"/>
  <c r="F160" i="56"/>
  <c r="F98" i="56"/>
  <c r="F60" i="56"/>
  <c r="F58" i="56"/>
  <c r="C7" i="53"/>
  <c r="F455" i="56"/>
  <c r="F423" i="56"/>
  <c r="F391" i="56"/>
  <c r="F359" i="56"/>
  <c r="F327" i="56"/>
  <c r="F295" i="56"/>
  <c r="F263" i="56"/>
  <c r="F231" i="56"/>
  <c r="F452" i="56"/>
  <c r="F420" i="56"/>
  <c r="F388" i="56"/>
  <c r="F356" i="56"/>
  <c r="F324" i="56"/>
  <c r="F292" i="56"/>
  <c r="F260" i="56"/>
  <c r="F228" i="56"/>
  <c r="F190" i="56"/>
  <c r="F126" i="56"/>
  <c r="F187" i="56"/>
  <c r="F155" i="56"/>
  <c r="F123" i="56"/>
  <c r="F91" i="56"/>
  <c r="F59" i="56"/>
  <c r="F124" i="56"/>
  <c r="F86" i="56"/>
  <c r="A12" i="59" l="1"/>
  <c r="A9" i="59"/>
  <c r="B9" i="59"/>
  <c r="B12" i="59"/>
  <c r="O10" i="58"/>
  <c r="B4" i="51" l="1"/>
  <c r="G6" i="48" l="1"/>
  <c r="G5" i="48"/>
  <c r="E18" i="45" l="1"/>
  <c r="E17" i="45"/>
  <c r="E16" i="45"/>
  <c r="E15" i="45"/>
  <c r="E14" i="45"/>
  <c r="E13" i="45"/>
  <c r="E12" i="45"/>
  <c r="E11" i="45"/>
  <c r="E10" i="45"/>
  <c r="E9" i="45"/>
  <c r="E8" i="45"/>
  <c r="E7" i="45"/>
  <c r="E6" i="45"/>
  <c r="E5" i="45"/>
  <c r="E4" i="45"/>
  <c r="E3" i="45"/>
  <c r="E2" i="45"/>
  <c r="E18" i="44"/>
  <c r="E17" i="44"/>
  <c r="E16" i="44"/>
  <c r="E15" i="44"/>
  <c r="E14" i="44"/>
  <c r="E13" i="44"/>
  <c r="E12" i="44"/>
  <c r="E11" i="44"/>
  <c r="E10" i="44"/>
  <c r="E9" i="44"/>
  <c r="E8" i="44"/>
  <c r="E7" i="44"/>
  <c r="E6" i="44"/>
  <c r="E5" i="44"/>
  <c r="E4" i="44"/>
  <c r="E3" i="44"/>
  <c r="E2" i="44"/>
  <c r="E18" i="43"/>
  <c r="E17" i="43"/>
  <c r="E16" i="43"/>
  <c r="E15" i="43"/>
  <c r="E14" i="43"/>
  <c r="E13" i="43"/>
  <c r="E12" i="43"/>
  <c r="E11" i="43"/>
  <c r="E10" i="43"/>
  <c r="E9" i="43"/>
  <c r="E8" i="43"/>
  <c r="E7" i="43"/>
  <c r="E6" i="43"/>
  <c r="E5" i="43"/>
  <c r="E4" i="43"/>
  <c r="E3" i="43"/>
  <c r="E2" i="43"/>
  <c r="D18" i="42"/>
  <c r="D17" i="42"/>
  <c r="D16" i="42"/>
  <c r="D15" i="42"/>
  <c r="D14" i="42"/>
  <c r="D13" i="42"/>
  <c r="D12" i="42"/>
  <c r="D11" i="42"/>
  <c r="D10" i="42"/>
  <c r="D9" i="42"/>
  <c r="D8" i="42"/>
  <c r="D7" i="42"/>
  <c r="D6" i="42"/>
  <c r="D5" i="42"/>
  <c r="D4" i="42"/>
  <c r="D3" i="42"/>
  <c r="F2" i="42"/>
  <c r="D2" i="42"/>
  <c r="F18" i="41"/>
  <c r="D18" i="41"/>
  <c r="F17" i="41"/>
  <c r="D17" i="41"/>
  <c r="F16" i="41"/>
  <c r="D16" i="41"/>
  <c r="F15" i="41"/>
  <c r="D15" i="41"/>
  <c r="F14" i="41"/>
  <c r="D14" i="41"/>
  <c r="F13" i="41"/>
  <c r="D13" i="41"/>
  <c r="F12" i="41"/>
  <c r="D12" i="41"/>
  <c r="F11" i="41"/>
  <c r="D11" i="41"/>
  <c r="F10" i="41"/>
  <c r="D10" i="41"/>
  <c r="F9" i="41"/>
  <c r="D9" i="41"/>
  <c r="F8" i="41"/>
  <c r="D8" i="41"/>
  <c r="F7" i="41"/>
  <c r="D7" i="41"/>
  <c r="F6" i="41"/>
  <c r="D6" i="41"/>
  <c r="L5" i="41"/>
  <c r="F5" i="41"/>
  <c r="D5" i="41"/>
  <c r="F4" i="41"/>
  <c r="D4" i="41"/>
  <c r="I3" i="41"/>
  <c r="F3" i="41"/>
  <c r="D3" i="41"/>
  <c r="F2" i="41"/>
  <c r="H2" i="41" s="1"/>
  <c r="D2" i="41"/>
  <c r="I1" i="41"/>
  <c r="F18" i="40"/>
  <c r="D18" i="40"/>
  <c r="F17" i="40"/>
  <c r="D17" i="40"/>
  <c r="F16" i="40"/>
  <c r="D16" i="40"/>
  <c r="F15" i="40"/>
  <c r="D15" i="40"/>
  <c r="F14" i="40"/>
  <c r="D14" i="40"/>
  <c r="F13" i="40"/>
  <c r="D13" i="40"/>
  <c r="F12" i="40"/>
  <c r="D12" i="40"/>
  <c r="F11" i="40"/>
  <c r="D11" i="40"/>
  <c r="F10" i="40"/>
  <c r="D10" i="40"/>
  <c r="F9" i="40"/>
  <c r="D9" i="40"/>
  <c r="F8" i="40"/>
  <c r="D8" i="40"/>
  <c r="F7" i="40"/>
  <c r="D7" i="40"/>
  <c r="F6" i="40"/>
  <c r="D6" i="40"/>
  <c r="F5" i="40"/>
  <c r="D5" i="40"/>
  <c r="F4" i="40"/>
  <c r="D4" i="40"/>
  <c r="F3" i="40"/>
  <c r="D3" i="40"/>
  <c r="F2" i="40"/>
  <c r="D2" i="40"/>
  <c r="F10" i="45"/>
  <c r="F12" i="43"/>
  <c r="F15" i="45"/>
  <c r="F17" i="43"/>
  <c r="F6" i="45"/>
  <c r="E2" i="42"/>
  <c r="F12" i="45"/>
  <c r="F17" i="45"/>
  <c r="E4" i="42"/>
  <c r="F9" i="44"/>
  <c r="E11" i="42"/>
  <c r="F14" i="44"/>
  <c r="E16" i="42"/>
  <c r="F16" i="43"/>
  <c r="F4" i="44"/>
  <c r="F13" i="44"/>
  <c r="F18" i="44"/>
  <c r="F2" i="45"/>
  <c r="F4" i="43"/>
  <c r="F7" i="45"/>
  <c r="F9" i="43"/>
  <c r="F7" i="44"/>
  <c r="F5" i="44"/>
  <c r="F10" i="44"/>
  <c r="F16" i="45"/>
  <c r="F18" i="43"/>
  <c r="E3" i="42"/>
  <c r="F6" i="44"/>
  <c r="E8" i="42"/>
  <c r="E17" i="42"/>
  <c r="F5" i="43"/>
  <c r="F14" i="43"/>
  <c r="F2" i="44"/>
  <c r="F12" i="44"/>
  <c r="F11" i="44"/>
  <c r="E13" i="42"/>
  <c r="F16" i="44"/>
  <c r="E18" i="42"/>
  <c r="F8" i="43"/>
  <c r="F13" i="43"/>
  <c r="F6" i="43"/>
  <c r="F11" i="43"/>
  <c r="F8" i="45"/>
  <c r="F10" i="43"/>
  <c r="F13" i="45"/>
  <c r="F15" i="43"/>
  <c r="F14" i="45"/>
  <c r="F11" i="45"/>
  <c r="E6" i="42"/>
  <c r="E7" i="42"/>
  <c r="E12" i="42"/>
  <c r="F18" i="45"/>
  <c r="F3" i="44"/>
  <c r="E5" i="42"/>
  <c r="F8" i="44"/>
  <c r="E10" i="42"/>
  <c r="E9" i="42"/>
  <c r="E14" i="42"/>
  <c r="E15" i="42"/>
  <c r="F3" i="43"/>
  <c r="F17" i="44"/>
  <c r="F2" i="43"/>
  <c r="F5" i="45"/>
  <c r="F7" i="43"/>
  <c r="F15" i="44"/>
  <c r="F3" i="45"/>
  <c r="F4" i="45"/>
  <c r="F9" i="45"/>
  <c r="L6" i="41" l="1"/>
  <c r="K3" i="41"/>
  <c r="G11" i="39" l="1"/>
  <c r="F11" i="39"/>
  <c r="E11" i="39"/>
  <c r="D11" i="39"/>
  <c r="H10" i="39"/>
  <c r="G10" i="39"/>
  <c r="F10" i="39"/>
  <c r="E10" i="39"/>
  <c r="D10" i="39"/>
  <c r="H9" i="39"/>
  <c r="G9" i="39"/>
  <c r="F9" i="39"/>
  <c r="E9" i="39"/>
  <c r="D9" i="39"/>
  <c r="M13" i="38" l="1"/>
  <c r="L13" i="38"/>
  <c r="K13" i="38"/>
  <c r="M12" i="38"/>
  <c r="L12" i="38"/>
  <c r="K12" i="38"/>
  <c r="M11" i="38"/>
  <c r="L11" i="38"/>
  <c r="K11" i="38"/>
  <c r="M10" i="38"/>
  <c r="L10" i="38"/>
  <c r="K10" i="38"/>
  <c r="M9" i="38"/>
  <c r="L9" i="38"/>
  <c r="K9" i="38"/>
  <c r="M8" i="38"/>
  <c r="L8" i="38"/>
  <c r="K8" i="38"/>
  <c r="M7" i="38"/>
  <c r="L7" i="38"/>
  <c r="K7" i="38"/>
  <c r="M6" i="38"/>
  <c r="L6" i="38"/>
  <c r="K6" i="38"/>
  <c r="M5" i="38"/>
  <c r="L5" i="38"/>
  <c r="K5" i="38"/>
  <c r="M4" i="38"/>
  <c r="L4" i="38"/>
  <c r="K4" i="38"/>
  <c r="M3" i="38"/>
  <c r="L3" i="38"/>
  <c r="K3" i="38"/>
  <c r="M2" i="38"/>
  <c r="L2" i="38"/>
  <c r="K2" i="38"/>
  <c r="D38" i="37" l="1"/>
  <c r="D37" i="37"/>
  <c r="D36" i="37"/>
  <c r="D35" i="37"/>
  <c r="D34" i="37"/>
  <c r="D33" i="37"/>
  <c r="D32" i="37"/>
  <c r="D31" i="37"/>
  <c r="D30" i="37"/>
  <c r="D29" i="37"/>
  <c r="D28" i="37"/>
  <c r="D27" i="37"/>
  <c r="D26" i="37"/>
  <c r="D25" i="37"/>
  <c r="D24" i="37"/>
  <c r="D23" i="37"/>
  <c r="D22" i="37"/>
  <c r="D21" i="37"/>
  <c r="D20" i="37"/>
  <c r="D19" i="37"/>
  <c r="D18" i="37"/>
  <c r="D17" i="37"/>
  <c r="D16" i="37"/>
  <c r="D15" i="37"/>
  <c r="D14" i="37"/>
  <c r="D13" i="37"/>
  <c r="D12" i="37"/>
  <c r="D11" i="37"/>
  <c r="D10" i="37"/>
  <c r="D9" i="37"/>
  <c r="D8" i="37"/>
  <c r="D7" i="37"/>
  <c r="D6" i="37"/>
  <c r="D5" i="37"/>
  <c r="D4" i="37"/>
  <c r="D3" i="37"/>
  <c r="C1" i="37"/>
  <c r="C2" i="37" s="1"/>
  <c r="E3" i="36"/>
  <c r="E2" i="36"/>
  <c r="E1" i="36"/>
  <c r="E1" i="37"/>
  <c r="F5" i="37"/>
  <c r="F6" i="37"/>
  <c r="F21" i="37"/>
  <c r="F16" i="37"/>
  <c r="F17" i="37"/>
  <c r="F9" i="37"/>
  <c r="F19" i="37"/>
  <c r="F20" i="37"/>
  <c r="F23" i="37"/>
  <c r="F3" i="37"/>
  <c r="F22" i="37"/>
  <c r="F1" i="37"/>
  <c r="F11" i="37"/>
  <c r="F15" i="37"/>
  <c r="F8" i="37"/>
  <c r="F12" i="37"/>
  <c r="D1" i="37"/>
  <c r="F13" i="37"/>
  <c r="F14" i="37"/>
  <c r="E2" i="37"/>
  <c r="F4" i="37"/>
  <c r="F10" i="37"/>
  <c r="F18" i="37"/>
  <c r="F7" i="37"/>
  <c r="M13" i="35" l="1"/>
  <c r="C13" i="35"/>
  <c r="C12" i="35"/>
  <c r="M12" i="35" s="1"/>
  <c r="M11" i="35"/>
  <c r="C11" i="35"/>
  <c r="C10" i="35"/>
  <c r="M10" i="35" s="1"/>
  <c r="M9" i="35"/>
  <c r="C9" i="35"/>
  <c r="C8" i="35"/>
  <c r="M8" i="35" s="1"/>
  <c r="M7" i="35"/>
  <c r="C7" i="35"/>
  <c r="C6" i="35"/>
  <c r="M6" i="35" s="1"/>
  <c r="M5" i="35"/>
  <c r="C5" i="35"/>
  <c r="C4" i="35"/>
  <c r="M4" i="35" s="1"/>
  <c r="M3" i="35"/>
  <c r="C3" i="35"/>
  <c r="C2" i="35"/>
  <c r="M2" i="35" s="1"/>
  <c r="B5" i="34"/>
  <c r="A5" i="34"/>
  <c r="C12" i="34" s="1"/>
  <c r="C14" i="34" l="1"/>
  <c r="C15" i="34" s="1"/>
  <c r="E10" i="24" l="1"/>
  <c r="E9" i="24"/>
  <c r="E8" i="24"/>
  <c r="E7" i="24"/>
  <c r="E6" i="24"/>
  <c r="E5" i="24"/>
  <c r="E52" i="23" l="1"/>
  <c r="E51" i="23"/>
  <c r="E50" i="23"/>
  <c r="E49" i="23"/>
  <c r="E48" i="23"/>
  <c r="E47" i="23"/>
  <c r="E46" i="23"/>
  <c r="E45" i="23"/>
  <c r="E44" i="23"/>
  <c r="E43" i="23"/>
  <c r="E42" i="23"/>
  <c r="E41" i="23"/>
  <c r="E40" i="23"/>
  <c r="E39" i="23"/>
  <c r="E38" i="23"/>
  <c r="E37" i="23"/>
  <c r="E36" i="23"/>
  <c r="E35" i="23"/>
  <c r="E34" i="23"/>
  <c r="E33" i="23"/>
  <c r="E32" i="23"/>
  <c r="E31" i="23"/>
  <c r="E30" i="23"/>
  <c r="E29" i="23"/>
  <c r="E28" i="23"/>
  <c r="E27" i="23"/>
  <c r="E26" i="23"/>
  <c r="E25" i="23"/>
  <c r="E24" i="23"/>
  <c r="E23" i="23"/>
  <c r="E22" i="23"/>
  <c r="E21" i="23"/>
  <c r="E20" i="23"/>
  <c r="E19" i="23"/>
  <c r="E18" i="23"/>
  <c r="E17" i="23"/>
  <c r="E16" i="23"/>
  <c r="E15" i="23"/>
  <c r="E14" i="23"/>
  <c r="E13" i="23"/>
  <c r="E12" i="23"/>
  <c r="I11" i="23"/>
  <c r="E11" i="23"/>
  <c r="I10" i="23"/>
  <c r="E10" i="23"/>
  <c r="I9" i="23"/>
  <c r="E9" i="23"/>
  <c r="I8" i="23"/>
  <c r="E8" i="23"/>
  <c r="I7" i="23"/>
  <c r="E7" i="23"/>
  <c r="I6" i="23"/>
  <c r="E6" i="23"/>
  <c r="I5" i="23"/>
  <c r="E5" i="23"/>
  <c r="I4" i="23"/>
  <c r="E4" i="23"/>
  <c r="I3" i="23"/>
  <c r="E3" i="23"/>
  <c r="I2" i="23"/>
  <c r="E2" i="23"/>
  <c r="D15" i="22"/>
  <c r="D14" i="22"/>
  <c r="D13" i="22"/>
  <c r="D12" i="22"/>
  <c r="D11" i="22"/>
  <c r="D10" i="22"/>
  <c r="H9" i="22"/>
  <c r="D9" i="22"/>
  <c r="H8" i="22"/>
  <c r="D8" i="22"/>
  <c r="H7" i="22"/>
  <c r="D7" i="22"/>
  <c r="H6" i="22"/>
  <c r="D6" i="22"/>
  <c r="H5" i="22"/>
  <c r="D5" i="22"/>
  <c r="H4" i="22"/>
  <c r="D4" i="22"/>
  <c r="H3" i="22"/>
  <c r="D3" i="22"/>
  <c r="H2" i="22"/>
  <c r="D2" i="22"/>
  <c r="F34" i="23"/>
  <c r="F51" i="23"/>
  <c r="F19" i="23"/>
  <c r="F17" i="23"/>
  <c r="F5" i="23"/>
  <c r="F40" i="23"/>
  <c r="F4" i="23"/>
  <c r="F6" i="23"/>
  <c r="F38" i="23"/>
  <c r="F9" i="23"/>
  <c r="F23" i="23"/>
  <c r="F36" i="23"/>
  <c r="F11" i="23"/>
  <c r="F26" i="23"/>
  <c r="F43" i="23"/>
  <c r="F10" i="23"/>
  <c r="F3" i="23"/>
  <c r="F37" i="23"/>
  <c r="F32" i="23"/>
  <c r="F49" i="23"/>
  <c r="F20" i="23"/>
  <c r="F30" i="23"/>
  <c r="F47" i="23"/>
  <c r="F15" i="23"/>
  <c r="F12" i="23"/>
  <c r="F50" i="23"/>
  <c r="F18" i="23"/>
  <c r="F35" i="23"/>
  <c r="F7" i="23"/>
  <c r="F44" i="23"/>
  <c r="F13" i="23"/>
  <c r="F24" i="23"/>
  <c r="F41" i="23"/>
  <c r="F29" i="23"/>
  <c r="F22" i="23"/>
  <c r="F39" i="23"/>
  <c r="F2" i="23"/>
  <c r="F45" i="23"/>
  <c r="F42" i="23"/>
  <c r="F8" i="23"/>
  <c r="F27" i="23"/>
  <c r="F33" i="23"/>
  <c r="F28" i="23"/>
  <c r="F48" i="23"/>
  <c r="F16" i="23"/>
  <c r="F25" i="23"/>
  <c r="F46" i="23"/>
  <c r="F14" i="23"/>
  <c r="F31" i="23"/>
  <c r="F52" i="23"/>
  <c r="F21" i="23"/>
  <c r="K3" i="20" l="1"/>
  <c r="J3" i="20"/>
  <c r="I3" i="20"/>
  <c r="K2" i="20"/>
  <c r="J2" i="20"/>
  <c r="I2" i="20"/>
  <c r="J6" i="20"/>
  <c r="K6" i="20"/>
  <c r="J5" i="20"/>
  <c r="I5" i="20"/>
  <c r="I6" i="20"/>
  <c r="K5" i="20"/>
  <c r="E8" i="19" l="1"/>
  <c r="F8" i="19" s="1"/>
  <c r="F7" i="19"/>
  <c r="E7" i="19"/>
  <c r="F6" i="19"/>
  <c r="E6" i="19"/>
  <c r="E5" i="19"/>
  <c r="F5" i="19" s="1"/>
  <c r="E4" i="19"/>
  <c r="F4" i="19" s="1"/>
  <c r="E3" i="19"/>
  <c r="F3" i="19" s="1"/>
  <c r="F2" i="19"/>
  <c r="E2" i="19"/>
  <c r="H456" i="17"/>
  <c r="G456" i="17"/>
  <c r="F456" i="17"/>
  <c r="B456" i="17"/>
  <c r="F18" i="16"/>
  <c r="D18" i="16"/>
  <c r="F17" i="16"/>
  <c r="D17" i="16"/>
  <c r="F16" i="16"/>
  <c r="D16" i="16"/>
  <c r="F15" i="16"/>
  <c r="D15" i="16"/>
  <c r="F14" i="16"/>
  <c r="D14" i="16"/>
  <c r="F13" i="16"/>
  <c r="D13" i="16"/>
  <c r="F12" i="16"/>
  <c r="D12" i="16"/>
  <c r="F11" i="16"/>
  <c r="D11" i="16"/>
  <c r="F10" i="16"/>
  <c r="D10" i="16"/>
  <c r="J9" i="16"/>
  <c r="F9" i="16"/>
  <c r="D9" i="16"/>
  <c r="F8" i="16"/>
  <c r="D8" i="16"/>
  <c r="F7" i="16"/>
  <c r="D7" i="16"/>
  <c r="F6" i="16"/>
  <c r="D6" i="16"/>
  <c r="F5" i="16"/>
  <c r="D5" i="16"/>
  <c r="F4" i="16"/>
  <c r="D4" i="16"/>
  <c r="F3" i="16"/>
  <c r="D3" i="16"/>
  <c r="F2" i="16"/>
  <c r="D2" i="16"/>
  <c r="E18" i="15"/>
  <c r="E17" i="15"/>
  <c r="E16" i="15"/>
  <c r="E15" i="15"/>
  <c r="E14" i="15"/>
  <c r="E13" i="15"/>
  <c r="E12" i="15"/>
  <c r="E11" i="15"/>
  <c r="E10" i="15"/>
  <c r="E9" i="15"/>
  <c r="E8" i="15"/>
  <c r="E7" i="15"/>
  <c r="E6" i="15"/>
  <c r="E5" i="15"/>
  <c r="E4" i="15"/>
  <c r="E3" i="15"/>
  <c r="E2" i="15"/>
  <c r="D2" i="14"/>
  <c r="E18" i="13"/>
  <c r="E17" i="13"/>
  <c r="E16" i="13"/>
  <c r="E15" i="13"/>
  <c r="E14" i="13"/>
  <c r="E13" i="13"/>
  <c r="E12" i="13"/>
  <c r="E11" i="13"/>
  <c r="E10" i="13"/>
  <c r="E9" i="13"/>
  <c r="E8" i="13"/>
  <c r="E7" i="13"/>
  <c r="E6" i="13"/>
  <c r="E5" i="13"/>
  <c r="E4" i="13"/>
  <c r="E3" i="13"/>
  <c r="E2" i="13"/>
  <c r="E18" i="12"/>
  <c r="E17" i="12"/>
  <c r="E16" i="12"/>
  <c r="E15" i="12"/>
  <c r="E14" i="12"/>
  <c r="E13" i="12"/>
  <c r="E12" i="12"/>
  <c r="E11" i="12"/>
  <c r="E10" i="12"/>
  <c r="E9" i="12"/>
  <c r="E8" i="12"/>
  <c r="E7" i="12"/>
  <c r="E6" i="12"/>
  <c r="E5" i="12"/>
  <c r="E4" i="12"/>
  <c r="E3" i="12"/>
  <c r="E2" i="12"/>
  <c r="B21" i="11"/>
  <c r="B20" i="11"/>
  <c r="B19" i="11"/>
  <c r="B18" i="11"/>
  <c r="B17" i="11"/>
  <c r="B16" i="11"/>
  <c r="B15" i="11"/>
  <c r="B14" i="11"/>
  <c r="B13" i="11"/>
  <c r="B12" i="11"/>
  <c r="B11" i="11"/>
  <c r="B10" i="11"/>
  <c r="B9" i="11"/>
  <c r="B8" i="11"/>
  <c r="B7" i="11"/>
  <c r="B6" i="11"/>
  <c r="B5" i="11"/>
  <c r="B4" i="11"/>
  <c r="F3" i="11"/>
  <c r="B3" i="11"/>
  <c r="F2" i="11"/>
  <c r="B2" i="11"/>
  <c r="F12" i="15"/>
  <c r="F14" i="15"/>
  <c r="F18" i="13"/>
  <c r="F3" i="13"/>
  <c r="F5" i="12"/>
  <c r="F17" i="15"/>
  <c r="F7" i="12"/>
  <c r="F4" i="15"/>
  <c r="F8" i="13"/>
  <c r="F10" i="12"/>
  <c r="F5" i="13"/>
  <c r="F10" i="15"/>
  <c r="F14" i="13"/>
  <c r="F16" i="12"/>
  <c r="G8" i="19"/>
  <c r="F14" i="12"/>
  <c r="F6" i="15"/>
  <c r="F10" i="13"/>
  <c r="F12" i="12"/>
  <c r="F2" i="12"/>
  <c r="E2" i="14"/>
  <c r="F13" i="15"/>
  <c r="F17" i="13"/>
  <c r="F11" i="12"/>
  <c r="F15" i="12"/>
  <c r="F2" i="15"/>
  <c r="F6" i="13"/>
  <c r="F8" i="12"/>
  <c r="F8" i="15"/>
  <c r="G5" i="19"/>
  <c r="G4" i="19"/>
  <c r="F15" i="15"/>
  <c r="F2" i="13"/>
  <c r="F4" i="12"/>
  <c r="F3" i="12"/>
  <c r="F13" i="13"/>
  <c r="G3" i="19"/>
  <c r="F5" i="15"/>
  <c r="F9" i="13"/>
  <c r="F16" i="15"/>
  <c r="G6" i="19"/>
  <c r="F11" i="15"/>
  <c r="F15" i="13"/>
  <c r="F17" i="12"/>
  <c r="F9" i="15"/>
  <c r="G7" i="19"/>
  <c r="F7" i="15"/>
  <c r="F11" i="13"/>
  <c r="F13" i="12"/>
  <c r="G2" i="19"/>
  <c r="F6" i="12"/>
  <c r="F16" i="13"/>
  <c r="F18" i="12"/>
  <c r="F12" i="13"/>
  <c r="F18" i="15"/>
  <c r="F3" i="15"/>
  <c r="F7" i="13"/>
  <c r="F9" i="12"/>
  <c r="F4" i="13"/>
  <c r="J7" i="10" l="1"/>
  <c r="J6" i="10"/>
  <c r="J5" i="10"/>
  <c r="E455" i="9"/>
  <c r="F455" i="9" s="1"/>
  <c r="E454" i="9"/>
  <c r="F454" i="9" s="1"/>
  <c r="F453" i="9"/>
  <c r="E453" i="9"/>
  <c r="E452" i="9"/>
  <c r="F452" i="9" s="1"/>
  <c r="F451" i="9"/>
  <c r="E451" i="9"/>
  <c r="E450" i="9"/>
  <c r="F450" i="9" s="1"/>
  <c r="F449" i="9"/>
  <c r="E449" i="9"/>
  <c r="E448" i="9"/>
  <c r="F448" i="9" s="1"/>
  <c r="F447" i="9"/>
  <c r="E447" i="9"/>
  <c r="E446" i="9"/>
  <c r="F446" i="9" s="1"/>
  <c r="F445" i="9"/>
  <c r="E445" i="9"/>
  <c r="E444" i="9"/>
  <c r="F444" i="9" s="1"/>
  <c r="F443" i="9"/>
  <c r="E443" i="9"/>
  <c r="E442" i="9"/>
  <c r="F442" i="9" s="1"/>
  <c r="F441" i="9"/>
  <c r="E441" i="9"/>
  <c r="E440" i="9"/>
  <c r="F440" i="9" s="1"/>
  <c r="F439" i="9"/>
  <c r="E439" i="9"/>
  <c r="E438" i="9"/>
  <c r="F438" i="9" s="1"/>
  <c r="F437" i="9"/>
  <c r="E437" i="9"/>
  <c r="E436" i="9"/>
  <c r="F436" i="9" s="1"/>
  <c r="F435" i="9"/>
  <c r="E435" i="9"/>
  <c r="E434" i="9"/>
  <c r="F434" i="9" s="1"/>
  <c r="F433" i="9"/>
  <c r="E433" i="9"/>
  <c r="E432" i="9"/>
  <c r="F432" i="9" s="1"/>
  <c r="F431" i="9"/>
  <c r="E431" i="9"/>
  <c r="E430" i="9"/>
  <c r="F430" i="9" s="1"/>
  <c r="F429" i="9"/>
  <c r="E429" i="9"/>
  <c r="E428" i="9"/>
  <c r="F428" i="9" s="1"/>
  <c r="F427" i="9"/>
  <c r="E427" i="9"/>
  <c r="E426" i="9"/>
  <c r="F426" i="9" s="1"/>
  <c r="F425" i="9"/>
  <c r="E425" i="9"/>
  <c r="E424" i="9"/>
  <c r="F424" i="9" s="1"/>
  <c r="F423" i="9"/>
  <c r="E423" i="9"/>
  <c r="E422" i="9"/>
  <c r="F422" i="9" s="1"/>
  <c r="F421" i="9"/>
  <c r="E421" i="9"/>
  <c r="E420" i="9"/>
  <c r="F420" i="9" s="1"/>
  <c r="F419" i="9"/>
  <c r="E419" i="9"/>
  <c r="E418" i="9"/>
  <c r="F418" i="9" s="1"/>
  <c r="F417" i="9"/>
  <c r="E417" i="9"/>
  <c r="E416" i="9"/>
  <c r="F416" i="9" s="1"/>
  <c r="F415" i="9"/>
  <c r="E415" i="9"/>
  <c r="E414" i="9"/>
  <c r="F414" i="9" s="1"/>
  <c r="F413" i="9"/>
  <c r="E413" i="9"/>
  <c r="E412" i="9"/>
  <c r="F412" i="9" s="1"/>
  <c r="F411" i="9"/>
  <c r="E411" i="9"/>
  <c r="E410" i="9"/>
  <c r="F410" i="9" s="1"/>
  <c r="F409" i="9"/>
  <c r="E409" i="9"/>
  <c r="E408" i="9"/>
  <c r="F408" i="9" s="1"/>
  <c r="F407" i="9"/>
  <c r="E407" i="9"/>
  <c r="E406" i="9"/>
  <c r="F406" i="9" s="1"/>
  <c r="F405" i="9"/>
  <c r="E405" i="9"/>
  <c r="E404" i="9"/>
  <c r="F404" i="9" s="1"/>
  <c r="F403" i="9"/>
  <c r="E403" i="9"/>
  <c r="E402" i="9"/>
  <c r="F402" i="9" s="1"/>
  <c r="F401" i="9"/>
  <c r="E401" i="9"/>
  <c r="E400" i="9"/>
  <c r="F400" i="9" s="1"/>
  <c r="F399" i="9"/>
  <c r="E399" i="9"/>
  <c r="E398" i="9"/>
  <c r="F398" i="9" s="1"/>
  <c r="F397" i="9"/>
  <c r="E397" i="9"/>
  <c r="E396" i="9"/>
  <c r="F396" i="9" s="1"/>
  <c r="F395" i="9"/>
  <c r="E395" i="9"/>
  <c r="E394" i="9"/>
  <c r="F394" i="9" s="1"/>
  <c r="F393" i="9"/>
  <c r="E393" i="9"/>
  <c r="E392" i="9"/>
  <c r="F392" i="9" s="1"/>
  <c r="F391" i="9"/>
  <c r="E391" i="9"/>
  <c r="E390" i="9"/>
  <c r="F390" i="9" s="1"/>
  <c r="F389" i="9"/>
  <c r="E389" i="9"/>
  <c r="E388" i="9"/>
  <c r="F388" i="9" s="1"/>
  <c r="F387" i="9"/>
  <c r="E387" i="9"/>
  <c r="E386" i="9"/>
  <c r="F386" i="9" s="1"/>
  <c r="F385" i="9"/>
  <c r="E385" i="9"/>
  <c r="E384" i="9"/>
  <c r="F384" i="9" s="1"/>
  <c r="F383" i="9"/>
  <c r="E383" i="9"/>
  <c r="E382" i="9"/>
  <c r="F382" i="9" s="1"/>
  <c r="F381" i="9"/>
  <c r="E381" i="9"/>
  <c r="E380" i="9"/>
  <c r="F380" i="9" s="1"/>
  <c r="F379" i="9"/>
  <c r="E379" i="9"/>
  <c r="E378" i="9"/>
  <c r="F378" i="9" s="1"/>
  <c r="F377" i="9"/>
  <c r="E377" i="9"/>
  <c r="E376" i="9"/>
  <c r="F376" i="9" s="1"/>
  <c r="F375" i="9"/>
  <c r="E375" i="9"/>
  <c r="E374" i="9"/>
  <c r="F374" i="9" s="1"/>
  <c r="F373" i="9"/>
  <c r="E373" i="9"/>
  <c r="E372" i="9"/>
  <c r="F372" i="9" s="1"/>
  <c r="F371" i="9"/>
  <c r="E371" i="9"/>
  <c r="E370" i="9"/>
  <c r="F370" i="9" s="1"/>
  <c r="F369" i="9"/>
  <c r="E369" i="9"/>
  <c r="E368" i="9"/>
  <c r="F368" i="9" s="1"/>
  <c r="F367" i="9"/>
  <c r="E367" i="9"/>
  <c r="E366" i="9"/>
  <c r="F366" i="9" s="1"/>
  <c r="F365" i="9"/>
  <c r="E365" i="9"/>
  <c r="E364" i="9"/>
  <c r="F364" i="9" s="1"/>
  <c r="F363" i="9"/>
  <c r="E363" i="9"/>
  <c r="E362" i="9"/>
  <c r="F362" i="9" s="1"/>
  <c r="F361" i="9"/>
  <c r="E361" i="9"/>
  <c r="E360" i="9"/>
  <c r="F360" i="9" s="1"/>
  <c r="F359" i="9"/>
  <c r="E359" i="9"/>
  <c r="E358" i="9"/>
  <c r="F358" i="9" s="1"/>
  <c r="F357" i="9"/>
  <c r="E357" i="9"/>
  <c r="E356" i="9"/>
  <c r="F356" i="9" s="1"/>
  <c r="F355" i="9"/>
  <c r="E355" i="9"/>
  <c r="E354" i="9"/>
  <c r="F354" i="9" s="1"/>
  <c r="F353" i="9"/>
  <c r="E353" i="9"/>
  <c r="E352" i="9"/>
  <c r="F352" i="9" s="1"/>
  <c r="F351" i="9"/>
  <c r="E351" i="9"/>
  <c r="E350" i="9"/>
  <c r="F350" i="9" s="1"/>
  <c r="F349" i="9"/>
  <c r="E349" i="9"/>
  <c r="E348" i="9"/>
  <c r="F348" i="9" s="1"/>
  <c r="F347" i="9"/>
  <c r="E347" i="9"/>
  <c r="E346" i="9"/>
  <c r="F346" i="9" s="1"/>
  <c r="F345" i="9"/>
  <c r="E345" i="9"/>
  <c r="E344" i="9"/>
  <c r="F344" i="9" s="1"/>
  <c r="F343" i="9"/>
  <c r="E343" i="9"/>
  <c r="E342" i="9"/>
  <c r="F342" i="9" s="1"/>
  <c r="F341" i="9"/>
  <c r="E341" i="9"/>
  <c r="E340" i="9"/>
  <c r="F340" i="9" s="1"/>
  <c r="F339" i="9"/>
  <c r="E339" i="9"/>
  <c r="E338" i="9"/>
  <c r="F338" i="9" s="1"/>
  <c r="F337" i="9"/>
  <c r="E337" i="9"/>
  <c r="E336" i="9"/>
  <c r="F336" i="9" s="1"/>
  <c r="F335" i="9"/>
  <c r="E335" i="9"/>
  <c r="E334" i="9"/>
  <c r="F334" i="9" s="1"/>
  <c r="F333" i="9"/>
  <c r="E333" i="9"/>
  <c r="E332" i="9"/>
  <c r="F332" i="9" s="1"/>
  <c r="F331" i="9"/>
  <c r="E331" i="9"/>
  <c r="E330" i="9"/>
  <c r="F330" i="9" s="1"/>
  <c r="F329" i="9"/>
  <c r="E329" i="9"/>
  <c r="E328" i="9"/>
  <c r="F328" i="9" s="1"/>
  <c r="F327" i="9"/>
  <c r="E327" i="9"/>
  <c r="E326" i="9"/>
  <c r="F326" i="9" s="1"/>
  <c r="F325" i="9"/>
  <c r="E325" i="9"/>
  <c r="E324" i="9"/>
  <c r="F324" i="9" s="1"/>
  <c r="F323" i="9"/>
  <c r="E323" i="9"/>
  <c r="E322" i="9"/>
  <c r="F322" i="9" s="1"/>
  <c r="F321" i="9"/>
  <c r="E321" i="9"/>
  <c r="E320" i="9"/>
  <c r="F320" i="9" s="1"/>
  <c r="F319" i="9"/>
  <c r="E319" i="9"/>
  <c r="E318" i="9"/>
  <c r="F318" i="9" s="1"/>
  <c r="F317" i="9"/>
  <c r="E317" i="9"/>
  <c r="E316" i="9"/>
  <c r="F316" i="9" s="1"/>
  <c r="F315" i="9"/>
  <c r="E315" i="9"/>
  <c r="E314" i="9"/>
  <c r="F314" i="9" s="1"/>
  <c r="F313" i="9"/>
  <c r="E313" i="9"/>
  <c r="E312" i="9"/>
  <c r="F312" i="9" s="1"/>
  <c r="F311" i="9"/>
  <c r="E311" i="9"/>
  <c r="E310" i="9"/>
  <c r="F310" i="9" s="1"/>
  <c r="F309" i="9"/>
  <c r="E309" i="9"/>
  <c r="E308" i="9"/>
  <c r="F308" i="9" s="1"/>
  <c r="F307" i="9"/>
  <c r="E307" i="9"/>
  <c r="E306" i="9"/>
  <c r="F306" i="9" s="1"/>
  <c r="F305" i="9"/>
  <c r="E305" i="9"/>
  <c r="E304" i="9"/>
  <c r="F304" i="9" s="1"/>
  <c r="F303" i="9"/>
  <c r="E303" i="9"/>
  <c r="E302" i="9"/>
  <c r="F302" i="9" s="1"/>
  <c r="F301" i="9"/>
  <c r="E301" i="9"/>
  <c r="E300" i="9"/>
  <c r="F300" i="9" s="1"/>
  <c r="F299" i="9"/>
  <c r="E299" i="9"/>
  <c r="E298" i="9"/>
  <c r="F298" i="9" s="1"/>
  <c r="F297" i="9"/>
  <c r="E297" i="9"/>
  <c r="E296" i="9"/>
  <c r="F296" i="9" s="1"/>
  <c r="F295" i="9"/>
  <c r="E295" i="9"/>
  <c r="E294" i="9"/>
  <c r="F294" i="9" s="1"/>
  <c r="F293" i="9"/>
  <c r="E293" i="9"/>
  <c r="E292" i="9"/>
  <c r="F292" i="9" s="1"/>
  <c r="F291" i="9"/>
  <c r="E291" i="9"/>
  <c r="E290" i="9"/>
  <c r="F290" i="9" s="1"/>
  <c r="F289" i="9"/>
  <c r="E289" i="9"/>
  <c r="E288" i="9"/>
  <c r="F288" i="9" s="1"/>
  <c r="F287" i="9"/>
  <c r="E287" i="9"/>
  <c r="E286" i="9"/>
  <c r="F286" i="9" s="1"/>
  <c r="F285" i="9"/>
  <c r="E285" i="9"/>
  <c r="E284" i="9"/>
  <c r="F284" i="9" s="1"/>
  <c r="F283" i="9"/>
  <c r="E283" i="9"/>
  <c r="E282" i="9"/>
  <c r="F282" i="9" s="1"/>
  <c r="F281" i="9"/>
  <c r="E281" i="9"/>
  <c r="E280" i="9"/>
  <c r="F280" i="9" s="1"/>
  <c r="F279" i="9"/>
  <c r="E279" i="9"/>
  <c r="E278" i="9"/>
  <c r="F278" i="9" s="1"/>
  <c r="F277" i="9"/>
  <c r="E277" i="9"/>
  <c r="E276" i="9"/>
  <c r="F276" i="9" s="1"/>
  <c r="F275" i="9"/>
  <c r="E275" i="9"/>
  <c r="E274" i="9"/>
  <c r="F274" i="9" s="1"/>
  <c r="F273" i="9"/>
  <c r="E273" i="9"/>
  <c r="E272" i="9"/>
  <c r="F272" i="9" s="1"/>
  <c r="F271" i="9"/>
  <c r="E271" i="9"/>
  <c r="E270" i="9"/>
  <c r="F270" i="9" s="1"/>
  <c r="F269" i="9"/>
  <c r="E269" i="9"/>
  <c r="E268" i="9"/>
  <c r="F268" i="9" s="1"/>
  <c r="F267" i="9"/>
  <c r="E267" i="9"/>
  <c r="E266" i="9"/>
  <c r="F266" i="9" s="1"/>
  <c r="F265" i="9"/>
  <c r="E265" i="9"/>
  <c r="E264" i="9"/>
  <c r="F264" i="9" s="1"/>
  <c r="F263" i="9"/>
  <c r="E263" i="9"/>
  <c r="E262" i="9"/>
  <c r="F262" i="9" s="1"/>
  <c r="F261" i="9"/>
  <c r="E261" i="9"/>
  <c r="E260" i="9"/>
  <c r="F260" i="9" s="1"/>
  <c r="F259" i="9"/>
  <c r="E259" i="9"/>
  <c r="E258" i="9"/>
  <c r="F258" i="9" s="1"/>
  <c r="F257" i="9"/>
  <c r="E257" i="9"/>
  <c r="E256" i="9"/>
  <c r="F256" i="9" s="1"/>
  <c r="F255" i="9"/>
  <c r="E255" i="9"/>
  <c r="E254" i="9"/>
  <c r="F254" i="9" s="1"/>
  <c r="E253" i="9"/>
  <c r="F253" i="9" s="1"/>
  <c r="F252" i="9"/>
  <c r="E252" i="9"/>
  <c r="F251" i="9"/>
  <c r="E251" i="9"/>
  <c r="F250" i="9"/>
  <c r="E250" i="9"/>
  <c r="E249" i="9"/>
  <c r="F249" i="9" s="1"/>
  <c r="F248" i="9"/>
  <c r="E248" i="9"/>
  <c r="F247" i="9"/>
  <c r="E247" i="9"/>
  <c r="F246" i="9"/>
  <c r="E246" i="9"/>
  <c r="E245" i="9"/>
  <c r="F245" i="9" s="1"/>
  <c r="F244" i="9"/>
  <c r="E244" i="9"/>
  <c r="F243" i="9"/>
  <c r="E243" i="9"/>
  <c r="F242" i="9"/>
  <c r="E242" i="9"/>
  <c r="E241" i="9"/>
  <c r="F241" i="9" s="1"/>
  <c r="F240" i="9"/>
  <c r="E240" i="9"/>
  <c r="F239" i="9"/>
  <c r="E239" i="9"/>
  <c r="F238" i="9"/>
  <c r="E238" i="9"/>
  <c r="E237" i="9"/>
  <c r="F237" i="9" s="1"/>
  <c r="F236" i="9"/>
  <c r="E236" i="9"/>
  <c r="F235" i="9"/>
  <c r="E235" i="9"/>
  <c r="F234" i="9"/>
  <c r="E234" i="9"/>
  <c r="E233" i="9"/>
  <c r="F233" i="9" s="1"/>
  <c r="F232" i="9"/>
  <c r="E232" i="9"/>
  <c r="F231" i="9"/>
  <c r="E231" i="9"/>
  <c r="E230" i="9"/>
  <c r="F230" i="9" s="1"/>
  <c r="E229" i="9"/>
  <c r="F229" i="9" s="1"/>
  <c r="F228" i="9"/>
  <c r="E228" i="9"/>
  <c r="F227" i="9"/>
  <c r="E227" i="9"/>
  <c r="E226" i="9"/>
  <c r="F226" i="9" s="1"/>
  <c r="E225" i="9"/>
  <c r="F225" i="9" s="1"/>
  <c r="F224" i="9"/>
  <c r="E224" i="9"/>
  <c r="F223" i="9"/>
  <c r="E223" i="9"/>
  <c r="E222" i="9"/>
  <c r="F222" i="9" s="1"/>
  <c r="E221" i="9"/>
  <c r="F221" i="9" s="1"/>
  <c r="F220" i="9"/>
  <c r="E220" i="9"/>
  <c r="F219" i="9"/>
  <c r="E219" i="9"/>
  <c r="E218" i="9"/>
  <c r="F218" i="9" s="1"/>
  <c r="E217" i="9"/>
  <c r="F217" i="9" s="1"/>
  <c r="F216" i="9"/>
  <c r="E216" i="9"/>
  <c r="F215" i="9"/>
  <c r="E215" i="9"/>
  <c r="E214" i="9"/>
  <c r="F214" i="9" s="1"/>
  <c r="E213" i="9"/>
  <c r="F213" i="9" s="1"/>
  <c r="F212" i="9"/>
  <c r="E212" i="9"/>
  <c r="F211" i="9"/>
  <c r="E211" i="9"/>
  <c r="E210" i="9"/>
  <c r="F210" i="9" s="1"/>
  <c r="E209" i="9"/>
  <c r="F209" i="9" s="1"/>
  <c r="F208" i="9"/>
  <c r="E208" i="9"/>
  <c r="F207" i="9"/>
  <c r="E207" i="9"/>
  <c r="E206" i="9"/>
  <c r="F206" i="9" s="1"/>
  <c r="E205" i="9"/>
  <c r="F205" i="9" s="1"/>
  <c r="F204" i="9"/>
  <c r="E204" i="9"/>
  <c r="F203" i="9"/>
  <c r="E203" i="9"/>
  <c r="E202" i="9"/>
  <c r="F202" i="9" s="1"/>
  <c r="E201" i="9"/>
  <c r="F201" i="9" s="1"/>
  <c r="F200" i="9"/>
  <c r="E200" i="9"/>
  <c r="F199" i="9"/>
  <c r="E199" i="9"/>
  <c r="E198" i="9"/>
  <c r="F198" i="9" s="1"/>
  <c r="E197" i="9"/>
  <c r="F197" i="9" s="1"/>
  <c r="F196" i="9"/>
  <c r="E196" i="9"/>
  <c r="F195" i="9"/>
  <c r="E195" i="9"/>
  <c r="E194" i="9"/>
  <c r="F194" i="9" s="1"/>
  <c r="E193" i="9"/>
  <c r="F193" i="9" s="1"/>
  <c r="F192" i="9"/>
  <c r="E192" i="9"/>
  <c r="F191" i="9"/>
  <c r="E191" i="9"/>
  <c r="E190" i="9"/>
  <c r="F190" i="9" s="1"/>
  <c r="E189" i="9"/>
  <c r="F189" i="9" s="1"/>
  <c r="F188" i="9"/>
  <c r="E188" i="9"/>
  <c r="F187" i="9"/>
  <c r="E187" i="9"/>
  <c r="E186" i="9"/>
  <c r="F186" i="9" s="1"/>
  <c r="E185" i="9"/>
  <c r="F185" i="9" s="1"/>
  <c r="F184" i="9"/>
  <c r="E184" i="9"/>
  <c r="F183" i="9"/>
  <c r="E183" i="9"/>
  <c r="E182" i="9"/>
  <c r="F182" i="9" s="1"/>
  <c r="E181" i="9"/>
  <c r="F181" i="9" s="1"/>
  <c r="F180" i="9"/>
  <c r="E180" i="9"/>
  <c r="F179" i="9"/>
  <c r="E179" i="9"/>
  <c r="E178" i="9"/>
  <c r="F178" i="9" s="1"/>
  <c r="E177" i="9"/>
  <c r="F177" i="9" s="1"/>
  <c r="F176" i="9"/>
  <c r="E176" i="9"/>
  <c r="F175" i="9"/>
  <c r="E175" i="9"/>
  <c r="E174" i="9"/>
  <c r="F174" i="9" s="1"/>
  <c r="E173" i="9"/>
  <c r="F173" i="9" s="1"/>
  <c r="F172" i="9"/>
  <c r="E172" i="9"/>
  <c r="F171" i="9"/>
  <c r="E171" i="9"/>
  <c r="E170" i="9"/>
  <c r="F170" i="9" s="1"/>
  <c r="E169" i="9"/>
  <c r="F169" i="9" s="1"/>
  <c r="F168" i="9"/>
  <c r="E168" i="9"/>
  <c r="F167" i="9"/>
  <c r="E167" i="9"/>
  <c r="E166" i="9"/>
  <c r="F166" i="9" s="1"/>
  <c r="E165" i="9"/>
  <c r="F165" i="9" s="1"/>
  <c r="F164" i="9"/>
  <c r="E164" i="9"/>
  <c r="F163" i="9"/>
  <c r="E163" i="9"/>
  <c r="E162" i="9"/>
  <c r="F162" i="9" s="1"/>
  <c r="E161" i="9"/>
  <c r="F161" i="9" s="1"/>
  <c r="F160" i="9"/>
  <c r="E160" i="9"/>
  <c r="F159" i="9"/>
  <c r="E159" i="9"/>
  <c r="E158" i="9"/>
  <c r="F158" i="9" s="1"/>
  <c r="E157" i="9"/>
  <c r="F157" i="9" s="1"/>
  <c r="F156" i="9"/>
  <c r="E156" i="9"/>
  <c r="F155" i="9"/>
  <c r="E155" i="9"/>
  <c r="E154" i="9"/>
  <c r="F154" i="9" s="1"/>
  <c r="E153" i="9"/>
  <c r="F153" i="9" s="1"/>
  <c r="F152" i="9"/>
  <c r="E152" i="9"/>
  <c r="F151" i="9"/>
  <c r="E151" i="9"/>
  <c r="E150" i="9"/>
  <c r="F150" i="9" s="1"/>
  <c r="E149" i="9"/>
  <c r="F149" i="9" s="1"/>
  <c r="F148" i="9"/>
  <c r="E148" i="9"/>
  <c r="E147" i="9"/>
  <c r="F147" i="9" s="1"/>
  <c r="E146" i="9"/>
  <c r="F146" i="9" s="1"/>
  <c r="E145" i="9"/>
  <c r="F145" i="9" s="1"/>
  <c r="F144" i="9"/>
  <c r="E144" i="9"/>
  <c r="E143" i="9"/>
  <c r="F143" i="9" s="1"/>
  <c r="E142" i="9"/>
  <c r="F142" i="9" s="1"/>
  <c r="E141" i="9"/>
  <c r="F141" i="9" s="1"/>
  <c r="F140" i="9"/>
  <c r="E140" i="9"/>
  <c r="E139" i="9"/>
  <c r="F139" i="9" s="1"/>
  <c r="E138" i="9"/>
  <c r="F138" i="9" s="1"/>
  <c r="E137" i="9"/>
  <c r="F137" i="9" s="1"/>
  <c r="F136" i="9"/>
  <c r="E136" i="9"/>
  <c r="E135" i="9"/>
  <c r="F135" i="9" s="1"/>
  <c r="E134" i="9"/>
  <c r="F134" i="9" s="1"/>
  <c r="E133" i="9"/>
  <c r="F133" i="9" s="1"/>
  <c r="F132" i="9"/>
  <c r="E132" i="9"/>
  <c r="E131" i="9"/>
  <c r="F131" i="9" s="1"/>
  <c r="E130" i="9"/>
  <c r="F130" i="9" s="1"/>
  <c r="E129" i="9"/>
  <c r="F129" i="9" s="1"/>
  <c r="F128" i="9"/>
  <c r="E128" i="9"/>
  <c r="E127" i="9"/>
  <c r="F127" i="9" s="1"/>
  <c r="E126" i="9"/>
  <c r="F126" i="9" s="1"/>
  <c r="E125" i="9"/>
  <c r="F125" i="9" s="1"/>
  <c r="F124" i="9"/>
  <c r="E124" i="9"/>
  <c r="E123" i="9"/>
  <c r="F123" i="9" s="1"/>
  <c r="E122" i="9"/>
  <c r="F122" i="9" s="1"/>
  <c r="E121" i="9"/>
  <c r="F121" i="9" s="1"/>
  <c r="F120" i="9"/>
  <c r="E120" i="9"/>
  <c r="E119" i="9"/>
  <c r="F119" i="9" s="1"/>
  <c r="E118" i="9"/>
  <c r="F118" i="9" s="1"/>
  <c r="E117" i="9"/>
  <c r="F117" i="9" s="1"/>
  <c r="F116" i="9"/>
  <c r="E116" i="9"/>
  <c r="E115" i="9"/>
  <c r="F115" i="9" s="1"/>
  <c r="E114" i="9"/>
  <c r="F114" i="9" s="1"/>
  <c r="E113" i="9"/>
  <c r="F113" i="9" s="1"/>
  <c r="F112" i="9"/>
  <c r="E112" i="9"/>
  <c r="E111" i="9"/>
  <c r="F111" i="9" s="1"/>
  <c r="E110" i="9"/>
  <c r="F110" i="9" s="1"/>
  <c r="E109" i="9"/>
  <c r="F109" i="9" s="1"/>
  <c r="F108" i="9"/>
  <c r="E108" i="9"/>
  <c r="E107" i="9"/>
  <c r="F107" i="9" s="1"/>
  <c r="E106" i="9"/>
  <c r="F106" i="9" s="1"/>
  <c r="E105" i="9"/>
  <c r="F105" i="9" s="1"/>
  <c r="F104" i="9"/>
  <c r="E104" i="9"/>
  <c r="E103" i="9"/>
  <c r="F103" i="9" s="1"/>
  <c r="E102" i="9"/>
  <c r="F102" i="9" s="1"/>
  <c r="E101" i="9"/>
  <c r="F101" i="9" s="1"/>
  <c r="F100" i="9"/>
  <c r="E100" i="9"/>
  <c r="E99" i="9"/>
  <c r="F99" i="9" s="1"/>
  <c r="E98" i="9"/>
  <c r="F98" i="9" s="1"/>
  <c r="E97" i="9"/>
  <c r="F97" i="9" s="1"/>
  <c r="F96" i="9"/>
  <c r="E96" i="9"/>
  <c r="E95" i="9"/>
  <c r="F95" i="9" s="1"/>
  <c r="E94" i="9"/>
  <c r="F94" i="9" s="1"/>
  <c r="E93" i="9"/>
  <c r="F93" i="9" s="1"/>
  <c r="F92" i="9"/>
  <c r="E92" i="9"/>
  <c r="E91" i="9"/>
  <c r="F91" i="9" s="1"/>
  <c r="E90" i="9"/>
  <c r="F90" i="9" s="1"/>
  <c r="E89" i="9"/>
  <c r="F89" i="9" s="1"/>
  <c r="F88" i="9"/>
  <c r="E88" i="9"/>
  <c r="F87" i="9"/>
  <c r="E87" i="9"/>
  <c r="E86" i="9"/>
  <c r="F86" i="9" s="1"/>
  <c r="E85" i="9"/>
  <c r="F85" i="9" s="1"/>
  <c r="F84" i="9"/>
  <c r="E84" i="9"/>
  <c r="E83" i="9"/>
  <c r="F83" i="9" s="1"/>
  <c r="F82" i="9"/>
  <c r="E82" i="9"/>
  <c r="E81" i="9"/>
  <c r="F81" i="9" s="1"/>
  <c r="F80" i="9"/>
  <c r="E80" i="9"/>
  <c r="F79" i="9"/>
  <c r="E79" i="9"/>
  <c r="E78" i="9"/>
  <c r="F78" i="9" s="1"/>
  <c r="E77" i="9"/>
  <c r="F77" i="9" s="1"/>
  <c r="F76" i="9"/>
  <c r="E76" i="9"/>
  <c r="E75" i="9"/>
  <c r="F75" i="9" s="1"/>
  <c r="F74" i="9"/>
  <c r="E74" i="9"/>
  <c r="E73" i="9"/>
  <c r="F73" i="9" s="1"/>
  <c r="F72" i="9"/>
  <c r="E72" i="9"/>
  <c r="F71" i="9"/>
  <c r="E71" i="9"/>
  <c r="E70" i="9"/>
  <c r="F70" i="9" s="1"/>
  <c r="E69" i="9"/>
  <c r="F69" i="9" s="1"/>
  <c r="F68" i="9"/>
  <c r="E68" i="9"/>
  <c r="E67" i="9"/>
  <c r="F67" i="9" s="1"/>
  <c r="F66" i="9"/>
  <c r="E66" i="9"/>
  <c r="F65" i="9"/>
  <c r="E65" i="9"/>
  <c r="F64" i="9"/>
  <c r="E64" i="9"/>
  <c r="E63" i="9"/>
  <c r="F63" i="9" s="1"/>
  <c r="F62" i="9"/>
  <c r="E62" i="9"/>
  <c r="F61" i="9"/>
  <c r="E61" i="9"/>
  <c r="F60" i="9"/>
  <c r="E60" i="9"/>
  <c r="E59" i="9"/>
  <c r="F59" i="9" s="1"/>
  <c r="F58" i="9"/>
  <c r="E58" i="9"/>
  <c r="F57" i="9"/>
  <c r="E57" i="9"/>
  <c r="F56" i="9"/>
  <c r="E56" i="9"/>
  <c r="E55" i="9"/>
  <c r="F55" i="9" s="1"/>
  <c r="F54" i="9"/>
  <c r="E54" i="9"/>
  <c r="F53" i="9"/>
  <c r="E53" i="9"/>
  <c r="F52" i="9"/>
  <c r="E52" i="9"/>
  <c r="E51" i="9"/>
  <c r="F51" i="9" s="1"/>
  <c r="F50" i="9"/>
  <c r="E50" i="9"/>
  <c r="F49" i="9"/>
  <c r="E49" i="9"/>
  <c r="F48" i="9"/>
  <c r="E48" i="9"/>
  <c r="E47" i="9"/>
  <c r="F47" i="9" s="1"/>
  <c r="F46" i="9"/>
  <c r="E46" i="9"/>
  <c r="F45" i="9"/>
  <c r="E45" i="9"/>
  <c r="F44" i="9"/>
  <c r="E44" i="9"/>
  <c r="E43" i="9"/>
  <c r="F43" i="9" s="1"/>
  <c r="F42" i="9"/>
  <c r="E42" i="9"/>
  <c r="F41" i="9"/>
  <c r="E41" i="9"/>
  <c r="F40" i="9"/>
  <c r="E40" i="9"/>
  <c r="E39" i="9"/>
  <c r="F39" i="9" s="1"/>
  <c r="F38" i="9"/>
  <c r="E38" i="9"/>
  <c r="F37" i="9"/>
  <c r="E37" i="9"/>
  <c r="F36" i="9"/>
  <c r="E36" i="9"/>
  <c r="E35" i="9"/>
  <c r="F35" i="9" s="1"/>
  <c r="F34" i="9"/>
  <c r="E34" i="9"/>
  <c r="F33" i="9"/>
  <c r="E33" i="9"/>
  <c r="F32" i="9"/>
  <c r="E32" i="9"/>
  <c r="E31" i="9"/>
  <c r="F31" i="9" s="1"/>
  <c r="F30" i="9"/>
  <c r="E30" i="9"/>
  <c r="F29" i="9"/>
  <c r="E29" i="9"/>
  <c r="F28" i="9"/>
  <c r="E28" i="9"/>
  <c r="E27" i="9"/>
  <c r="F27" i="9" s="1"/>
  <c r="F26" i="9"/>
  <c r="E26" i="9"/>
  <c r="F25" i="9"/>
  <c r="E25" i="9"/>
  <c r="F24" i="9"/>
  <c r="E24" i="9"/>
  <c r="E23" i="9"/>
  <c r="F23" i="9" s="1"/>
  <c r="F22" i="9"/>
  <c r="E22" i="9"/>
  <c r="F21" i="9"/>
  <c r="E21" i="9"/>
  <c r="F20" i="9"/>
  <c r="E20" i="9"/>
  <c r="E19" i="9"/>
  <c r="F19" i="9" s="1"/>
  <c r="F18" i="9"/>
  <c r="E18" i="9"/>
  <c r="F17" i="9"/>
  <c r="E17" i="9"/>
  <c r="F16" i="9"/>
  <c r="E16" i="9"/>
  <c r="E15" i="9"/>
  <c r="F15" i="9" s="1"/>
  <c r="F14" i="9"/>
  <c r="E14" i="9"/>
  <c r="F13" i="9"/>
  <c r="E13" i="9"/>
  <c r="E12" i="9"/>
  <c r="F12" i="9" s="1"/>
  <c r="E11" i="9"/>
  <c r="F11" i="9" s="1"/>
  <c r="I10" i="9"/>
  <c r="E10" i="9"/>
  <c r="F10" i="9" s="1"/>
  <c r="I9" i="9"/>
  <c r="E9" i="9"/>
  <c r="F9" i="9" s="1"/>
  <c r="I8" i="9"/>
  <c r="E8" i="9"/>
  <c r="F8" i="9" s="1"/>
  <c r="I7" i="9"/>
  <c r="F7" i="9"/>
  <c r="E7" i="9"/>
  <c r="F6" i="9"/>
  <c r="E6" i="9"/>
  <c r="E5" i="9"/>
  <c r="F5" i="9" s="1"/>
  <c r="E4" i="9"/>
  <c r="F4" i="9" s="1"/>
  <c r="F3" i="9"/>
  <c r="E3" i="9"/>
  <c r="E2" i="9"/>
  <c r="I4" i="9" s="1"/>
  <c r="J7" i="8"/>
  <c r="J6" i="8"/>
  <c r="J5" i="8"/>
  <c r="E455" i="7"/>
  <c r="F455" i="7" s="1"/>
  <c r="F454" i="7"/>
  <c r="E454" i="7"/>
  <c r="E453" i="7"/>
  <c r="F453" i="7" s="1"/>
  <c r="F452" i="7"/>
  <c r="E452" i="7"/>
  <c r="E451" i="7"/>
  <c r="F451" i="7" s="1"/>
  <c r="F450" i="7"/>
  <c r="E450" i="7"/>
  <c r="E449" i="7"/>
  <c r="F449" i="7" s="1"/>
  <c r="F448" i="7"/>
  <c r="E448" i="7"/>
  <c r="E447" i="7"/>
  <c r="F447" i="7" s="1"/>
  <c r="F446" i="7"/>
  <c r="E446" i="7"/>
  <c r="E445" i="7"/>
  <c r="F445" i="7" s="1"/>
  <c r="F444" i="7"/>
  <c r="E444" i="7"/>
  <c r="E443" i="7"/>
  <c r="F443" i="7" s="1"/>
  <c r="F442" i="7"/>
  <c r="E442" i="7"/>
  <c r="E441" i="7"/>
  <c r="F441" i="7" s="1"/>
  <c r="F440" i="7"/>
  <c r="E440" i="7"/>
  <c r="E439" i="7"/>
  <c r="F439" i="7" s="1"/>
  <c r="F438" i="7"/>
  <c r="E438" i="7"/>
  <c r="E437" i="7"/>
  <c r="F437" i="7" s="1"/>
  <c r="F436" i="7"/>
  <c r="E436" i="7"/>
  <c r="E435" i="7"/>
  <c r="F435" i="7" s="1"/>
  <c r="F434" i="7"/>
  <c r="E434" i="7"/>
  <c r="E433" i="7"/>
  <c r="F433" i="7" s="1"/>
  <c r="F432" i="7"/>
  <c r="E432" i="7"/>
  <c r="E431" i="7"/>
  <c r="F431" i="7" s="1"/>
  <c r="F430" i="7"/>
  <c r="E430" i="7"/>
  <c r="E429" i="7"/>
  <c r="F429" i="7" s="1"/>
  <c r="F428" i="7"/>
  <c r="E428" i="7"/>
  <c r="E427" i="7"/>
  <c r="F427" i="7" s="1"/>
  <c r="F426" i="7"/>
  <c r="E426" i="7"/>
  <c r="E425" i="7"/>
  <c r="F425" i="7" s="1"/>
  <c r="F424" i="7"/>
  <c r="E424" i="7"/>
  <c r="E423" i="7"/>
  <c r="F423" i="7" s="1"/>
  <c r="F422" i="7"/>
  <c r="E422" i="7"/>
  <c r="E421" i="7"/>
  <c r="F421" i="7" s="1"/>
  <c r="F420" i="7"/>
  <c r="E420" i="7"/>
  <c r="E419" i="7"/>
  <c r="F419" i="7" s="1"/>
  <c r="F418" i="7"/>
  <c r="E418" i="7"/>
  <c r="E417" i="7"/>
  <c r="F417" i="7" s="1"/>
  <c r="F416" i="7"/>
  <c r="E416" i="7"/>
  <c r="E415" i="7"/>
  <c r="F415" i="7" s="1"/>
  <c r="F414" i="7"/>
  <c r="E414" i="7"/>
  <c r="E413" i="7"/>
  <c r="F413" i="7" s="1"/>
  <c r="F412" i="7"/>
  <c r="E412" i="7"/>
  <c r="E411" i="7"/>
  <c r="F411" i="7" s="1"/>
  <c r="F410" i="7"/>
  <c r="E410" i="7"/>
  <c r="E409" i="7"/>
  <c r="F409" i="7" s="1"/>
  <c r="F408" i="7"/>
  <c r="E408" i="7"/>
  <c r="E407" i="7"/>
  <c r="F407" i="7" s="1"/>
  <c r="F406" i="7"/>
  <c r="E406" i="7"/>
  <c r="E405" i="7"/>
  <c r="F405" i="7" s="1"/>
  <c r="F404" i="7"/>
  <c r="E404" i="7"/>
  <c r="E403" i="7"/>
  <c r="F403" i="7" s="1"/>
  <c r="F402" i="7"/>
  <c r="E402" i="7"/>
  <c r="E401" i="7"/>
  <c r="F401" i="7" s="1"/>
  <c r="F400" i="7"/>
  <c r="E400" i="7"/>
  <c r="E399" i="7"/>
  <c r="F399" i="7" s="1"/>
  <c r="F398" i="7"/>
  <c r="E398" i="7"/>
  <c r="E397" i="7"/>
  <c r="F397" i="7" s="1"/>
  <c r="F396" i="7"/>
  <c r="E396" i="7"/>
  <c r="E395" i="7"/>
  <c r="F395" i="7" s="1"/>
  <c r="F394" i="7"/>
  <c r="E394" i="7"/>
  <c r="E393" i="7"/>
  <c r="F393" i="7" s="1"/>
  <c r="F392" i="7"/>
  <c r="E392" i="7"/>
  <c r="E391" i="7"/>
  <c r="F391" i="7" s="1"/>
  <c r="F390" i="7"/>
  <c r="E390" i="7"/>
  <c r="E389" i="7"/>
  <c r="F389" i="7" s="1"/>
  <c r="F388" i="7"/>
  <c r="E388" i="7"/>
  <c r="E387" i="7"/>
  <c r="F387" i="7" s="1"/>
  <c r="F386" i="7"/>
  <c r="E386" i="7"/>
  <c r="E385" i="7"/>
  <c r="F385" i="7" s="1"/>
  <c r="F384" i="7"/>
  <c r="E384" i="7"/>
  <c r="E383" i="7"/>
  <c r="F383" i="7" s="1"/>
  <c r="F382" i="7"/>
  <c r="E382" i="7"/>
  <c r="E381" i="7"/>
  <c r="F381" i="7" s="1"/>
  <c r="F380" i="7"/>
  <c r="E380" i="7"/>
  <c r="E379" i="7"/>
  <c r="F379" i="7" s="1"/>
  <c r="F378" i="7"/>
  <c r="E378" i="7"/>
  <c r="E377" i="7"/>
  <c r="F377" i="7" s="1"/>
  <c r="F376" i="7"/>
  <c r="E376" i="7"/>
  <c r="E375" i="7"/>
  <c r="F375" i="7" s="1"/>
  <c r="F374" i="7"/>
  <c r="E374" i="7"/>
  <c r="E373" i="7"/>
  <c r="F373" i="7" s="1"/>
  <c r="F372" i="7"/>
  <c r="E372" i="7"/>
  <c r="E371" i="7"/>
  <c r="F371" i="7" s="1"/>
  <c r="F370" i="7"/>
  <c r="E370" i="7"/>
  <c r="E369" i="7"/>
  <c r="F369" i="7" s="1"/>
  <c r="F368" i="7"/>
  <c r="E368" i="7"/>
  <c r="E367" i="7"/>
  <c r="F367" i="7" s="1"/>
  <c r="F366" i="7"/>
  <c r="E366" i="7"/>
  <c r="E365" i="7"/>
  <c r="F365" i="7" s="1"/>
  <c r="F364" i="7"/>
  <c r="E364" i="7"/>
  <c r="E363" i="7"/>
  <c r="F363" i="7" s="1"/>
  <c r="F362" i="7"/>
  <c r="E362" i="7"/>
  <c r="E361" i="7"/>
  <c r="F361" i="7" s="1"/>
  <c r="F360" i="7"/>
  <c r="E360" i="7"/>
  <c r="E359" i="7"/>
  <c r="F359" i="7" s="1"/>
  <c r="F358" i="7"/>
  <c r="E358" i="7"/>
  <c r="E357" i="7"/>
  <c r="F357" i="7" s="1"/>
  <c r="F356" i="7"/>
  <c r="E356" i="7"/>
  <c r="E355" i="7"/>
  <c r="F355" i="7" s="1"/>
  <c r="F354" i="7"/>
  <c r="E354" i="7"/>
  <c r="E353" i="7"/>
  <c r="F353" i="7" s="1"/>
  <c r="F352" i="7"/>
  <c r="E352" i="7"/>
  <c r="E351" i="7"/>
  <c r="F351" i="7" s="1"/>
  <c r="F350" i="7"/>
  <c r="E350" i="7"/>
  <c r="E349" i="7"/>
  <c r="F349" i="7" s="1"/>
  <c r="F348" i="7"/>
  <c r="E348" i="7"/>
  <c r="E347" i="7"/>
  <c r="F347" i="7" s="1"/>
  <c r="F346" i="7"/>
  <c r="E346" i="7"/>
  <c r="E345" i="7"/>
  <c r="F345" i="7" s="1"/>
  <c r="F344" i="7"/>
  <c r="E344" i="7"/>
  <c r="E343" i="7"/>
  <c r="F343" i="7" s="1"/>
  <c r="F342" i="7"/>
  <c r="E342" i="7"/>
  <c r="E341" i="7"/>
  <c r="F341" i="7" s="1"/>
  <c r="F340" i="7"/>
  <c r="E340" i="7"/>
  <c r="E339" i="7"/>
  <c r="F339" i="7" s="1"/>
  <c r="F338" i="7"/>
  <c r="E338" i="7"/>
  <c r="E337" i="7"/>
  <c r="F337" i="7" s="1"/>
  <c r="F336" i="7"/>
  <c r="E336" i="7"/>
  <c r="E335" i="7"/>
  <c r="F335" i="7" s="1"/>
  <c r="F334" i="7"/>
  <c r="E334" i="7"/>
  <c r="E333" i="7"/>
  <c r="F333" i="7" s="1"/>
  <c r="F332" i="7"/>
  <c r="E332" i="7"/>
  <c r="E331" i="7"/>
  <c r="F331" i="7" s="1"/>
  <c r="F330" i="7"/>
  <c r="E330" i="7"/>
  <c r="E329" i="7"/>
  <c r="F329" i="7" s="1"/>
  <c r="F328" i="7"/>
  <c r="E328" i="7"/>
  <c r="E327" i="7"/>
  <c r="F327" i="7" s="1"/>
  <c r="F326" i="7"/>
  <c r="E326" i="7"/>
  <c r="E325" i="7"/>
  <c r="F325" i="7" s="1"/>
  <c r="F324" i="7"/>
  <c r="E324" i="7"/>
  <c r="E323" i="7"/>
  <c r="F323" i="7" s="1"/>
  <c r="F322" i="7"/>
  <c r="E322" i="7"/>
  <c r="E321" i="7"/>
  <c r="F321" i="7" s="1"/>
  <c r="F320" i="7"/>
  <c r="E320" i="7"/>
  <c r="E319" i="7"/>
  <c r="F319" i="7" s="1"/>
  <c r="F318" i="7"/>
  <c r="E318" i="7"/>
  <c r="E317" i="7"/>
  <c r="F317" i="7" s="1"/>
  <c r="F316" i="7"/>
  <c r="E316" i="7"/>
  <c r="E315" i="7"/>
  <c r="F315" i="7" s="1"/>
  <c r="F314" i="7"/>
  <c r="E314" i="7"/>
  <c r="E313" i="7"/>
  <c r="F313" i="7" s="1"/>
  <c r="F312" i="7"/>
  <c r="E312" i="7"/>
  <c r="E311" i="7"/>
  <c r="F311" i="7" s="1"/>
  <c r="F310" i="7"/>
  <c r="E310" i="7"/>
  <c r="E309" i="7"/>
  <c r="F309" i="7" s="1"/>
  <c r="F308" i="7"/>
  <c r="E308" i="7"/>
  <c r="E307" i="7"/>
  <c r="F307" i="7" s="1"/>
  <c r="F306" i="7"/>
  <c r="E306" i="7"/>
  <c r="E305" i="7"/>
  <c r="F305" i="7" s="1"/>
  <c r="F304" i="7"/>
  <c r="E304" i="7"/>
  <c r="E303" i="7"/>
  <c r="F303" i="7" s="1"/>
  <c r="F302" i="7"/>
  <c r="E302" i="7"/>
  <c r="E301" i="7"/>
  <c r="F301" i="7" s="1"/>
  <c r="F300" i="7"/>
  <c r="E300" i="7"/>
  <c r="E299" i="7"/>
  <c r="F299" i="7" s="1"/>
  <c r="F298" i="7"/>
  <c r="E298" i="7"/>
  <c r="E297" i="7"/>
  <c r="F297" i="7" s="1"/>
  <c r="F296" i="7"/>
  <c r="E296" i="7"/>
  <c r="E295" i="7"/>
  <c r="F295" i="7" s="1"/>
  <c r="F294" i="7"/>
  <c r="E294" i="7"/>
  <c r="E293" i="7"/>
  <c r="F293" i="7" s="1"/>
  <c r="F292" i="7"/>
  <c r="E292" i="7"/>
  <c r="E291" i="7"/>
  <c r="F291" i="7" s="1"/>
  <c r="F290" i="7"/>
  <c r="E290" i="7"/>
  <c r="E289" i="7"/>
  <c r="F289" i="7" s="1"/>
  <c r="F288" i="7"/>
  <c r="E288" i="7"/>
  <c r="E287" i="7"/>
  <c r="F287" i="7" s="1"/>
  <c r="F286" i="7"/>
  <c r="E286" i="7"/>
  <c r="E285" i="7"/>
  <c r="F285" i="7" s="1"/>
  <c r="F284" i="7"/>
  <c r="E284" i="7"/>
  <c r="E283" i="7"/>
  <c r="F283" i="7" s="1"/>
  <c r="F282" i="7"/>
  <c r="E282" i="7"/>
  <c r="E281" i="7"/>
  <c r="F281" i="7" s="1"/>
  <c r="F280" i="7"/>
  <c r="E280" i="7"/>
  <c r="E279" i="7"/>
  <c r="F279" i="7" s="1"/>
  <c r="F278" i="7"/>
  <c r="E278" i="7"/>
  <c r="E277" i="7"/>
  <c r="F277" i="7" s="1"/>
  <c r="F276" i="7"/>
  <c r="E276" i="7"/>
  <c r="E275" i="7"/>
  <c r="F275" i="7" s="1"/>
  <c r="F274" i="7"/>
  <c r="E274" i="7"/>
  <c r="E273" i="7"/>
  <c r="F273" i="7" s="1"/>
  <c r="F272" i="7"/>
  <c r="E272" i="7"/>
  <c r="E271" i="7"/>
  <c r="F271" i="7" s="1"/>
  <c r="F270" i="7"/>
  <c r="E270" i="7"/>
  <c r="E269" i="7"/>
  <c r="F269" i="7" s="1"/>
  <c r="F268" i="7"/>
  <c r="E268" i="7"/>
  <c r="E267" i="7"/>
  <c r="F267" i="7" s="1"/>
  <c r="F266" i="7"/>
  <c r="E266" i="7"/>
  <c r="E265" i="7"/>
  <c r="F265" i="7" s="1"/>
  <c r="F264" i="7"/>
  <c r="E264" i="7"/>
  <c r="E263" i="7"/>
  <c r="F263" i="7" s="1"/>
  <c r="F262" i="7"/>
  <c r="E262" i="7"/>
  <c r="E261" i="7"/>
  <c r="F261" i="7" s="1"/>
  <c r="F260" i="7"/>
  <c r="E260" i="7"/>
  <c r="E259" i="7"/>
  <c r="F259" i="7" s="1"/>
  <c r="F258" i="7"/>
  <c r="E258" i="7"/>
  <c r="E257" i="7"/>
  <c r="F257" i="7" s="1"/>
  <c r="F256" i="7"/>
  <c r="E256" i="7"/>
  <c r="E255" i="7"/>
  <c r="F255" i="7" s="1"/>
  <c r="F254" i="7"/>
  <c r="E254" i="7"/>
  <c r="E253" i="7"/>
  <c r="F253" i="7" s="1"/>
  <c r="F252" i="7"/>
  <c r="E252" i="7"/>
  <c r="F251" i="7"/>
  <c r="E251" i="7"/>
  <c r="F250" i="7"/>
  <c r="E250" i="7"/>
  <c r="E249" i="7"/>
  <c r="F249" i="7" s="1"/>
  <c r="F248" i="7"/>
  <c r="E248" i="7"/>
  <c r="F247" i="7"/>
  <c r="E247" i="7"/>
  <c r="F246" i="7"/>
  <c r="E246" i="7"/>
  <c r="E245" i="7"/>
  <c r="F245" i="7" s="1"/>
  <c r="F244" i="7"/>
  <c r="E244" i="7"/>
  <c r="F243" i="7"/>
  <c r="E243" i="7"/>
  <c r="F242" i="7"/>
  <c r="E242" i="7"/>
  <c r="E241" i="7"/>
  <c r="F241" i="7" s="1"/>
  <c r="F240" i="7"/>
  <c r="E240" i="7"/>
  <c r="F239" i="7"/>
  <c r="E239" i="7"/>
  <c r="F238" i="7"/>
  <c r="E238" i="7"/>
  <c r="E237" i="7"/>
  <c r="F237" i="7" s="1"/>
  <c r="F236" i="7"/>
  <c r="E236" i="7"/>
  <c r="F235" i="7"/>
  <c r="E235" i="7"/>
  <c r="F234" i="7"/>
  <c r="E234" i="7"/>
  <c r="E233" i="7"/>
  <c r="F233" i="7" s="1"/>
  <c r="F232" i="7"/>
  <c r="E232" i="7"/>
  <c r="F231" i="7"/>
  <c r="E231" i="7"/>
  <c r="F230" i="7"/>
  <c r="E230" i="7"/>
  <c r="E229" i="7"/>
  <c r="F229" i="7" s="1"/>
  <c r="F228" i="7"/>
  <c r="E228" i="7"/>
  <c r="F227" i="7"/>
  <c r="E227" i="7"/>
  <c r="F226" i="7"/>
  <c r="E226" i="7"/>
  <c r="E225" i="7"/>
  <c r="F225" i="7" s="1"/>
  <c r="F224" i="7"/>
  <c r="E224" i="7"/>
  <c r="F223" i="7"/>
  <c r="E223" i="7"/>
  <c r="F222" i="7"/>
  <c r="E222" i="7"/>
  <c r="E221" i="7"/>
  <c r="F221" i="7" s="1"/>
  <c r="F220" i="7"/>
  <c r="E220" i="7"/>
  <c r="F219" i="7"/>
  <c r="E219" i="7"/>
  <c r="F218" i="7"/>
  <c r="E218" i="7"/>
  <c r="E217" i="7"/>
  <c r="F217" i="7" s="1"/>
  <c r="F216" i="7"/>
  <c r="E216" i="7"/>
  <c r="F215" i="7"/>
  <c r="E215" i="7"/>
  <c r="F214" i="7"/>
  <c r="E214" i="7"/>
  <c r="E213" i="7"/>
  <c r="F213" i="7" s="1"/>
  <c r="F212" i="7"/>
  <c r="E212" i="7"/>
  <c r="F211" i="7"/>
  <c r="E211" i="7"/>
  <c r="F210" i="7"/>
  <c r="E210" i="7"/>
  <c r="E209" i="7"/>
  <c r="F209" i="7" s="1"/>
  <c r="F208" i="7"/>
  <c r="E208" i="7"/>
  <c r="F207" i="7"/>
  <c r="E207" i="7"/>
  <c r="F206" i="7"/>
  <c r="E206" i="7"/>
  <c r="E205" i="7"/>
  <c r="F205" i="7" s="1"/>
  <c r="F204" i="7"/>
  <c r="E204" i="7"/>
  <c r="F203" i="7"/>
  <c r="E203" i="7"/>
  <c r="F202" i="7"/>
  <c r="E202" i="7"/>
  <c r="E201" i="7"/>
  <c r="F201" i="7" s="1"/>
  <c r="F200" i="7"/>
  <c r="E200" i="7"/>
  <c r="F199" i="7"/>
  <c r="E199" i="7"/>
  <c r="F198" i="7"/>
  <c r="E198" i="7"/>
  <c r="E197" i="7"/>
  <c r="F197" i="7" s="1"/>
  <c r="F196" i="7"/>
  <c r="E196" i="7"/>
  <c r="F195" i="7"/>
  <c r="E195" i="7"/>
  <c r="F194" i="7"/>
  <c r="E194" i="7"/>
  <c r="E193" i="7"/>
  <c r="F193" i="7" s="1"/>
  <c r="F192" i="7"/>
  <c r="E192" i="7"/>
  <c r="F191" i="7"/>
  <c r="E191" i="7"/>
  <c r="F190" i="7"/>
  <c r="E190" i="7"/>
  <c r="E189" i="7"/>
  <c r="F189" i="7" s="1"/>
  <c r="F188" i="7"/>
  <c r="E188" i="7"/>
  <c r="F187" i="7"/>
  <c r="E187" i="7"/>
  <c r="F186" i="7"/>
  <c r="E186" i="7"/>
  <c r="E185" i="7"/>
  <c r="F185" i="7" s="1"/>
  <c r="F184" i="7"/>
  <c r="E184" i="7"/>
  <c r="F183" i="7"/>
  <c r="E183" i="7"/>
  <c r="F182" i="7"/>
  <c r="E182" i="7"/>
  <c r="E181" i="7"/>
  <c r="F181" i="7" s="1"/>
  <c r="F180" i="7"/>
  <c r="E180" i="7"/>
  <c r="F179" i="7"/>
  <c r="E179" i="7"/>
  <c r="F178" i="7"/>
  <c r="E178" i="7"/>
  <c r="E177" i="7"/>
  <c r="F177" i="7" s="1"/>
  <c r="F176" i="7"/>
  <c r="E176" i="7"/>
  <c r="F175" i="7"/>
  <c r="E175" i="7"/>
  <c r="F174" i="7"/>
  <c r="E174" i="7"/>
  <c r="E173" i="7"/>
  <c r="F173" i="7" s="1"/>
  <c r="F172" i="7"/>
  <c r="E172" i="7"/>
  <c r="F171" i="7"/>
  <c r="E171" i="7"/>
  <c r="F170" i="7"/>
  <c r="E170" i="7"/>
  <c r="E169" i="7"/>
  <c r="F169" i="7" s="1"/>
  <c r="F168" i="7"/>
  <c r="E168" i="7"/>
  <c r="F167" i="7"/>
  <c r="E167" i="7"/>
  <c r="F166" i="7"/>
  <c r="E166" i="7"/>
  <c r="E165" i="7"/>
  <c r="F165" i="7" s="1"/>
  <c r="F164" i="7"/>
  <c r="E164" i="7"/>
  <c r="F163" i="7"/>
  <c r="E163" i="7"/>
  <c r="F162" i="7"/>
  <c r="E162" i="7"/>
  <c r="E161" i="7"/>
  <c r="F161" i="7" s="1"/>
  <c r="F160" i="7"/>
  <c r="E160" i="7"/>
  <c r="F159" i="7"/>
  <c r="E159" i="7"/>
  <c r="F158" i="7"/>
  <c r="E158" i="7"/>
  <c r="E157" i="7"/>
  <c r="F157" i="7" s="1"/>
  <c r="F156" i="7"/>
  <c r="E156" i="7"/>
  <c r="F155" i="7"/>
  <c r="E155" i="7"/>
  <c r="F154" i="7"/>
  <c r="E154" i="7"/>
  <c r="E153" i="7"/>
  <c r="F153" i="7" s="1"/>
  <c r="F152" i="7"/>
  <c r="E152" i="7"/>
  <c r="F151" i="7"/>
  <c r="E151" i="7"/>
  <c r="F150" i="7"/>
  <c r="E150" i="7"/>
  <c r="E149" i="7"/>
  <c r="F149" i="7" s="1"/>
  <c r="F148" i="7"/>
  <c r="E148" i="7"/>
  <c r="F147" i="7"/>
  <c r="E147" i="7"/>
  <c r="F146" i="7"/>
  <c r="E146" i="7"/>
  <c r="E145" i="7"/>
  <c r="F145" i="7" s="1"/>
  <c r="F144" i="7"/>
  <c r="E144" i="7"/>
  <c r="F143" i="7"/>
  <c r="E143" i="7"/>
  <c r="F142" i="7"/>
  <c r="E142" i="7"/>
  <c r="E141" i="7"/>
  <c r="F141" i="7" s="1"/>
  <c r="F140" i="7"/>
  <c r="E140" i="7"/>
  <c r="F139" i="7"/>
  <c r="E139" i="7"/>
  <c r="F138" i="7"/>
  <c r="E138" i="7"/>
  <c r="E137" i="7"/>
  <c r="F137" i="7" s="1"/>
  <c r="F136" i="7"/>
  <c r="E136" i="7"/>
  <c r="F135" i="7"/>
  <c r="E135" i="7"/>
  <c r="F134" i="7"/>
  <c r="E134" i="7"/>
  <c r="E133" i="7"/>
  <c r="F133" i="7" s="1"/>
  <c r="F132" i="7"/>
  <c r="E132" i="7"/>
  <c r="F131" i="7"/>
  <c r="E131" i="7"/>
  <c r="F130" i="7"/>
  <c r="E130" i="7"/>
  <c r="E129" i="7"/>
  <c r="F129" i="7" s="1"/>
  <c r="F128" i="7"/>
  <c r="E128" i="7"/>
  <c r="E127" i="7"/>
  <c r="F127" i="7" s="1"/>
  <c r="F126" i="7"/>
  <c r="E126" i="7"/>
  <c r="E125" i="7"/>
  <c r="F125" i="7" s="1"/>
  <c r="F124" i="7"/>
  <c r="E124" i="7"/>
  <c r="E123" i="7"/>
  <c r="F123" i="7" s="1"/>
  <c r="F122" i="7"/>
  <c r="E122" i="7"/>
  <c r="E121" i="7"/>
  <c r="F121" i="7" s="1"/>
  <c r="F120" i="7"/>
  <c r="E120" i="7"/>
  <c r="E119" i="7"/>
  <c r="F119" i="7" s="1"/>
  <c r="F118" i="7"/>
  <c r="E118" i="7"/>
  <c r="E117" i="7"/>
  <c r="F117" i="7" s="1"/>
  <c r="F116" i="7"/>
  <c r="E116" i="7"/>
  <c r="E115" i="7"/>
  <c r="F115" i="7" s="1"/>
  <c r="F114" i="7"/>
  <c r="E114" i="7"/>
  <c r="E113" i="7"/>
  <c r="F113" i="7" s="1"/>
  <c r="F112" i="7"/>
  <c r="E112" i="7"/>
  <c r="E111" i="7"/>
  <c r="F111" i="7" s="1"/>
  <c r="F110" i="7"/>
  <c r="E110" i="7"/>
  <c r="E109" i="7"/>
  <c r="F109" i="7" s="1"/>
  <c r="F108" i="7"/>
  <c r="E108" i="7"/>
  <c r="E107" i="7"/>
  <c r="F107" i="7" s="1"/>
  <c r="F106" i="7"/>
  <c r="E106" i="7"/>
  <c r="E105" i="7"/>
  <c r="F105" i="7" s="1"/>
  <c r="F104" i="7"/>
  <c r="E104" i="7"/>
  <c r="E103" i="7"/>
  <c r="F103" i="7" s="1"/>
  <c r="F102" i="7"/>
  <c r="E102" i="7"/>
  <c r="E101" i="7"/>
  <c r="F101" i="7" s="1"/>
  <c r="F100" i="7"/>
  <c r="E100" i="7"/>
  <c r="E99" i="7"/>
  <c r="F99" i="7" s="1"/>
  <c r="F98" i="7"/>
  <c r="E98" i="7"/>
  <c r="E97" i="7"/>
  <c r="F97" i="7" s="1"/>
  <c r="F96" i="7"/>
  <c r="E96" i="7"/>
  <c r="E95" i="7"/>
  <c r="F95" i="7" s="1"/>
  <c r="F94" i="7"/>
  <c r="E94" i="7"/>
  <c r="E93" i="7"/>
  <c r="F93" i="7" s="1"/>
  <c r="F92" i="7"/>
  <c r="E92" i="7"/>
  <c r="E91" i="7"/>
  <c r="F91" i="7" s="1"/>
  <c r="F90" i="7"/>
  <c r="E90" i="7"/>
  <c r="E89" i="7"/>
  <c r="F89" i="7" s="1"/>
  <c r="F88" i="7"/>
  <c r="E88" i="7"/>
  <c r="E87" i="7"/>
  <c r="F87" i="7" s="1"/>
  <c r="F86" i="7"/>
  <c r="E86" i="7"/>
  <c r="E85" i="7"/>
  <c r="F85" i="7" s="1"/>
  <c r="F84" i="7"/>
  <c r="E84" i="7"/>
  <c r="E83" i="7"/>
  <c r="F83" i="7" s="1"/>
  <c r="F82" i="7"/>
  <c r="E82" i="7"/>
  <c r="E81" i="7"/>
  <c r="F81" i="7" s="1"/>
  <c r="F80" i="7"/>
  <c r="E80" i="7"/>
  <c r="E79" i="7"/>
  <c r="F79" i="7" s="1"/>
  <c r="F78" i="7"/>
  <c r="E78" i="7"/>
  <c r="E77" i="7"/>
  <c r="F77" i="7" s="1"/>
  <c r="F76" i="7"/>
  <c r="E76" i="7"/>
  <c r="E75" i="7"/>
  <c r="F75" i="7" s="1"/>
  <c r="F74" i="7"/>
  <c r="E74" i="7"/>
  <c r="E73" i="7"/>
  <c r="F73" i="7" s="1"/>
  <c r="F72" i="7"/>
  <c r="E72" i="7"/>
  <c r="E71" i="7"/>
  <c r="F71" i="7" s="1"/>
  <c r="F70" i="7"/>
  <c r="E70" i="7"/>
  <c r="E69" i="7"/>
  <c r="F69" i="7" s="1"/>
  <c r="F68" i="7"/>
  <c r="E68" i="7"/>
  <c r="E67" i="7"/>
  <c r="F67" i="7" s="1"/>
  <c r="F66" i="7"/>
  <c r="E66" i="7"/>
  <c r="E65" i="7"/>
  <c r="F65" i="7" s="1"/>
  <c r="F64" i="7"/>
  <c r="E64" i="7"/>
  <c r="E63" i="7"/>
  <c r="F63" i="7" s="1"/>
  <c r="F62" i="7"/>
  <c r="E62" i="7"/>
  <c r="E61" i="7"/>
  <c r="F61" i="7" s="1"/>
  <c r="F60" i="7"/>
  <c r="E60" i="7"/>
  <c r="E59" i="7"/>
  <c r="F59" i="7" s="1"/>
  <c r="F58" i="7"/>
  <c r="E58" i="7"/>
  <c r="E57" i="7"/>
  <c r="F57" i="7" s="1"/>
  <c r="F56" i="7"/>
  <c r="E56" i="7"/>
  <c r="E55" i="7"/>
  <c r="F55" i="7" s="1"/>
  <c r="F54" i="7"/>
  <c r="E54" i="7"/>
  <c r="E53" i="7"/>
  <c r="F53" i="7" s="1"/>
  <c r="F52" i="7"/>
  <c r="E52" i="7"/>
  <c r="E51" i="7"/>
  <c r="F51" i="7" s="1"/>
  <c r="F50" i="7"/>
  <c r="E50" i="7"/>
  <c r="E49" i="7"/>
  <c r="F49" i="7" s="1"/>
  <c r="F48" i="7"/>
  <c r="E48" i="7"/>
  <c r="E47" i="7"/>
  <c r="F47" i="7" s="1"/>
  <c r="F46" i="7"/>
  <c r="E46" i="7"/>
  <c r="E45" i="7"/>
  <c r="F45" i="7" s="1"/>
  <c r="F44" i="7"/>
  <c r="E44" i="7"/>
  <c r="E43" i="7"/>
  <c r="F43" i="7" s="1"/>
  <c r="F42" i="7"/>
  <c r="E42" i="7"/>
  <c r="E41" i="7"/>
  <c r="F41" i="7" s="1"/>
  <c r="F40" i="7"/>
  <c r="E40" i="7"/>
  <c r="E39" i="7"/>
  <c r="F39" i="7" s="1"/>
  <c r="F38" i="7"/>
  <c r="E38" i="7"/>
  <c r="E37" i="7"/>
  <c r="F37" i="7" s="1"/>
  <c r="F36" i="7"/>
  <c r="E36" i="7"/>
  <c r="E35" i="7"/>
  <c r="F35" i="7" s="1"/>
  <c r="F34" i="7"/>
  <c r="E34" i="7"/>
  <c r="E33" i="7"/>
  <c r="F33" i="7" s="1"/>
  <c r="F32" i="7"/>
  <c r="E32" i="7"/>
  <c r="E31" i="7"/>
  <c r="F31" i="7" s="1"/>
  <c r="F30" i="7"/>
  <c r="E30" i="7"/>
  <c r="E29" i="7"/>
  <c r="F29" i="7" s="1"/>
  <c r="F28" i="7"/>
  <c r="E28" i="7"/>
  <c r="E27" i="7"/>
  <c r="F27" i="7" s="1"/>
  <c r="F26" i="7"/>
  <c r="E26" i="7"/>
  <c r="E25" i="7"/>
  <c r="F25" i="7" s="1"/>
  <c r="F24" i="7"/>
  <c r="E24" i="7"/>
  <c r="E23" i="7"/>
  <c r="F23" i="7" s="1"/>
  <c r="F22" i="7"/>
  <c r="E22" i="7"/>
  <c r="E21" i="7"/>
  <c r="F21" i="7" s="1"/>
  <c r="F20" i="7"/>
  <c r="E20" i="7"/>
  <c r="E19" i="7"/>
  <c r="F19" i="7" s="1"/>
  <c r="F18" i="7"/>
  <c r="E18" i="7"/>
  <c r="E17" i="7"/>
  <c r="F17" i="7" s="1"/>
  <c r="F16" i="7"/>
  <c r="E16" i="7"/>
  <c r="E15" i="7"/>
  <c r="F15" i="7" s="1"/>
  <c r="F14" i="7"/>
  <c r="E14" i="7"/>
  <c r="E13" i="7"/>
  <c r="F13" i="7" s="1"/>
  <c r="F12" i="7"/>
  <c r="E12" i="7"/>
  <c r="E11" i="7"/>
  <c r="F11" i="7" s="1"/>
  <c r="I10" i="7"/>
  <c r="F10" i="7"/>
  <c r="E10" i="7"/>
  <c r="I9" i="7"/>
  <c r="E9" i="7"/>
  <c r="F9" i="7" s="1"/>
  <c r="I8" i="7"/>
  <c r="E8" i="7"/>
  <c r="F8" i="7" s="1"/>
  <c r="I7" i="7"/>
  <c r="E7" i="7"/>
  <c r="F7" i="7" s="1"/>
  <c r="F6" i="7"/>
  <c r="E6" i="7"/>
  <c r="E5" i="7"/>
  <c r="F5" i="7" s="1"/>
  <c r="E4" i="7"/>
  <c r="F4" i="7" s="1"/>
  <c r="E3" i="7"/>
  <c r="F3" i="7" s="1"/>
  <c r="E2" i="7"/>
  <c r="I3" i="7" s="1"/>
  <c r="I5" i="9" l="1"/>
  <c r="I6" i="9"/>
  <c r="I3" i="9"/>
  <c r="F2" i="9"/>
  <c r="I4" i="7"/>
  <c r="I5" i="7"/>
  <c r="F2" i="7"/>
  <c r="I6" i="7"/>
  <c r="C2" i="6" l="1"/>
  <c r="C1" i="6"/>
  <c r="M81" i="4"/>
  <c r="S81" i="4" s="1"/>
  <c r="K81" i="4"/>
  <c r="N81" i="4" s="1"/>
  <c r="J81" i="4"/>
  <c r="L81" i="4" s="1"/>
  <c r="D81" i="4"/>
  <c r="Q80" i="4"/>
  <c r="M80" i="4"/>
  <c r="K80" i="4"/>
  <c r="N80" i="4" s="1"/>
  <c r="J80" i="4"/>
  <c r="L80" i="4" s="1"/>
  <c r="D80" i="4"/>
  <c r="Q79" i="4"/>
  <c r="M79" i="4"/>
  <c r="S79" i="4" s="1"/>
  <c r="K79" i="4"/>
  <c r="N79" i="4" s="1"/>
  <c r="J79" i="4"/>
  <c r="L79" i="4" s="1"/>
  <c r="D79" i="4"/>
  <c r="Q78" i="4"/>
  <c r="M78" i="4"/>
  <c r="K78" i="4"/>
  <c r="N78" i="4" s="1"/>
  <c r="J78" i="4"/>
  <c r="L78" i="4" s="1"/>
  <c r="D78" i="4"/>
  <c r="Q77" i="4"/>
  <c r="M77" i="4"/>
  <c r="S77" i="4" s="1"/>
  <c r="K77" i="4"/>
  <c r="N77" i="4" s="1"/>
  <c r="J77" i="4"/>
  <c r="L77" i="4" s="1"/>
  <c r="D77" i="4"/>
  <c r="Q76" i="4"/>
  <c r="M76" i="4"/>
  <c r="K76" i="4"/>
  <c r="N76" i="4" s="1"/>
  <c r="J76" i="4"/>
  <c r="L76" i="4" s="1"/>
  <c r="D76" i="4"/>
  <c r="Q75" i="4"/>
  <c r="M75" i="4"/>
  <c r="S75" i="4" s="1"/>
  <c r="K75" i="4"/>
  <c r="N75" i="4" s="1"/>
  <c r="J75" i="4"/>
  <c r="L75" i="4" s="1"/>
  <c r="D75" i="4"/>
  <c r="M74" i="4"/>
  <c r="S74" i="4" s="1"/>
  <c r="K74" i="4"/>
  <c r="N74" i="4" s="1"/>
  <c r="J74" i="4"/>
  <c r="L74" i="4" s="1"/>
  <c r="D74" i="4"/>
  <c r="M73" i="4"/>
  <c r="S73" i="4" s="1"/>
  <c r="K73" i="4"/>
  <c r="N73" i="4" s="1"/>
  <c r="J73" i="4"/>
  <c r="L73" i="4" s="1"/>
  <c r="D73" i="4"/>
  <c r="M72" i="4"/>
  <c r="S72" i="4" s="1"/>
  <c r="K72" i="4"/>
  <c r="N72" i="4" s="1"/>
  <c r="J72" i="4"/>
  <c r="L72" i="4" s="1"/>
  <c r="D72" i="4"/>
  <c r="M71" i="4"/>
  <c r="S71" i="4" s="1"/>
  <c r="K71" i="4"/>
  <c r="N71" i="4" s="1"/>
  <c r="J71" i="4"/>
  <c r="L71" i="4" s="1"/>
  <c r="D71" i="4"/>
  <c r="M70" i="4"/>
  <c r="S70" i="4" s="1"/>
  <c r="K70" i="4"/>
  <c r="N70" i="4" s="1"/>
  <c r="J70" i="4"/>
  <c r="L70" i="4" s="1"/>
  <c r="D70" i="4"/>
  <c r="M69" i="4"/>
  <c r="S69" i="4" s="1"/>
  <c r="K69" i="4"/>
  <c r="N69" i="4" s="1"/>
  <c r="J69" i="4"/>
  <c r="L69" i="4" s="1"/>
  <c r="D69" i="4"/>
  <c r="M68" i="4"/>
  <c r="S68" i="4" s="1"/>
  <c r="K68" i="4"/>
  <c r="N68" i="4" s="1"/>
  <c r="J68" i="4"/>
  <c r="L68" i="4" s="1"/>
  <c r="D68" i="4"/>
  <c r="Q67" i="4"/>
  <c r="N67" i="4"/>
  <c r="M67" i="4"/>
  <c r="S67" i="4" s="1"/>
  <c r="K67" i="4"/>
  <c r="J67" i="4"/>
  <c r="L67" i="4" s="1"/>
  <c r="O67" i="4" s="1"/>
  <c r="D67" i="4"/>
  <c r="O66" i="4"/>
  <c r="M66" i="4"/>
  <c r="L66" i="4"/>
  <c r="K66" i="4"/>
  <c r="N66" i="4" s="1"/>
  <c r="J66" i="4"/>
  <c r="D66" i="4"/>
  <c r="Q65" i="4"/>
  <c r="N65" i="4"/>
  <c r="M65" i="4"/>
  <c r="S65" i="4" s="1"/>
  <c r="L65" i="4"/>
  <c r="O65" i="4" s="1"/>
  <c r="K65" i="4"/>
  <c r="J65" i="4"/>
  <c r="D65" i="4"/>
  <c r="Q64" i="4"/>
  <c r="N64" i="4"/>
  <c r="M64" i="4"/>
  <c r="K64" i="4"/>
  <c r="J64" i="4"/>
  <c r="L64" i="4" s="1"/>
  <c r="O64" i="4" s="1"/>
  <c r="D64" i="4"/>
  <c r="Q63" i="4"/>
  <c r="N63" i="4"/>
  <c r="M63" i="4"/>
  <c r="L63" i="4"/>
  <c r="O63" i="4" s="1"/>
  <c r="K63" i="4"/>
  <c r="J63" i="4"/>
  <c r="D63" i="4"/>
  <c r="Q62" i="4"/>
  <c r="N62" i="4"/>
  <c r="M62" i="4"/>
  <c r="K62" i="4"/>
  <c r="J62" i="4"/>
  <c r="L62" i="4" s="1"/>
  <c r="O62" i="4" s="1"/>
  <c r="D62" i="4"/>
  <c r="Q61" i="4"/>
  <c r="R61" i="4" s="1"/>
  <c r="N61" i="4"/>
  <c r="M61" i="4"/>
  <c r="S61" i="4" s="1"/>
  <c r="L61" i="4"/>
  <c r="O61" i="4" s="1"/>
  <c r="K61" i="4"/>
  <c r="J61" i="4"/>
  <c r="D61" i="4"/>
  <c r="Q60" i="4"/>
  <c r="N60" i="4"/>
  <c r="M60" i="4"/>
  <c r="K60" i="4"/>
  <c r="J60" i="4"/>
  <c r="L60" i="4" s="1"/>
  <c r="O60" i="4" s="1"/>
  <c r="D60" i="4"/>
  <c r="Q59" i="4"/>
  <c r="N59" i="4"/>
  <c r="M59" i="4"/>
  <c r="L59" i="4"/>
  <c r="O59" i="4" s="1"/>
  <c r="K59" i="4"/>
  <c r="J59" i="4"/>
  <c r="D59" i="4"/>
  <c r="Q58" i="4"/>
  <c r="N58" i="4"/>
  <c r="M58" i="4"/>
  <c r="K58" i="4"/>
  <c r="J58" i="4"/>
  <c r="L58" i="4" s="1"/>
  <c r="O58" i="4" s="1"/>
  <c r="D58" i="4"/>
  <c r="Q57" i="4"/>
  <c r="R57" i="4" s="1"/>
  <c r="N57" i="4"/>
  <c r="M57" i="4"/>
  <c r="L57" i="4"/>
  <c r="O57" i="4" s="1"/>
  <c r="K57" i="4"/>
  <c r="J57" i="4"/>
  <c r="D57" i="4"/>
  <c r="Q56" i="4"/>
  <c r="N56" i="4"/>
  <c r="M56" i="4"/>
  <c r="K56" i="4"/>
  <c r="J56" i="4"/>
  <c r="L56" i="4" s="1"/>
  <c r="O56" i="4" s="1"/>
  <c r="D56" i="4"/>
  <c r="Q55" i="4"/>
  <c r="N55" i="4"/>
  <c r="M55" i="4"/>
  <c r="L55" i="4"/>
  <c r="O55" i="4" s="1"/>
  <c r="K55" i="4"/>
  <c r="J55" i="4"/>
  <c r="D55" i="4"/>
  <c r="Q54" i="4"/>
  <c r="N54" i="4"/>
  <c r="M54" i="4"/>
  <c r="K54" i="4"/>
  <c r="J54" i="4"/>
  <c r="L54" i="4" s="1"/>
  <c r="O54" i="4" s="1"/>
  <c r="D54" i="4"/>
  <c r="Q53" i="4"/>
  <c r="R53" i="4" s="1"/>
  <c r="N53" i="4"/>
  <c r="M53" i="4"/>
  <c r="S53" i="4" s="1"/>
  <c r="L53" i="4"/>
  <c r="O53" i="4" s="1"/>
  <c r="K53" i="4"/>
  <c r="J53" i="4"/>
  <c r="D53" i="4"/>
  <c r="Q52" i="4"/>
  <c r="N52" i="4"/>
  <c r="M52" i="4"/>
  <c r="K52" i="4"/>
  <c r="J52" i="4"/>
  <c r="L52" i="4" s="1"/>
  <c r="O52" i="4" s="1"/>
  <c r="D52" i="4"/>
  <c r="Q51" i="4"/>
  <c r="N51" i="4"/>
  <c r="M51" i="4"/>
  <c r="L51" i="4"/>
  <c r="O51" i="4" s="1"/>
  <c r="K51" i="4"/>
  <c r="J51" i="4"/>
  <c r="D51" i="4"/>
  <c r="Q50" i="4"/>
  <c r="N50" i="4"/>
  <c r="M50" i="4"/>
  <c r="K50" i="4"/>
  <c r="J50" i="4"/>
  <c r="L50" i="4" s="1"/>
  <c r="O50" i="4" s="1"/>
  <c r="D50" i="4"/>
  <c r="Q49" i="4"/>
  <c r="R49" i="4" s="1"/>
  <c r="N49" i="4"/>
  <c r="M49" i="4"/>
  <c r="L49" i="4"/>
  <c r="O49" i="4" s="1"/>
  <c r="K49" i="4"/>
  <c r="J49" i="4"/>
  <c r="D49" i="4"/>
  <c r="Q48" i="4"/>
  <c r="M48" i="4"/>
  <c r="K48" i="4"/>
  <c r="N48" i="4" s="1"/>
  <c r="J48" i="4"/>
  <c r="L48" i="4" s="1"/>
  <c r="O48" i="4" s="1"/>
  <c r="D48" i="4"/>
  <c r="Q47" i="4"/>
  <c r="R47" i="4" s="1"/>
  <c r="N47" i="4"/>
  <c r="M47" i="4"/>
  <c r="L47" i="4"/>
  <c r="O47" i="4" s="1"/>
  <c r="K47" i="4"/>
  <c r="J47" i="4"/>
  <c r="D47" i="4"/>
  <c r="Q46" i="4"/>
  <c r="M46" i="4"/>
  <c r="K46" i="4"/>
  <c r="N46" i="4" s="1"/>
  <c r="J46" i="4"/>
  <c r="L46" i="4" s="1"/>
  <c r="O46" i="4" s="1"/>
  <c r="D46" i="4"/>
  <c r="M45" i="4"/>
  <c r="L45" i="4"/>
  <c r="O45" i="4" s="1"/>
  <c r="K45" i="4"/>
  <c r="N45" i="4" s="1"/>
  <c r="J45" i="4"/>
  <c r="D45" i="4"/>
  <c r="Q44" i="4"/>
  <c r="M44" i="4"/>
  <c r="K44" i="4"/>
  <c r="N44" i="4" s="1"/>
  <c r="J44" i="4"/>
  <c r="L44" i="4" s="1"/>
  <c r="O44" i="4" s="1"/>
  <c r="D44" i="4"/>
  <c r="M43" i="4"/>
  <c r="L43" i="4"/>
  <c r="O43" i="4" s="1"/>
  <c r="K43" i="4"/>
  <c r="N43" i="4" s="1"/>
  <c r="J43" i="4"/>
  <c r="D43" i="4"/>
  <c r="M42" i="4"/>
  <c r="Q42" i="4" s="1"/>
  <c r="K42" i="4"/>
  <c r="N42" i="4" s="1"/>
  <c r="J42" i="4"/>
  <c r="L42" i="4" s="1"/>
  <c r="O42" i="4" s="1"/>
  <c r="D42" i="4"/>
  <c r="M41" i="4"/>
  <c r="L41" i="4"/>
  <c r="O41" i="4" s="1"/>
  <c r="K41" i="4"/>
  <c r="N41" i="4" s="1"/>
  <c r="J41" i="4"/>
  <c r="D41" i="4"/>
  <c r="M40" i="4"/>
  <c r="Q40" i="4" s="1"/>
  <c r="R40" i="4" s="1"/>
  <c r="K40" i="4"/>
  <c r="N40" i="4" s="1"/>
  <c r="J40" i="4"/>
  <c r="L40" i="4" s="1"/>
  <c r="O40" i="4" s="1"/>
  <c r="D40" i="4"/>
  <c r="O39" i="4"/>
  <c r="M39" i="4"/>
  <c r="L39" i="4"/>
  <c r="K39" i="4"/>
  <c r="N39" i="4" s="1"/>
  <c r="J39" i="4"/>
  <c r="D39" i="4"/>
  <c r="M38" i="4"/>
  <c r="Q38" i="4" s="1"/>
  <c r="K38" i="4"/>
  <c r="N38" i="4" s="1"/>
  <c r="J38" i="4"/>
  <c r="L38" i="4" s="1"/>
  <c r="O38" i="4" s="1"/>
  <c r="D38" i="4"/>
  <c r="O37" i="4"/>
  <c r="M37" i="4"/>
  <c r="L37" i="4"/>
  <c r="K37" i="4"/>
  <c r="N37" i="4" s="1"/>
  <c r="J37" i="4"/>
  <c r="D37" i="4"/>
  <c r="M36" i="4"/>
  <c r="Q36" i="4" s="1"/>
  <c r="R36" i="4" s="1"/>
  <c r="K36" i="4"/>
  <c r="N36" i="4" s="1"/>
  <c r="J36" i="4"/>
  <c r="L36" i="4" s="1"/>
  <c r="O36" i="4" s="1"/>
  <c r="D36" i="4"/>
  <c r="M35" i="4"/>
  <c r="K35" i="4"/>
  <c r="N35" i="4" s="1"/>
  <c r="J35" i="4"/>
  <c r="L35" i="4" s="1"/>
  <c r="O35" i="4" s="1"/>
  <c r="D35" i="4"/>
  <c r="M34" i="4"/>
  <c r="Q34" i="4" s="1"/>
  <c r="R34" i="4" s="1"/>
  <c r="K34" i="4"/>
  <c r="N34" i="4" s="1"/>
  <c r="J34" i="4"/>
  <c r="L34" i="4" s="1"/>
  <c r="O34" i="4" s="1"/>
  <c r="D34" i="4"/>
  <c r="M33" i="4"/>
  <c r="K33" i="4"/>
  <c r="N33" i="4" s="1"/>
  <c r="J33" i="4"/>
  <c r="L33" i="4" s="1"/>
  <c r="O33" i="4" s="1"/>
  <c r="D33" i="4"/>
  <c r="M32" i="4"/>
  <c r="Q32" i="4" s="1"/>
  <c r="R32" i="4" s="1"/>
  <c r="K32" i="4"/>
  <c r="N32" i="4" s="1"/>
  <c r="J32" i="4"/>
  <c r="L32" i="4" s="1"/>
  <c r="O32" i="4" s="1"/>
  <c r="D32" i="4"/>
  <c r="M31" i="4"/>
  <c r="K31" i="4"/>
  <c r="N31" i="4" s="1"/>
  <c r="J31" i="4"/>
  <c r="L31" i="4" s="1"/>
  <c r="O31" i="4" s="1"/>
  <c r="D31" i="4"/>
  <c r="M30" i="4"/>
  <c r="Q30" i="4" s="1"/>
  <c r="R30" i="4" s="1"/>
  <c r="K30" i="4"/>
  <c r="N30" i="4" s="1"/>
  <c r="J30" i="4"/>
  <c r="L30" i="4" s="1"/>
  <c r="O30" i="4" s="1"/>
  <c r="D30" i="4"/>
  <c r="M29" i="4"/>
  <c r="K29" i="4"/>
  <c r="N29" i="4" s="1"/>
  <c r="J29" i="4"/>
  <c r="L29" i="4" s="1"/>
  <c r="O29" i="4" s="1"/>
  <c r="D29" i="4"/>
  <c r="M28" i="4"/>
  <c r="Q28" i="4" s="1"/>
  <c r="R28" i="4" s="1"/>
  <c r="K28" i="4"/>
  <c r="N28" i="4" s="1"/>
  <c r="J28" i="4"/>
  <c r="L28" i="4" s="1"/>
  <c r="O28" i="4" s="1"/>
  <c r="D28" i="4"/>
  <c r="M27" i="4"/>
  <c r="K27" i="4"/>
  <c r="N27" i="4" s="1"/>
  <c r="J27" i="4"/>
  <c r="L27" i="4" s="1"/>
  <c r="O27" i="4" s="1"/>
  <c r="D27" i="4"/>
  <c r="O26" i="4"/>
  <c r="M26" i="4"/>
  <c r="Q26" i="4" s="1"/>
  <c r="K26" i="4"/>
  <c r="N26" i="4" s="1"/>
  <c r="J26" i="4"/>
  <c r="L26" i="4" s="1"/>
  <c r="D26" i="4"/>
  <c r="O25" i="4"/>
  <c r="M25" i="4"/>
  <c r="K25" i="4"/>
  <c r="N25" i="4" s="1"/>
  <c r="J25" i="4"/>
  <c r="L25" i="4" s="1"/>
  <c r="D25" i="4"/>
  <c r="O24" i="4"/>
  <c r="M24" i="4"/>
  <c r="K24" i="4"/>
  <c r="N24" i="4" s="1"/>
  <c r="J24" i="4"/>
  <c r="L24" i="4" s="1"/>
  <c r="D24" i="4"/>
  <c r="O23" i="4"/>
  <c r="M23" i="4"/>
  <c r="K23" i="4"/>
  <c r="N23" i="4" s="1"/>
  <c r="J23" i="4"/>
  <c r="L23" i="4" s="1"/>
  <c r="D23" i="4"/>
  <c r="O22" i="4"/>
  <c r="M22" i="4"/>
  <c r="K22" i="4"/>
  <c r="N22" i="4" s="1"/>
  <c r="J22" i="4"/>
  <c r="L22" i="4" s="1"/>
  <c r="D22" i="4"/>
  <c r="O21" i="4"/>
  <c r="M21" i="4"/>
  <c r="K21" i="4"/>
  <c r="N21" i="4" s="1"/>
  <c r="J21" i="4"/>
  <c r="L21" i="4" s="1"/>
  <c r="D21" i="4"/>
  <c r="O20" i="4"/>
  <c r="M20" i="4"/>
  <c r="K20" i="4"/>
  <c r="N20" i="4" s="1"/>
  <c r="J20" i="4"/>
  <c r="L20" i="4" s="1"/>
  <c r="D20" i="4"/>
  <c r="O19" i="4"/>
  <c r="M19" i="4"/>
  <c r="K19" i="4"/>
  <c r="N19" i="4" s="1"/>
  <c r="J19" i="4"/>
  <c r="L19" i="4" s="1"/>
  <c r="D19" i="4"/>
  <c r="O18" i="4"/>
  <c r="M18" i="4"/>
  <c r="K18" i="4"/>
  <c r="N18" i="4" s="1"/>
  <c r="J18" i="4"/>
  <c r="L18" i="4" s="1"/>
  <c r="D18" i="4"/>
  <c r="O17" i="4"/>
  <c r="M17" i="4"/>
  <c r="L17" i="4"/>
  <c r="K17" i="4"/>
  <c r="N17" i="4" s="1"/>
  <c r="J17" i="4"/>
  <c r="D17" i="4"/>
  <c r="M16" i="4"/>
  <c r="K16" i="4"/>
  <c r="N16" i="4" s="1"/>
  <c r="J16" i="4"/>
  <c r="L16" i="4" s="1"/>
  <c r="O16" i="4" s="1"/>
  <c r="D16" i="4"/>
  <c r="O15" i="4"/>
  <c r="M15" i="4"/>
  <c r="Q15" i="4" s="1"/>
  <c r="R15" i="4" s="1"/>
  <c r="L15" i="4"/>
  <c r="K15" i="4"/>
  <c r="N15" i="4" s="1"/>
  <c r="J15" i="4"/>
  <c r="D15" i="4"/>
  <c r="M14" i="4"/>
  <c r="K14" i="4"/>
  <c r="N14" i="4" s="1"/>
  <c r="J14" i="4"/>
  <c r="L14" i="4" s="1"/>
  <c r="O14" i="4" s="1"/>
  <c r="D14" i="4"/>
  <c r="O13" i="4"/>
  <c r="M13" i="4"/>
  <c r="Q13" i="4" s="1"/>
  <c r="R13" i="4" s="1"/>
  <c r="L13" i="4"/>
  <c r="K13" i="4"/>
  <c r="N13" i="4" s="1"/>
  <c r="J13" i="4"/>
  <c r="D13" i="4"/>
  <c r="M12" i="4"/>
  <c r="K12" i="4"/>
  <c r="N12" i="4" s="1"/>
  <c r="J12" i="4"/>
  <c r="L12" i="4" s="1"/>
  <c r="O12" i="4" s="1"/>
  <c r="D12" i="4"/>
  <c r="O11" i="4"/>
  <c r="M11" i="4"/>
  <c r="Q11" i="4" s="1"/>
  <c r="R11" i="4" s="1"/>
  <c r="L11" i="4"/>
  <c r="K11" i="4"/>
  <c r="N11" i="4" s="1"/>
  <c r="J11" i="4"/>
  <c r="D11" i="4"/>
  <c r="M10" i="4"/>
  <c r="K10" i="4"/>
  <c r="N10" i="4" s="1"/>
  <c r="J10" i="4"/>
  <c r="L10" i="4" s="1"/>
  <c r="O10" i="4" s="1"/>
  <c r="D10" i="4"/>
  <c r="O9" i="4"/>
  <c r="M9" i="4"/>
  <c r="Q9" i="4" s="1"/>
  <c r="R9" i="4" s="1"/>
  <c r="L9" i="4"/>
  <c r="K9" i="4"/>
  <c r="N9" i="4" s="1"/>
  <c r="J9" i="4"/>
  <c r="D9" i="4"/>
  <c r="M8" i="4"/>
  <c r="K8" i="4"/>
  <c r="N8" i="4" s="1"/>
  <c r="J8" i="4"/>
  <c r="L8" i="4" s="1"/>
  <c r="O8" i="4" s="1"/>
  <c r="D8" i="4"/>
  <c r="O7" i="4"/>
  <c r="M7" i="4"/>
  <c r="Q7" i="4" s="1"/>
  <c r="R7" i="4" s="1"/>
  <c r="L7" i="4"/>
  <c r="K7" i="4"/>
  <c r="N7" i="4" s="1"/>
  <c r="J7" i="4"/>
  <c r="D7" i="4"/>
  <c r="M6" i="4"/>
  <c r="K6" i="4"/>
  <c r="N6" i="4" s="1"/>
  <c r="J6" i="4"/>
  <c r="L6" i="4" s="1"/>
  <c r="O6" i="4" s="1"/>
  <c r="D6" i="4"/>
  <c r="O5" i="4"/>
  <c r="M5" i="4"/>
  <c r="Q5" i="4" s="1"/>
  <c r="R5" i="4" s="1"/>
  <c r="L5" i="4"/>
  <c r="K5" i="4"/>
  <c r="N5" i="4" s="1"/>
  <c r="J5" i="4"/>
  <c r="D5" i="4"/>
  <c r="M4" i="4"/>
  <c r="K4" i="4"/>
  <c r="N4" i="4" s="1"/>
  <c r="J4" i="4"/>
  <c r="L4" i="4" s="1"/>
  <c r="O4" i="4" s="1"/>
  <c r="D4" i="4"/>
  <c r="O3" i="4"/>
  <c r="M3" i="4"/>
  <c r="Q3" i="4" s="1"/>
  <c r="R3" i="4" s="1"/>
  <c r="L3" i="4"/>
  <c r="K3" i="4"/>
  <c r="N3" i="4" s="1"/>
  <c r="J3" i="4"/>
  <c r="D3" i="4"/>
  <c r="M2" i="4"/>
  <c r="K2" i="4"/>
  <c r="N2" i="4" s="1"/>
  <c r="J2" i="4"/>
  <c r="L2" i="4" s="1"/>
  <c r="O2" i="4" s="1"/>
  <c r="D2" i="4"/>
  <c r="E5" i="3"/>
  <c r="F5" i="3" s="1"/>
  <c r="E4" i="3"/>
  <c r="F4" i="3" s="1"/>
  <c r="E3" i="3"/>
  <c r="F3" i="3" s="1"/>
  <c r="E2" i="3"/>
  <c r="F2" i="3" s="1"/>
  <c r="E6" i="2"/>
  <c r="E5" i="2"/>
  <c r="E4" i="2"/>
  <c r="E3" i="2"/>
  <c r="E2" i="2"/>
  <c r="G452" i="9"/>
  <c r="G388" i="9"/>
  <c r="G324" i="9"/>
  <c r="G401" i="9"/>
  <c r="G337" i="9"/>
  <c r="G273" i="9"/>
  <c r="G410" i="9"/>
  <c r="G346" i="9"/>
  <c r="G427" i="9"/>
  <c r="G363" i="9"/>
  <c r="G299" i="9"/>
  <c r="G234" i="9"/>
  <c r="G170" i="9"/>
  <c r="G106" i="9"/>
  <c r="G300" i="9"/>
  <c r="G268" i="9"/>
  <c r="G219" i="9"/>
  <c r="G155" i="9"/>
  <c r="G91" i="9"/>
  <c r="G196" i="9"/>
  <c r="G132" i="9"/>
  <c r="G221" i="9"/>
  <c r="G157" i="9"/>
  <c r="G53" i="9"/>
  <c r="J5" i="9"/>
  <c r="G54" i="9"/>
  <c r="J9" i="9"/>
  <c r="G23" i="9"/>
  <c r="G60" i="9"/>
  <c r="G444" i="7"/>
  <c r="G380" i="7"/>
  <c r="G316" i="7"/>
  <c r="G252" i="7"/>
  <c r="G393" i="7"/>
  <c r="G329" i="7"/>
  <c r="G410" i="7"/>
  <c r="G346" i="7"/>
  <c r="G282" i="7"/>
  <c r="G315" i="7"/>
  <c r="G188" i="7"/>
  <c r="G124" i="7"/>
  <c r="G60" i="7"/>
  <c r="G415" i="7"/>
  <c r="G213" i="7"/>
  <c r="G149" i="7"/>
  <c r="G85" i="7"/>
  <c r="G21" i="7"/>
  <c r="G238" i="7"/>
  <c r="G174" i="7"/>
  <c r="G110" i="7"/>
  <c r="G46" i="7"/>
  <c r="J5" i="7"/>
  <c r="G327" i="7"/>
  <c r="G281" i="7"/>
  <c r="G247" i="7"/>
  <c r="G183" i="7"/>
  <c r="G119" i="7"/>
  <c r="G55" i="7"/>
  <c r="G67" i="7"/>
  <c r="G360" i="9"/>
  <c r="G373" i="9"/>
  <c r="G446" i="9"/>
  <c r="G318" i="9"/>
  <c r="G335" i="9"/>
  <c r="G206" i="9"/>
  <c r="G432" i="9"/>
  <c r="G368" i="9"/>
  <c r="G445" i="9"/>
  <c r="G381" i="9"/>
  <c r="G317" i="9"/>
  <c r="G454" i="9"/>
  <c r="G390" i="9"/>
  <c r="G326" i="9"/>
  <c r="G407" i="9"/>
  <c r="G343" i="9"/>
  <c r="G279" i="9"/>
  <c r="G214" i="9"/>
  <c r="G150" i="9"/>
  <c r="G86" i="9"/>
  <c r="G290" i="9"/>
  <c r="G258" i="9"/>
  <c r="G199" i="9"/>
  <c r="G135" i="9"/>
  <c r="G240" i="9"/>
  <c r="G176" i="9"/>
  <c r="G112" i="9"/>
  <c r="G201" i="9"/>
  <c r="G137" i="9"/>
  <c r="G33" i="9"/>
  <c r="G97" i="9"/>
  <c r="G34" i="9"/>
  <c r="G67" i="9"/>
  <c r="G105" i="9"/>
  <c r="G40" i="9"/>
  <c r="G424" i="7"/>
  <c r="G360" i="7"/>
  <c r="G296" i="7"/>
  <c r="G437" i="7"/>
  <c r="G373" i="7"/>
  <c r="G454" i="7"/>
  <c r="G390" i="7"/>
  <c r="G326" i="7"/>
  <c r="G262" i="7"/>
  <c r="G232" i="7"/>
  <c r="G168" i="7"/>
  <c r="G104" i="7"/>
  <c r="G40" i="7"/>
  <c r="G335" i="7"/>
  <c r="G193" i="7"/>
  <c r="G129" i="7"/>
  <c r="G65" i="7"/>
  <c r="G435" i="7"/>
  <c r="G218" i="7"/>
  <c r="G154" i="7"/>
  <c r="G90" i="7"/>
  <c r="G436" i="9"/>
  <c r="G372" i="9"/>
  <c r="G449" i="9"/>
  <c r="G385" i="9"/>
  <c r="G321" i="9"/>
  <c r="G257" i="9"/>
  <c r="G394" i="9"/>
  <c r="G330" i="9"/>
  <c r="G411" i="9"/>
  <c r="G347" i="9"/>
  <c r="G283" i="9"/>
  <c r="G218" i="9"/>
  <c r="G154" i="9"/>
  <c r="G90" i="9"/>
  <c r="G292" i="9"/>
  <c r="G260" i="9"/>
  <c r="G203" i="9"/>
  <c r="G139" i="9"/>
  <c r="G244" i="9"/>
  <c r="G180" i="9"/>
  <c r="G116" i="9"/>
  <c r="G205" i="9"/>
  <c r="G141" i="9"/>
  <c r="G37" i="9"/>
  <c r="G101" i="9"/>
  <c r="G38" i="9"/>
  <c r="G75" i="9"/>
  <c r="G113" i="9"/>
  <c r="G44" i="9"/>
  <c r="G428" i="7"/>
  <c r="G364" i="7"/>
  <c r="G300" i="7"/>
  <c r="G441" i="7"/>
  <c r="G377" i="7"/>
  <c r="G313" i="7"/>
  <c r="G394" i="7"/>
  <c r="G330" i="7"/>
  <c r="G266" i="7"/>
  <c r="G236" i="7"/>
  <c r="G172" i="7"/>
  <c r="G108" i="7"/>
  <c r="G44" i="7"/>
  <c r="G351" i="7"/>
  <c r="G197" i="7"/>
  <c r="G133" i="7"/>
  <c r="G69" i="7"/>
  <c r="G451" i="7"/>
  <c r="G222" i="7"/>
  <c r="G158" i="7"/>
  <c r="G94" i="7"/>
  <c r="G30" i="7"/>
  <c r="J4" i="7"/>
  <c r="G305" i="7"/>
  <c r="G273" i="7"/>
  <c r="G231" i="7"/>
  <c r="G167" i="7"/>
  <c r="G103" i="7"/>
  <c r="G39" i="7"/>
  <c r="G35" i="7"/>
  <c r="G328" i="9"/>
  <c r="G341" i="9"/>
  <c r="G414" i="9"/>
  <c r="G431" i="9"/>
  <c r="G303" i="9"/>
  <c r="G174" i="9"/>
  <c r="G416" i="9"/>
  <c r="G352" i="9"/>
  <c r="G429" i="9"/>
  <c r="G365" i="9"/>
  <c r="G301" i="9"/>
  <c r="G438" i="9"/>
  <c r="G374" i="9"/>
  <c r="G455" i="9"/>
  <c r="G391" i="9"/>
  <c r="G327" i="9"/>
  <c r="G263" i="9"/>
  <c r="G198" i="9"/>
  <c r="G134" i="9"/>
  <c r="G70" i="9"/>
  <c r="G282" i="9"/>
  <c r="G247" i="9"/>
  <c r="G183" i="9"/>
  <c r="G119" i="9"/>
  <c r="G224" i="9"/>
  <c r="G160" i="9"/>
  <c r="G249" i="9"/>
  <c r="G185" i="9"/>
  <c r="G121" i="9"/>
  <c r="G17" i="9"/>
  <c r="G80" i="9"/>
  <c r="G18" i="9"/>
  <c r="G51" i="9"/>
  <c r="G88" i="9"/>
  <c r="G24" i="9"/>
  <c r="G408" i="7"/>
  <c r="G344" i="7"/>
  <c r="G280" i="7"/>
  <c r="G421" i="7"/>
  <c r="G357" i="7"/>
  <c r="G438" i="7"/>
  <c r="G374" i="7"/>
  <c r="G310" i="7"/>
  <c r="G427" i="7"/>
  <c r="G216" i="7"/>
  <c r="G152" i="7"/>
  <c r="G88" i="7"/>
  <c r="G24" i="7"/>
  <c r="G241" i="7"/>
  <c r="G177" i="7"/>
  <c r="G113" i="7"/>
  <c r="G49" i="7"/>
  <c r="G371" i="7"/>
  <c r="G202" i="7"/>
  <c r="G138" i="7"/>
  <c r="G74" i="7"/>
  <c r="J10" i="7"/>
  <c r="G439" i="7"/>
  <c r="G295" i="7"/>
  <c r="G263" i="7"/>
  <c r="G211" i="7"/>
  <c r="G147" i="7"/>
  <c r="G51" i="7"/>
  <c r="G412" i="9"/>
  <c r="G348" i="9"/>
  <c r="G425" i="9"/>
  <c r="G361" i="9"/>
  <c r="G297" i="9"/>
  <c r="G434" i="9"/>
  <c r="G420" i="9"/>
  <c r="G356" i="9"/>
  <c r="G433" i="9"/>
  <c r="G369" i="9"/>
  <c r="G305" i="9"/>
  <c r="G442" i="9"/>
  <c r="G378" i="9"/>
  <c r="G314" i="9"/>
  <c r="G395" i="9"/>
  <c r="G331" i="9"/>
  <c r="G267" i="9"/>
  <c r="G202" i="9"/>
  <c r="G138" i="9"/>
  <c r="G74" i="9"/>
  <c r="G284" i="9"/>
  <c r="G251" i="9"/>
  <c r="G187" i="9"/>
  <c r="G123" i="9"/>
  <c r="G228" i="9"/>
  <c r="G164" i="9"/>
  <c r="G253" i="9"/>
  <c r="G189" i="9"/>
  <c r="G125" i="9"/>
  <c r="G21" i="9"/>
  <c r="G85" i="9"/>
  <c r="G22" i="9"/>
  <c r="G55" i="9"/>
  <c r="G92" i="9"/>
  <c r="G28" i="9"/>
  <c r="G412" i="7"/>
  <c r="G348" i="7"/>
  <c r="G284" i="7"/>
  <c r="G425" i="7"/>
  <c r="G361" i="7"/>
  <c r="G442" i="7"/>
  <c r="G378" i="7"/>
  <c r="G314" i="7"/>
  <c r="G443" i="7"/>
  <c r="G220" i="7"/>
  <c r="G156" i="7"/>
  <c r="G92" i="7"/>
  <c r="G28" i="7"/>
  <c r="G245" i="7"/>
  <c r="G181" i="7"/>
  <c r="G117" i="7"/>
  <c r="G53" i="7"/>
  <c r="G387" i="7"/>
  <c r="G206" i="7"/>
  <c r="G142" i="7"/>
  <c r="G78" i="7"/>
  <c r="G14" i="7"/>
  <c r="G455" i="7"/>
  <c r="G297" i="7"/>
  <c r="G265" i="7"/>
  <c r="G215" i="7"/>
  <c r="G151" i="7"/>
  <c r="G87" i="7"/>
  <c r="G23" i="7"/>
  <c r="G440" i="9"/>
  <c r="G437" i="9"/>
  <c r="G309" i="9"/>
  <c r="G382" i="9"/>
  <c r="G399" i="9"/>
  <c r="G271" i="9"/>
  <c r="G142" i="9"/>
  <c r="G400" i="9"/>
  <c r="G336" i="9"/>
  <c r="G413" i="9"/>
  <c r="G349" i="9"/>
  <c r="G285" i="9"/>
  <c r="G422" i="9"/>
  <c r="G358" i="9"/>
  <c r="G439" i="9"/>
  <c r="G375" i="9"/>
  <c r="G311" i="9"/>
  <c r="G246" i="9"/>
  <c r="G182" i="9"/>
  <c r="G118" i="9"/>
  <c r="G306" i="9"/>
  <c r="G274" i="9"/>
  <c r="G231" i="9"/>
  <c r="G167" i="9"/>
  <c r="G103" i="9"/>
  <c r="G208" i="9"/>
  <c r="G144" i="9"/>
  <c r="G233" i="9"/>
  <c r="G169" i="9"/>
  <c r="G65" i="9"/>
  <c r="G5" i="9"/>
  <c r="G66" i="9"/>
  <c r="J6" i="9"/>
  <c r="G35" i="9"/>
  <c r="G73" i="9"/>
  <c r="G10" i="9"/>
  <c r="G392" i="7"/>
  <c r="G328" i="7"/>
  <c r="G264" i="7"/>
  <c r="G405" i="7"/>
  <c r="G341" i="7"/>
  <c r="G422" i="7"/>
  <c r="G358" i="7"/>
  <c r="G294" i="7"/>
  <c r="G363" i="7"/>
  <c r="G200" i="7"/>
  <c r="G136" i="7"/>
  <c r="G72" i="7"/>
  <c r="G10" i="7"/>
  <c r="G225" i="7"/>
  <c r="G161" i="7"/>
  <c r="G97" i="7"/>
  <c r="G33" i="7"/>
  <c r="G250" i="7"/>
  <c r="G186" i="7"/>
  <c r="G122" i="7"/>
  <c r="G404" i="9"/>
  <c r="G340" i="9"/>
  <c r="G417" i="9"/>
  <c r="G353" i="9"/>
  <c r="G289" i="9"/>
  <c r="G426" i="9"/>
  <c r="G362" i="9"/>
  <c r="G443" i="9"/>
  <c r="G379" i="9"/>
  <c r="G315" i="9"/>
  <c r="G250" i="9"/>
  <c r="G186" i="9"/>
  <c r="G122" i="9"/>
  <c r="G308" i="9"/>
  <c r="G276" i="9"/>
  <c r="G235" i="9"/>
  <c r="G171" i="9"/>
  <c r="G107" i="9"/>
  <c r="G212" i="9"/>
  <c r="G148" i="9"/>
  <c r="G237" i="9"/>
  <c r="G173" i="9"/>
  <c r="G71" i="9"/>
  <c r="J7" i="9"/>
  <c r="G69" i="9"/>
  <c r="G8" i="9"/>
  <c r="G39" i="9"/>
  <c r="G76" i="9"/>
  <c r="G12" i="9"/>
  <c r="G396" i="7"/>
  <c r="G332" i="7"/>
  <c r="G268" i="7"/>
  <c r="G409" i="7"/>
  <c r="G345" i="7"/>
  <c r="G426" i="7"/>
  <c r="G362" i="7"/>
  <c r="G298" i="7"/>
  <c r="G379" i="7"/>
  <c r="G204" i="7"/>
  <c r="G140" i="7"/>
  <c r="G76" i="7"/>
  <c r="G12" i="7"/>
  <c r="G229" i="7"/>
  <c r="G165" i="7"/>
  <c r="G101" i="7"/>
  <c r="G37" i="7"/>
  <c r="G323" i="7"/>
  <c r="G190" i="7"/>
  <c r="G126" i="7"/>
  <c r="G62" i="7"/>
  <c r="G4" i="7"/>
  <c r="G391" i="7"/>
  <c r="G289" i="7"/>
  <c r="G257" i="7"/>
  <c r="G199" i="7"/>
  <c r="G135" i="7"/>
  <c r="G71" i="7"/>
  <c r="G99" i="7"/>
  <c r="G392" i="9"/>
  <c r="G405" i="9"/>
  <c r="G277" i="9"/>
  <c r="G350" i="9"/>
  <c r="G367" i="9"/>
  <c r="G238" i="9"/>
  <c r="G448" i="9"/>
  <c r="G384" i="9"/>
  <c r="G320" i="9"/>
  <c r="G397" i="9"/>
  <c r="G333" i="9"/>
  <c r="G269" i="9"/>
  <c r="G406" i="9"/>
  <c r="G342" i="9"/>
  <c r="G423" i="9"/>
  <c r="G359" i="9"/>
  <c r="G295" i="9"/>
  <c r="G230" i="9"/>
  <c r="G166" i="9"/>
  <c r="G102" i="9"/>
  <c r="G298" i="9"/>
  <c r="G266" i="9"/>
  <c r="G215" i="9"/>
  <c r="G151" i="9"/>
  <c r="G87" i="9"/>
  <c r="G192" i="9"/>
  <c r="G128" i="9"/>
  <c r="G217" i="9"/>
  <c r="G153" i="9"/>
  <c r="G49" i="9"/>
  <c r="J8" i="9"/>
  <c r="G50" i="9"/>
  <c r="G3" i="9"/>
  <c r="G19" i="9"/>
  <c r="G56" i="9"/>
  <c r="G440" i="7"/>
  <c r="G376" i="7"/>
  <c r="G312" i="7"/>
  <c r="G453" i="7"/>
  <c r="G389" i="7"/>
  <c r="G325" i="7"/>
  <c r="G406" i="7"/>
  <c r="G342" i="7"/>
  <c r="G278" i="7"/>
  <c r="G248" i="7"/>
  <c r="G184" i="7"/>
  <c r="G120" i="7"/>
  <c r="G56" i="7"/>
  <c r="G399" i="7"/>
  <c r="G209" i="7"/>
  <c r="G145" i="7"/>
  <c r="G81" i="7"/>
  <c r="G17" i="7"/>
  <c r="G234" i="7"/>
  <c r="G170" i="7"/>
  <c r="G106" i="7"/>
  <c r="G42" i="7"/>
  <c r="G3" i="7"/>
  <c r="G311" i="7"/>
  <c r="G279" i="7"/>
  <c r="G243" i="7"/>
  <c r="G179" i="7"/>
  <c r="G115" i="7"/>
  <c r="G444" i="9"/>
  <c r="G380" i="9"/>
  <c r="G316" i="9"/>
  <c r="G393" i="9"/>
  <c r="G329" i="9"/>
  <c r="G265" i="9"/>
  <c r="G58" i="7"/>
  <c r="G375" i="7"/>
  <c r="G255" i="7"/>
  <c r="G131" i="7"/>
  <c r="G396" i="9"/>
  <c r="G409" i="9"/>
  <c r="G281" i="9"/>
  <c r="G386" i="9"/>
  <c r="G322" i="9"/>
  <c r="G403" i="9"/>
  <c r="G339" i="9"/>
  <c r="G275" i="9"/>
  <c r="G210" i="9"/>
  <c r="G146" i="9"/>
  <c r="G82" i="9"/>
  <c r="G288" i="9"/>
  <c r="G256" i="9"/>
  <c r="G195" i="9"/>
  <c r="G131" i="9"/>
  <c r="G236" i="9"/>
  <c r="G172" i="9"/>
  <c r="G108" i="9"/>
  <c r="G197" i="9"/>
  <c r="G133" i="9"/>
  <c r="G29" i="9"/>
  <c r="G93" i="9"/>
  <c r="G30" i="9"/>
  <c r="G63" i="9"/>
  <c r="G100" i="9"/>
  <c r="G36" i="9"/>
  <c r="G420" i="7"/>
  <c r="G356" i="7"/>
  <c r="G292" i="7"/>
  <c r="G433" i="7"/>
  <c r="G369" i="7"/>
  <c r="G450" i="7"/>
  <c r="G386" i="7"/>
  <c r="G322" i="7"/>
  <c r="G258" i="7"/>
  <c r="G228" i="7"/>
  <c r="G164" i="7"/>
  <c r="G100" i="7"/>
  <c r="G36" i="7"/>
  <c r="G319" i="7"/>
  <c r="G189" i="7"/>
  <c r="G125" i="7"/>
  <c r="G61" i="7"/>
  <c r="G419" i="7"/>
  <c r="G214" i="7"/>
  <c r="G150" i="7"/>
  <c r="G86" i="7"/>
  <c r="G22" i="7"/>
  <c r="G5" i="7"/>
  <c r="G301" i="7"/>
  <c r="G269" i="7"/>
  <c r="G223" i="7"/>
  <c r="G159" i="7"/>
  <c r="G95" i="7"/>
  <c r="G31" i="7"/>
  <c r="G344" i="9"/>
  <c r="G357" i="9"/>
  <c r="G430" i="9"/>
  <c r="G447" i="9"/>
  <c r="G319" i="9"/>
  <c r="G190" i="9"/>
  <c r="G286" i="9"/>
  <c r="G232" i="9"/>
  <c r="G129" i="9"/>
  <c r="G59" i="9"/>
  <c r="G352" i="7"/>
  <c r="G446" i="7"/>
  <c r="G224" i="7"/>
  <c r="G249" i="7"/>
  <c r="G18" i="7"/>
  <c r="G219" i="7"/>
  <c r="G144" i="7"/>
  <c r="J6" i="7"/>
  <c r="G304" i="7"/>
  <c r="G235" i="7"/>
  <c r="G216" i="9"/>
  <c r="G336" i="7"/>
  <c r="G407" i="7"/>
  <c r="G225" i="9"/>
  <c r="G397" i="7"/>
  <c r="G89" i="7"/>
  <c r="G59" i="7"/>
  <c r="G83" i="9"/>
  <c r="G6" i="7"/>
  <c r="G26" i="7"/>
  <c r="G303" i="7"/>
  <c r="G227" i="7"/>
  <c r="G83" i="7"/>
  <c r="G364" i="9"/>
  <c r="G377" i="9"/>
  <c r="G450" i="9"/>
  <c r="G370" i="9"/>
  <c r="G451" i="9"/>
  <c r="G387" i="9"/>
  <c r="G323" i="9"/>
  <c r="G259" i="9"/>
  <c r="G194" i="9"/>
  <c r="G130" i="9"/>
  <c r="G312" i="9"/>
  <c r="G280" i="9"/>
  <c r="G243" i="9"/>
  <c r="G179" i="9"/>
  <c r="G115" i="9"/>
  <c r="G220" i="9"/>
  <c r="G156" i="9"/>
  <c r="G245" i="9"/>
  <c r="G181" i="9"/>
  <c r="G117" i="9"/>
  <c r="G13" i="9"/>
  <c r="G77" i="9"/>
  <c r="G14" i="9"/>
  <c r="G47" i="9"/>
  <c r="G84" i="9"/>
  <c r="G20" i="9"/>
  <c r="G404" i="7"/>
  <c r="G340" i="7"/>
  <c r="G276" i="7"/>
  <c r="G417" i="7"/>
  <c r="G353" i="7"/>
  <c r="G434" i="7"/>
  <c r="G370" i="7"/>
  <c r="G306" i="7"/>
  <c r="G411" i="7"/>
  <c r="G212" i="7"/>
  <c r="G148" i="7"/>
  <c r="G84" i="7"/>
  <c r="G20" i="7"/>
  <c r="G237" i="7"/>
  <c r="G173" i="7"/>
  <c r="G109" i="7"/>
  <c r="G45" i="7"/>
  <c r="G355" i="7"/>
  <c r="G198" i="7"/>
  <c r="G134" i="7"/>
  <c r="G70" i="7"/>
  <c r="G8" i="7"/>
  <c r="G423" i="7"/>
  <c r="G293" i="7"/>
  <c r="G261" i="7"/>
  <c r="G207" i="7"/>
  <c r="G143" i="7"/>
  <c r="G79" i="7"/>
  <c r="G15" i="7"/>
  <c r="G453" i="9"/>
  <c r="G325" i="9"/>
  <c r="G398" i="9"/>
  <c r="G415" i="9"/>
  <c r="G287" i="9"/>
  <c r="G158" i="9"/>
  <c r="G254" i="9"/>
  <c r="G168" i="9"/>
  <c r="G25" i="9"/>
  <c r="G96" i="9"/>
  <c r="G288" i="7"/>
  <c r="G382" i="7"/>
  <c r="G160" i="7"/>
  <c r="G185" i="7"/>
  <c r="G210" i="7"/>
  <c r="J3" i="7"/>
  <c r="G155" i="7"/>
  <c r="G16" i="7"/>
  <c r="G339" i="7"/>
  <c r="G291" i="7"/>
  <c r="G11" i="7"/>
  <c r="G381" i="7"/>
  <c r="G112" i="7"/>
  <c r="G162" i="7"/>
  <c r="G107" i="7"/>
  <c r="G239" i="9"/>
  <c r="G152" i="9"/>
  <c r="G9" i="9"/>
  <c r="G81" i="9"/>
  <c r="G272" i="7"/>
  <c r="G366" i="7"/>
  <c r="G80" i="7"/>
  <c r="G203" i="7"/>
  <c r="G302" i="9"/>
  <c r="G95" i="9"/>
  <c r="G161" i="9"/>
  <c r="G2" i="9"/>
  <c r="G384" i="7"/>
  <c r="G333" i="7"/>
  <c r="G331" i="7"/>
  <c r="G431" i="7"/>
  <c r="G25" i="7"/>
  <c r="G50" i="7"/>
  <c r="G251" i="7"/>
  <c r="G94" i="9"/>
  <c r="G143" i="9"/>
  <c r="G209" i="9"/>
  <c r="G48" i="9"/>
  <c r="G334" i="7"/>
  <c r="G73" i="7"/>
  <c r="G275" i="7"/>
  <c r="G146" i="7"/>
  <c r="G130" i="7"/>
  <c r="G145" i="9"/>
  <c r="G367" i="7"/>
  <c r="G34" i="7"/>
  <c r="G175" i="9"/>
  <c r="G241" i="9"/>
  <c r="G16" i="9"/>
  <c r="G413" i="7"/>
  <c r="G169" i="7"/>
  <c r="G270" i="9"/>
  <c r="G200" i="9"/>
  <c r="G27" i="9"/>
  <c r="G320" i="7"/>
  <c r="G192" i="7"/>
  <c r="G217" i="7"/>
  <c r="G7" i="7"/>
  <c r="G187" i="7"/>
  <c r="G248" i="9"/>
  <c r="G41" i="9"/>
  <c r="G176" i="7"/>
  <c r="G226" i="7"/>
  <c r="G2" i="7"/>
  <c r="G287" i="7"/>
  <c r="G195" i="7"/>
  <c r="G19" i="7"/>
  <c r="G332" i="9"/>
  <c r="G345" i="9"/>
  <c r="G418" i="9"/>
  <c r="G354" i="9"/>
  <c r="G435" i="9"/>
  <c r="G371" i="9"/>
  <c r="G307" i="9"/>
  <c r="G242" i="9"/>
  <c r="G178" i="9"/>
  <c r="G114" i="9"/>
  <c r="G304" i="9"/>
  <c r="G272" i="9"/>
  <c r="G227" i="9"/>
  <c r="G163" i="9"/>
  <c r="G99" i="9"/>
  <c r="G204" i="9"/>
  <c r="G140" i="9"/>
  <c r="G229" i="9"/>
  <c r="G165" i="9"/>
  <c r="G61" i="9"/>
  <c r="J3" i="9"/>
  <c r="G62" i="9"/>
  <c r="G4" i="9"/>
  <c r="G31" i="9"/>
  <c r="G68" i="9"/>
  <c r="G452" i="7"/>
  <c r="G388" i="7"/>
  <c r="G324" i="7"/>
  <c r="G260" i="7"/>
  <c r="G401" i="7"/>
  <c r="G337" i="7"/>
  <c r="G418" i="7"/>
  <c r="G354" i="7"/>
  <c r="G290" i="7"/>
  <c r="G347" i="7"/>
  <c r="G196" i="7"/>
  <c r="G132" i="7"/>
  <c r="G68" i="7"/>
  <c r="G447" i="7"/>
  <c r="G221" i="7"/>
  <c r="G157" i="7"/>
  <c r="G93" i="7"/>
  <c r="G29" i="7"/>
  <c r="G246" i="7"/>
  <c r="G182" i="7"/>
  <c r="G118" i="7"/>
  <c r="G54" i="7"/>
  <c r="J9" i="7"/>
  <c r="G359" i="7"/>
  <c r="G285" i="7"/>
  <c r="G253" i="7"/>
  <c r="G191" i="7"/>
  <c r="G127" i="7"/>
  <c r="G63" i="7"/>
  <c r="G408" i="9"/>
  <c r="G421" i="9"/>
  <c r="G293" i="9"/>
  <c r="G366" i="9"/>
  <c r="G383" i="9"/>
  <c r="G255" i="9"/>
  <c r="G424" i="9"/>
  <c r="G191" i="9"/>
  <c r="G104" i="9"/>
  <c r="G89" i="9"/>
  <c r="G32" i="9"/>
  <c r="G429" i="7"/>
  <c r="G318" i="7"/>
  <c r="G96" i="7"/>
  <c r="G121" i="7"/>
  <c r="G299" i="7"/>
  <c r="G91" i="7"/>
  <c r="G233" i="7"/>
  <c r="G259" i="7"/>
  <c r="G398" i="7"/>
  <c r="G126" i="9"/>
  <c r="G72" i="9"/>
  <c r="G302" i="7"/>
  <c r="G109" i="9"/>
  <c r="G57" i="9"/>
  <c r="G414" i="7"/>
  <c r="G242" i="7"/>
  <c r="G294" i="9"/>
  <c r="G368" i="7"/>
  <c r="G171" i="7"/>
  <c r="J7" i="7"/>
  <c r="G271" i="7"/>
  <c r="G163" i="7"/>
  <c r="G428" i="9"/>
  <c r="G441" i="9"/>
  <c r="G313" i="9"/>
  <c r="G402" i="9"/>
  <c r="G338" i="9"/>
  <c r="G419" i="9"/>
  <c r="G355" i="9"/>
  <c r="G291" i="9"/>
  <c r="G226" i="9"/>
  <c r="G162" i="9"/>
  <c r="G98" i="9"/>
  <c r="G296" i="9"/>
  <c r="G264" i="9"/>
  <c r="G211" i="9"/>
  <c r="G147" i="9"/>
  <c r="G252" i="9"/>
  <c r="G188" i="9"/>
  <c r="G124" i="9"/>
  <c r="G213" i="9"/>
  <c r="G149" i="9"/>
  <c r="G45" i="9"/>
  <c r="J4" i="9"/>
  <c r="G46" i="9"/>
  <c r="G6" i="9"/>
  <c r="G15" i="9"/>
  <c r="G52" i="9"/>
  <c r="G436" i="7"/>
  <c r="G372" i="7"/>
  <c r="G308" i="7"/>
  <c r="G449" i="7"/>
  <c r="G385" i="7"/>
  <c r="G321" i="7"/>
  <c r="G402" i="7"/>
  <c r="G338" i="7"/>
  <c r="G274" i="7"/>
  <c r="G244" i="7"/>
  <c r="G180" i="7"/>
  <c r="G116" i="7"/>
  <c r="G52" i="7"/>
  <c r="G383" i="7"/>
  <c r="G205" i="7"/>
  <c r="G141" i="7"/>
  <c r="G77" i="7"/>
  <c r="G13" i="7"/>
  <c r="G230" i="7"/>
  <c r="G166" i="7"/>
  <c r="G102" i="7"/>
  <c r="G38" i="7"/>
  <c r="J8" i="7"/>
  <c r="G309" i="7"/>
  <c r="G277" i="7"/>
  <c r="G239" i="7"/>
  <c r="G175" i="7"/>
  <c r="G111" i="7"/>
  <c r="G47" i="7"/>
  <c r="G376" i="9"/>
  <c r="G389" i="9"/>
  <c r="G261" i="9"/>
  <c r="G334" i="9"/>
  <c r="G351" i="9"/>
  <c r="G222" i="9"/>
  <c r="G78" i="9"/>
  <c r="G127" i="9"/>
  <c r="G193" i="9"/>
  <c r="G26" i="9"/>
  <c r="G416" i="7"/>
  <c r="G365" i="7"/>
  <c r="G254" i="7"/>
  <c r="G32" i="7"/>
  <c r="G57" i="7"/>
  <c r="G82" i="7"/>
  <c r="G267" i="7"/>
  <c r="G27" i="7"/>
  <c r="G105" i="7"/>
  <c r="G66" i="7"/>
  <c r="G139" i="7"/>
  <c r="G11" i="9"/>
  <c r="G270" i="7"/>
  <c r="G137" i="7"/>
  <c r="G307" i="7"/>
  <c r="G310" i="9"/>
  <c r="G111" i="9"/>
  <c r="G177" i="9"/>
  <c r="J10" i="9"/>
  <c r="G400" i="7"/>
  <c r="G349" i="7"/>
  <c r="G395" i="7"/>
  <c r="G194" i="7"/>
  <c r="G432" i="7"/>
  <c r="G223" i="9"/>
  <c r="G136" i="9"/>
  <c r="G7" i="9"/>
  <c r="G64" i="9"/>
  <c r="G256" i="7"/>
  <c r="G350" i="7"/>
  <c r="G128" i="7"/>
  <c r="G153" i="7"/>
  <c r="G178" i="7"/>
  <c r="G343" i="7"/>
  <c r="G123" i="7"/>
  <c r="G262" i="9"/>
  <c r="G184" i="9"/>
  <c r="G42" i="9"/>
  <c r="G445" i="7"/>
  <c r="G48" i="7"/>
  <c r="G98" i="7"/>
  <c r="G43" i="7"/>
  <c r="G403" i="7"/>
  <c r="G41" i="7"/>
  <c r="G75" i="7"/>
  <c r="G240" i="7"/>
  <c r="G9" i="7"/>
  <c r="G278" i="9"/>
  <c r="G79" i="9"/>
  <c r="G43" i="9"/>
  <c r="G430" i="7"/>
  <c r="G208" i="7"/>
  <c r="G110" i="9"/>
  <c r="G159" i="9"/>
  <c r="G58" i="9"/>
  <c r="G448" i="7"/>
  <c r="G286" i="7"/>
  <c r="G64" i="7"/>
  <c r="G114" i="7"/>
  <c r="G283" i="7"/>
  <c r="G207" i="9"/>
  <c r="G120" i="9"/>
  <c r="G317" i="7"/>
  <c r="G201" i="7"/>
  <c r="F3" i="2"/>
  <c r="F4" i="2"/>
  <c r="F2" i="2"/>
  <c r="F8" i="2"/>
  <c r="D1" i="6"/>
  <c r="F9" i="2"/>
  <c r="F6" i="2"/>
  <c r="D2" i="6"/>
  <c r="F5" i="2"/>
  <c r="S4" i="4" l="1"/>
  <c r="S12" i="4"/>
  <c r="S6" i="4"/>
  <c r="S14" i="4"/>
  <c r="S33" i="4"/>
  <c r="R54" i="4"/>
  <c r="S56" i="4"/>
  <c r="R62" i="4"/>
  <c r="Q2" i="4"/>
  <c r="R2" i="4" s="1"/>
  <c r="S2" i="4" s="1"/>
  <c r="S3" i="4"/>
  <c r="Q4" i="4"/>
  <c r="R4" i="4" s="1"/>
  <c r="S5" i="4"/>
  <c r="Q6" i="4"/>
  <c r="R6" i="4" s="1"/>
  <c r="S7" i="4"/>
  <c r="Q8" i="4"/>
  <c r="R8" i="4" s="1"/>
  <c r="S8" i="4" s="1"/>
  <c r="S9" i="4"/>
  <c r="Q10" i="4"/>
  <c r="R10" i="4" s="1"/>
  <c r="S10" i="4" s="1"/>
  <c r="S11" i="4"/>
  <c r="Q12" i="4"/>
  <c r="R12" i="4" s="1"/>
  <c r="S13" i="4"/>
  <c r="Q14" i="4"/>
  <c r="R14" i="4" s="1"/>
  <c r="S15" i="4"/>
  <c r="Q16" i="4"/>
  <c r="R16" i="4" s="1"/>
  <c r="S16" i="4" s="1"/>
  <c r="S19" i="4"/>
  <c r="Q19" i="4"/>
  <c r="R19" i="4" s="1"/>
  <c r="S21" i="4"/>
  <c r="Q21" i="4"/>
  <c r="R21" i="4" s="1"/>
  <c r="S23" i="4"/>
  <c r="Q23" i="4"/>
  <c r="R23" i="4" s="1"/>
  <c r="S25" i="4"/>
  <c r="Q25" i="4"/>
  <c r="R25" i="4" s="1"/>
  <c r="S37" i="4"/>
  <c r="R42" i="4"/>
  <c r="R46" i="4"/>
  <c r="R48" i="4"/>
  <c r="S50" i="4"/>
  <c r="R51" i="4"/>
  <c r="S55" i="4"/>
  <c r="R56" i="4"/>
  <c r="R59" i="4"/>
  <c r="R64" i="4"/>
  <c r="S64" i="4" s="1"/>
  <c r="S66" i="4"/>
  <c r="S76" i="4"/>
  <c r="S80" i="4"/>
  <c r="E8" i="2"/>
  <c r="E9" i="2" s="1"/>
  <c r="R38" i="4"/>
  <c r="S47" i="4"/>
  <c r="S49" i="4"/>
  <c r="R50" i="4"/>
  <c r="S52" i="4"/>
  <c r="S57" i="4"/>
  <c r="R58" i="4"/>
  <c r="S58" i="4" s="1"/>
  <c r="S63" i="4"/>
  <c r="Q18" i="4"/>
  <c r="R18" i="4" s="1"/>
  <c r="S18" i="4"/>
  <c r="Q20" i="4"/>
  <c r="R20" i="4" s="1"/>
  <c r="S20" i="4"/>
  <c r="Q22" i="4"/>
  <c r="R22" i="4" s="1"/>
  <c r="S22" i="4"/>
  <c r="Q24" i="4"/>
  <c r="R24" i="4" s="1"/>
  <c r="S24" i="4"/>
  <c r="R26" i="4"/>
  <c r="S39" i="4"/>
  <c r="R44" i="4"/>
  <c r="S44" i="4" s="1"/>
  <c r="S46" i="4"/>
  <c r="S48" i="4"/>
  <c r="S51" i="4"/>
  <c r="R52" i="4"/>
  <c r="S54" i="4"/>
  <c r="R55" i="4"/>
  <c r="S59" i="4"/>
  <c r="R60" i="4"/>
  <c r="S60" i="4" s="1"/>
  <c r="S62" i="4"/>
  <c r="R63" i="4"/>
  <c r="S78" i="4"/>
  <c r="Q17" i="4"/>
  <c r="R17" i="4" s="1"/>
  <c r="S17" i="4" s="1"/>
  <c r="S31" i="4"/>
  <c r="S42" i="4"/>
  <c r="S26" i="4"/>
  <c r="Q27" i="4"/>
  <c r="R27" i="4" s="1"/>
  <c r="S27" i="4" s="1"/>
  <c r="S28" i="4"/>
  <c r="Q29" i="4"/>
  <c r="R29" i="4" s="1"/>
  <c r="S29" i="4" s="1"/>
  <c r="S30" i="4"/>
  <c r="Q31" i="4"/>
  <c r="R31" i="4" s="1"/>
  <c r="S32" i="4"/>
  <c r="Q33" i="4"/>
  <c r="R33" i="4" s="1"/>
  <c r="S34" i="4"/>
  <c r="Q35" i="4"/>
  <c r="R35" i="4" s="1"/>
  <c r="S35" i="4" s="1"/>
  <c r="S36" i="4"/>
  <c r="Q37" i="4"/>
  <c r="R37" i="4" s="1"/>
  <c r="S38" i="4"/>
  <c r="Q39" i="4"/>
  <c r="R39" i="4" s="1"/>
  <c r="S40" i="4"/>
  <c r="Q41" i="4"/>
  <c r="R41" i="4" s="1"/>
  <c r="S41" i="4" s="1"/>
  <c r="Q43" i="4"/>
  <c r="R43" i="4" s="1"/>
  <c r="S43" i="4" s="1"/>
  <c r="Q45" i="4"/>
  <c r="R45" i="4" s="1"/>
  <c r="S45" i="4" s="1"/>
  <c r="Q66" i="4"/>
  <c r="Q68" i="4"/>
  <c r="Q69" i="4"/>
  <c r="Q70" i="4"/>
  <c r="Q71" i="4"/>
  <c r="Q72" i="4"/>
  <c r="Q73" i="4"/>
  <c r="Q74" i="4"/>
  <c r="Q81" i="4"/>
  <c r="H1" i="50" l="1"/>
  <c r="B4" i="50"/>
</calcChain>
</file>

<file path=xl/sharedStrings.xml><?xml version="1.0" encoding="utf-8"?>
<sst xmlns="http://schemas.openxmlformats.org/spreadsheetml/2006/main" count="39638" uniqueCount="636">
  <si>
    <t>ردیف</t>
  </si>
  <si>
    <t>نام کالا</t>
  </si>
  <si>
    <t>قیمت واحد</t>
  </si>
  <si>
    <t>تعداد</t>
  </si>
  <si>
    <t>مبلغ کل</t>
  </si>
  <si>
    <t>دفتر</t>
  </si>
  <si>
    <t>خودکار</t>
  </si>
  <si>
    <t>کیف</t>
  </si>
  <si>
    <t>ماژیک</t>
  </si>
  <si>
    <t>مجموع کل</t>
  </si>
  <si>
    <t>درصد تخفیف</t>
  </si>
  <si>
    <t>میزان تخفیف</t>
  </si>
  <si>
    <t>مبلغ پرداختی</t>
  </si>
  <si>
    <t>کد پرسنلی</t>
  </si>
  <si>
    <t>نام</t>
  </si>
  <si>
    <t>نام خانوادگی</t>
  </si>
  <si>
    <t>نام و 
نام خانوادگی</t>
  </si>
  <si>
    <t>کارکرد
 ماهانه</t>
  </si>
  <si>
    <t>روزها ماموریت</t>
  </si>
  <si>
    <t>تعداد اولاد</t>
  </si>
  <si>
    <t>حقوق پایه</t>
  </si>
  <si>
    <t>بازپرداخت وام</t>
  </si>
  <si>
    <t>ساعات کارکرد
 ثابت</t>
  </si>
  <si>
    <t>ساعات
 اضافه کار</t>
  </si>
  <si>
    <t>ساعات 
کسر کار</t>
  </si>
  <si>
    <t>مبلغ اضافه
 کار</t>
  </si>
  <si>
    <t>مبلغ کسر
 کار</t>
  </si>
  <si>
    <t>سایر</t>
  </si>
  <si>
    <t>بیمه</t>
  </si>
  <si>
    <t>کسورات</t>
  </si>
  <si>
    <t>خالص دریافتی</t>
  </si>
  <si>
    <t>علیرضا</t>
  </si>
  <si>
    <t>اکبری</t>
  </si>
  <si>
    <t>مصطفي</t>
  </si>
  <si>
    <t>حاتمي</t>
  </si>
  <si>
    <t>مجتبي</t>
  </si>
  <si>
    <t>مهديون</t>
  </si>
  <si>
    <t>معصومه</t>
  </si>
  <si>
    <t>گرامي</t>
  </si>
  <si>
    <t>كريم</t>
  </si>
  <si>
    <t>فرهودي</t>
  </si>
  <si>
    <t>محرم زاده</t>
  </si>
  <si>
    <t>يوسف</t>
  </si>
  <si>
    <t>پورمنوچهري</t>
  </si>
  <si>
    <t>تقي</t>
  </si>
  <si>
    <t>كفائي</t>
  </si>
  <si>
    <t>حسين</t>
  </si>
  <si>
    <t>تيموري</t>
  </si>
  <si>
    <t>حمداله</t>
  </si>
  <si>
    <t>فريددانش</t>
  </si>
  <si>
    <t>عبداله</t>
  </si>
  <si>
    <t>مسگرها</t>
  </si>
  <si>
    <t>مهرداد</t>
  </si>
  <si>
    <t>محبوبي راد</t>
  </si>
  <si>
    <t>داريوش</t>
  </si>
  <si>
    <t>جليلي</t>
  </si>
  <si>
    <t>علي</t>
  </si>
  <si>
    <t>ساغري</t>
  </si>
  <si>
    <t>عباس</t>
  </si>
  <si>
    <t>كاظمي</t>
  </si>
  <si>
    <t>جمشيدي مهر</t>
  </si>
  <si>
    <t>مسعود</t>
  </si>
  <si>
    <t>شاعري</t>
  </si>
  <si>
    <t>حسن</t>
  </si>
  <si>
    <t>اردوئي</t>
  </si>
  <si>
    <t>سيدمهدي</t>
  </si>
  <si>
    <t>فرح شوكت پور</t>
  </si>
  <si>
    <t>منصور</t>
  </si>
  <si>
    <t>زاداكبر</t>
  </si>
  <si>
    <t>لبلیب</t>
  </si>
  <si>
    <t>لیبلیل</t>
  </si>
  <si>
    <t>لبی</t>
  </si>
  <si>
    <t>اطلاعات حقوقی</t>
  </si>
  <si>
    <t>سهم بیمه کارمند</t>
  </si>
  <si>
    <t>سهم بیمه کارفرما</t>
  </si>
  <si>
    <t>حق مسکن</t>
  </si>
  <si>
    <t>بن خواربار</t>
  </si>
  <si>
    <t>حق اولاد</t>
  </si>
  <si>
    <t>حق ماموریت</t>
  </si>
  <si>
    <t>ساعات کار ماهانه</t>
  </si>
  <si>
    <t>کسر هر ساعت کار ماهانه</t>
  </si>
  <si>
    <t>ضریب هر ساعت اضافه کار</t>
  </si>
  <si>
    <t>حق الزحمه ساعتی</t>
  </si>
  <si>
    <t>رضا</t>
  </si>
  <si>
    <t>علی</t>
  </si>
  <si>
    <t>محمد</t>
  </si>
  <si>
    <t>نام برند</t>
  </si>
  <si>
    <t>تعداد فروش</t>
  </si>
  <si>
    <t>قیمت کل</t>
  </si>
  <si>
    <t>مبلغ تخفیف</t>
  </si>
  <si>
    <t>هراز</t>
  </si>
  <si>
    <t>دوغ</t>
  </si>
  <si>
    <t>پنیر</t>
  </si>
  <si>
    <t>بیشترین فروش</t>
  </si>
  <si>
    <t>کشک</t>
  </si>
  <si>
    <t>کمترین فروش</t>
  </si>
  <si>
    <t>چوپان</t>
  </si>
  <si>
    <t>خامه</t>
  </si>
  <si>
    <t>تعداد رکوردها</t>
  </si>
  <si>
    <t>کاله</t>
  </si>
  <si>
    <t>کره</t>
  </si>
  <si>
    <t>میانگین فروش</t>
  </si>
  <si>
    <t>تعداد رکوردهای فروش دوغ</t>
  </si>
  <si>
    <t>مجموع تعداد فروش دوغ</t>
  </si>
  <si>
    <t>عالیس</t>
  </si>
  <si>
    <t>شیر</t>
  </si>
  <si>
    <t>مجموع فروش خامه چوپان</t>
  </si>
  <si>
    <t>ماست</t>
  </si>
  <si>
    <t>تعداد رکوردهای فروش خامه چوپان</t>
  </si>
  <si>
    <t>دامداران</t>
  </si>
  <si>
    <t>پگاه</t>
  </si>
  <si>
    <t>شماره پرسنلی</t>
  </si>
  <si>
    <t>نوع قرارداد</t>
  </si>
  <si>
    <t>سال</t>
  </si>
  <si>
    <t>فروردین</t>
  </si>
  <si>
    <t>اردیبهشت</t>
  </si>
  <si>
    <t>خرداد</t>
  </si>
  <si>
    <t>گرید حقوقی</t>
  </si>
  <si>
    <t>ماه</t>
  </si>
  <si>
    <t>حقوق</t>
  </si>
  <si>
    <t>رسمی</t>
  </si>
  <si>
    <t>؟</t>
  </si>
  <si>
    <t>قراردادی</t>
  </si>
  <si>
    <t>بیشینه حقوق</t>
  </si>
  <si>
    <t>کمینه حقوق</t>
  </si>
  <si>
    <t>میانگین حقوق</t>
  </si>
  <si>
    <t>نحوه دسته بندی</t>
  </si>
  <si>
    <t>A</t>
  </si>
  <si>
    <t>کمتر از دو میلیون</t>
  </si>
  <si>
    <t>B</t>
  </si>
  <si>
    <t>بین یک تا سه میلیون</t>
  </si>
  <si>
    <t>C</t>
  </si>
  <si>
    <t>بیش از سه میلیون</t>
  </si>
  <si>
    <t>نمره</t>
  </si>
  <si>
    <t>وضعیت</t>
  </si>
  <si>
    <t>ü</t>
  </si>
  <si>
    <t>×</t>
  </si>
  <si>
    <t>شماره دانشجویی</t>
  </si>
  <si>
    <t>دانشکده</t>
  </si>
  <si>
    <t>نمره میان ترم</t>
  </si>
  <si>
    <t>نمره پایان ترم</t>
  </si>
  <si>
    <t>وضعیت قبولی</t>
  </si>
  <si>
    <t>مکانیک</t>
  </si>
  <si>
    <t>عمران</t>
  </si>
  <si>
    <t>کامپیوتر</t>
  </si>
  <si>
    <t>صنایع</t>
  </si>
  <si>
    <t>برق</t>
  </si>
  <si>
    <t>AND</t>
  </si>
  <si>
    <t>شرط اول</t>
  </si>
  <si>
    <t>شرط دوم</t>
  </si>
  <si>
    <t>نتیجه</t>
  </si>
  <si>
    <t>T</t>
  </si>
  <si>
    <t>F</t>
  </si>
  <si>
    <t>OR</t>
  </si>
  <si>
    <t xml:space="preserve">نمره پایانی </t>
  </si>
  <si>
    <t>میان ترم/پایان ترم</t>
  </si>
  <si>
    <t>تعداد نمرات پایانی بین 12 تا 15 از دانشکده مکانیک</t>
  </si>
  <si>
    <t>آخرین شماره دانشجویی درج شده</t>
  </si>
  <si>
    <t>سرپرست فروش</t>
  </si>
  <si>
    <t>منطقه</t>
  </si>
  <si>
    <t>درصد رضایتمندی</t>
  </si>
  <si>
    <t>ناصر</t>
  </si>
  <si>
    <t>منطقه1</t>
  </si>
  <si>
    <t>منطقه7</t>
  </si>
  <si>
    <t>پیمان</t>
  </si>
  <si>
    <t>منطقه2</t>
  </si>
  <si>
    <t>محسن</t>
  </si>
  <si>
    <t>منطقه5</t>
  </si>
  <si>
    <t>منطقه3</t>
  </si>
  <si>
    <t>منطقه4</t>
  </si>
  <si>
    <t>منطقه10</t>
  </si>
  <si>
    <t>منطقه9</t>
  </si>
  <si>
    <t>منطقه6</t>
  </si>
  <si>
    <t>منطقه8</t>
  </si>
  <si>
    <t>Total</t>
  </si>
  <si>
    <t>نوع محصول</t>
  </si>
  <si>
    <t>قیمت</t>
  </si>
  <si>
    <t>شلوار</t>
  </si>
  <si>
    <t>پیراهن</t>
  </si>
  <si>
    <t>نام شرکت کننده</t>
  </si>
  <si>
    <t>سن شرکت کننده</t>
  </si>
  <si>
    <t>امتیاز دوره اول</t>
  </si>
  <si>
    <t>امتیاز دوره دوم</t>
  </si>
  <si>
    <t>امتیاز دوره سوم</t>
  </si>
  <si>
    <t>نوری</t>
  </si>
  <si>
    <t>محمدزاده</t>
  </si>
  <si>
    <t>سپهروند</t>
  </si>
  <si>
    <t>فرشادی</t>
  </si>
  <si>
    <t>محمدی</t>
  </si>
  <si>
    <t>نبوی</t>
  </si>
  <si>
    <t>ملک زاده</t>
  </si>
  <si>
    <t>تهرانی</t>
  </si>
  <si>
    <t>کیان فر</t>
  </si>
  <si>
    <t>جانفزا</t>
  </si>
  <si>
    <t>سیدی</t>
  </si>
  <si>
    <t>مبین</t>
  </si>
  <si>
    <t>مرادی</t>
  </si>
  <si>
    <t>جلیلی</t>
  </si>
  <si>
    <t>عباس پور</t>
  </si>
  <si>
    <t>صادقی</t>
  </si>
  <si>
    <t>شمس</t>
  </si>
  <si>
    <t>ابراهیمی</t>
  </si>
  <si>
    <t>آریا</t>
  </si>
  <si>
    <t>رامین</t>
  </si>
  <si>
    <t>دیوان</t>
  </si>
  <si>
    <t>زرین زاد</t>
  </si>
  <si>
    <t>اکتشاف</t>
  </si>
  <si>
    <t>عرب</t>
  </si>
  <si>
    <t xml:space="preserve">سیمین </t>
  </si>
  <si>
    <t>حاتمی</t>
  </si>
  <si>
    <t>راد</t>
  </si>
  <si>
    <t>مهرآذر</t>
  </si>
  <si>
    <t>علیرضایی</t>
  </si>
  <si>
    <t>دانش</t>
  </si>
  <si>
    <t>نوع کالا</t>
  </si>
  <si>
    <t>ورود</t>
  </si>
  <si>
    <t>خروج</t>
  </si>
  <si>
    <t>موجودی</t>
  </si>
  <si>
    <t>تاریخ</t>
  </si>
  <si>
    <t>لیست اقلام</t>
  </si>
  <si>
    <t>موجودی انبار</t>
  </si>
  <si>
    <t>مانده بحرانی</t>
  </si>
  <si>
    <t>کنداکتور</t>
  </si>
  <si>
    <t>1395/05/16</t>
  </si>
  <si>
    <t>تسمه</t>
  </si>
  <si>
    <t>بی متال</t>
  </si>
  <si>
    <t>فیوز</t>
  </si>
  <si>
    <t>کلید</t>
  </si>
  <si>
    <t>لامپ</t>
  </si>
  <si>
    <t>رله</t>
  </si>
  <si>
    <t>ولو</t>
  </si>
  <si>
    <t>مانده</t>
  </si>
  <si>
    <t>1395/06/16</t>
  </si>
  <si>
    <t>ترانس</t>
  </si>
  <si>
    <t>مهتابی</t>
  </si>
  <si>
    <t>پویا</t>
  </si>
  <si>
    <t>مریم</t>
  </si>
  <si>
    <t>جواد</t>
  </si>
  <si>
    <t>نادر</t>
  </si>
  <si>
    <t>سهیلا</t>
  </si>
  <si>
    <t>لبتابلبا</t>
  </si>
  <si>
    <t xml:space="preserve">نام </t>
  </si>
  <si>
    <t>فیزیک</t>
  </si>
  <si>
    <t>شیمی</t>
  </si>
  <si>
    <t>ریاضی</t>
  </si>
  <si>
    <t>زیست شناسی</t>
  </si>
  <si>
    <t>محبی</t>
  </si>
  <si>
    <t>حمیده</t>
  </si>
  <si>
    <t>میرزایی</t>
  </si>
  <si>
    <t>نگین</t>
  </si>
  <si>
    <t xml:space="preserve">اسکندری </t>
  </si>
  <si>
    <t xml:space="preserve">کریمی </t>
  </si>
  <si>
    <t xml:space="preserve">سعیده </t>
  </si>
  <si>
    <t xml:space="preserve">نوری </t>
  </si>
  <si>
    <t>ازیتا</t>
  </si>
  <si>
    <t>رضوی</t>
  </si>
  <si>
    <t xml:space="preserve">شیما </t>
  </si>
  <si>
    <t>سعیدی</t>
  </si>
  <si>
    <t>ثریا</t>
  </si>
  <si>
    <t>کاظمی</t>
  </si>
  <si>
    <t>مرضیه</t>
  </si>
  <si>
    <t>اهنگران</t>
  </si>
  <si>
    <t xml:space="preserve">سحر </t>
  </si>
  <si>
    <t>کلانتر</t>
  </si>
  <si>
    <t>سوگند</t>
  </si>
  <si>
    <t>فدایی</t>
  </si>
  <si>
    <t xml:space="preserve">افاق </t>
  </si>
  <si>
    <t>عزیزی</t>
  </si>
  <si>
    <t xml:space="preserve">هستی </t>
  </si>
  <si>
    <t>یعقوبی</t>
  </si>
  <si>
    <t>عصمت</t>
  </si>
  <si>
    <t>معتمدی</t>
  </si>
  <si>
    <t>رویا</t>
  </si>
  <si>
    <t>اسدی</t>
  </si>
  <si>
    <t xml:space="preserve">الهام  </t>
  </si>
  <si>
    <t>سمانه</t>
  </si>
  <si>
    <t>نادعلی</t>
  </si>
  <si>
    <t>شهر</t>
  </si>
  <si>
    <t>شماره 
شناسنامه</t>
  </si>
  <si>
    <t>شماره همراه</t>
  </si>
  <si>
    <t>روز</t>
  </si>
  <si>
    <t>سری خودرو</t>
  </si>
  <si>
    <t>نوع خودرو</t>
  </si>
  <si>
    <t>رنگ</t>
  </si>
  <si>
    <t>نحوه پرداخت</t>
  </si>
  <si>
    <t>مهدی</t>
  </si>
  <si>
    <t>براتی</t>
  </si>
  <si>
    <t>تهران</t>
  </si>
  <si>
    <t>دوگانه سوز</t>
  </si>
  <si>
    <t>وانت پیکان</t>
  </si>
  <si>
    <t>سفید</t>
  </si>
  <si>
    <t>اقساط 36 ماهه</t>
  </si>
  <si>
    <t>سعید</t>
  </si>
  <si>
    <t>گراوند</t>
  </si>
  <si>
    <t>رشت</t>
  </si>
  <si>
    <t>مشکی</t>
  </si>
  <si>
    <t>اقساط 48 ماهه</t>
  </si>
  <si>
    <t>سراج</t>
  </si>
  <si>
    <t>بنزین سوز</t>
  </si>
  <si>
    <t>پژو407</t>
  </si>
  <si>
    <t>اقساط 24 ماهه</t>
  </si>
  <si>
    <t>مانیا</t>
  </si>
  <si>
    <t>جوهری</t>
  </si>
  <si>
    <t>مشهد</t>
  </si>
  <si>
    <t>پژو405</t>
  </si>
  <si>
    <t>مرجان</t>
  </si>
  <si>
    <t>یزد</t>
  </si>
  <si>
    <t>اقساط 60 ماهه</t>
  </si>
  <si>
    <t>طوسی</t>
  </si>
  <si>
    <t>زاهدان</t>
  </si>
  <si>
    <t>صداقت</t>
  </si>
  <si>
    <t>خرم آباد</t>
  </si>
  <si>
    <t>سمند</t>
  </si>
  <si>
    <t>سبز</t>
  </si>
  <si>
    <t>منوچهر</t>
  </si>
  <si>
    <t>پورکریم</t>
  </si>
  <si>
    <t>نقد</t>
  </si>
  <si>
    <t>سنندج</t>
  </si>
  <si>
    <t>ناهید</t>
  </si>
  <si>
    <t>غلامرضا</t>
  </si>
  <si>
    <t>ابوالقاسم</t>
  </si>
  <si>
    <t>پژو206</t>
  </si>
  <si>
    <t>آبی</t>
  </si>
  <si>
    <t>مژگان</t>
  </si>
  <si>
    <t>عبادی</t>
  </si>
  <si>
    <t>اهواز</t>
  </si>
  <si>
    <t>زهرا</t>
  </si>
  <si>
    <t>ابهری</t>
  </si>
  <si>
    <t>ساری</t>
  </si>
  <si>
    <t>اصفهان</t>
  </si>
  <si>
    <t>رحیمی</t>
  </si>
  <si>
    <t>قرمز</t>
  </si>
  <si>
    <t>شکوفه</t>
  </si>
  <si>
    <t>کتایون</t>
  </si>
  <si>
    <t>افشار</t>
  </si>
  <si>
    <t>کریمی</t>
  </si>
  <si>
    <t>گلشنی</t>
  </si>
  <si>
    <t>حلیمی</t>
  </si>
  <si>
    <t>ستاره</t>
  </si>
  <si>
    <t>آرزو</t>
  </si>
  <si>
    <t>جعفر</t>
  </si>
  <si>
    <t>جهرمی</t>
  </si>
  <si>
    <t>آرش</t>
  </si>
  <si>
    <t>نوروزی</t>
  </si>
  <si>
    <t>سلطانی</t>
  </si>
  <si>
    <t>رضایی</t>
  </si>
  <si>
    <t>نصرت اله</t>
  </si>
  <si>
    <t>اعلایی</t>
  </si>
  <si>
    <t>درصد پیشرفت</t>
  </si>
  <si>
    <t>نام پیمانکار</t>
  </si>
  <si>
    <t>پروژه1</t>
  </si>
  <si>
    <t>پروژه2</t>
  </si>
  <si>
    <t>پروژه3</t>
  </si>
  <si>
    <t>پروژه4</t>
  </si>
  <si>
    <t>پروژه5</t>
  </si>
  <si>
    <t>پروژه6</t>
  </si>
  <si>
    <t>پروژه7</t>
  </si>
  <si>
    <t>DONUT</t>
  </si>
  <si>
    <t>PIE</t>
  </si>
  <si>
    <t>میزان فروش</t>
  </si>
  <si>
    <t>فروش انباشته</t>
  </si>
  <si>
    <t>تیر</t>
  </si>
  <si>
    <t>مرداد</t>
  </si>
  <si>
    <t>شهریور</t>
  </si>
  <si>
    <t>مهر</t>
  </si>
  <si>
    <t>آبان</t>
  </si>
  <si>
    <t>آذر</t>
  </si>
  <si>
    <t>دی</t>
  </si>
  <si>
    <t>بهمن</t>
  </si>
  <si>
    <t>اسفند</t>
  </si>
  <si>
    <t>محصول یک</t>
  </si>
  <si>
    <t>محصول دو</t>
  </si>
  <si>
    <t>محصول سه</t>
  </si>
  <si>
    <t>کتاب</t>
  </si>
  <si>
    <t>سوال اول-ج</t>
  </si>
  <si>
    <t>لیلی</t>
  </si>
  <si>
    <t>احمدی</t>
  </si>
  <si>
    <t>شبنم</t>
  </si>
  <si>
    <t>ظهیری</t>
  </si>
  <si>
    <t>امید</t>
  </si>
  <si>
    <t>عطایی</t>
  </si>
  <si>
    <t>نازی</t>
  </si>
  <si>
    <t>امیر</t>
  </si>
  <si>
    <t>برزگر</t>
  </si>
  <si>
    <t>بهمنی</t>
  </si>
  <si>
    <t>ساناز</t>
  </si>
  <si>
    <t>انصاری</t>
  </si>
  <si>
    <t>وحید</t>
  </si>
  <si>
    <t>یوسفی</t>
  </si>
  <si>
    <t>لیست1</t>
  </si>
  <si>
    <t>لیست2</t>
  </si>
  <si>
    <t>لیست3</t>
  </si>
  <si>
    <t>بیژن</t>
  </si>
  <si>
    <t>سپیده</t>
  </si>
  <si>
    <t>نسترن</t>
  </si>
  <si>
    <t>میزان تولید</t>
  </si>
  <si>
    <t>محصول</t>
  </si>
  <si>
    <t>درس</t>
  </si>
  <si>
    <t>فیزیک2</t>
  </si>
  <si>
    <t>ریاضی1</t>
  </si>
  <si>
    <t>ریاضی2</t>
  </si>
  <si>
    <t>معادلات دیفرانسیل</t>
  </si>
  <si>
    <t>فیزیک1</t>
  </si>
  <si>
    <t>میانگین نمرات میان ترم</t>
  </si>
  <si>
    <t>میانگین نمرات پایان ترم</t>
  </si>
  <si>
    <t>میانگین نمرات پایان ترم دانشکده مکانیک</t>
  </si>
  <si>
    <t>میانگین نمرات درس ریاضی2</t>
  </si>
  <si>
    <t>تعداد دانشجویان دانشکده برق</t>
  </si>
  <si>
    <t>تعداد دانشجویان از دانشکده برق 
که درس ریاضی2 را قبول شده اند</t>
  </si>
  <si>
    <t>اگر کسی نمره میان ترم بزرگتر از 12 و 
پایانی بزرگتر از 10 داشته باشد درس را قبول شده است، این عبارت در 
ستون وضعیت قبول درج شود</t>
  </si>
  <si>
    <t>تعداد مردودی های دانشکده عمران</t>
  </si>
  <si>
    <t>اطلاعات دانشجویان خاص</t>
  </si>
  <si>
    <t>مرتب سازی و فیلترینگ</t>
  </si>
  <si>
    <t>تنظیمات چاپ، فریز کردن</t>
  </si>
  <si>
    <t>تعداد مردودی های درس فیزیک
 دو از دانشکده های عمران و مکانیک</t>
  </si>
  <si>
    <t>درصد قبولی های درس
 معادلات دیفرانسیل دانشکده برق</t>
  </si>
  <si>
    <t>رسم نمودار پای از تعداد دانشجویان
 درس ریاضی 2 دانشکده های مختلف</t>
  </si>
  <si>
    <t>مجموع فروش</t>
  </si>
  <si>
    <t>برند(سطر)</t>
  </si>
  <si>
    <t>کالا(ستون)</t>
  </si>
  <si>
    <t>کوآلا</t>
  </si>
  <si>
    <t>پنگوئن</t>
  </si>
  <si>
    <t>گل</t>
  </si>
  <si>
    <t>منظره</t>
  </si>
  <si>
    <t>شماره ستون</t>
  </si>
  <si>
    <t>شماره سطر</t>
  </si>
  <si>
    <t>عدد موجود در جدول</t>
  </si>
  <si>
    <t>صباح</t>
  </si>
  <si>
    <t>قیمت واحد بصورت اتوماتیک از جدول خوانده شود (تابع ویلوکاپ)</t>
  </si>
  <si>
    <t>مبلغ تخفیف
 (اگر خرید بیش از بیست هزار تومان بود، ده درصد تخفیف داریم!)</t>
  </si>
  <si>
    <t>مبلغ تخفیف
 (اگر خرید بیش از سی هزار تومان بود، ده درصد تخفیف داریم!)</t>
  </si>
  <si>
    <t>توابع استفاده شده</t>
  </si>
  <si>
    <t>توابع ساده اما پرکاربرد اکسل</t>
  </si>
  <si>
    <t>تعداد رکوردهای فروش دوغ هراز</t>
  </si>
  <si>
    <t>تعداد فروش بیشتر از 20000</t>
  </si>
  <si>
    <t>تعداد  فروش دوغ بیشتر از 20000</t>
  </si>
  <si>
    <t>تعداد رکوردهای بیش از</t>
  </si>
  <si>
    <t>تخفیف</t>
  </si>
  <si>
    <t>فقط برای خریدهای بیش از سی هزار تومان</t>
  </si>
  <si>
    <t>تا 30000</t>
  </si>
  <si>
    <t>بین 30000 تا 50000</t>
  </si>
  <si>
    <t>بیش از 50000</t>
  </si>
  <si>
    <t>مثالی از تابع IFERROR به همراه VLOOKUP</t>
  </si>
  <si>
    <t>تمرین</t>
  </si>
  <si>
    <t>مثال بالا اما اینبار با استفاده از IF(ISERROR)</t>
  </si>
  <si>
    <t>ISError</t>
  </si>
  <si>
    <t>IF(ISERROR)</t>
  </si>
  <si>
    <t>مثالی از توابع تو در تو - مثال بالا اما بدون سلول واسط</t>
  </si>
  <si>
    <t>بین دو تا سه میلیون</t>
  </si>
  <si>
    <t>محمدرضا</t>
  </si>
  <si>
    <t>رئوس مطالب</t>
  </si>
  <si>
    <t>داشبورد چیست؟</t>
  </si>
  <si>
    <t>اجزاء مورد نیاز در ساخت داشبورد:</t>
  </si>
  <si>
    <t>ابزار PIVOT TABLE</t>
  </si>
  <si>
    <t>کنترل های تب DEVELOPER</t>
  </si>
  <si>
    <t xml:space="preserve">برخی توابع اساسی: </t>
  </si>
  <si>
    <t>MATCH-INDEX-OFFSET,….</t>
  </si>
  <si>
    <t>نامگذاری محدوده</t>
  </si>
  <si>
    <t>DATA VALIDATION</t>
  </si>
  <si>
    <t>ابزار CONDITIONAL FORMATTING</t>
  </si>
  <si>
    <t>ابزار SPARK LINE</t>
  </si>
  <si>
    <t>مثال های اولیه از ساخت انواع داشبورد:</t>
  </si>
  <si>
    <t>مثال درصد پیشرفت پروژه</t>
  </si>
  <si>
    <t>مثال فروش</t>
  </si>
  <si>
    <t>نمودار پویا</t>
  </si>
  <si>
    <t>نام و نام خانوادگی</t>
  </si>
  <si>
    <t>تاریخ تولد</t>
  </si>
  <si>
    <t>سال تولد</t>
  </si>
  <si>
    <t>علی احمدی</t>
  </si>
  <si>
    <t>رضا محسنی</t>
  </si>
  <si>
    <t>محسنی</t>
  </si>
  <si>
    <t>امید مقدم</t>
  </si>
  <si>
    <t>مقدم</t>
  </si>
  <si>
    <t>شهرام اخوان</t>
  </si>
  <si>
    <t>شهرام</t>
  </si>
  <si>
    <t>اخوان</t>
  </si>
  <si>
    <t>حسین محمدی</t>
  </si>
  <si>
    <t>حسین</t>
  </si>
  <si>
    <t>سابتوتال (109)</t>
  </si>
  <si>
    <t>جمع معمولی</t>
  </si>
  <si>
    <t>سابتوتال (9)</t>
  </si>
  <si>
    <t>فرمول استفاده شده</t>
  </si>
  <si>
    <t>نام محصول</t>
  </si>
  <si>
    <t>شعبه</t>
  </si>
  <si>
    <t>فروشنده</t>
  </si>
  <si>
    <t xml:space="preserve">تعداد گوشی های فروخته شده در شعبه شرق </t>
  </si>
  <si>
    <t>galaxy E5</t>
  </si>
  <si>
    <t>شرق</t>
  </si>
  <si>
    <t xml:space="preserve">تعداد گوشی های galaxy s5 فروخته شده </t>
  </si>
  <si>
    <t>iphone 5c</t>
  </si>
  <si>
    <t>غرب</t>
  </si>
  <si>
    <t>xperia E3</t>
  </si>
  <si>
    <t>شمال</t>
  </si>
  <si>
    <t>nokia x</t>
  </si>
  <si>
    <t>جنوب</t>
  </si>
  <si>
    <t>iphone 5s</t>
  </si>
  <si>
    <t>xperia C5</t>
  </si>
  <si>
    <t>galaxy Note4</t>
  </si>
  <si>
    <t>xperia E4</t>
  </si>
  <si>
    <t>iphone 6s</t>
  </si>
  <si>
    <t>xperia Z4</t>
  </si>
  <si>
    <t>galaxy S5</t>
  </si>
  <si>
    <t>xperia Z5</t>
  </si>
  <si>
    <t>galaxy S4</t>
  </si>
  <si>
    <t>iphone 6</t>
  </si>
  <si>
    <t>galaxy Note5</t>
  </si>
  <si>
    <t>nokia xl</t>
  </si>
  <si>
    <t>مبلغ</t>
  </si>
  <si>
    <t>مهدیان</t>
  </si>
  <si>
    <t>سیم کارت اعتباری</t>
  </si>
  <si>
    <t>پورانی</t>
  </si>
  <si>
    <t>سیم کارت دایمی</t>
  </si>
  <si>
    <t>مرکز</t>
  </si>
  <si>
    <t>تاج</t>
  </si>
  <si>
    <t>سیم کارت دیتا</t>
  </si>
  <si>
    <t>زارع</t>
  </si>
  <si>
    <t>رحمانی</t>
  </si>
  <si>
    <t>دانگل</t>
  </si>
  <si>
    <t>عسگری</t>
  </si>
  <si>
    <t>رای فای</t>
  </si>
  <si>
    <t>امیدی</t>
  </si>
  <si>
    <t>جمع</t>
  </si>
  <si>
    <t>کشور دوست</t>
  </si>
  <si>
    <t>Cici</t>
  </si>
  <si>
    <t>مجموع تعداد محصولات انتخاب شده در شعب منتخب</t>
  </si>
  <si>
    <t>جدول ضرب را با استفاده از مطلق کردن خانه ها بدست آورید.</t>
  </si>
  <si>
    <t>نرخ سود</t>
  </si>
  <si>
    <t>دوره بازپرداخت</t>
  </si>
  <si>
    <t>مقدار وام</t>
  </si>
  <si>
    <t>مبلغ قسط</t>
  </si>
  <si>
    <t>اقتصاد نوین</t>
  </si>
  <si>
    <t>سامان</t>
  </si>
  <si>
    <t>فروخته شده در شعبه</t>
  </si>
  <si>
    <t>معدل</t>
  </si>
  <si>
    <t>معدل گرد شده</t>
  </si>
  <si>
    <t>نام نام خانوادگی</t>
  </si>
  <si>
    <t>لیلی احمدی</t>
  </si>
  <si>
    <t>شبنم ظهیری</t>
  </si>
  <si>
    <t>امید محمدی</t>
  </si>
  <si>
    <t>مریم عطایی</t>
  </si>
  <si>
    <t>نازی اکبری</t>
  </si>
  <si>
    <t>امیر برزگر</t>
  </si>
  <si>
    <t>علی بهمنی</t>
  </si>
  <si>
    <t>ساناز انصاری</t>
  </si>
  <si>
    <t>وحید یوسفی</t>
  </si>
  <si>
    <t>لیست 1</t>
  </si>
  <si>
    <t>لیست 2</t>
  </si>
  <si>
    <t>افرادی از لیست یک که در لیست دو نیستند، قرمز شوند</t>
  </si>
  <si>
    <t>دانشجویانی که در لیست زرد رنگ نیستند، قرمز شوند</t>
  </si>
  <si>
    <t>همه سطرهای مربوط به دانشجویان مکانیک قرمز شوند.</t>
  </si>
  <si>
    <t>بحث custom conditional formatting</t>
  </si>
  <si>
    <t>تعداد بازدید</t>
  </si>
  <si>
    <t>روز 1</t>
  </si>
  <si>
    <t>روز 2</t>
  </si>
  <si>
    <t>روز 3</t>
  </si>
  <si>
    <t>روز 4</t>
  </si>
  <si>
    <t>روز 5</t>
  </si>
  <si>
    <t>روز 6</t>
  </si>
  <si>
    <t>روز 7</t>
  </si>
  <si>
    <t>روز 8</t>
  </si>
  <si>
    <t>روز 9</t>
  </si>
  <si>
    <t>روز 10</t>
  </si>
  <si>
    <t>روز 11</t>
  </si>
  <si>
    <t>روز 12</t>
  </si>
  <si>
    <t>روز 13</t>
  </si>
  <si>
    <t>روز 14</t>
  </si>
  <si>
    <t>روز 15</t>
  </si>
  <si>
    <t>روز 16</t>
  </si>
  <si>
    <t>روز 17</t>
  </si>
  <si>
    <t>روز 18</t>
  </si>
  <si>
    <t>روز 19</t>
  </si>
  <si>
    <t>روز 20</t>
  </si>
  <si>
    <t>روز 21</t>
  </si>
  <si>
    <t>روز 22</t>
  </si>
  <si>
    <t>روز 23</t>
  </si>
  <si>
    <t>روز 24</t>
  </si>
  <si>
    <t>روز 25</t>
  </si>
  <si>
    <t>روز 26</t>
  </si>
  <si>
    <t>روز 27</t>
  </si>
  <si>
    <t>روز 28</t>
  </si>
  <si>
    <t>روز 29</t>
  </si>
  <si>
    <t>روز 30</t>
  </si>
  <si>
    <t>تعداد بازدید هدف</t>
  </si>
  <si>
    <t>کل تعداد بازدید</t>
  </si>
  <si>
    <t>درصد</t>
  </si>
  <si>
    <t>تعداد فرزند</t>
  </si>
  <si>
    <t>واحد</t>
  </si>
  <si>
    <t>حسابداری</t>
  </si>
  <si>
    <t>پشتیبانی</t>
  </si>
  <si>
    <t>اداری</t>
  </si>
  <si>
    <t>خدمات</t>
  </si>
  <si>
    <t>مالی</t>
  </si>
  <si>
    <t>منابع انسانی</t>
  </si>
  <si>
    <t>تابع مورد استفاده</t>
  </si>
  <si>
    <t xml:space="preserve">تابع مورد استفاده </t>
  </si>
  <si>
    <t>مجموع حقوق پرسنل قراردادی</t>
  </si>
  <si>
    <t>مجموع حقوق پرسنل با بیش از دو فرزند</t>
  </si>
  <si>
    <t>مجموع حقوق پرسنل با حقوق بیش از 1700000</t>
  </si>
  <si>
    <t>مجموع حقوق پرسنل استخدامی سال 1395</t>
  </si>
  <si>
    <t>مجموع حقوق پرسنل رسمی با بیش از یک فرزند</t>
  </si>
  <si>
    <t>مجموع حقوق پرسنل قراردادی با حقوق بیش از 1700000</t>
  </si>
  <si>
    <t>تعداد پرسنل قراردادی</t>
  </si>
  <si>
    <t>تعداد پرسنل با بیش از دو فرزند</t>
  </si>
  <si>
    <t>تعداد پرسنل با حقوق بیش از 1700000</t>
  </si>
  <si>
    <t>تعداد پرسنل استخدامی سال 1395</t>
  </si>
  <si>
    <t>تعداد پرسنل رسمی با بیش از یک فرزند</t>
  </si>
  <si>
    <t>تعداد پرسنل قراردادی با حقوق بیش از 1700000</t>
  </si>
  <si>
    <t>تعداد افراد با حقوق بیش از یک میلیون و ششصد در اردیبهشت 1394</t>
  </si>
  <si>
    <t>مجموع حقوق کارمندان رسمی در خرداد 1395</t>
  </si>
  <si>
    <t>کل دفعات تکرار</t>
  </si>
  <si>
    <t>نوبت تکرار</t>
  </si>
  <si>
    <t>کالا</t>
  </si>
  <si>
    <t>خرید1</t>
  </si>
  <si>
    <t>خرید2</t>
  </si>
  <si>
    <t>خرید3</t>
  </si>
  <si>
    <t>مداد</t>
  </si>
  <si>
    <t>ستون کمکی</t>
  </si>
  <si>
    <t>شماره چک</t>
  </si>
  <si>
    <t>شش رقم آخر</t>
  </si>
  <si>
    <t>شش رقم اول</t>
  </si>
  <si>
    <t>432بخشی از چک 432</t>
  </si>
  <si>
    <t>واحد (در شیت دپارتمان)</t>
  </si>
  <si>
    <t>کل دفعاتی که از برند هراز فروش
داشته ایم</t>
  </si>
  <si>
    <t>تعداد فروش بیشتر از 
بیست هزار تومان</t>
  </si>
  <si>
    <t>تعداد  فروش های دوغ بیشتر از
بیست هزارتومان</t>
  </si>
  <si>
    <t>کل دفعاتی که دوغ هراز فروخته ایم</t>
  </si>
  <si>
    <t>مجموع کل (تعداد) فروش دوغ</t>
  </si>
  <si>
    <t>مجموع کل (تعداد) فروش دوغ هراز</t>
  </si>
  <si>
    <t>مجموع کل(مبلغ)
 فروش خامه چوپان</t>
  </si>
  <si>
    <t>تعداد فروش های شیر بیشتر از 20000</t>
  </si>
  <si>
    <t>مجموع(مبلغ) کل فروش خامه</t>
  </si>
  <si>
    <t>جمع کل (مبلغ) فروش دوغ</t>
  </si>
  <si>
    <t>تکه بالا</t>
  </si>
  <si>
    <t>میزان پیشرفت</t>
  </si>
  <si>
    <t>باقی مانده از پروژه</t>
  </si>
  <si>
    <t>تکه پایین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</si>
</sst>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8" formatCode="&quot;$&quot;#,##0.00_);[Red]\(&quot;$&quot;#,##0.00\)"/>
    <numFmt numFmtId="44" formatCode="_(&quot;$&quot;* #,##0.00_);_(&quot;$&quot;* \(#,##0.00\);_(&quot;$&quot;* &quot;-&quot;??_);_(@_)"/>
    <numFmt numFmtId="43" formatCode="_(* #,##0.00_);_(* \(#,##0.00\);_(* &quot;-&quot;??_);_(@_)"/>
    <numFmt numFmtId="164" formatCode="_(* #,##0_);_(* \(#,##0\);_(* &quot;-&quot;??_);_(@_)"/>
    <numFmt numFmtId="165" formatCode="_-&quot;ريال&quot;* #\,##0_-;_-&quot;ريال&quot;* #\,##0\-;_-&quot;ريال&quot;* &quot;-&quot;_-;_-@_-"/>
    <numFmt numFmtId="166" formatCode="yyyy/mmmm/ddd"/>
    <numFmt numFmtId="167" formatCode="yyyy\-mmmm\-dddd"/>
    <numFmt numFmtId="168" formatCode="[$ريال-429]#,##0_-"/>
  </numFmts>
  <fonts count="68">
    <font>
      <sz val="11"/>
      <color theme="1"/>
      <name val="Calibri"/>
      <family val="2"/>
      <scheme val="minor"/>
    </font>
    <font>
      <sz val="11"/>
      <color theme="1"/>
      <name val="Calibri"/>
      <family val="2"/>
      <scheme val="minor"/>
    </font>
    <font>
      <sz val="11"/>
      <color theme="1"/>
      <name val="Calibri"/>
      <family val="2"/>
    </font>
    <font>
      <sz val="11"/>
      <color theme="1"/>
      <name val="B Titr"/>
      <charset val="178"/>
    </font>
    <font>
      <sz val="16"/>
      <color theme="1"/>
      <name val="B Jadid"/>
      <charset val="178"/>
    </font>
    <font>
      <i/>
      <sz val="12"/>
      <color rgb="FFFF0000"/>
      <name val="B Jadid"/>
      <charset val="178"/>
    </font>
    <font>
      <sz val="11"/>
      <color theme="1"/>
      <name val="B Jadid"/>
      <charset val="178"/>
    </font>
    <font>
      <sz val="20"/>
      <color theme="1"/>
      <name val="B Jadid"/>
      <charset val="178"/>
    </font>
    <font>
      <sz val="22"/>
      <color theme="1"/>
      <name val="B Jadid"/>
      <charset val="178"/>
    </font>
    <font>
      <sz val="11"/>
      <color rgb="FFFFFF00"/>
      <name val="B Nazanin"/>
      <charset val="178"/>
    </font>
    <font>
      <sz val="11"/>
      <color theme="1"/>
      <name val="B Nazanin"/>
      <charset val="178"/>
    </font>
    <font>
      <sz val="12"/>
      <color theme="1"/>
      <name val="B Titr"/>
      <charset val="178"/>
    </font>
    <font>
      <sz val="11"/>
      <color theme="0"/>
      <name val="B Jadid"/>
      <charset val="178"/>
    </font>
    <font>
      <sz val="10"/>
      <color theme="0"/>
      <name val="B Jadid"/>
      <charset val="178"/>
    </font>
    <font>
      <u/>
      <sz val="11"/>
      <color theme="1"/>
      <name val="B Jadid"/>
      <charset val="178"/>
    </font>
    <font>
      <sz val="11"/>
      <color theme="1"/>
      <name val="Wingdings"/>
      <charset val="2"/>
    </font>
    <font>
      <sz val="16"/>
      <color theme="1"/>
      <name val="B Nazanin"/>
      <charset val="178"/>
    </font>
    <font>
      <sz val="16"/>
      <color theme="1"/>
      <name val="Calibri"/>
      <family val="2"/>
      <scheme val="minor"/>
    </font>
    <font>
      <sz val="11"/>
      <color theme="0"/>
      <name val="Calibri"/>
      <family val="2"/>
      <scheme val="minor"/>
    </font>
    <font>
      <sz val="10"/>
      <color theme="1"/>
      <name val="B Jadid"/>
      <charset val="178"/>
    </font>
    <font>
      <sz val="9"/>
      <color theme="1"/>
      <name val="B Jadid"/>
      <charset val="178"/>
    </font>
    <font>
      <b/>
      <sz val="11"/>
      <color theme="0"/>
      <name val="B Titr"/>
      <charset val="178"/>
    </font>
    <font>
      <b/>
      <sz val="11"/>
      <color theme="1"/>
      <name val="B Titr"/>
      <charset val="178"/>
    </font>
    <font>
      <sz val="8"/>
      <color theme="1"/>
      <name val="B Titr"/>
      <charset val="178"/>
    </font>
    <font>
      <sz val="11"/>
      <color theme="1"/>
      <name val="Calibri"/>
      <family val="2"/>
      <charset val="178"/>
      <scheme val="minor"/>
    </font>
    <font>
      <b/>
      <sz val="18"/>
      <color theme="1"/>
      <name val="B Nazanin"/>
      <charset val="178"/>
    </font>
    <font>
      <b/>
      <sz val="14"/>
      <color theme="1"/>
      <name val="B Nazanin"/>
      <charset val="178"/>
    </font>
    <font>
      <sz val="14"/>
      <color theme="1"/>
      <name val="Calibri"/>
      <family val="2"/>
      <charset val="178"/>
      <scheme val="minor"/>
    </font>
    <font>
      <b/>
      <sz val="14"/>
      <color theme="1"/>
      <name val="B Jadid"/>
      <charset val="178"/>
    </font>
    <font>
      <sz val="24"/>
      <color theme="1"/>
      <name val="B Jadid"/>
      <charset val="178"/>
    </font>
    <font>
      <sz val="12"/>
      <color theme="1"/>
      <name val="B Jadid"/>
      <charset val="178"/>
    </font>
    <font>
      <sz val="11"/>
      <color rgb="FFC00000"/>
      <name val="Calibri"/>
      <family val="2"/>
      <scheme val="minor"/>
    </font>
    <font>
      <b/>
      <sz val="11"/>
      <color theme="1"/>
      <name val="Calibri"/>
      <family val="2"/>
      <scheme val="minor"/>
    </font>
    <font>
      <sz val="8"/>
      <color rgb="FF000000"/>
      <name val="Segoe UI"/>
      <family val="2"/>
    </font>
    <font>
      <sz val="11"/>
      <color theme="0"/>
      <name val="B Titr"/>
      <charset val="178"/>
    </font>
    <font>
      <sz val="11"/>
      <color theme="7" tint="0.39997558519241921"/>
      <name val="B Titr"/>
      <charset val="178"/>
    </font>
    <font>
      <sz val="10"/>
      <color theme="1"/>
      <name val="B Nazanin"/>
      <charset val="178"/>
    </font>
    <font>
      <sz val="9"/>
      <color theme="1"/>
      <name val="B Nazanin"/>
      <charset val="178"/>
    </font>
    <font>
      <sz val="11"/>
      <color theme="1"/>
      <name val="2  Titr"/>
      <charset val="178"/>
    </font>
    <font>
      <sz val="14"/>
      <color theme="1"/>
      <name val="2  Jadid"/>
      <charset val="178"/>
    </font>
    <font>
      <sz val="11"/>
      <color theme="1"/>
      <name val="2  Jadid"/>
      <charset val="178"/>
    </font>
    <font>
      <sz val="11"/>
      <color theme="1"/>
      <name val="B Sina"/>
      <charset val="178"/>
    </font>
    <font>
      <sz val="14"/>
      <color theme="1"/>
      <name val="Calibri"/>
      <family val="2"/>
      <scheme val="minor"/>
    </font>
    <font>
      <sz val="12"/>
      <color theme="1"/>
      <name val="Calibri"/>
      <family val="2"/>
      <scheme val="minor"/>
    </font>
    <font>
      <sz val="11"/>
      <color theme="0"/>
      <name val="B Nazanin"/>
      <charset val="178"/>
    </font>
    <font>
      <sz val="22"/>
      <color theme="1"/>
      <name val="B Titr"/>
      <charset val="178"/>
    </font>
    <font>
      <sz val="28"/>
      <color theme="1"/>
      <name val="B Jadid"/>
      <charset val="178"/>
    </font>
    <font>
      <sz val="24"/>
      <color theme="1"/>
      <name val="Calibri"/>
      <family val="2"/>
      <scheme val="minor"/>
    </font>
    <font>
      <sz val="18"/>
      <color theme="1"/>
      <name val="Calibri"/>
      <family val="2"/>
      <scheme val="minor"/>
    </font>
    <font>
      <sz val="14"/>
      <color theme="0"/>
      <name val="Calibri"/>
      <family val="2"/>
      <scheme val="minor"/>
    </font>
    <font>
      <sz val="18"/>
      <color theme="1"/>
      <name val="B Jadid"/>
      <charset val="178"/>
    </font>
    <font>
      <sz val="14"/>
      <color theme="1"/>
      <name val="B Titr"/>
      <charset val="178"/>
    </font>
    <font>
      <sz val="12"/>
      <color theme="1"/>
      <name val="B Nazanin"/>
      <charset val="178"/>
    </font>
    <font>
      <sz val="12"/>
      <name val="B Nazanin"/>
      <charset val="178"/>
    </font>
    <font>
      <sz val="8"/>
      <color rgb="FF000000"/>
      <name val="Tahoma"/>
      <family val="2"/>
    </font>
    <font>
      <sz val="10"/>
      <name val="Arial"/>
      <family val="2"/>
    </font>
    <font>
      <b/>
      <sz val="10"/>
      <name val="Arial"/>
      <family val="2"/>
    </font>
    <font>
      <b/>
      <sz val="14"/>
      <name val="Arial"/>
      <family val="2"/>
    </font>
    <font>
      <b/>
      <sz val="14"/>
      <color theme="1"/>
      <name val="Arial"/>
      <family val="2"/>
    </font>
    <font>
      <b/>
      <sz val="12"/>
      <color rgb="FFFF0000"/>
      <name val="Calibri"/>
      <family val="2"/>
      <scheme val="minor"/>
    </font>
    <font>
      <b/>
      <sz val="11"/>
      <color rgb="FFFF0000"/>
      <name val="Calibri"/>
      <family val="2"/>
      <scheme val="minor"/>
    </font>
    <font>
      <b/>
      <sz val="14"/>
      <color theme="1"/>
      <name val="Calibri"/>
      <family val="2"/>
      <scheme val="minor"/>
    </font>
    <font>
      <sz val="18"/>
      <color theme="1"/>
      <name val="B Titr"/>
      <charset val="178"/>
    </font>
    <font>
      <sz val="11"/>
      <color theme="1"/>
      <name val="Calibri"/>
      <family val="2"/>
      <charset val="161"/>
      <scheme val="minor"/>
    </font>
    <font>
      <b/>
      <sz val="11"/>
      <color theme="1"/>
      <name val="Calibri"/>
      <family val="2"/>
      <charset val="161"/>
      <scheme val="minor"/>
    </font>
    <font>
      <sz val="16"/>
      <color rgb="FFFF0000"/>
      <name val="Calibri"/>
      <family val="2"/>
      <scheme val="minor"/>
    </font>
    <font>
      <sz val="20"/>
      <color theme="1"/>
      <name val="Calibri"/>
      <family val="2"/>
      <scheme val="minor"/>
    </font>
    <font>
      <sz val="16"/>
      <color rgb="FFFF0000"/>
      <name val="B Titr"/>
      <charset val="178"/>
    </font>
  </fonts>
  <fills count="51">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4" tint="0.59999389629810485"/>
        <bgColor indexed="64"/>
      </patternFill>
    </fill>
    <fill>
      <patternFill patternType="solid">
        <fgColor theme="3" tint="-0.499984740745262"/>
        <bgColor indexed="64"/>
      </patternFill>
    </fill>
    <fill>
      <patternFill patternType="solid">
        <fgColor theme="9" tint="-0.249977111117893"/>
        <bgColor indexed="64"/>
      </patternFill>
    </fill>
    <fill>
      <patternFill patternType="solid">
        <fgColor theme="2"/>
        <bgColor indexed="64"/>
      </patternFill>
    </fill>
    <fill>
      <patternFill patternType="solid">
        <fgColor rgb="FF002060"/>
        <bgColor indexed="64"/>
      </patternFill>
    </fill>
    <fill>
      <patternFill patternType="solid">
        <fgColor theme="7" tint="0.39997558519241921"/>
        <bgColor theme="5"/>
      </patternFill>
    </fill>
    <fill>
      <patternFill patternType="solid">
        <fgColor rgb="FFFF0000"/>
        <bgColor theme="5"/>
      </patternFill>
    </fill>
    <fill>
      <patternFill patternType="solid">
        <fgColor theme="9" tint="0.79998168889431442"/>
        <bgColor theme="5" tint="0.59999389629810485"/>
      </patternFill>
    </fill>
    <fill>
      <patternFill patternType="solid">
        <fgColor theme="9" tint="0.79998168889431442"/>
        <bgColor indexed="64"/>
      </patternFill>
    </fill>
    <fill>
      <patternFill patternType="solid">
        <fgColor theme="9" tint="0.79998168889431442"/>
        <bgColor theme="5" tint="0.79998168889431442"/>
      </patternFill>
    </fill>
    <fill>
      <patternFill patternType="solid">
        <fgColor theme="3" tint="-0.249977111117893"/>
        <bgColor indexed="64"/>
      </patternFill>
    </fill>
    <fill>
      <patternFill patternType="solid">
        <fgColor theme="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7"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33CC"/>
        <bgColor indexed="64"/>
      </patternFill>
    </fill>
    <fill>
      <patternFill patternType="solid">
        <fgColor rgb="FFFF5229"/>
        <bgColor indexed="64"/>
      </patternFill>
    </fill>
    <fill>
      <patternFill patternType="solid">
        <fgColor rgb="FF00B0F0"/>
        <bgColor indexed="64"/>
      </patternFill>
    </fill>
    <fill>
      <patternFill patternType="solid">
        <fgColor rgb="FF66CCFF"/>
        <bgColor indexed="64"/>
      </patternFill>
    </fill>
    <fill>
      <patternFill patternType="solid">
        <fgColor theme="6" tint="0.79998168889431442"/>
        <bgColor indexed="64"/>
      </patternFill>
    </fill>
    <fill>
      <patternFill patternType="solid">
        <fgColor theme="0"/>
        <bgColor theme="5"/>
      </patternFill>
    </fill>
    <fill>
      <patternFill patternType="solid">
        <fgColor theme="0"/>
        <bgColor theme="5" tint="0.59999389629810485"/>
      </patternFill>
    </fill>
    <fill>
      <patternFill patternType="solid">
        <fgColor theme="0"/>
        <bgColor theme="5" tint="0.79998168889431442"/>
      </patternFill>
    </fill>
    <fill>
      <patternFill patternType="solid">
        <fgColor theme="5"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theme="7" tint="0.59999389629810485"/>
        <bgColor indexed="64"/>
      </patternFill>
    </fill>
    <fill>
      <patternFill patternType="solid">
        <fgColor theme="5" tint="-0.249977111117893"/>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59999389629810485"/>
        <bgColor theme="4" tint="0.59999389629810485"/>
      </patternFill>
    </fill>
    <fill>
      <patternFill patternType="solid">
        <fgColor theme="9" tint="-0.499984740745262"/>
        <bgColor indexed="64"/>
      </patternFill>
    </fill>
    <fill>
      <patternFill patternType="solid">
        <fgColor rgb="FF375623"/>
        <bgColor indexed="64"/>
      </patternFill>
    </fill>
    <fill>
      <patternFill patternType="solid">
        <fgColor rgb="FFEDEDED"/>
        <bgColor indexed="64"/>
      </patternFill>
    </fill>
    <fill>
      <patternFill patternType="solid">
        <fgColor rgb="FF6CF28F"/>
        <bgColor indexed="64"/>
      </patternFill>
    </fill>
    <fill>
      <patternFill patternType="solid">
        <fgColor rgb="FFFD5959"/>
        <bgColor indexed="64"/>
      </patternFill>
    </fill>
    <fill>
      <patternFill patternType="solid">
        <fgColor rgb="FF00B050"/>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4" tint="-0.499984740745262"/>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style="double">
        <color theme="4"/>
      </top>
      <bottom style="thin">
        <color theme="4" tint="0.39997558519241921"/>
      </bottom>
      <diagonal/>
    </border>
    <border>
      <left/>
      <right/>
      <top style="double">
        <color theme="4"/>
      </top>
      <bottom style="thin">
        <color theme="4" tint="0.39997558519241921"/>
      </bottom>
      <diagonal/>
    </border>
    <border>
      <left/>
      <right style="thin">
        <color theme="4" tint="0.39997558519241921"/>
      </right>
      <top style="double">
        <color theme="4"/>
      </top>
      <bottom style="thin">
        <color theme="4" tint="0.3999755851924192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theme="0"/>
      </left>
      <right style="thick">
        <color theme="0"/>
      </right>
      <top style="thick">
        <color theme="0"/>
      </top>
      <bottom style="thick">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4" fillId="0" borderId="0"/>
    <xf numFmtId="43" fontId="1" fillId="0" borderId="0" applyFont="0" applyFill="0" applyBorder="0" applyAlignment="0" applyProtection="0"/>
    <xf numFmtId="0" fontId="55" fillId="0" borderId="0"/>
    <xf numFmtId="0" fontId="63" fillId="0" borderId="0"/>
    <xf numFmtId="9" fontId="63" fillId="0" borderId="0" applyFont="0" applyFill="0" applyBorder="0" applyAlignment="0" applyProtection="0"/>
  </cellStyleXfs>
  <cellXfs count="389">
    <xf numFmtId="0" fontId="0" fillId="0" borderId="0" xfId="0"/>
    <xf numFmtId="0" fontId="3" fillId="2" borderId="1" xfId="0" applyFont="1" applyFill="1" applyBorder="1" applyAlignment="1">
      <alignment horizontal="center" vertical="center"/>
    </xf>
    <xf numFmtId="0" fontId="3" fillId="0" borderId="0" xfId="0" applyFont="1"/>
    <xf numFmtId="0" fontId="3" fillId="3" borderId="1" xfId="0" applyFont="1" applyFill="1" applyBorder="1" applyAlignment="1">
      <alignment horizontal="center" vertical="center"/>
    </xf>
    <xf numFmtId="164" fontId="3" fillId="3" borderId="1" xfId="1" applyNumberFormat="1" applyFont="1" applyFill="1" applyBorder="1" applyAlignment="1">
      <alignment horizontal="center" vertical="center"/>
    </xf>
    <xf numFmtId="164" fontId="3" fillId="4" borderId="1" xfId="1" applyNumberFormat="1" applyFont="1" applyFill="1" applyBorder="1"/>
    <xf numFmtId="9" fontId="3" fillId="4" borderId="1" xfId="0" applyNumberFormat="1" applyFont="1" applyFill="1" applyBorder="1"/>
    <xf numFmtId="164" fontId="3" fillId="4" borderId="1" xfId="0" applyNumberFormat="1" applyFont="1" applyFill="1" applyBorder="1"/>
    <xf numFmtId="164" fontId="3" fillId="0" borderId="0" xfId="0" applyNumberFormat="1" applyFont="1"/>
    <xf numFmtId="9" fontId="3" fillId="0" borderId="0" xfId="3" applyFont="1"/>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6" fillId="0" borderId="0" xfId="0" applyFont="1"/>
    <xf numFmtId="0" fontId="6" fillId="0" borderId="1" xfId="0" applyFont="1" applyBorder="1" applyAlignment="1">
      <alignment horizontal="center" vertical="center"/>
    </xf>
    <xf numFmtId="0" fontId="6" fillId="0" borderId="1" xfId="0" applyFont="1" applyBorder="1"/>
    <xf numFmtId="0" fontId="7" fillId="0" borderId="1" xfId="0" applyFont="1" applyBorder="1"/>
    <xf numFmtId="0" fontId="8" fillId="0" borderId="1" xfId="0" applyFont="1" applyBorder="1" applyAlignment="1">
      <alignment horizontal="center" vertical="center"/>
    </xf>
    <xf numFmtId="0" fontId="4" fillId="0" borderId="0" xfId="0" applyFont="1" applyAlignment="1">
      <alignment horizontal="center" vertical="center"/>
    </xf>
    <xf numFmtId="0" fontId="10" fillId="2" borderId="1" xfId="0" applyFont="1" applyFill="1" applyBorder="1" applyAlignment="1">
      <alignment horizontal="center" vertical="center"/>
    </xf>
    <xf numFmtId="9" fontId="10" fillId="2" borderId="1" xfId="0" applyNumberFormat="1" applyFont="1" applyFill="1" applyBorder="1" applyAlignment="1">
      <alignment horizontal="center" vertical="center"/>
    </xf>
    <xf numFmtId="0" fontId="10" fillId="2" borderId="2" xfId="0" applyFont="1" applyFill="1" applyBorder="1" applyAlignment="1">
      <alignment horizontal="center" vertical="center"/>
    </xf>
    <xf numFmtId="0" fontId="3" fillId="2" borderId="1" xfId="0" applyFont="1" applyFill="1" applyBorder="1"/>
    <xf numFmtId="0" fontId="3" fillId="0" borderId="1" xfId="0" applyFont="1" applyBorder="1"/>
    <xf numFmtId="0" fontId="3" fillId="6" borderId="1" xfId="0" applyFont="1" applyFill="1" applyBorder="1" applyAlignment="1">
      <alignment horizontal="center" vertical="center"/>
    </xf>
    <xf numFmtId="0" fontId="3" fillId="0" borderId="1" xfId="0" applyFont="1" applyBorder="1" applyAlignment="1">
      <alignment horizontal="center" vertical="center"/>
    </xf>
    <xf numFmtId="0" fontId="11" fillId="0" borderId="1" xfId="0" applyFont="1" applyBorder="1" applyAlignment="1">
      <alignment horizontal="center" vertical="center"/>
    </xf>
    <xf numFmtId="0" fontId="11" fillId="0" borderId="0" xfId="0" applyFont="1"/>
    <xf numFmtId="0" fontId="12" fillId="7" borderId="1" xfId="0" applyFont="1" applyFill="1" applyBorder="1" applyAlignment="1">
      <alignment horizontal="center" vertical="center"/>
    </xf>
    <xf numFmtId="0" fontId="12" fillId="7" borderId="3" xfId="0" applyFont="1" applyFill="1" applyBorder="1" applyAlignment="1">
      <alignment horizontal="center" vertical="center"/>
    </xf>
    <xf numFmtId="0" fontId="13" fillId="7" borderId="1" xfId="0" applyFont="1" applyFill="1" applyBorder="1" applyAlignment="1">
      <alignment horizontal="center" vertical="center" wrapText="1"/>
    </xf>
    <xf numFmtId="0" fontId="10" fillId="0" borderId="0" xfId="0" applyFont="1" applyFill="1" applyBorder="1" applyAlignment="1">
      <alignment horizontal="center" vertical="center"/>
    </xf>
    <xf numFmtId="0" fontId="12" fillId="8" borderId="1"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3" xfId="0" applyFont="1" applyFill="1" applyBorder="1" applyAlignment="1">
      <alignment horizontal="center" vertical="center"/>
    </xf>
    <xf numFmtId="0" fontId="0" fillId="3" borderId="1" xfId="0" applyFill="1" applyBorder="1" applyAlignment="1">
      <alignment horizontal="center" vertical="center"/>
    </xf>
    <xf numFmtId="0" fontId="10" fillId="9" borderId="1" xfId="0" applyFont="1" applyFill="1" applyBorder="1" applyAlignment="1">
      <alignment horizontal="center" vertical="center"/>
    </xf>
    <xf numFmtId="0" fontId="10" fillId="0" borderId="4" xfId="0" applyFont="1" applyFill="1" applyBorder="1" applyAlignment="1">
      <alignment horizontal="center" vertical="center"/>
    </xf>
    <xf numFmtId="0" fontId="0" fillId="3" borderId="1" xfId="0" applyFill="1" applyBorder="1"/>
    <xf numFmtId="0" fontId="12" fillId="10" borderId="1" xfId="0" applyFont="1" applyFill="1" applyBorder="1" applyAlignment="1">
      <alignment horizontal="center" vertical="center"/>
    </xf>
    <xf numFmtId="164" fontId="10" fillId="9" borderId="1" xfId="1" applyNumberFormat="1" applyFont="1" applyFill="1" applyBorder="1" applyAlignment="1">
      <alignment horizontal="center" vertical="center"/>
    </xf>
    <xf numFmtId="0" fontId="12" fillId="10" borderId="0" xfId="0" applyFont="1" applyFill="1" applyBorder="1" applyAlignment="1">
      <alignment horizontal="center" vertical="center"/>
    </xf>
    <xf numFmtId="0" fontId="0" fillId="0" borderId="1" xfId="0" applyBorder="1"/>
    <xf numFmtId="0" fontId="15" fillId="0" borderId="0" xfId="0" applyFont="1"/>
    <xf numFmtId="0" fontId="2" fillId="0" borderId="0" xfId="0" applyFont="1"/>
    <xf numFmtId="0" fontId="10" fillId="0" borderId="0" xfId="0" applyFont="1"/>
    <xf numFmtId="0" fontId="10" fillId="0" borderId="0" xfId="0" applyNumberFormat="1" applyFont="1"/>
    <xf numFmtId="0" fontId="10" fillId="0" borderId="1" xfId="0" applyFont="1" applyBorder="1"/>
    <xf numFmtId="0" fontId="10" fillId="0" borderId="1" xfId="0" applyNumberFormat="1" applyFont="1" applyBorder="1"/>
    <xf numFmtId="0" fontId="16" fillId="0" borderId="1" xfId="0" applyFont="1" applyBorder="1"/>
    <xf numFmtId="0" fontId="17" fillId="0" borderId="0" xfId="0" applyFont="1"/>
    <xf numFmtId="0" fontId="16" fillId="0" borderId="1" xfId="0" applyNumberFormat="1" applyFont="1" applyBorder="1"/>
    <xf numFmtId="0" fontId="6" fillId="11" borderId="6" xfId="0" applyFont="1" applyFill="1" applyBorder="1" applyAlignment="1">
      <alignment horizontal="center" vertical="center"/>
    </xf>
    <xf numFmtId="0" fontId="6" fillId="11" borderId="7" xfId="0" applyFont="1" applyFill="1" applyBorder="1" applyAlignment="1">
      <alignment horizontal="center" vertical="center"/>
    </xf>
    <xf numFmtId="0" fontId="19" fillId="11" borderId="7" xfId="0" applyFont="1" applyFill="1" applyBorder="1" applyAlignment="1">
      <alignment horizontal="center" vertical="center"/>
    </xf>
    <xf numFmtId="0" fontId="20" fillId="11" borderId="7" xfId="0" applyFont="1" applyFill="1" applyBorder="1" applyAlignment="1">
      <alignment horizontal="center" vertical="center"/>
    </xf>
    <xf numFmtId="0" fontId="12" fillId="12" borderId="1" xfId="0" applyFont="1" applyFill="1" applyBorder="1" applyAlignment="1">
      <alignment horizontal="center" vertical="center"/>
    </xf>
    <xf numFmtId="0" fontId="10" fillId="13" borderId="8" xfId="0" applyFont="1" applyFill="1" applyBorder="1" applyAlignment="1">
      <alignment horizontal="center" vertical="center"/>
    </xf>
    <xf numFmtId="0" fontId="10" fillId="13" borderId="1" xfId="0" applyFont="1" applyFill="1" applyBorder="1" applyAlignment="1">
      <alignment horizontal="center" vertical="center"/>
    </xf>
    <xf numFmtId="0" fontId="10" fillId="13" borderId="1" xfId="0" applyNumberFormat="1" applyFont="1" applyFill="1" applyBorder="1" applyAlignment="1">
      <alignment horizontal="center" vertical="center"/>
    </xf>
    <xf numFmtId="0" fontId="0" fillId="14" borderId="1" xfId="0" applyFill="1" applyBorder="1" applyAlignment="1">
      <alignment horizontal="center" vertical="center"/>
    </xf>
    <xf numFmtId="0" fontId="10" fillId="15" borderId="1" xfId="0" applyFont="1" applyFill="1" applyBorder="1" applyAlignment="1">
      <alignment horizontal="center" vertical="center"/>
    </xf>
    <xf numFmtId="0" fontId="10" fillId="15" borderId="8" xfId="0" applyFont="1" applyFill="1" applyBorder="1" applyAlignment="1">
      <alignment horizontal="center" vertical="center"/>
    </xf>
    <xf numFmtId="0" fontId="10" fillId="15" borderId="1" xfId="0" applyNumberFormat="1" applyFont="1" applyFill="1" applyBorder="1" applyAlignment="1">
      <alignment horizontal="center" vertical="center"/>
    </xf>
    <xf numFmtId="0" fontId="0" fillId="14" borderId="1" xfId="0" applyFill="1" applyBorder="1"/>
    <xf numFmtId="0" fontId="18" fillId="16" borderId="1" xfId="0" applyFont="1" applyFill="1" applyBorder="1" applyAlignment="1">
      <alignment horizontal="center" vertical="center"/>
    </xf>
    <xf numFmtId="0" fontId="0" fillId="17" borderId="0" xfId="0" applyFont="1" applyFill="1"/>
    <xf numFmtId="0" fontId="21" fillId="18" borderId="11" xfId="0" applyFont="1" applyFill="1" applyBorder="1"/>
    <xf numFmtId="0" fontId="21" fillId="18" borderId="12" xfId="0" applyFont="1" applyFill="1" applyBorder="1"/>
    <xf numFmtId="0" fontId="21" fillId="18" borderId="13" xfId="0" applyFont="1" applyFill="1" applyBorder="1"/>
    <xf numFmtId="0" fontId="3" fillId="19" borderId="11" xfId="0" applyFont="1" applyFill="1" applyBorder="1"/>
    <xf numFmtId="0" fontId="3" fillId="19" borderId="12" xfId="0" applyFont="1" applyFill="1" applyBorder="1"/>
    <xf numFmtId="9" fontId="3" fillId="19" borderId="13" xfId="3" applyNumberFormat="1" applyFont="1" applyFill="1" applyBorder="1"/>
    <xf numFmtId="0" fontId="3" fillId="0" borderId="11" xfId="0" applyFont="1" applyBorder="1"/>
    <xf numFmtId="0" fontId="3" fillId="0" borderId="12" xfId="0" applyFont="1" applyBorder="1"/>
    <xf numFmtId="9" fontId="3" fillId="0" borderId="13" xfId="3" applyNumberFormat="1" applyFont="1" applyBorder="1"/>
    <xf numFmtId="0" fontId="22" fillId="0" borderId="14" xfId="0" applyFont="1" applyBorder="1"/>
    <xf numFmtId="0" fontId="22" fillId="0" borderId="15" xfId="0" applyFont="1" applyBorder="1"/>
    <xf numFmtId="1" fontId="22" fillId="0" borderId="15" xfId="0" applyNumberFormat="1" applyFont="1" applyBorder="1"/>
    <xf numFmtId="9" fontId="22" fillId="0" borderId="16" xfId="0" applyNumberFormat="1" applyFont="1" applyBorder="1"/>
    <xf numFmtId="0" fontId="3" fillId="2" borderId="0" xfId="0" applyFont="1" applyFill="1"/>
    <xf numFmtId="0" fontId="3" fillId="6" borderId="1" xfId="0" applyFont="1" applyFill="1" applyBorder="1"/>
    <xf numFmtId="9" fontId="3" fillId="6" borderId="1" xfId="3" applyFont="1" applyFill="1" applyBorder="1"/>
    <xf numFmtId="0" fontId="3" fillId="20" borderId="1" xfId="0" applyFont="1" applyFill="1" applyBorder="1"/>
    <xf numFmtId="0" fontId="3" fillId="0" borderId="0" xfId="0" applyFont="1" applyBorder="1"/>
    <xf numFmtId="0" fontId="3" fillId="21" borderId="1" xfId="0" applyFont="1" applyFill="1" applyBorder="1"/>
    <xf numFmtId="0" fontId="3" fillId="22" borderId="1" xfId="0" applyFont="1" applyFill="1" applyBorder="1"/>
    <xf numFmtId="9" fontId="3" fillId="0" borderId="1" xfId="0" applyNumberFormat="1" applyFont="1" applyBorder="1"/>
    <xf numFmtId="9" fontId="3" fillId="0" borderId="0" xfId="0" applyNumberFormat="1" applyFont="1"/>
    <xf numFmtId="0" fontId="23" fillId="0" borderId="1" xfId="0" applyFont="1" applyBorder="1"/>
    <xf numFmtId="0" fontId="24" fillId="0" borderId="0" xfId="4" applyFill="1"/>
    <xf numFmtId="0" fontId="24" fillId="0" borderId="0" xfId="4"/>
    <xf numFmtId="0" fontId="25" fillId="23" borderId="0" xfId="4" applyFont="1" applyFill="1" applyAlignment="1">
      <alignment horizontal="center" vertical="center"/>
    </xf>
    <xf numFmtId="0" fontId="25" fillId="24" borderId="0" xfId="4" applyFont="1" applyFill="1" applyAlignment="1">
      <alignment horizontal="center" vertical="center"/>
    </xf>
    <xf numFmtId="0" fontId="25" fillId="25" borderId="0" xfId="4" applyFont="1" applyFill="1" applyAlignment="1">
      <alignment horizontal="center" vertical="center"/>
    </xf>
    <xf numFmtId="0" fontId="25" fillId="26" borderId="0" xfId="4" applyFont="1" applyFill="1" applyAlignment="1">
      <alignment horizontal="center" vertical="center"/>
    </xf>
    <xf numFmtId="0" fontId="25" fillId="2" borderId="0" xfId="4" applyFont="1" applyFill="1" applyAlignment="1">
      <alignment horizontal="center" vertical="center"/>
    </xf>
    <xf numFmtId="0" fontId="26" fillId="23" borderId="0" xfId="4" applyFont="1" applyFill="1" applyAlignment="1">
      <alignment horizontal="center"/>
    </xf>
    <xf numFmtId="0" fontId="26" fillId="24" borderId="0" xfId="4" applyFont="1" applyFill="1" applyAlignment="1">
      <alignment horizontal="center"/>
    </xf>
    <xf numFmtId="0" fontId="26" fillId="25" borderId="0" xfId="4" applyFont="1" applyFill="1" applyAlignment="1">
      <alignment horizontal="center"/>
    </xf>
    <xf numFmtId="0" fontId="26" fillId="26" borderId="0" xfId="4" applyFont="1" applyFill="1" applyAlignment="1">
      <alignment horizontal="center"/>
    </xf>
    <xf numFmtId="0" fontId="26" fillId="2" borderId="0" xfId="4" applyFont="1" applyFill="1" applyAlignment="1">
      <alignment horizontal="center"/>
    </xf>
    <xf numFmtId="0" fontId="27" fillId="0" borderId="0" xfId="4" applyFont="1" applyFill="1" applyAlignment="1">
      <alignment vertical="center"/>
    </xf>
    <xf numFmtId="0" fontId="28" fillId="6" borderId="1" xfId="0" applyFont="1" applyFill="1" applyBorder="1" applyAlignment="1">
      <alignment horizontal="center" vertical="center"/>
    </xf>
    <xf numFmtId="0" fontId="4" fillId="0" borderId="1" xfId="0" applyFont="1" applyBorder="1" applyAlignment="1">
      <alignment horizontal="center" vertical="center"/>
    </xf>
    <xf numFmtId="0" fontId="4" fillId="0" borderId="1" xfId="0" applyFont="1" applyFill="1" applyBorder="1" applyAlignment="1">
      <alignment horizontal="center" vertical="center"/>
    </xf>
    <xf numFmtId="0" fontId="4" fillId="0" borderId="0" xfId="0" applyFont="1"/>
    <xf numFmtId="0" fontId="29" fillId="0" borderId="0" xfId="0" applyFont="1" applyAlignment="1">
      <alignment horizontal="center" vertical="center"/>
    </xf>
    <xf numFmtId="0" fontId="29" fillId="0" borderId="0" xfId="0" applyFont="1" applyFill="1" applyAlignment="1">
      <alignment horizontal="center" vertical="center"/>
    </xf>
    <xf numFmtId="0" fontId="28" fillId="6" borderId="6" xfId="0" applyFont="1" applyFill="1" applyBorder="1" applyAlignment="1">
      <alignment horizontal="center" vertical="center"/>
    </xf>
    <xf numFmtId="0" fontId="28" fillId="6" borderId="7" xfId="0" applyFont="1" applyFill="1" applyBorder="1" applyAlignment="1">
      <alignment horizontal="center" vertical="center"/>
    </xf>
    <xf numFmtId="0" fontId="28" fillId="6" borderId="17" xfId="0" applyFont="1" applyFill="1" applyBorder="1" applyAlignment="1">
      <alignment horizontal="center" vertical="center"/>
    </xf>
    <xf numFmtId="0" fontId="30" fillId="0" borderId="8" xfId="0" applyFont="1" applyBorder="1" applyProtection="1">
      <protection locked="0"/>
    </xf>
    <xf numFmtId="0" fontId="30" fillId="0" borderId="1" xfId="0" applyFont="1" applyBorder="1" applyProtection="1">
      <protection locked="0"/>
    </xf>
    <xf numFmtId="0" fontId="30" fillId="0" borderId="18" xfId="0" applyFont="1" applyBorder="1"/>
    <xf numFmtId="0" fontId="30" fillId="0" borderId="0" xfId="0" applyFont="1"/>
    <xf numFmtId="0" fontId="30" fillId="0" borderId="1" xfId="0" applyFont="1" applyBorder="1" applyAlignment="1" applyProtection="1">
      <alignment horizontal="center" vertical="center"/>
      <protection locked="0"/>
    </xf>
    <xf numFmtId="0" fontId="30" fillId="0" borderId="1" xfId="0" applyFont="1" applyBorder="1"/>
    <xf numFmtId="0" fontId="30" fillId="0" borderId="1" xfId="0" applyFont="1" applyFill="1" applyBorder="1" applyAlignment="1" applyProtection="1">
      <alignment horizontal="center" vertical="center"/>
      <protection locked="0"/>
    </xf>
    <xf numFmtId="0" fontId="30" fillId="0" borderId="0" xfId="0" applyFont="1" applyProtection="1">
      <protection locked="0"/>
    </xf>
    <xf numFmtId="0" fontId="10" fillId="0" borderId="1" xfId="0" applyFont="1" applyBorder="1" applyAlignment="1">
      <alignment horizontal="center" vertical="center"/>
    </xf>
    <xf numFmtId="0" fontId="0" fillId="0" borderId="1" xfId="0" applyBorder="1" applyAlignment="1">
      <alignment horizontal="center" vertical="center"/>
    </xf>
    <xf numFmtId="0" fontId="26" fillId="0" borderId="0" xfId="0" applyFont="1" applyAlignment="1">
      <alignment horizontal="center" vertical="center"/>
    </xf>
    <xf numFmtId="165" fontId="26" fillId="0" borderId="0" xfId="0" applyNumberFormat="1" applyFont="1" applyAlignment="1">
      <alignment horizontal="center" vertical="center"/>
    </xf>
    <xf numFmtId="0" fontId="10" fillId="0" borderId="0" xfId="0" applyFont="1" applyAlignment="1">
      <alignment horizontal="center" vertical="center"/>
    </xf>
    <xf numFmtId="165" fontId="10" fillId="0" borderId="0" xfId="0" applyNumberFormat="1" applyFont="1" applyAlignment="1">
      <alignment horizontal="center" vertical="center"/>
    </xf>
    <xf numFmtId="0" fontId="18" fillId="0" borderId="0" xfId="0" applyFont="1"/>
    <xf numFmtId="0" fontId="3" fillId="27" borderId="1" xfId="0" applyFont="1" applyFill="1" applyBorder="1" applyAlignment="1">
      <alignment horizontal="center" vertical="center"/>
    </xf>
    <xf numFmtId="9" fontId="3" fillId="28" borderId="1" xfId="1" applyNumberFormat="1" applyFont="1" applyFill="1" applyBorder="1" applyAlignment="1">
      <alignment horizontal="center" vertical="center"/>
    </xf>
    <xf numFmtId="0" fontId="3" fillId="28" borderId="1" xfId="0" applyFont="1" applyFill="1" applyBorder="1" applyAlignment="1">
      <alignment horizontal="center" vertical="center"/>
    </xf>
    <xf numFmtId="1" fontId="0" fillId="0" borderId="0" xfId="0" applyNumberFormat="1"/>
    <xf numFmtId="0" fontId="31" fillId="0" borderId="0" xfId="0" applyFont="1"/>
    <xf numFmtId="166" fontId="0" fillId="0" borderId="0" xfId="0" applyNumberFormat="1"/>
    <xf numFmtId="167" fontId="0" fillId="0" borderId="0" xfId="0" applyNumberFormat="1"/>
    <xf numFmtId="14" fontId="0" fillId="0" borderId="0" xfId="0" applyNumberFormat="1"/>
    <xf numFmtId="0" fontId="34" fillId="0" borderId="0" xfId="0" applyFont="1" applyFill="1"/>
    <xf numFmtId="0" fontId="3" fillId="20" borderId="0" xfId="0" applyFont="1" applyFill="1"/>
    <xf numFmtId="0" fontId="35" fillId="20" borderId="0" xfId="0" applyFont="1" applyFill="1"/>
    <xf numFmtId="0" fontId="10" fillId="29" borderId="6" xfId="0" applyFont="1" applyFill="1" applyBorder="1" applyAlignment="1">
      <alignment horizontal="center" vertical="center"/>
    </xf>
    <xf numFmtId="0" fontId="10" fillId="29" borderId="7" xfId="0" applyFont="1" applyFill="1" applyBorder="1" applyAlignment="1">
      <alignment horizontal="center" vertical="center"/>
    </xf>
    <xf numFmtId="0" fontId="36" fillId="29" borderId="7" xfId="0" applyFont="1" applyFill="1" applyBorder="1" applyAlignment="1">
      <alignment horizontal="center" vertical="center"/>
    </xf>
    <xf numFmtId="0" fontId="37" fillId="29" borderId="7" xfId="0" applyFont="1" applyFill="1" applyBorder="1" applyAlignment="1">
      <alignment horizontal="center" vertical="center"/>
    </xf>
    <xf numFmtId="0" fontId="10" fillId="30" borderId="8" xfId="0" applyFont="1" applyFill="1" applyBorder="1" applyAlignment="1">
      <alignment horizontal="center" vertical="center"/>
    </xf>
    <xf numFmtId="0" fontId="10" fillId="30" borderId="1" xfId="0" applyFont="1" applyFill="1" applyBorder="1" applyAlignment="1">
      <alignment horizontal="center" vertical="center"/>
    </xf>
    <xf numFmtId="0" fontId="10" fillId="30" borderId="1" xfId="0" applyNumberFormat="1" applyFont="1" applyFill="1" applyBorder="1" applyAlignment="1">
      <alignment horizontal="center" vertical="center"/>
    </xf>
    <xf numFmtId="0" fontId="10" fillId="31" borderId="10" xfId="0" applyFont="1" applyFill="1" applyBorder="1" applyAlignment="1">
      <alignment horizontal="center" vertical="center"/>
    </xf>
    <xf numFmtId="0" fontId="10" fillId="31" borderId="1" xfId="0" applyFont="1" applyFill="1" applyBorder="1" applyAlignment="1">
      <alignment horizontal="center" vertical="center"/>
    </xf>
    <xf numFmtId="0" fontId="10" fillId="31" borderId="8" xfId="0" applyFont="1" applyFill="1" applyBorder="1" applyAlignment="1">
      <alignment horizontal="center" vertical="center"/>
    </xf>
    <xf numFmtId="0" fontId="10" fillId="31" borderId="1" xfId="0" applyNumberFormat="1" applyFont="1" applyFill="1" applyBorder="1" applyAlignment="1">
      <alignment horizontal="center" vertical="center"/>
    </xf>
    <xf numFmtId="164" fontId="3" fillId="6" borderId="1" xfId="1" applyNumberFormat="1" applyFont="1" applyFill="1" applyBorder="1" applyAlignment="1">
      <alignment horizontal="center" vertical="center"/>
    </xf>
    <xf numFmtId="0" fontId="34" fillId="5" borderId="1" xfId="0" applyFont="1" applyFill="1" applyBorder="1" applyAlignment="1">
      <alignment horizontal="center" vertical="center"/>
    </xf>
    <xf numFmtId="0" fontId="34" fillId="5" borderId="2" xfId="0" applyFont="1" applyFill="1" applyBorder="1" applyAlignment="1">
      <alignment horizontal="center" vertical="center"/>
    </xf>
    <xf numFmtId="0" fontId="3" fillId="32" borderId="1" xfId="0" applyFont="1" applyFill="1" applyBorder="1" applyAlignment="1">
      <alignment horizontal="center" vertical="center"/>
    </xf>
    <xf numFmtId="0" fontId="3" fillId="32" borderId="1" xfId="0" applyFont="1" applyFill="1" applyBorder="1" applyAlignment="1">
      <alignment vertical="center"/>
    </xf>
    <xf numFmtId="0" fontId="10" fillId="9" borderId="1" xfId="1" applyNumberFormat="1" applyFont="1" applyFill="1" applyBorder="1" applyAlignment="1">
      <alignment horizontal="center" vertical="center"/>
    </xf>
    <xf numFmtId="0" fontId="38" fillId="0" borderId="1" xfId="0" applyFont="1" applyBorder="1" applyAlignment="1">
      <alignment horizontal="center" vertical="center"/>
    </xf>
    <xf numFmtId="0" fontId="38" fillId="0" borderId="0" xfId="0" applyFont="1"/>
    <xf numFmtId="2" fontId="38" fillId="0" borderId="1" xfId="0" applyNumberFormat="1" applyFont="1" applyBorder="1" applyAlignment="1">
      <alignment horizontal="center" vertical="center"/>
    </xf>
    <xf numFmtId="0" fontId="39" fillId="2" borderId="1" xfId="0" applyFont="1" applyFill="1" applyBorder="1" applyAlignment="1">
      <alignment horizontal="center" vertical="center"/>
    </xf>
    <xf numFmtId="0" fontId="39" fillId="0" borderId="0" xfId="0" applyFont="1" applyAlignment="1">
      <alignment horizontal="center" vertical="center"/>
    </xf>
    <xf numFmtId="0" fontId="39" fillId="3" borderId="1" xfId="0" applyFont="1" applyFill="1" applyBorder="1" applyAlignment="1">
      <alignment horizontal="center" vertical="center"/>
    </xf>
    <xf numFmtId="0" fontId="40" fillId="0" borderId="0" xfId="0" applyFont="1"/>
    <xf numFmtId="2" fontId="39" fillId="0" borderId="0" xfId="0" applyNumberFormat="1" applyFont="1" applyAlignment="1">
      <alignment horizontal="center" vertical="center"/>
    </xf>
    <xf numFmtId="1" fontId="39" fillId="0" borderId="0" xfId="0" applyNumberFormat="1" applyFont="1" applyAlignment="1">
      <alignment horizontal="center" vertical="center"/>
    </xf>
    <xf numFmtId="0" fontId="40" fillId="0" borderId="0" xfId="0" applyFont="1" applyAlignment="1">
      <alignment wrapText="1"/>
    </xf>
    <xf numFmtId="0" fontId="6" fillId="2" borderId="1" xfId="0" applyFont="1" applyFill="1" applyBorder="1" applyAlignment="1">
      <alignment horizontal="center" vertical="center"/>
    </xf>
    <xf numFmtId="0" fontId="6" fillId="33" borderId="1" xfId="0" applyFont="1" applyFill="1" applyBorder="1"/>
    <xf numFmtId="0" fontId="6" fillId="34" borderId="1" xfId="0" applyFont="1" applyFill="1" applyBorder="1" applyAlignment="1">
      <alignment horizontal="center" vertical="center"/>
    </xf>
    <xf numFmtId="0" fontId="41" fillId="0" borderId="1" xfId="0" applyFont="1" applyBorder="1" applyAlignment="1">
      <alignment horizontal="center" vertical="center"/>
    </xf>
    <xf numFmtId="0" fontId="6" fillId="21" borderId="1" xfId="0" applyFont="1" applyFill="1" applyBorder="1" applyAlignment="1">
      <alignment horizontal="center" vertical="center"/>
    </xf>
    <xf numFmtId="0" fontId="32" fillId="0" borderId="0" xfId="0" applyFont="1"/>
    <xf numFmtId="0" fontId="42" fillId="2" borderId="1" xfId="0" applyFont="1" applyFill="1" applyBorder="1" applyAlignment="1">
      <alignment horizontal="center" vertical="center"/>
    </xf>
    <xf numFmtId="0" fontId="6" fillId="34" borderId="20" xfId="0" applyFont="1" applyFill="1" applyBorder="1" applyAlignment="1">
      <alignment horizontal="center" vertical="center"/>
    </xf>
    <xf numFmtId="0" fontId="6" fillId="34" borderId="21" xfId="0" applyFont="1" applyFill="1" applyBorder="1" applyAlignment="1">
      <alignment horizontal="center" vertical="center"/>
    </xf>
    <xf numFmtId="0" fontId="6" fillId="34" borderId="22" xfId="0" applyFont="1" applyFill="1" applyBorder="1" applyAlignment="1">
      <alignment horizontal="center" vertical="center"/>
    </xf>
    <xf numFmtId="0" fontId="41" fillId="0" borderId="10" xfId="0" applyFont="1" applyBorder="1" applyAlignment="1">
      <alignment horizontal="center" vertical="center"/>
    </xf>
    <xf numFmtId="0" fontId="41" fillId="0" borderId="3" xfId="0" applyFont="1" applyBorder="1" applyAlignment="1">
      <alignment horizontal="center" vertical="center"/>
    </xf>
    <xf numFmtId="0" fontId="43" fillId="2" borderId="0" xfId="0" applyFont="1" applyFill="1" applyAlignment="1">
      <alignment horizontal="center" vertical="center"/>
    </xf>
    <xf numFmtId="0" fontId="41" fillId="0" borderId="23" xfId="0" applyFont="1" applyBorder="1" applyAlignment="1">
      <alignment horizontal="center" vertical="center"/>
    </xf>
    <xf numFmtId="0" fontId="41" fillId="0" borderId="24" xfId="0" applyFont="1" applyBorder="1" applyAlignment="1">
      <alignment horizontal="center" vertical="center"/>
    </xf>
    <xf numFmtId="0" fontId="41" fillId="0" borderId="25" xfId="0" applyFont="1" applyBorder="1" applyAlignment="1">
      <alignment horizontal="center" vertical="center"/>
    </xf>
    <xf numFmtId="0" fontId="43" fillId="2" borderId="0" xfId="0" applyFont="1" applyFill="1" applyAlignment="1">
      <alignment horizontal="center" vertical="center" readingOrder="1"/>
    </xf>
    <xf numFmtId="0" fontId="10" fillId="0" borderId="2" xfId="0" applyFont="1" applyFill="1" applyBorder="1" applyAlignment="1">
      <alignment horizontal="center" vertical="center"/>
    </xf>
    <xf numFmtId="0" fontId="10" fillId="35" borderId="1" xfId="0" applyFont="1" applyFill="1" applyBorder="1" applyAlignment="1">
      <alignment horizontal="center" vertical="center"/>
    </xf>
    <xf numFmtId="0" fontId="44" fillId="36" borderId="1" xfId="0" applyFont="1" applyFill="1" applyBorder="1" applyAlignment="1">
      <alignment horizontal="center" vertical="center"/>
    </xf>
    <xf numFmtId="0" fontId="18" fillId="0" borderId="1" xfId="0" applyFont="1" applyBorder="1"/>
    <xf numFmtId="0" fontId="45" fillId="0" borderId="0" xfId="0" applyFont="1" applyAlignment="1">
      <alignment horizontal="center" vertical="center"/>
    </xf>
    <xf numFmtId="0" fontId="46" fillId="0" borderId="0" xfId="0" applyFont="1" applyAlignment="1">
      <alignment horizontal="center" vertical="center"/>
    </xf>
    <xf numFmtId="0" fontId="47" fillId="0" borderId="0" xfId="0" applyFont="1" applyAlignment="1">
      <alignment horizontal="center" vertical="center"/>
    </xf>
    <xf numFmtId="0" fontId="48" fillId="0" borderId="0" xfId="0" applyFont="1"/>
    <xf numFmtId="0" fontId="18" fillId="37" borderId="1" xfId="0" applyFont="1" applyFill="1" applyBorder="1" applyAlignment="1">
      <alignment horizontal="center" vertical="center"/>
    </xf>
    <xf numFmtId="0" fontId="0" fillId="22" borderId="6" xfId="0" applyFill="1" applyBorder="1"/>
    <xf numFmtId="0" fontId="49" fillId="5" borderId="17" xfId="0" applyFont="1" applyFill="1" applyBorder="1"/>
    <xf numFmtId="0" fontId="0" fillId="22" borderId="8" xfId="0" applyFill="1" applyBorder="1"/>
    <xf numFmtId="0" fontId="49" fillId="5" borderId="18" xfId="0" applyFont="1" applyFill="1" applyBorder="1"/>
    <xf numFmtId="0" fontId="0" fillId="22" borderId="27" xfId="0" applyFill="1" applyBorder="1"/>
    <xf numFmtId="0" fontId="49" fillId="5" borderId="28" xfId="0" applyFont="1" applyFill="1" applyBorder="1"/>
    <xf numFmtId="0" fontId="41" fillId="35" borderId="6" xfId="0" applyFont="1" applyFill="1" applyBorder="1" applyAlignment="1">
      <alignment horizontal="center" vertical="center"/>
    </xf>
    <xf numFmtId="0" fontId="41" fillId="35" borderId="7" xfId="0" applyFont="1" applyFill="1" applyBorder="1" applyAlignment="1">
      <alignment horizontal="center" vertical="center"/>
    </xf>
    <xf numFmtId="0" fontId="41" fillId="35" borderId="17" xfId="0" applyFont="1" applyFill="1" applyBorder="1" applyAlignment="1">
      <alignment horizontal="center" vertical="center"/>
    </xf>
    <xf numFmtId="0" fontId="41" fillId="0" borderId="27" xfId="0" applyFont="1" applyFill="1" applyBorder="1" applyAlignment="1">
      <alignment horizontal="center" vertical="center"/>
    </xf>
    <xf numFmtId="0" fontId="41" fillId="0" borderId="29" xfId="0" applyFont="1" applyFill="1" applyBorder="1" applyAlignment="1">
      <alignment horizontal="center" vertical="center"/>
    </xf>
    <xf numFmtId="0" fontId="41" fillId="0" borderId="28" xfId="0" applyFont="1" applyFill="1" applyBorder="1" applyAlignment="1">
      <alignment horizontal="center" vertical="center"/>
    </xf>
    <xf numFmtId="0" fontId="41" fillId="3" borderId="6" xfId="0" applyFont="1" applyFill="1" applyBorder="1" applyAlignment="1">
      <alignment horizontal="center" vertical="center"/>
    </xf>
    <xf numFmtId="0" fontId="41" fillId="3" borderId="7" xfId="0" applyFont="1" applyFill="1" applyBorder="1" applyAlignment="1">
      <alignment horizontal="center" vertical="center"/>
    </xf>
    <xf numFmtId="0" fontId="41" fillId="3" borderId="17" xfId="0" applyFont="1" applyFill="1" applyBorder="1" applyAlignment="1">
      <alignment horizontal="center" vertical="center"/>
    </xf>
    <xf numFmtId="0" fontId="41" fillId="3" borderId="8" xfId="0" applyFont="1" applyFill="1" applyBorder="1" applyAlignment="1">
      <alignment horizontal="center" vertical="center"/>
    </xf>
    <xf numFmtId="0" fontId="41" fillId="3" borderId="1" xfId="0" applyFont="1" applyFill="1" applyBorder="1" applyAlignment="1">
      <alignment horizontal="center" vertical="center"/>
    </xf>
    <xf numFmtId="0" fontId="41" fillId="3" borderId="18" xfId="0" applyFont="1" applyFill="1" applyBorder="1" applyAlignment="1">
      <alignment horizontal="center" vertical="center"/>
    </xf>
    <xf numFmtId="0" fontId="41" fillId="3" borderId="27" xfId="0" applyFont="1" applyFill="1" applyBorder="1" applyAlignment="1">
      <alignment horizontal="center" vertical="center"/>
    </xf>
    <xf numFmtId="0" fontId="41" fillId="3" borderId="29" xfId="0" applyFont="1" applyFill="1" applyBorder="1" applyAlignment="1">
      <alignment horizontal="center" vertical="center"/>
    </xf>
    <xf numFmtId="0" fontId="41" fillId="3" borderId="28" xfId="0" applyFont="1" applyFill="1" applyBorder="1" applyAlignment="1">
      <alignment horizontal="center" vertical="center"/>
    </xf>
    <xf numFmtId="0" fontId="50" fillId="21" borderId="1" xfId="0" applyFont="1" applyFill="1" applyBorder="1" applyAlignment="1">
      <alignment horizontal="center" vertical="center"/>
    </xf>
    <xf numFmtId="0" fontId="6" fillId="2" borderId="2" xfId="0" applyFont="1" applyFill="1" applyBorder="1" applyAlignment="1">
      <alignment horizontal="center" vertical="center"/>
    </xf>
    <xf numFmtId="2" fontId="3" fillId="0" borderId="1" xfId="0" applyNumberFormat="1" applyFont="1" applyBorder="1" applyAlignment="1">
      <alignment horizontal="center" vertical="center"/>
    </xf>
    <xf numFmtId="164" fontId="3" fillId="0" borderId="1" xfId="1" applyNumberFormat="1" applyFont="1" applyBorder="1" applyAlignment="1">
      <alignment horizontal="center" vertical="center"/>
    </xf>
    <xf numFmtId="0" fontId="34" fillId="5" borderId="1" xfId="0" applyFont="1" applyFill="1" applyBorder="1" applyAlignment="1">
      <alignment vertical="center"/>
    </xf>
    <xf numFmtId="0" fontId="3" fillId="33" borderId="1" xfId="0" applyFont="1" applyFill="1" applyBorder="1" applyAlignment="1">
      <alignment horizontal="center" vertical="center"/>
    </xf>
    <xf numFmtId="0" fontId="3" fillId="39" borderId="1" xfId="0" applyFont="1" applyFill="1" applyBorder="1" applyAlignment="1">
      <alignment horizontal="center" vertical="center" wrapText="1"/>
    </xf>
    <xf numFmtId="0" fontId="3" fillId="0" borderId="1" xfId="0" applyFont="1" applyBorder="1" applyAlignment="1">
      <alignment horizontal="center"/>
    </xf>
    <xf numFmtId="0" fontId="3" fillId="6" borderId="10" xfId="0" applyFont="1" applyFill="1" applyBorder="1" applyAlignment="1">
      <alignment horizontal="center" vertical="center"/>
    </xf>
    <xf numFmtId="0" fontId="3" fillId="0" borderId="1" xfId="0" applyFont="1" applyBorder="1" applyAlignment="1">
      <alignment horizontal="left" vertical="center"/>
    </xf>
    <xf numFmtId="0" fontId="3" fillId="0" borderId="0" xfId="0" applyFont="1" applyAlignment="1">
      <alignment horizontal="center" vertical="center"/>
    </xf>
    <xf numFmtId="0" fontId="51" fillId="0" borderId="1" xfId="0" applyFont="1" applyBorder="1" applyAlignment="1">
      <alignment horizontal="left" vertical="center"/>
    </xf>
    <xf numFmtId="164" fontId="3" fillId="3" borderId="1" xfId="5" applyNumberFormat="1" applyFont="1" applyFill="1" applyBorder="1" applyAlignment="1">
      <alignment horizontal="center" vertical="center"/>
    </xf>
    <xf numFmtId="164" fontId="3" fillId="4" borderId="1" xfId="5" applyNumberFormat="1" applyFont="1" applyFill="1" applyBorder="1"/>
    <xf numFmtId="0" fontId="3" fillId="2" borderId="2" xfId="0" applyFont="1" applyFill="1" applyBorder="1"/>
    <xf numFmtId="9" fontId="0" fillId="0" borderId="0" xfId="0" applyNumberFormat="1"/>
    <xf numFmtId="0" fontId="0" fillId="0" borderId="26" xfId="0" applyBorder="1" applyAlignment="1">
      <alignment vertical="center"/>
    </xf>
    <xf numFmtId="0" fontId="0" fillId="0" borderId="0" xfId="0" applyAlignment="1">
      <alignment vertical="center"/>
    </xf>
    <xf numFmtId="0" fontId="0" fillId="2" borderId="1" xfId="0" applyFill="1" applyBorder="1"/>
    <xf numFmtId="9" fontId="0" fillId="0" borderId="1" xfId="0" applyNumberFormat="1" applyBorder="1"/>
    <xf numFmtId="0" fontId="52" fillId="40" borderId="1" xfId="0" applyFont="1" applyFill="1" applyBorder="1" applyAlignment="1">
      <alignment horizontal="center" vertical="center"/>
    </xf>
    <xf numFmtId="0" fontId="52" fillId="19" borderId="1" xfId="0" applyFont="1" applyFill="1" applyBorder="1" applyAlignment="1">
      <alignment horizontal="center" vertical="center"/>
    </xf>
    <xf numFmtId="0" fontId="0" fillId="0" borderId="1" xfId="0" applyBorder="1" applyAlignment="1">
      <alignment vertical="center"/>
    </xf>
    <xf numFmtId="0" fontId="14" fillId="0" borderId="1" xfId="0" applyFont="1" applyBorder="1" applyAlignment="1">
      <alignment horizontal="center" vertical="center"/>
    </xf>
    <xf numFmtId="0" fontId="14" fillId="0" borderId="5" xfId="0" applyFont="1" applyBorder="1" applyAlignment="1"/>
    <xf numFmtId="0" fontId="0" fillId="0" borderId="0" xfId="0" applyAlignment="1">
      <alignment horizontal="right" vertical="center"/>
    </xf>
    <xf numFmtId="0" fontId="0" fillId="28" borderId="33" xfId="0" applyFill="1" applyBorder="1" applyAlignment="1">
      <alignment horizontal="right" vertical="center"/>
    </xf>
    <xf numFmtId="0" fontId="0" fillId="28" borderId="34" xfId="0" applyFill="1" applyBorder="1" applyAlignment="1">
      <alignment horizontal="right" vertical="center"/>
    </xf>
    <xf numFmtId="0" fontId="0" fillId="43" borderId="34" xfId="0" applyFill="1" applyBorder="1" applyAlignment="1">
      <alignment horizontal="right" vertical="center"/>
    </xf>
    <xf numFmtId="0" fontId="0" fillId="28" borderId="37" xfId="0" applyFill="1" applyBorder="1" applyAlignment="1">
      <alignment horizontal="right" vertical="center"/>
    </xf>
    <xf numFmtId="0" fontId="0" fillId="43" borderId="33" xfId="0" applyFill="1" applyBorder="1" applyAlignment="1">
      <alignment horizontal="right" vertical="center"/>
    </xf>
    <xf numFmtId="0" fontId="0" fillId="43" borderId="37" xfId="0" applyFill="1" applyBorder="1" applyAlignment="1">
      <alignment horizontal="right" vertical="center"/>
    </xf>
    <xf numFmtId="14" fontId="0" fillId="0" borderId="1" xfId="0" applyNumberFormat="1" applyBorder="1" applyAlignment="1">
      <alignment horizontal="center" vertical="center"/>
    </xf>
    <xf numFmtId="164" fontId="3" fillId="33" borderId="1" xfId="1" applyNumberFormat="1" applyFont="1" applyFill="1" applyBorder="1"/>
    <xf numFmtId="164" fontId="3" fillId="33" borderId="1" xfId="0" applyNumberFormat="1" applyFont="1" applyFill="1" applyBorder="1" applyAlignment="1">
      <alignment horizontal="center" vertical="center"/>
    </xf>
    <xf numFmtId="164" fontId="3" fillId="33" borderId="1" xfId="1" applyNumberFormat="1" applyFont="1" applyFill="1" applyBorder="1" applyAlignment="1">
      <alignment horizontal="center" vertical="center"/>
    </xf>
    <xf numFmtId="43" fontId="3" fillId="0" borderId="1" xfId="1" applyFont="1" applyBorder="1"/>
    <xf numFmtId="0" fontId="6" fillId="35" borderId="1" xfId="0" applyFont="1" applyFill="1" applyBorder="1" applyAlignment="1">
      <alignment horizontal="center" vertical="center"/>
    </xf>
    <xf numFmtId="0" fontId="10" fillId="3" borderId="1" xfId="0" applyFont="1" applyFill="1" applyBorder="1"/>
    <xf numFmtId="0" fontId="10" fillId="3" borderId="1" xfId="0" applyNumberFormat="1" applyFont="1" applyFill="1" applyBorder="1"/>
    <xf numFmtId="0" fontId="0" fillId="2" borderId="1" xfId="0" applyFill="1" applyBorder="1" applyAlignment="1">
      <alignment horizontal="center" vertical="center"/>
    </xf>
    <xf numFmtId="0" fontId="18" fillId="5" borderId="1" xfId="0" applyFont="1" applyFill="1" applyBorder="1" applyAlignment="1">
      <alignment horizontal="center" vertical="center"/>
    </xf>
    <xf numFmtId="0" fontId="26" fillId="34" borderId="0" xfId="4" applyFont="1" applyFill="1" applyBorder="1" applyAlignment="1">
      <alignment horizontal="center"/>
    </xf>
    <xf numFmtId="0" fontId="26" fillId="44" borderId="0" xfId="4" applyFont="1" applyFill="1" applyBorder="1" applyAlignment="1">
      <alignment horizontal="center"/>
    </xf>
    <xf numFmtId="0" fontId="26" fillId="2" borderId="0" xfId="4" applyFont="1" applyFill="1" applyBorder="1" applyAlignment="1">
      <alignment horizontal="center"/>
    </xf>
    <xf numFmtId="0" fontId="26" fillId="26" borderId="0" xfId="4" applyFont="1" applyFill="1" applyBorder="1" applyAlignment="1">
      <alignment horizontal="center"/>
    </xf>
    <xf numFmtId="0" fontId="26" fillId="45" borderId="0" xfId="4" applyFont="1" applyFill="1" applyBorder="1" applyAlignment="1">
      <alignment horizontal="center"/>
    </xf>
    <xf numFmtId="0" fontId="10" fillId="2" borderId="38" xfId="4" applyFont="1" applyFill="1" applyBorder="1" applyAlignment="1">
      <alignment horizontal="right" vertical="center"/>
    </xf>
    <xf numFmtId="0" fontId="10" fillId="2" borderId="38" xfId="4" applyFont="1" applyFill="1" applyBorder="1" applyAlignment="1">
      <alignment horizontal="center" vertical="center"/>
    </xf>
    <xf numFmtId="0" fontId="52" fillId="34" borderId="0" xfId="4" applyFont="1" applyFill="1" applyBorder="1" applyAlignment="1">
      <alignment horizontal="center"/>
    </xf>
    <xf numFmtId="0" fontId="52" fillId="44" borderId="0" xfId="4" applyFont="1" applyFill="1" applyBorder="1" applyAlignment="1">
      <alignment horizontal="center"/>
    </xf>
    <xf numFmtId="0" fontId="52" fillId="2" borderId="0" xfId="4" applyFont="1" applyFill="1" applyBorder="1" applyAlignment="1">
      <alignment horizontal="center"/>
    </xf>
    <xf numFmtId="0" fontId="52" fillId="26" borderId="0" xfId="4" applyFont="1" applyFill="1" applyBorder="1" applyAlignment="1">
      <alignment horizontal="center"/>
    </xf>
    <xf numFmtId="14" fontId="53" fillId="45" borderId="0" xfId="4" applyNumberFormat="1" applyFont="1" applyFill="1" applyBorder="1" applyAlignment="1">
      <alignment horizontal="center" vertical="center"/>
    </xf>
    <xf numFmtId="0" fontId="10" fillId="44" borderId="38" xfId="4" applyFont="1" applyFill="1" applyBorder="1" applyAlignment="1">
      <alignment horizontal="right" vertical="center"/>
    </xf>
    <xf numFmtId="0" fontId="10" fillId="44" borderId="38" xfId="4" applyFont="1" applyFill="1" applyBorder="1" applyAlignment="1">
      <alignment horizontal="center" vertical="center"/>
    </xf>
    <xf numFmtId="0" fontId="52" fillId="0" borderId="0" xfId="4" applyFont="1" applyFill="1" applyBorder="1" applyAlignment="1">
      <alignment horizontal="center"/>
    </xf>
    <xf numFmtId="14" fontId="53" fillId="0" borderId="0" xfId="4" applyNumberFormat="1" applyFont="1" applyFill="1" applyBorder="1" applyAlignment="1">
      <alignment horizontal="center" vertical="center"/>
    </xf>
    <xf numFmtId="0" fontId="56" fillId="0" borderId="0" xfId="6" applyFont="1" applyAlignment="1">
      <alignment horizontal="center" vertical="center"/>
    </xf>
    <xf numFmtId="168" fontId="56" fillId="0" borderId="0" xfId="6" applyNumberFormat="1" applyFont="1" applyAlignment="1">
      <alignment horizontal="right" vertical="center"/>
    </xf>
    <xf numFmtId="0" fontId="56" fillId="0" borderId="0" xfId="6" applyFont="1" applyFill="1" applyAlignment="1">
      <alignment horizontal="center" vertical="center"/>
    </xf>
    <xf numFmtId="0" fontId="56" fillId="23" borderId="39" xfId="6" applyFont="1" applyFill="1" applyBorder="1" applyAlignment="1">
      <alignment horizontal="center" vertical="center"/>
    </xf>
    <xf numFmtId="168" fontId="56" fillId="23" borderId="39" xfId="6" applyNumberFormat="1" applyFont="1" applyFill="1" applyBorder="1" applyAlignment="1">
      <alignment horizontal="right" vertical="center"/>
    </xf>
    <xf numFmtId="0" fontId="56" fillId="0" borderId="0" xfId="6" applyFont="1" applyFill="1" applyBorder="1" applyAlignment="1">
      <alignment horizontal="center" vertical="center"/>
    </xf>
    <xf numFmtId="14" fontId="56" fillId="23" borderId="39" xfId="6" applyNumberFormat="1" applyFont="1" applyFill="1" applyBorder="1" applyAlignment="1">
      <alignment horizontal="center" vertical="center"/>
    </xf>
    <xf numFmtId="1" fontId="56" fillId="23" borderId="39" xfId="6" applyNumberFormat="1" applyFont="1" applyFill="1" applyBorder="1" applyAlignment="1">
      <alignment horizontal="center" vertical="center"/>
    </xf>
    <xf numFmtId="0" fontId="57" fillId="46" borderId="0" xfId="6" applyFont="1" applyFill="1" applyAlignment="1">
      <alignment horizontal="center" vertical="center"/>
    </xf>
    <xf numFmtId="0" fontId="58" fillId="46" borderId="0" xfId="6" applyFont="1" applyFill="1" applyAlignment="1">
      <alignment horizontal="center" vertical="center"/>
    </xf>
    <xf numFmtId="9" fontId="48" fillId="0" borderId="0" xfId="0" applyNumberFormat="1" applyFont="1"/>
    <xf numFmtId="44" fontId="48" fillId="0" borderId="0" xfId="2" applyFont="1"/>
    <xf numFmtId="8" fontId="48" fillId="0" borderId="0" xfId="2" applyNumberFormat="1" applyFont="1"/>
    <xf numFmtId="0" fontId="56" fillId="2" borderId="0" xfId="6" applyFont="1" applyFill="1" applyAlignment="1">
      <alignment horizontal="center" vertical="center"/>
    </xf>
    <xf numFmtId="164" fontId="10" fillId="3" borderId="3" xfId="1" applyNumberFormat="1" applyFont="1" applyFill="1" applyBorder="1" applyAlignment="1">
      <alignment horizontal="center" vertical="center"/>
    </xf>
    <xf numFmtId="0" fontId="61" fillId="47" borderId="0" xfId="0" applyFont="1" applyFill="1" applyAlignment="1">
      <alignment horizontal="center"/>
    </xf>
    <xf numFmtId="0" fontId="42" fillId="0" borderId="0" xfId="0" applyFont="1" applyAlignment="1">
      <alignment horizontal="center"/>
    </xf>
    <xf numFmtId="0" fontId="42" fillId="0" borderId="0" xfId="0" applyFont="1"/>
    <xf numFmtId="0" fontId="0" fillId="0" borderId="0" xfId="0" applyAlignment="1">
      <alignment horizontal="center"/>
    </xf>
    <xf numFmtId="164" fontId="0" fillId="0" borderId="0" xfId="0" applyNumberFormat="1"/>
    <xf numFmtId="43" fontId="0" fillId="0" borderId="0" xfId="0" applyNumberFormat="1"/>
    <xf numFmtId="164" fontId="0" fillId="0" borderId="0" xfId="1" applyNumberFormat="1" applyFont="1"/>
    <xf numFmtId="0" fontId="10" fillId="2" borderId="1" xfId="0" applyFont="1" applyFill="1" applyBorder="1"/>
    <xf numFmtId="0" fontId="59" fillId="0" borderId="1" xfId="7" applyFont="1" applyBorder="1"/>
    <xf numFmtId="0" fontId="63" fillId="0" borderId="0" xfId="7"/>
    <xf numFmtId="0" fontId="63" fillId="0" borderId="1" xfId="7" applyBorder="1"/>
    <xf numFmtId="0" fontId="64" fillId="0" borderId="0" xfId="7" applyFont="1" applyAlignment="1">
      <alignment wrapText="1"/>
    </xf>
    <xf numFmtId="0" fontId="60" fillId="2" borderId="1" xfId="7" applyFont="1" applyFill="1" applyBorder="1"/>
    <xf numFmtId="0" fontId="60" fillId="0" borderId="0" xfId="7" applyFont="1"/>
    <xf numFmtId="9" fontId="60" fillId="2" borderId="1" xfId="8" applyFont="1" applyFill="1" applyBorder="1"/>
    <xf numFmtId="0" fontId="0" fillId="6" borderId="1" xfId="0" applyFill="1" applyBorder="1" applyAlignment="1">
      <alignment horizontal="center" vertical="center"/>
    </xf>
    <xf numFmtId="0" fontId="0" fillId="32" borderId="1" xfId="0" applyFill="1" applyBorder="1" applyAlignment="1">
      <alignment horizontal="center" vertical="center"/>
    </xf>
    <xf numFmtId="0" fontId="0" fillId="32" borderId="1" xfId="0" applyFill="1" applyBorder="1" applyAlignment="1">
      <alignment vertical="center"/>
    </xf>
    <xf numFmtId="0" fontId="10" fillId="22" borderId="1" xfId="0" applyFont="1" applyFill="1" applyBorder="1" applyAlignment="1">
      <alignment horizontal="center" vertical="center"/>
    </xf>
    <xf numFmtId="0" fontId="19" fillId="0" borderId="1" xfId="0" applyFont="1" applyBorder="1" applyAlignment="1">
      <alignment horizontal="center" vertical="center"/>
    </xf>
    <xf numFmtId="0" fontId="6" fillId="48" borderId="1" xfId="0" applyFont="1" applyFill="1" applyBorder="1" applyAlignment="1">
      <alignment horizontal="center" vertical="center"/>
    </xf>
    <xf numFmtId="0" fontId="43" fillId="0" borderId="0" xfId="0" applyFont="1"/>
    <xf numFmtId="0" fontId="0" fillId="0" borderId="0" xfId="0" applyFont="1"/>
    <xf numFmtId="0" fontId="6" fillId="3" borderId="1" xfId="0" applyFont="1" applyFill="1" applyBorder="1" applyAlignment="1">
      <alignment horizontal="center" vertical="center"/>
    </xf>
    <xf numFmtId="0" fontId="10" fillId="0" borderId="3" xfId="0" applyFont="1" applyBorder="1" applyAlignment="1">
      <alignment horizontal="center" vertical="center"/>
    </xf>
    <xf numFmtId="0" fontId="10" fillId="0" borderId="1" xfId="0" applyFont="1" applyFill="1" applyBorder="1" applyAlignment="1">
      <alignment horizontal="center" vertical="center"/>
    </xf>
    <xf numFmtId="0" fontId="10" fillId="49" borderId="1" xfId="0" applyFont="1" applyFill="1" applyBorder="1" applyAlignment="1">
      <alignment horizontal="center" vertical="center"/>
    </xf>
    <xf numFmtId="0" fontId="11" fillId="2" borderId="1" xfId="0" applyFont="1" applyFill="1" applyBorder="1"/>
    <xf numFmtId="0" fontId="11" fillId="0" borderId="1" xfId="0" applyFont="1" applyBorder="1"/>
    <xf numFmtId="0" fontId="11" fillId="21" borderId="1" xfId="0" applyFont="1" applyFill="1" applyBorder="1" applyAlignment="1">
      <alignment horizontal="center" vertical="center"/>
    </xf>
    <xf numFmtId="0" fontId="11" fillId="6" borderId="1" xfId="0" applyFont="1" applyFill="1" applyBorder="1"/>
    <xf numFmtId="0" fontId="11" fillId="2" borderId="1" xfId="0" applyFont="1" applyFill="1" applyBorder="1" applyAlignment="1">
      <alignment horizontal="center" vertical="center"/>
    </xf>
    <xf numFmtId="0" fontId="0" fillId="0" borderId="0" xfId="0" applyAlignment="1">
      <alignment horizontal="center" vertical="center"/>
    </xf>
    <xf numFmtId="0" fontId="11" fillId="6" borderId="1" xfId="0" applyFont="1" applyFill="1" applyBorder="1" applyAlignment="1">
      <alignment horizontal="center" vertical="center"/>
    </xf>
    <xf numFmtId="0" fontId="3" fillId="0" borderId="3" xfId="0" applyFont="1" applyBorder="1" applyAlignment="1">
      <alignment horizontal="center" vertical="center"/>
    </xf>
    <xf numFmtId="0" fontId="3" fillId="6" borderId="1" xfId="0" applyFont="1" applyFill="1" applyBorder="1" applyAlignment="1">
      <alignment horizontal="center" vertical="center" wrapText="1"/>
    </xf>
    <xf numFmtId="0" fontId="67" fillId="0" borderId="1" xfId="0" applyFont="1" applyBorder="1" applyAlignment="1">
      <alignment horizontal="center" vertical="center"/>
    </xf>
    <xf numFmtId="0" fontId="3" fillId="6" borderId="4" xfId="0" applyFont="1" applyFill="1" applyBorder="1" applyAlignment="1">
      <alignment horizontal="center" vertical="center"/>
    </xf>
    <xf numFmtId="0" fontId="34" fillId="50" borderId="1" xfId="0" applyFont="1" applyFill="1" applyBorder="1" applyAlignment="1">
      <alignment horizontal="center" vertical="center"/>
    </xf>
    <xf numFmtId="0" fontId="34" fillId="10" borderId="1" xfId="0" applyFont="1" applyFill="1" applyBorder="1" applyAlignment="1">
      <alignment horizontal="center" vertical="center"/>
    </xf>
    <xf numFmtId="0" fontId="51" fillId="39" borderId="0" xfId="0" applyFont="1" applyFill="1" applyAlignment="1">
      <alignment horizontal="center" vertical="center" wrapText="1"/>
    </xf>
    <xf numFmtId="0" fontId="45" fillId="39" borderId="0" xfId="0" applyFont="1" applyFill="1" applyAlignment="1">
      <alignment horizontal="center" vertical="center"/>
    </xf>
    <xf numFmtId="0" fontId="65" fillId="3" borderId="1" xfId="0" applyFont="1" applyFill="1" applyBorder="1" applyAlignment="1">
      <alignment horizontal="left" vertical="center"/>
    </xf>
    <xf numFmtId="0" fontId="66" fillId="0" borderId="26" xfId="0" applyFont="1" applyBorder="1" applyAlignment="1">
      <alignment horizontal="left" vertical="center"/>
    </xf>
    <xf numFmtId="0" fontId="66" fillId="0" borderId="0" xfId="0" applyFont="1" applyAlignment="1">
      <alignment horizontal="left" vertical="center"/>
    </xf>
    <xf numFmtId="0" fontId="36" fillId="0" borderId="0" xfId="0" applyFont="1" applyAlignment="1">
      <alignment horizontal="center" vertical="center"/>
    </xf>
    <xf numFmtId="0" fontId="62" fillId="2" borderId="0" xfId="0" applyFont="1" applyFill="1" applyAlignment="1">
      <alignment horizontal="center" vertical="center"/>
    </xf>
    <xf numFmtId="0" fontId="18" fillId="41" borderId="0" xfId="0" applyFont="1" applyFill="1" applyAlignment="1">
      <alignment horizontal="center" vertical="center"/>
    </xf>
    <xf numFmtId="0" fontId="18" fillId="41" borderId="19" xfId="0" applyFont="1" applyFill="1" applyBorder="1" applyAlignment="1">
      <alignment horizontal="center" vertical="center"/>
    </xf>
    <xf numFmtId="0" fontId="0" fillId="2" borderId="0" xfId="0" applyFill="1" applyAlignment="1">
      <alignment horizontal="center"/>
    </xf>
    <xf numFmtId="0" fontId="0" fillId="33" borderId="0" xfId="0" applyFill="1" applyAlignment="1">
      <alignment horizontal="center"/>
    </xf>
    <xf numFmtId="0" fontId="0" fillId="0" borderId="1" xfId="0" applyBorder="1" applyAlignment="1">
      <alignment horizontal="center" vertical="center"/>
    </xf>
    <xf numFmtId="0" fontId="14" fillId="0" borderId="1" xfId="0" applyFont="1" applyBorder="1" applyAlignment="1">
      <alignment horizontal="center" vertical="center"/>
    </xf>
    <xf numFmtId="0" fontId="57" fillId="46" borderId="0" xfId="6" applyFont="1" applyFill="1" applyAlignment="1">
      <alignment horizontal="center" vertical="center"/>
    </xf>
    <xf numFmtId="0" fontId="0" fillId="0" borderId="1" xfId="0" applyBorder="1" applyAlignment="1">
      <alignment horizontal="center"/>
    </xf>
    <xf numFmtId="0" fontId="18" fillId="41" borderId="31" xfId="0" applyFont="1" applyFill="1" applyBorder="1" applyAlignment="1">
      <alignment horizontal="right" vertical="center"/>
    </xf>
    <xf numFmtId="0" fontId="18" fillId="41" borderId="32" xfId="0" applyFont="1" applyFill="1" applyBorder="1" applyAlignment="1">
      <alignment horizontal="right" vertical="center"/>
    </xf>
    <xf numFmtId="0" fontId="18" fillId="8" borderId="0" xfId="0" applyFont="1" applyFill="1" applyAlignment="1">
      <alignment horizontal="right" vertical="center"/>
    </xf>
    <xf numFmtId="0" fontId="18" fillId="41" borderId="30" xfId="0" applyFont="1" applyFill="1" applyBorder="1" applyAlignment="1">
      <alignment horizontal="right" vertical="center"/>
    </xf>
    <xf numFmtId="0" fontId="18" fillId="41" borderId="0" xfId="0" applyFont="1" applyFill="1" applyBorder="1" applyAlignment="1">
      <alignment horizontal="right" vertical="center"/>
    </xf>
    <xf numFmtId="0" fontId="18" fillId="42" borderId="30" xfId="0" applyFont="1" applyFill="1" applyBorder="1" applyAlignment="1">
      <alignment horizontal="right" vertical="center"/>
    </xf>
    <xf numFmtId="0" fontId="18" fillId="42" borderId="0" xfId="0" applyFont="1" applyFill="1" applyBorder="1" applyAlignment="1">
      <alignment horizontal="right" vertical="center"/>
    </xf>
    <xf numFmtId="0" fontId="0" fillId="28" borderId="31" xfId="0" applyFill="1" applyBorder="1" applyAlignment="1">
      <alignment horizontal="right" vertical="center"/>
    </xf>
    <xf numFmtId="0" fontId="0" fillId="28" borderId="32" xfId="0" applyFill="1" applyBorder="1" applyAlignment="1">
      <alignment horizontal="right" vertical="center"/>
    </xf>
    <xf numFmtId="0" fontId="0" fillId="28" borderId="30" xfId="0" applyFill="1" applyBorder="1" applyAlignment="1">
      <alignment horizontal="right" vertical="center"/>
    </xf>
    <xf numFmtId="0" fontId="0" fillId="28" borderId="0" xfId="0" applyFill="1" applyBorder="1" applyAlignment="1">
      <alignment horizontal="right" vertical="center"/>
    </xf>
    <xf numFmtId="0" fontId="0" fillId="28" borderId="35" xfId="0" applyFill="1" applyBorder="1" applyAlignment="1">
      <alignment horizontal="right" vertical="center"/>
    </xf>
    <xf numFmtId="0" fontId="0" fillId="28" borderId="36" xfId="0" applyFill="1" applyBorder="1" applyAlignment="1">
      <alignment horizontal="right" vertical="center"/>
    </xf>
    <xf numFmtId="0" fontId="0" fillId="0" borderId="0" xfId="0" applyAlignment="1">
      <alignment horizontal="right" vertical="center"/>
    </xf>
    <xf numFmtId="0" fontId="0" fillId="43" borderId="31" xfId="0" applyFill="1" applyBorder="1" applyAlignment="1">
      <alignment horizontal="right" vertical="center"/>
    </xf>
    <xf numFmtId="0" fontId="0" fillId="43" borderId="32" xfId="0" applyFill="1" applyBorder="1" applyAlignment="1">
      <alignment horizontal="right" vertical="center"/>
    </xf>
    <xf numFmtId="0" fontId="0" fillId="43" borderId="30" xfId="0" applyFill="1" applyBorder="1" applyAlignment="1">
      <alignment horizontal="right" vertical="center"/>
    </xf>
    <xf numFmtId="0" fontId="0" fillId="43" borderId="0" xfId="0" applyFill="1" applyBorder="1" applyAlignment="1">
      <alignment horizontal="right" vertical="center"/>
    </xf>
    <xf numFmtId="0" fontId="0" fillId="43" borderId="35" xfId="0" applyFill="1" applyBorder="1" applyAlignment="1">
      <alignment horizontal="right" vertical="center"/>
    </xf>
    <xf numFmtId="0" fontId="0" fillId="43" borderId="36" xfId="0" applyFill="1" applyBorder="1" applyAlignment="1">
      <alignment horizontal="right" vertical="center"/>
    </xf>
    <xf numFmtId="0" fontId="0" fillId="39" borderId="26" xfId="0" applyFill="1" applyBorder="1" applyAlignment="1">
      <alignment horizontal="center" vertical="center"/>
    </xf>
    <xf numFmtId="0" fontId="0" fillId="39" borderId="0" xfId="0" applyFill="1" applyAlignment="1">
      <alignment horizontal="center" vertical="center"/>
    </xf>
    <xf numFmtId="0" fontId="0" fillId="39" borderId="1" xfId="0" applyFill="1" applyBorder="1" applyAlignment="1">
      <alignment horizontal="center" vertical="center"/>
    </xf>
    <xf numFmtId="0" fontId="0" fillId="39" borderId="19" xfId="0" applyFill="1" applyBorder="1" applyAlignment="1">
      <alignment horizontal="center" vertical="center"/>
    </xf>
    <xf numFmtId="0" fontId="0" fillId="0" borderId="26" xfId="0" applyBorder="1" applyAlignment="1">
      <alignment horizontal="center" vertical="center"/>
    </xf>
    <xf numFmtId="0" fontId="0" fillId="0" borderId="0" xfId="0" applyAlignment="1">
      <alignment horizontal="center" vertical="center"/>
    </xf>
    <xf numFmtId="0" fontId="3" fillId="4" borderId="1" xfId="0" applyFont="1" applyFill="1" applyBorder="1" applyAlignment="1">
      <alignment horizontal="center"/>
    </xf>
    <xf numFmtId="0" fontId="3" fillId="0" borderId="0" xfId="0" applyFont="1" applyAlignment="1">
      <alignment horizontal="center" vertical="center"/>
    </xf>
    <xf numFmtId="0" fontId="3" fillId="0" borderId="4" xfId="0" applyFont="1" applyBorder="1" applyAlignment="1">
      <alignment horizontal="center" vertical="center"/>
    </xf>
    <xf numFmtId="0" fontId="34" fillId="5" borderId="0" xfId="0" applyFont="1" applyFill="1" applyAlignment="1">
      <alignment horizontal="center" vertical="center"/>
    </xf>
    <xf numFmtId="0" fontId="41" fillId="38" borderId="3" xfId="0" applyFont="1" applyFill="1" applyBorder="1" applyAlignment="1">
      <alignment horizontal="center" vertical="center"/>
    </xf>
    <xf numFmtId="0" fontId="41" fillId="38" borderId="9" xfId="0" applyFont="1" applyFill="1" applyBorder="1" applyAlignment="1">
      <alignment horizontal="center" vertical="center"/>
    </xf>
    <xf numFmtId="0" fontId="41" fillId="38" borderId="10" xfId="0" applyFont="1" applyFill="1" applyBorder="1" applyAlignment="1">
      <alignment horizontal="center" vertical="center"/>
    </xf>
    <xf numFmtId="0" fontId="41" fillId="38" borderId="24" xfId="0" applyFont="1" applyFill="1" applyBorder="1" applyAlignment="1">
      <alignment horizontal="center" vertical="center" textRotation="180"/>
    </xf>
    <xf numFmtId="0" fontId="41" fillId="38" borderId="2" xfId="0" applyFont="1" applyFill="1" applyBorder="1" applyAlignment="1">
      <alignment horizontal="center" vertical="center" textRotation="180"/>
    </xf>
    <xf numFmtId="0" fontId="41" fillId="38" borderId="21" xfId="0" applyFont="1" applyFill="1" applyBorder="1" applyAlignment="1">
      <alignment horizontal="center" vertical="center" textRotation="180"/>
    </xf>
    <xf numFmtId="0" fontId="6" fillId="0" borderId="0" xfId="0" applyFont="1" applyAlignment="1">
      <alignment horizontal="center" vertical="center"/>
    </xf>
    <xf numFmtId="0" fontId="6" fillId="0" borderId="19" xfId="0" applyFont="1" applyBorder="1" applyAlignment="1">
      <alignment horizontal="center" vertical="center"/>
    </xf>
    <xf numFmtId="0" fontId="13" fillId="12" borderId="3" xfId="0" applyFont="1" applyFill="1" applyBorder="1" applyAlignment="1">
      <alignment horizontal="center" vertical="center"/>
    </xf>
    <xf numFmtId="0" fontId="13" fillId="12" borderId="9" xfId="0" applyFont="1" applyFill="1" applyBorder="1" applyAlignment="1">
      <alignment horizontal="center" vertical="center"/>
    </xf>
    <xf numFmtId="0" fontId="13" fillId="12" borderId="10" xfId="0" applyFont="1" applyFill="1" applyBorder="1" applyAlignment="1">
      <alignment horizontal="center" vertical="center"/>
    </xf>
    <xf numFmtId="0" fontId="12" fillId="12" borderId="3" xfId="0" applyFont="1" applyFill="1" applyBorder="1" applyAlignment="1">
      <alignment horizontal="center" vertical="center"/>
    </xf>
    <xf numFmtId="0" fontId="12" fillId="12" borderId="9" xfId="0" applyFont="1" applyFill="1" applyBorder="1" applyAlignment="1">
      <alignment horizontal="center" vertical="center"/>
    </xf>
    <xf numFmtId="0" fontId="12" fillId="12" borderId="10" xfId="0" applyFont="1" applyFill="1" applyBorder="1" applyAlignment="1">
      <alignment horizontal="center" vertical="center"/>
    </xf>
    <xf numFmtId="0" fontId="10" fillId="31" borderId="9" xfId="0" applyFont="1" applyFill="1" applyBorder="1" applyAlignment="1">
      <alignment horizontal="center" vertical="center"/>
    </xf>
    <xf numFmtId="0" fontId="10" fillId="31" borderId="10" xfId="0" applyFont="1" applyFill="1" applyBorder="1" applyAlignment="1">
      <alignment horizontal="center" vertical="center"/>
    </xf>
    <xf numFmtId="0" fontId="14" fillId="0" borderId="5" xfId="0" applyFont="1" applyBorder="1" applyAlignment="1">
      <alignment horizontal="center"/>
    </xf>
    <xf numFmtId="0" fontId="9" fillId="5" borderId="0" xfId="0" applyFont="1" applyFill="1" applyAlignment="1">
      <alignment horizontal="center" vertical="center"/>
    </xf>
    <xf numFmtId="9" fontId="0" fillId="0" borderId="0" xfId="3" applyFont="1"/>
  </cellXfs>
  <cellStyles count="9">
    <cellStyle name="Comma" xfId="1" builtinId="3"/>
    <cellStyle name="Comma 2" xfId="5"/>
    <cellStyle name="Currency" xfId="2" builtinId="4"/>
    <cellStyle name="Normal" xfId="0" builtinId="0"/>
    <cellStyle name="Normal 2" xfId="4"/>
    <cellStyle name="Normal 3" xfId="6"/>
    <cellStyle name="Normal 4" xfId="7"/>
    <cellStyle name="Percent" xfId="3" builtinId="5"/>
    <cellStyle name="Percent 2" xfId="8"/>
  </cellStyles>
  <dxfs count="160">
    <dxf>
      <font>
        <color rgb="FF00B050"/>
      </font>
    </dxf>
    <dxf>
      <font>
        <color rgb="FFFF0000"/>
      </font>
    </dxf>
    <dxf>
      <font>
        <color rgb="FF9C0006"/>
      </font>
      <fill>
        <patternFill>
          <bgColor rgb="FFFFC7CE"/>
        </patternFill>
      </fill>
    </dxf>
    <dxf>
      <font>
        <color theme="5" tint="-0.24994659260841701"/>
      </font>
      <fill>
        <patternFill>
          <bgColor rgb="FFFFFF00"/>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b val="0"/>
        <i val="0"/>
        <strike val="0"/>
        <condense val="0"/>
        <extend val="0"/>
        <outline val="0"/>
        <shadow val="0"/>
        <u val="none"/>
        <vertAlign val="baseline"/>
        <sz val="11"/>
        <color theme="1"/>
        <name val="B Nazanin"/>
        <scheme val="none"/>
      </font>
      <numFmt numFmtId="165" formatCode="_-&quot;ريال&quot;* #\,##0_-;_-&quot;ريال&quot;* #\,##0\-;_-&quot;ريال&quot;* &quot;-&quot;_-;_-@_-"/>
      <alignment horizontal="center" vertical="center" textRotation="0" wrapText="0" indent="0" justifyLastLine="0" shrinkToFit="0" readingOrder="0"/>
    </dxf>
    <dxf>
      <font>
        <b val="0"/>
        <i val="0"/>
        <strike val="0"/>
        <condense val="0"/>
        <extend val="0"/>
        <outline val="0"/>
        <shadow val="0"/>
        <u val="none"/>
        <vertAlign val="baseline"/>
        <sz val="11"/>
        <color theme="1"/>
        <name val="B Nazanin"/>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B Nazanin"/>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B Nazanin"/>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B Nazanin"/>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B Nazanin"/>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B Nazanin"/>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B Nazanin"/>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B Nazanin"/>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B Nazanin"/>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B Nazanin"/>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B Nazanin"/>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B Nazanin"/>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B Nazanin"/>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B Nazanin"/>
        <scheme val="none"/>
      </font>
      <alignment horizontal="center" vertical="center" textRotation="0" wrapText="0" indent="0" justifyLastLine="0" shrinkToFit="0" readingOrder="0"/>
    </dxf>
    <dxf>
      <font>
        <b/>
        <i val="0"/>
        <strike val="0"/>
        <condense val="0"/>
        <extend val="0"/>
        <outline val="0"/>
        <shadow val="0"/>
        <u val="none"/>
        <vertAlign val="baseline"/>
        <sz val="14"/>
        <color theme="1"/>
        <name val="B Nazanin"/>
        <scheme val="none"/>
      </font>
      <alignment horizontal="center" vertical="center" textRotation="0" wrapText="0" indent="0" justifyLastLine="0" shrinkToFit="0" readingOrder="0"/>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B Sina"/>
        <scheme val="none"/>
      </font>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B Sina"/>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B Sina"/>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B Sina"/>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B Sina"/>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B Sina"/>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B Sina"/>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B Sina"/>
        <scheme val="none"/>
      </font>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1"/>
        <name val="B Jadid"/>
        <scheme val="none"/>
      </font>
      <fill>
        <patternFill patternType="solid">
          <fgColor indexed="64"/>
          <bgColor rgb="FFFFC00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FF00"/>
        </patternFill>
      </fill>
    </dxf>
    <dxf>
      <fill>
        <patternFill>
          <bgColor rgb="FF92D050"/>
        </patternFill>
      </fill>
    </dxf>
    <dxf>
      <fill>
        <patternFill>
          <bgColor rgb="FF00B0F0"/>
        </patternFill>
      </fill>
    </dxf>
    <dxf>
      <fill>
        <patternFill>
          <bgColor rgb="FFFFC000"/>
        </patternFill>
      </fill>
    </dxf>
    <dxf>
      <font>
        <color theme="0"/>
      </font>
      <fill>
        <patternFill>
          <bgColor rgb="FFFF0000"/>
        </patternFill>
      </fill>
    </dxf>
    <dxf>
      <font>
        <color rgb="FF9C6500"/>
      </font>
      <fill>
        <patternFill>
          <bgColor rgb="FFFFEB9C"/>
        </patternFill>
      </fill>
    </dxf>
    <dxf>
      <font>
        <color rgb="FF006100"/>
      </font>
      <fill>
        <patternFill>
          <bgColor rgb="FFC6EFCE"/>
        </patternFill>
      </fill>
    </dxf>
    <dxf>
      <font>
        <color rgb="FFFF0000"/>
      </font>
      <fill>
        <patternFill>
          <bgColor rgb="FF00B0F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92D05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3.xml"/><Relationship Id="rId128" Type="http://schemas.openxmlformats.org/officeDocument/2006/relationships/externalLink" Target="externalLinks/externalLink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microsoft.com/office/2007/relationships/slicerCache" Target="slicerCaches/slicerCache3.xml"/><Relationship Id="rId139"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4.xml"/><Relationship Id="rId129" Type="http://schemas.openxmlformats.org/officeDocument/2006/relationships/externalLink" Target="externalLinks/externalLink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10.xml"/><Relationship Id="rId135" Type="http://schemas.microsoft.com/office/2007/relationships/slicerCache" Target="slicerCaches/slicerCache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pivotCacheDefinition" Target="pivotCache/pivotCacheDefinition1.xml"/><Relationship Id="rId136"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microsoft.com/office/2007/relationships/slicerCache" Target="slicerCaches/slicerCach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microsoft.com/office/2007/relationships/slicerCache" Target="slicerCaches/slicerCache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'Sheet2 (5)'!$C$1</c:f>
              <c:strCache>
                <c:ptCount val="1"/>
                <c:pt idx="0">
                  <c:v>تکه بالا</c:v>
                </c:pt>
              </c:strCache>
            </c:strRef>
          </c:tx>
          <c:spPr>
            <a:solidFill>
              <a:schemeClr val="bg1">
                <a:lumMod val="85000"/>
              </a:schemeClr>
            </a:solidFill>
            <a:ln>
              <a:noFill/>
            </a:ln>
            <a:effectLst/>
            <a:scene3d>
              <a:camera prst="orthographicFront"/>
              <a:lightRig rig="threePt" dir="t"/>
            </a:scene3d>
            <a:sp3d>
              <a:bevelT w="152400" h="50800" prst="softRound"/>
            </a:sp3d>
          </c:spPr>
          <c:invertIfNegative val="0"/>
          <c:val>
            <c:numRef>
              <c:f>'Sheet2 (5)'!$C$2</c:f>
              <c:numCache>
                <c:formatCode>General</c:formatCode>
                <c:ptCount val="1"/>
                <c:pt idx="0">
                  <c:v>5</c:v>
                </c:pt>
              </c:numCache>
            </c:numRef>
          </c:val>
          <c:extLst>
            <c:ext xmlns:c16="http://schemas.microsoft.com/office/drawing/2014/chart" uri="{C3380CC4-5D6E-409C-BE32-E72D297353CC}">
              <c16:uniqueId val="{00000000-2AE0-4C24-9D4B-ADA294443DEF}"/>
            </c:ext>
          </c:extLst>
        </c:ser>
        <c:ser>
          <c:idx val="1"/>
          <c:order val="1"/>
          <c:tx>
            <c:strRef>
              <c:f>'Sheet2 (5)'!$D$1</c:f>
              <c:strCache>
                <c:ptCount val="1"/>
                <c:pt idx="0">
                  <c:v>میزان پیشرفت</c:v>
                </c:pt>
              </c:strCache>
            </c:strRef>
          </c:tx>
          <c:spPr>
            <a:solidFill>
              <a:srgbClr val="00B050"/>
            </a:solidFill>
            <a:ln>
              <a:noFill/>
            </a:ln>
            <a:effectLst/>
          </c:spPr>
          <c:invertIfNegative val="0"/>
          <c:dPt>
            <c:idx val="0"/>
            <c:invertIfNegative val="0"/>
            <c:bubble3D val="0"/>
            <c:spPr>
              <a:solidFill>
                <a:srgbClr val="00B050"/>
              </a:solidFill>
              <a:ln>
                <a:noFill/>
              </a:ln>
              <a:effectLst/>
              <a:scene3d>
                <a:camera prst="orthographicFront"/>
                <a:lightRig rig="threePt" dir="t"/>
              </a:scene3d>
              <a:sp3d>
                <a:bevelT prst="relaxedInset"/>
              </a:sp3d>
            </c:spPr>
            <c:extLst>
              <c:ext xmlns:c16="http://schemas.microsoft.com/office/drawing/2014/chart" uri="{C3380CC4-5D6E-409C-BE32-E72D297353CC}">
                <c16:uniqueId val="{00000002-2AE0-4C24-9D4B-ADA294443DEF}"/>
              </c:ext>
            </c:extLst>
          </c:dPt>
          <c:dLbls>
            <c:dLbl>
              <c:idx val="0"/>
              <c:layout/>
              <c:tx>
                <c:rich>
                  <a:bodyPr/>
                  <a:lstStyle/>
                  <a:p>
                    <a:fld id="{DFE076D0-1B8F-4F74-B0B9-8EB9BEFF7D5A}" type="CELLREF">
                      <a:rPr lang="fa-IR"/>
                      <a:pPr/>
                      <a:t>[CELLREF]</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{DFE076D0-1B8F-4F74-B0B9-8EB9BEFF7D5A}</c15:txfldGUID>
                      <c15:f>'Sheet2 (5)'!$A$1</c15:f>
                      <c15:dlblFieldTableCache>
                        <c:ptCount val="1"/>
                        <c:pt idx="0">
                          <c:v>18درصد</c:v>
                        </c:pt>
                      </c15:dlblFieldTableCache>
                    </c15:dlblFTEntry>
                  </c15:dlblFieldTable>
                  <c15:showDataLabelsRange val="0"/>
                </c:ext>
                <c:ext xmlns:c16="http://schemas.microsoft.com/office/drawing/2014/chart" uri="{C3380CC4-5D6E-409C-BE32-E72D297353CC}">
                  <c16:uniqueId val="{00000002-2AE0-4C24-9D4B-ADA294443D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B Titr" panose="00000700000000000000" pitchFamily="2" charset="-78"/>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'Sheet2 (5)'!$D$2</c:f>
              <c:numCache>
                <c:formatCode>General</c:formatCode>
                <c:ptCount val="1"/>
                <c:pt idx="0">
                  <c:v>18</c:v>
                </c:pt>
              </c:numCache>
            </c:numRef>
          </c:val>
          <c:extLst>
            <c:ext xmlns:c16="http://schemas.microsoft.com/office/drawing/2014/chart" uri="{C3380CC4-5D6E-409C-BE32-E72D297353CC}">
              <c16:uniqueId val="{00000003-2AE0-4C24-9D4B-ADA294443DEF}"/>
            </c:ext>
          </c:extLst>
        </c:ser>
        <c:ser>
          <c:idx val="2"/>
          <c:order val="2"/>
          <c:tx>
            <c:strRef>
              <c:f>'Sheet2 (5)'!$E$1</c:f>
              <c:strCache>
                <c:ptCount val="1"/>
                <c:pt idx="0">
                  <c:v>باقی مانده از پروژه</c:v>
                </c:pt>
              </c:strCache>
            </c:strRef>
          </c:tx>
          <c:spPr>
            <a:solidFill>
              <a:schemeClr val="tx1">
                <a:lumMod val="50000"/>
                <a:lumOff val="50000"/>
                <a:alpha val="20000"/>
              </a:schemeClr>
            </a:solidFill>
            <a:ln>
              <a:noFill/>
            </a:ln>
            <a:effectLst/>
          </c:spPr>
          <c:invertIfNegative val="0"/>
          <c:dPt>
            <c:idx val="0"/>
            <c:invertIfNegative val="0"/>
            <c:bubble3D val="0"/>
            <c:spPr>
              <a:solidFill>
                <a:schemeClr val="tx1">
                  <a:lumMod val="50000"/>
                  <a:lumOff val="50000"/>
                  <a:alpha val="20000"/>
                </a:schemeClr>
              </a:solidFill>
              <a:ln>
                <a:noFill/>
              </a:ln>
              <a:effectLst/>
              <a:scene3d>
                <a:camera prst="orthographicFront"/>
                <a:lightRig rig="threePt" dir="t"/>
              </a:scene3d>
              <a:sp3d>
                <a:bevelT prst="convex"/>
              </a:sp3d>
            </c:spPr>
            <c:extLst>
              <c:ext xmlns:c16="http://schemas.microsoft.com/office/drawing/2014/chart" uri="{C3380CC4-5D6E-409C-BE32-E72D297353CC}">
                <c16:uniqueId val="{00000005-2AE0-4C24-9D4B-ADA294443DEF}"/>
              </c:ext>
            </c:extLst>
          </c:dPt>
          <c:val>
            <c:numRef>
              <c:f>'Sheet2 (5)'!$E$2</c:f>
              <c:numCache>
                <c:formatCode>General</c:formatCode>
                <c:ptCount val="1"/>
                <c:pt idx="0">
                  <c:v>82</c:v>
                </c:pt>
              </c:numCache>
            </c:numRef>
          </c:val>
          <c:extLst>
            <c:ext xmlns:c16="http://schemas.microsoft.com/office/drawing/2014/chart" uri="{C3380CC4-5D6E-409C-BE32-E72D297353CC}">
              <c16:uniqueId val="{00000006-2AE0-4C24-9D4B-ADA294443DEF}"/>
            </c:ext>
          </c:extLst>
        </c:ser>
        <c:ser>
          <c:idx val="3"/>
          <c:order val="3"/>
          <c:tx>
            <c:strRef>
              <c:f>'Sheet2 (5)'!$F$1</c:f>
              <c:strCache>
                <c:ptCount val="1"/>
                <c:pt idx="0">
                  <c:v>تکه پایین</c:v>
                </c:pt>
              </c:strCache>
            </c:strRef>
          </c:tx>
          <c:spPr>
            <a:solidFill>
              <a:schemeClr val="bg1">
                <a:lumMod val="85000"/>
              </a:schemeClr>
            </a:solidFill>
            <a:ln>
              <a:noFill/>
            </a:ln>
            <a:effectLst/>
            <a:scene3d>
              <a:camera prst="orthographicFront"/>
              <a:lightRig rig="threePt" dir="t"/>
            </a:scene3d>
            <a:sp3d>
              <a:bevelT w="152400" h="50800" prst="softRound"/>
            </a:sp3d>
          </c:spPr>
          <c:invertIfNegative val="0"/>
          <c:val>
            <c:numRef>
              <c:f>'Sheet2 (5)'!$F$2</c:f>
              <c:numCache>
                <c:formatCode>General</c:formatCode>
                <c:ptCount val="1"/>
                <c:pt idx="0">
                  <c:v>5</c:v>
                </c:pt>
              </c:numCache>
            </c:numRef>
          </c:val>
          <c:extLst>
            <c:ext xmlns:c16="http://schemas.microsoft.com/office/drawing/2014/chart" uri="{C3380CC4-5D6E-409C-BE32-E72D297353CC}">
              <c16:uniqueId val="{00000007-2AE0-4C24-9D4B-ADA294443DEF}"/>
            </c:ext>
          </c:extLst>
        </c:ser>
        <c:dLbls>
          <c:showLegendKey val="0"/>
          <c:showVal val="0"/>
          <c:showCatName val="0"/>
          <c:showSerName val="0"/>
          <c:showPercent val="0"/>
          <c:showBubbleSize val="0"/>
        </c:dLbls>
        <c:gapWidth val="150"/>
        <c:overlap val="100"/>
        <c:axId val="353672624"/>
        <c:axId val="353673040"/>
      </c:barChart>
      <c:catAx>
        <c:axId val="353672624"/>
        <c:scaling>
          <c:orientation val="minMax"/>
        </c:scaling>
        <c:delete val="1"/>
        <c:axPos val="b"/>
        <c:majorTickMark val="none"/>
        <c:minorTickMark val="none"/>
        <c:tickLblPos val="nextTo"/>
        <c:crossAx val="353673040"/>
        <c:crosses val="autoZero"/>
        <c:auto val="1"/>
        <c:lblAlgn val="ctr"/>
        <c:lblOffset val="100"/>
        <c:noMultiLvlLbl val="0"/>
      </c:catAx>
      <c:valAx>
        <c:axId val="353673040"/>
        <c:scaling>
          <c:orientation val="minMax"/>
          <c:max val="110"/>
          <c:min val="0"/>
        </c:scaling>
        <c:delete val="1"/>
        <c:axPos val="l"/>
        <c:numFmt formatCode="General" sourceLinked="1"/>
        <c:majorTickMark val="out"/>
        <c:minorTickMark val="none"/>
        <c:tickLblPos val="nextTo"/>
        <c:crossAx val="353672624"/>
        <c:crosses val="autoZero"/>
        <c:crossBetween val="between"/>
      </c:valAx>
      <c:spPr>
        <a:noFill/>
        <a:ln>
          <a:noFill/>
        </a:ln>
        <a:effectLst/>
      </c:spPr>
    </c:plotArea>
    <c:plotVisOnly val="1"/>
    <c:dispBlanksAs val="gap"/>
    <c:showDLblsOverMax val="0"/>
  </c:chart>
  <c:spPr>
    <a:solidFill>
      <a:schemeClr val="tx1">
        <a:lumMod val="95000"/>
        <a:lumOff val="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tx>
            <c:strRef>
              <c:f>EXAMPLE_PROJECTS!$B$11</c:f>
              <c:strCache>
                <c:ptCount val="1"/>
                <c:pt idx="0">
                  <c:v>DONUT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AF6-416D-9928-A7211D45897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AF6-416D-9928-A7211D45897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AF6-416D-9928-A7211D458973}"/>
              </c:ext>
            </c:extLst>
          </c:dPt>
          <c:dPt>
            <c:idx val="3"/>
            <c:bubble3D val="0"/>
            <c:spPr>
              <a:noFill/>
              <a:ln w="19050">
                <a:solidFill>
                  <a:schemeClr val="lt1"/>
                </a:solidFill>
              </a:ln>
              <a:effectLst/>
            </c:spPr>
            <c:extLst>
              <c:ext xmlns:c16="http://schemas.microsoft.com/office/drawing/2014/chart" uri="{C3380CC4-5D6E-409C-BE32-E72D297353CC}">
                <c16:uniqueId val="{00000007-9AF6-416D-9928-A7211D458973}"/>
              </c:ext>
            </c:extLst>
          </c:dPt>
          <c:val>
            <c:numRef>
              <c:f>EXAMPLE_PROJECTS!$B$12:$B$15</c:f>
              <c:numCache>
                <c:formatCode>General</c:formatCode>
                <c:ptCount val="4"/>
                <c:pt idx="0">
                  <c:v>60</c:v>
                </c:pt>
                <c:pt idx="1">
                  <c:v>60</c:v>
                </c:pt>
                <c:pt idx="2">
                  <c:v>60</c:v>
                </c:pt>
                <c:pt idx="3">
                  <c:v>180</c:v>
                </c:pt>
              </c:numCache>
            </c:numRef>
          </c:val>
          <c:extLst>
            <c:ext xmlns:c16="http://schemas.microsoft.com/office/drawing/2014/chart" uri="{C3380CC4-5D6E-409C-BE32-E72D297353CC}">
              <c16:uniqueId val="{00000008-9AF6-416D-9928-A7211D458973}"/>
            </c:ext>
          </c:extLst>
        </c:ser>
        <c:dLbls>
          <c:showLegendKey val="0"/>
          <c:showVal val="0"/>
          <c:showCatName val="0"/>
          <c:showSerName val="0"/>
          <c:showPercent val="0"/>
          <c:showBubbleSize val="0"/>
          <c:showLeaderLines val="1"/>
        </c:dLbls>
        <c:firstSliceAng val="270"/>
        <c:holeSize val="50"/>
      </c:doughnutChart>
      <c:pieChart>
        <c:varyColors val="1"/>
        <c:ser>
          <c:idx val="1"/>
          <c:order val="1"/>
          <c:tx>
            <c:strRef>
              <c:f>EXAMPLE_PROJECTS!$C$11</c:f>
              <c:strCache>
                <c:ptCount val="1"/>
                <c:pt idx="0">
                  <c:v>PIE</c:v>
                </c:pt>
              </c:strCache>
            </c:strRef>
          </c:tx>
          <c:dPt>
            <c:idx val="0"/>
            <c:bubble3D val="0"/>
            <c:spPr>
              <a:noFill/>
              <a:ln w="19050">
                <a:solidFill>
                  <a:schemeClr val="lt1"/>
                </a:solidFill>
              </a:ln>
              <a:effectLst/>
            </c:spPr>
            <c:extLst>
              <c:ext xmlns:c16="http://schemas.microsoft.com/office/drawing/2014/chart" uri="{C3380CC4-5D6E-409C-BE32-E72D297353CC}">
                <c16:uniqueId val="{0000000A-9AF6-416D-9928-A7211D458973}"/>
              </c:ext>
            </c:extLst>
          </c:dPt>
          <c:dPt>
            <c:idx val="1"/>
            <c:bubble3D val="0"/>
            <c:spPr>
              <a:solidFill>
                <a:schemeClr val="tx1">
                  <a:lumMod val="95000"/>
                  <a:lumOff val="5000"/>
                </a:schemeClr>
              </a:solidFill>
              <a:ln w="19050">
                <a:solidFill>
                  <a:schemeClr val="lt1"/>
                </a:solidFill>
              </a:ln>
              <a:effectLst/>
            </c:spPr>
            <c:extLst>
              <c:ext xmlns:c16="http://schemas.microsoft.com/office/drawing/2014/chart" uri="{C3380CC4-5D6E-409C-BE32-E72D297353CC}">
                <c16:uniqueId val="{0000000C-9AF6-416D-9928-A7211D458973}"/>
              </c:ext>
            </c:extLst>
          </c:dPt>
          <c:dPt>
            <c:idx val="2"/>
            <c:bubble3D val="0"/>
            <c:spPr>
              <a:noFill/>
              <a:ln w="19050">
                <a:solidFill>
                  <a:schemeClr val="lt1"/>
                </a:solidFill>
              </a:ln>
              <a:effectLst/>
            </c:spPr>
            <c:extLst>
              <c:ext xmlns:c16="http://schemas.microsoft.com/office/drawing/2014/chart" uri="{C3380CC4-5D6E-409C-BE32-E72D297353CC}">
                <c16:uniqueId val="{0000000E-9AF6-416D-9928-A7211D458973}"/>
              </c:ext>
            </c:extLst>
          </c:dPt>
          <c:dPt>
            <c:idx val="3"/>
            <c:bubble3D val="0"/>
            <c:spPr>
              <a:noFill/>
              <a:ln w="19050">
                <a:solidFill>
                  <a:schemeClr val="lt1"/>
                </a:solidFill>
              </a:ln>
              <a:effectLst/>
            </c:spPr>
            <c:extLst>
              <c:ext xmlns:c16="http://schemas.microsoft.com/office/drawing/2014/chart" uri="{C3380CC4-5D6E-409C-BE32-E72D297353CC}">
                <c16:uniqueId val="{00000010-9AF6-416D-9928-A7211D458973}"/>
              </c:ext>
            </c:extLst>
          </c:dPt>
          <c:dLbls>
            <c:dLbl>
              <c:idx val="1"/>
              <c:layout>
                <c:manualLayout>
                  <c:x val="2.6388998250218728E-2"/>
                  <c:y val="1.4336176727909013E-2"/>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A80B75E2-B935-4D9C-B217-7E0B21A90BF2}" type="CELLREF">
                      <a:rPr lang="en-US"/>
                      <a:pPr>
                        <a:defRPr/>
                      </a:pPr>
                      <a:t>[CELLREF]</a:t>
                    </a:fld>
                    <a:endParaRPr lang="en-US"/>
                  </a:p>
                </c:rich>
              </c:tx>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125"/>
                      <c:h val="0.1076388888888889"/>
                    </c:manualLayout>
                  </c15:layout>
                  <c15:dlblFieldTable>
                    <c15:dlblFTEntry>
                      <c15:txfldGUID>{A80B75E2-B935-4D9C-B217-7E0B21A90BF2}</c15:txfldGUID>
                      <c15:f>EXAMPLE_PROJECTS!$A$5</c15:f>
                      <c15:dlblFieldTableCache>
                        <c:ptCount val="1"/>
                        <c:pt idx="0">
                          <c:v>69%</c:v>
                        </c:pt>
                      </c15:dlblFieldTableCache>
                    </c15:dlblFTEntry>
                  </c15:dlblFieldTable>
                  <c15:showDataLabelsRange val="0"/>
                </c:ext>
                <c:ext xmlns:c16="http://schemas.microsoft.com/office/drawing/2014/chart" uri="{C3380CC4-5D6E-409C-BE32-E72D297353CC}">
                  <c16:uniqueId val="{0000000C-9AF6-416D-9928-A7211D4589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EXAMPLE_PROJECTS!$C$12:$C$15</c:f>
              <c:numCache>
                <c:formatCode>General</c:formatCode>
                <c:ptCount val="4"/>
                <c:pt idx="0" formatCode="0">
                  <c:v>68.936704449791748</c:v>
                </c:pt>
                <c:pt idx="1">
                  <c:v>3</c:v>
                </c:pt>
                <c:pt idx="2" formatCode="0">
                  <c:v>28.063295550208252</c:v>
                </c:pt>
                <c:pt idx="3" formatCode="0">
                  <c:v>99.999999999999986</c:v>
                </c:pt>
              </c:numCache>
            </c:numRef>
          </c:val>
          <c:extLst>
            <c:ext xmlns:c16="http://schemas.microsoft.com/office/drawing/2014/chart" uri="{C3380CC4-5D6E-409C-BE32-E72D297353CC}">
              <c16:uniqueId val="{00000011-9AF6-416D-9928-A7211D458973}"/>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EXAMPLE_PROJECTS!$A$4</c:f>
              <c:strCache>
                <c:ptCount val="1"/>
                <c:pt idx="0">
                  <c:v>درصد پیشرفت</c:v>
                </c:pt>
              </c:strCache>
            </c:strRef>
          </c:tx>
          <c:spPr>
            <a:solidFill>
              <a:schemeClr val="accent1"/>
            </a:solidFill>
            <a:ln>
              <a:noFill/>
            </a:ln>
            <a:effectLst/>
            <a:scene3d>
              <a:camera prst="orthographicFront"/>
              <a:lightRig rig="threePt" dir="t"/>
            </a:scene3d>
            <a:sp3d>
              <a:bevelT prst="relaxedInset"/>
            </a:sp3d>
          </c:spPr>
          <c:invertIfNegative val="0"/>
          <c:val>
            <c:numRef>
              <c:f>EXAMPLE_PROJECTS!$A$5</c:f>
              <c:numCache>
                <c:formatCode>0%</c:formatCode>
                <c:ptCount val="1"/>
                <c:pt idx="0">
                  <c:v>0.68936704449791741</c:v>
                </c:pt>
              </c:numCache>
            </c:numRef>
          </c:val>
          <c:extLst>
            <c:ext xmlns:c16="http://schemas.microsoft.com/office/drawing/2014/chart" uri="{C3380CC4-5D6E-409C-BE32-E72D297353CC}">
              <c16:uniqueId val="{00000000-00F5-4389-B503-B5D0D84CB10D}"/>
            </c:ext>
          </c:extLst>
        </c:ser>
        <c:dLbls>
          <c:showLegendKey val="0"/>
          <c:showVal val="0"/>
          <c:showCatName val="0"/>
          <c:showSerName val="0"/>
          <c:showPercent val="0"/>
          <c:showBubbleSize val="0"/>
        </c:dLbls>
        <c:gapWidth val="219"/>
        <c:overlap val="-27"/>
        <c:axId val="737084400"/>
        <c:axId val="737098544"/>
      </c:barChart>
      <c:catAx>
        <c:axId val="737084400"/>
        <c:scaling>
          <c:orientation val="minMax"/>
        </c:scaling>
        <c:delete val="1"/>
        <c:axPos val="b"/>
        <c:majorTickMark val="none"/>
        <c:minorTickMark val="none"/>
        <c:tickLblPos val="nextTo"/>
        <c:crossAx val="737098544"/>
        <c:crosses val="autoZero"/>
        <c:auto val="1"/>
        <c:lblAlgn val="ctr"/>
        <c:lblOffset val="100"/>
        <c:noMultiLvlLbl val="0"/>
      </c:catAx>
      <c:valAx>
        <c:axId val="737098544"/>
        <c:scaling>
          <c:orientation val="minMax"/>
          <c:max val="1"/>
        </c:scaling>
        <c:delete val="1"/>
        <c:axPos val="l"/>
        <c:numFmt formatCode="0%" sourceLinked="1"/>
        <c:majorTickMark val="none"/>
        <c:minorTickMark val="none"/>
        <c:tickLblPos val="nextTo"/>
        <c:crossAx val="737084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n-US"/>
        </a:p>
      </c:txPr>
    </c:title>
    <c:autoTitleDeleted val="0"/>
    <c:plotArea>
      <c:layout/>
      <c:lineChart>
        <c:grouping val="standard"/>
        <c:varyColors val="0"/>
        <c:ser>
          <c:idx val="0"/>
          <c:order val="0"/>
          <c:tx>
            <c:strRef>
              <c:f>DYNAMIC_CHART!$M$1</c:f>
              <c:strCache>
                <c:ptCount val="1"/>
                <c:pt idx="0">
                  <c:v>میزان فروش</c:v>
                </c:pt>
              </c:strCache>
            </c:strRef>
          </c:tx>
          <c:spPr>
            <a:ln w="34925" cap="rnd">
              <a:solidFill>
                <a:schemeClr val="lt1"/>
              </a:solidFill>
              <a:round/>
            </a:ln>
            <a:effectLst>
              <a:outerShdw dist="25400" dir="2700000" algn="tl" rotWithShape="0">
                <a:schemeClr val="accent1"/>
              </a:outerShdw>
            </a:effectLst>
          </c:spPr>
          <c:marker>
            <c:symbol val="none"/>
          </c:marker>
          <c:cat>
            <c:strRef>
              <c:f>DYNAMIC_CHART!$L$2:$L$13</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DYNAMIC_CHART!$M$2:$M$13</c:f>
              <c:numCache>
                <c:formatCode>General</c:formatCode>
                <c:ptCount val="12"/>
                <c:pt idx="0">
                  <c:v>3451</c:v>
                </c:pt>
                <c:pt idx="1">
                  <c:v>7716</c:v>
                </c:pt>
                <c:pt idx="2">
                  <c:v>11237</c:v>
                </c:pt>
                <c:pt idx="3">
                  <c:v>13811</c:v>
                </c:pt>
                <c:pt idx="4">
                  <c:v>17985</c:v>
                </c:pt>
                <c:pt idx="5">
                  <c:v>20620</c:v>
                </c:pt>
                <c:pt idx="6">
                  <c:v>23038</c:v>
                </c:pt>
                <c:pt idx="7">
                  <c:v>25073</c:v>
                </c:pt>
                <c:pt idx="8">
                  <c:v>28966</c:v>
                </c:pt>
                <c:pt idx="9">
                  <c:v>32064</c:v>
                </c:pt>
                <c:pt idx="10">
                  <c:v>33270</c:v>
                </c:pt>
                <c:pt idx="11">
                  <c:v>#N/A</c:v>
                </c:pt>
              </c:numCache>
            </c:numRef>
          </c:val>
          <c:smooth val="0"/>
          <c:extLst>
            <c:ext xmlns:c16="http://schemas.microsoft.com/office/drawing/2014/chart" uri="{C3380CC4-5D6E-409C-BE32-E72D297353CC}">
              <c16:uniqueId val="{00000000-A949-45E1-877B-A5B47DCF45BA}"/>
            </c:ext>
          </c:extLst>
        </c:ser>
        <c:dLbls>
          <c:showLegendKey val="0"/>
          <c:showVal val="0"/>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smooth val="0"/>
        <c:axId val="737099792"/>
        <c:axId val="737088976"/>
      </c:lineChart>
      <c:catAx>
        <c:axId val="737099792"/>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en-US"/>
          </a:p>
        </c:txPr>
        <c:crossAx val="737088976"/>
        <c:crosses val="autoZero"/>
        <c:auto val="1"/>
        <c:lblAlgn val="ctr"/>
        <c:lblOffset val="100"/>
        <c:noMultiLvlLbl val="0"/>
      </c:catAx>
      <c:valAx>
        <c:axId val="737088976"/>
        <c:scaling>
          <c:orientation val="minMax"/>
          <c:max val="50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737099792"/>
        <c:crosses val="autoZero"/>
        <c:crossBetween val="between"/>
      </c:valAx>
      <c:spPr>
        <a:noFill/>
        <a:ln>
          <a:noFill/>
        </a:ln>
        <a:effectLst/>
      </c:spPr>
    </c:plotArea>
    <c:plotVisOnly val="1"/>
    <c:dispBlanksAs val="gap"/>
    <c:showDLblsOverMax val="0"/>
  </c:chart>
  <c:spPr>
    <a:solidFill>
      <a:schemeClr val="accent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0"/>
        <c:overlap val="-27"/>
        <c:axId val="-1942434928"/>
        <c:axId val="-1942440368"/>
      </c:barChart>
      <c:catAx>
        <c:axId val="-1942434928"/>
        <c:scaling>
          <c:orientation val="minMax"/>
        </c:scaling>
        <c:delete val="1"/>
        <c:axPos val="b"/>
        <c:majorTickMark val="none"/>
        <c:minorTickMark val="none"/>
        <c:tickLblPos val="nextTo"/>
        <c:crossAx val="-1942440368"/>
        <c:crosses val="autoZero"/>
        <c:auto val="1"/>
        <c:lblAlgn val="ctr"/>
        <c:lblOffset val="100"/>
        <c:noMultiLvlLbl val="0"/>
      </c:catAx>
      <c:valAx>
        <c:axId val="-1942440368"/>
        <c:scaling>
          <c:orientation val="minMax"/>
          <c:max val="1"/>
          <c:min val="0"/>
        </c:scaling>
        <c:delete val="1"/>
        <c:axPos val="l"/>
        <c:numFmt formatCode="0%" sourceLinked="1"/>
        <c:majorTickMark val="out"/>
        <c:minorTickMark val="none"/>
        <c:tickLblPos val="nextTo"/>
        <c:crossAx val="-194243492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925925925925923E-2"/>
          <c:y val="2.9100529100529099E-2"/>
          <c:w val="0.93055555555555558"/>
          <c:h val="0.94179894179894175"/>
        </c:manualLayout>
      </c:layout>
      <c:barChart>
        <c:barDir val="col"/>
        <c:grouping val="clustered"/>
        <c:varyColors val="0"/>
        <c:ser>
          <c:idx val="0"/>
          <c:order val="0"/>
          <c:tx>
            <c:strRef>
              <c:f>THERMOMETER!$A$36</c:f>
              <c:strCache>
                <c:ptCount val="1"/>
                <c:pt idx="0">
                  <c:v>درصد</c:v>
                </c:pt>
              </c:strCache>
            </c:strRef>
          </c:tx>
          <c:spPr>
            <a:solidFill>
              <a:schemeClr val="accent1"/>
            </a:solidFill>
            <a:ln>
              <a:noFill/>
            </a:ln>
            <a:effectLst/>
            <a:scene3d>
              <a:camera prst="orthographicFront"/>
              <a:lightRig rig="threePt" dir="t"/>
            </a:scene3d>
            <a:sp3d>
              <a:bevelT prst="slope"/>
            </a:sp3d>
          </c:spPr>
          <c:invertIfNegative val="0"/>
          <c:val>
            <c:numRef>
              <c:f>THERMOMETER!$B$36</c:f>
              <c:numCache>
                <c:formatCode>0%</c:formatCode>
                <c:ptCount val="1"/>
                <c:pt idx="0">
                  <c:v>0.75800000000000001</c:v>
                </c:pt>
              </c:numCache>
            </c:numRef>
          </c:val>
          <c:extLst>
            <c:ext xmlns:c16="http://schemas.microsoft.com/office/drawing/2014/chart" uri="{C3380CC4-5D6E-409C-BE32-E72D297353CC}">
              <c16:uniqueId val="{00000000-0B58-47A5-B19D-5D7D48EC26E5}"/>
            </c:ext>
          </c:extLst>
        </c:ser>
        <c:dLbls>
          <c:showLegendKey val="0"/>
          <c:showVal val="0"/>
          <c:showCatName val="0"/>
          <c:showSerName val="0"/>
          <c:showPercent val="0"/>
          <c:showBubbleSize val="0"/>
        </c:dLbls>
        <c:gapWidth val="219"/>
        <c:overlap val="-27"/>
        <c:axId val="-1942449072"/>
        <c:axId val="-1942448528"/>
      </c:barChart>
      <c:catAx>
        <c:axId val="-1942449072"/>
        <c:scaling>
          <c:orientation val="minMax"/>
        </c:scaling>
        <c:delete val="1"/>
        <c:axPos val="b"/>
        <c:numFmt formatCode="General" sourceLinked="1"/>
        <c:majorTickMark val="none"/>
        <c:minorTickMark val="none"/>
        <c:tickLblPos val="nextTo"/>
        <c:crossAx val="-1942448528"/>
        <c:crosses val="autoZero"/>
        <c:auto val="1"/>
        <c:lblAlgn val="ctr"/>
        <c:lblOffset val="100"/>
        <c:noMultiLvlLbl val="0"/>
      </c:catAx>
      <c:valAx>
        <c:axId val="-1942448528"/>
        <c:scaling>
          <c:orientation val="minMax"/>
          <c:max val="1"/>
        </c:scaling>
        <c:delete val="1"/>
        <c:axPos val="l"/>
        <c:numFmt formatCode="0%" sourceLinked="1"/>
        <c:majorTickMark val="none"/>
        <c:minorTickMark val="none"/>
        <c:tickLblPos val="nextTo"/>
        <c:crossAx val="-19424490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B Titr" panose="00000700000000000000" pitchFamily="2" charset="-78"/>
              </a:defRPr>
            </a:pPr>
            <a:r>
              <a:rPr lang="fa-IR">
                <a:cs typeface="B Titr" panose="00000700000000000000" pitchFamily="2" charset="-78"/>
              </a:rPr>
              <a:t>نمودار فروش</a:t>
            </a:r>
            <a:endParaRPr lang="en-US">
              <a:cs typeface="B Titr" panose="00000700000000000000" pitchFamily="2" charset="-78"/>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B Titr" panose="00000700000000000000" pitchFamily="2" charset="-78"/>
            </a:defRPr>
          </a:pPr>
          <a:endParaRPr lang="en-US"/>
        </a:p>
      </c:txPr>
    </c:title>
    <c:autoTitleDeleted val="0"/>
    <c:plotArea>
      <c:layout/>
      <c:lineChart>
        <c:grouping val="standard"/>
        <c:varyColors val="0"/>
        <c:ser>
          <c:idx val="0"/>
          <c:order val="0"/>
          <c:tx>
            <c:strRef>
              <c:f>Dynamic_Chart2!$D$9</c:f>
              <c:strCache>
                <c:ptCount val="1"/>
                <c:pt idx="0">
                  <c:v>دفتر</c:v>
                </c:pt>
              </c:strCache>
            </c:strRef>
          </c:tx>
          <c:spPr>
            <a:ln w="28575" cap="rnd">
              <a:solidFill>
                <a:schemeClr val="accent1"/>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AE91-404B-AD49-81879D747B75}"/>
                </c:ext>
              </c:extLst>
            </c:dLbl>
            <c:dLbl>
              <c:idx val="1"/>
              <c:delete val="1"/>
              <c:extLst>
                <c:ext xmlns:c15="http://schemas.microsoft.com/office/drawing/2012/chart" uri="{CE6537A1-D6FC-4f65-9D91-7224C49458BB}"/>
                <c:ext xmlns:c16="http://schemas.microsoft.com/office/drawing/2014/chart" uri="{C3380CC4-5D6E-409C-BE32-E72D297353CC}">
                  <c16:uniqueId val="{00000001-AE91-404B-AD49-81879D747B75}"/>
                </c:ext>
              </c:extLst>
            </c:dLbl>
            <c:dLbl>
              <c:idx val="2"/>
              <c:delete val="1"/>
              <c:extLst>
                <c:ext xmlns:c15="http://schemas.microsoft.com/office/drawing/2012/chart" uri="{CE6537A1-D6FC-4f65-9D91-7224C49458BB}"/>
                <c:ext xmlns:c16="http://schemas.microsoft.com/office/drawing/2014/chart" uri="{C3380CC4-5D6E-409C-BE32-E72D297353CC}">
                  <c16:uniqueId val="{00000002-AE91-404B-AD49-81879D747B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B Titr" panose="00000700000000000000" pitchFamily="2" charset="-78"/>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Dynamic_Chart2!$E$4:$H$4</c:f>
              <c:strCache>
                <c:ptCount val="4"/>
                <c:pt idx="0">
                  <c:v>فروردین</c:v>
                </c:pt>
                <c:pt idx="1">
                  <c:v>اردیبهشت</c:v>
                </c:pt>
                <c:pt idx="2">
                  <c:v>خرداد</c:v>
                </c:pt>
                <c:pt idx="3">
                  <c:v>تیر</c:v>
                </c:pt>
              </c:strCache>
            </c:strRef>
          </c:cat>
          <c:val>
            <c:numRef>
              <c:f>Dynamic_Chart2!$E$9:$H$9</c:f>
              <c:numCache>
                <c:formatCode>General</c:formatCode>
                <c:ptCount val="4"/>
                <c:pt idx="0">
                  <c:v>1520</c:v>
                </c:pt>
                <c:pt idx="1">
                  <c:v>1957</c:v>
                </c:pt>
                <c:pt idx="2">
                  <c:v>1325</c:v>
                </c:pt>
                <c:pt idx="3">
                  <c:v>1598</c:v>
                </c:pt>
              </c:numCache>
            </c:numRef>
          </c:val>
          <c:smooth val="0"/>
          <c:extLst>
            <c:ext xmlns:c16="http://schemas.microsoft.com/office/drawing/2014/chart" uri="{C3380CC4-5D6E-409C-BE32-E72D297353CC}">
              <c16:uniqueId val="{00000003-AE91-404B-AD49-81879D747B75}"/>
            </c:ext>
          </c:extLst>
        </c:ser>
        <c:ser>
          <c:idx val="1"/>
          <c:order val="1"/>
          <c:tx>
            <c:strRef>
              <c:f>Dynamic_Chart2!$D$10</c:f>
              <c:strCache>
                <c:ptCount val="1"/>
                <c:pt idx="0">
                  <c:v>کتاب</c:v>
                </c:pt>
              </c:strCache>
            </c:strRef>
          </c:tx>
          <c:spPr>
            <a:ln w="28575" cap="rnd">
              <a:solidFill>
                <a:schemeClr val="accent2"/>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AE91-404B-AD49-81879D747B75}"/>
                </c:ext>
              </c:extLst>
            </c:dLbl>
            <c:dLbl>
              <c:idx val="1"/>
              <c:delete val="1"/>
              <c:extLst>
                <c:ext xmlns:c15="http://schemas.microsoft.com/office/drawing/2012/chart" uri="{CE6537A1-D6FC-4f65-9D91-7224C49458BB}"/>
                <c:ext xmlns:c16="http://schemas.microsoft.com/office/drawing/2014/chart" uri="{C3380CC4-5D6E-409C-BE32-E72D297353CC}">
                  <c16:uniqueId val="{00000005-AE91-404B-AD49-81879D747B75}"/>
                </c:ext>
              </c:extLst>
            </c:dLbl>
            <c:dLbl>
              <c:idx val="2"/>
              <c:delete val="1"/>
              <c:extLst>
                <c:ext xmlns:c15="http://schemas.microsoft.com/office/drawing/2012/chart" uri="{CE6537A1-D6FC-4f65-9D91-7224C49458BB}"/>
                <c:ext xmlns:c16="http://schemas.microsoft.com/office/drawing/2014/chart" uri="{C3380CC4-5D6E-409C-BE32-E72D297353CC}">
                  <c16:uniqueId val="{00000006-AE91-404B-AD49-81879D747B75}"/>
                </c:ext>
              </c:extLst>
            </c:dLbl>
            <c:dLbl>
              <c:idx val="3"/>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AE91-404B-AD49-81879D747B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B Titr" panose="000007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Dynamic_Chart2!$E$4:$H$4</c:f>
              <c:strCache>
                <c:ptCount val="4"/>
                <c:pt idx="0">
                  <c:v>فروردین</c:v>
                </c:pt>
                <c:pt idx="1">
                  <c:v>اردیبهشت</c:v>
                </c:pt>
                <c:pt idx="2">
                  <c:v>خرداد</c:v>
                </c:pt>
                <c:pt idx="3">
                  <c:v>تیر</c:v>
                </c:pt>
              </c:strCache>
            </c:strRef>
          </c:cat>
          <c:val>
            <c:numRef>
              <c:f>Dynamic_Chart2!$E$10:$H$10</c:f>
              <c:numCache>
                <c:formatCode>General</c:formatCode>
                <c:ptCount val="4"/>
                <c:pt idx="0">
                  <c:v>1109</c:v>
                </c:pt>
                <c:pt idx="1">
                  <c:v>1600</c:v>
                </c:pt>
                <c:pt idx="2">
                  <c:v>1039</c:v>
                </c:pt>
                <c:pt idx="3">
                  <c:v>1079</c:v>
                </c:pt>
              </c:numCache>
            </c:numRef>
          </c:val>
          <c:smooth val="0"/>
          <c:extLst>
            <c:ext xmlns:c16="http://schemas.microsoft.com/office/drawing/2014/chart" uri="{C3380CC4-5D6E-409C-BE32-E72D297353CC}">
              <c16:uniqueId val="{00000008-AE91-404B-AD49-81879D747B75}"/>
            </c:ext>
          </c:extLst>
        </c:ser>
        <c:ser>
          <c:idx val="2"/>
          <c:order val="2"/>
          <c:tx>
            <c:strRef>
              <c:f>Dynamic_Chart2!$D$11</c:f>
              <c:strCache>
                <c:ptCount val="1"/>
                <c:pt idx="0">
                  <c:v>خودکار</c:v>
                </c:pt>
              </c:strCache>
            </c:strRef>
          </c:tx>
          <c:spPr>
            <a:ln w="28575" cap="rnd">
              <a:solidFill>
                <a:schemeClr val="accent3"/>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9-AE91-404B-AD49-81879D747B75}"/>
                </c:ext>
              </c:extLst>
            </c:dLbl>
            <c:dLbl>
              <c:idx val="1"/>
              <c:delete val="1"/>
              <c:extLst>
                <c:ext xmlns:c15="http://schemas.microsoft.com/office/drawing/2012/chart" uri="{CE6537A1-D6FC-4f65-9D91-7224C49458BB}"/>
                <c:ext xmlns:c16="http://schemas.microsoft.com/office/drawing/2014/chart" uri="{C3380CC4-5D6E-409C-BE32-E72D297353CC}">
                  <c16:uniqueId val="{0000000A-AE91-404B-AD49-81879D747B75}"/>
                </c:ext>
              </c:extLst>
            </c:dLbl>
            <c:dLbl>
              <c:idx val="2"/>
              <c:delete val="1"/>
              <c:extLst>
                <c:ext xmlns:c15="http://schemas.microsoft.com/office/drawing/2012/chart" uri="{CE6537A1-D6FC-4f65-9D91-7224C49458BB}"/>
                <c:ext xmlns:c16="http://schemas.microsoft.com/office/drawing/2014/chart" uri="{C3380CC4-5D6E-409C-BE32-E72D297353CC}">
                  <c16:uniqueId val="{0000000B-AE91-404B-AD49-81879D747B75}"/>
                </c:ext>
              </c:extLst>
            </c:dLbl>
            <c:dLbl>
              <c:idx val="3"/>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AE91-404B-AD49-81879D747B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B Titr" panose="00000700000000000000" pitchFamily="2" charset="-78"/>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Dynamic_Chart2!$E$4:$H$4</c:f>
              <c:strCache>
                <c:ptCount val="4"/>
                <c:pt idx="0">
                  <c:v>فروردین</c:v>
                </c:pt>
                <c:pt idx="1">
                  <c:v>اردیبهشت</c:v>
                </c:pt>
                <c:pt idx="2">
                  <c:v>خرداد</c:v>
                </c:pt>
                <c:pt idx="3">
                  <c:v>تیر</c:v>
                </c:pt>
              </c:strCache>
            </c:strRef>
          </c:cat>
          <c:val>
            <c:numRef>
              <c:f>Dynamic_Chart2!$E$11:$H$11</c:f>
              <c:numCache>
                <c:formatCode>General</c:formatCode>
                <c:ptCount val="4"/>
                <c:pt idx="0">
                  <c:v>1590</c:v>
                </c:pt>
                <c:pt idx="1">
                  <c:v>1377</c:v>
                </c:pt>
                <c:pt idx="2">
                  <c:v>1557</c:v>
                </c:pt>
                <c:pt idx="3">
                  <c:v>2000</c:v>
                </c:pt>
              </c:numCache>
            </c:numRef>
          </c:val>
          <c:smooth val="0"/>
          <c:extLst>
            <c:ext xmlns:c16="http://schemas.microsoft.com/office/drawing/2014/chart" uri="{C3380CC4-5D6E-409C-BE32-E72D297353CC}">
              <c16:uniqueId val="{0000000D-AE91-404B-AD49-81879D747B75}"/>
            </c:ext>
          </c:extLst>
        </c:ser>
        <c:dLbls>
          <c:dLblPos val="t"/>
          <c:showLegendKey val="0"/>
          <c:showVal val="1"/>
          <c:showCatName val="0"/>
          <c:showSerName val="0"/>
          <c:showPercent val="0"/>
          <c:showBubbleSize val="0"/>
        </c:dLbls>
        <c:smooth val="0"/>
        <c:axId val="418426768"/>
        <c:axId val="418430096"/>
      </c:lineChart>
      <c:catAx>
        <c:axId val="41842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Titr" panose="00000700000000000000" pitchFamily="2" charset="-78"/>
              </a:defRPr>
            </a:pPr>
            <a:endParaRPr lang="en-US"/>
          </a:p>
        </c:txPr>
        <c:crossAx val="418430096"/>
        <c:crosses val="autoZero"/>
        <c:auto val="1"/>
        <c:lblAlgn val="ctr"/>
        <c:lblOffset val="100"/>
        <c:noMultiLvlLbl val="0"/>
      </c:catAx>
      <c:valAx>
        <c:axId val="418430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426768"/>
        <c:crosses val="autoZero"/>
        <c:crossBetween val="between"/>
      </c:valAx>
      <c:spPr>
        <a:noFill/>
        <a:ln>
          <a:noFill/>
        </a:ln>
        <a:effectLst/>
      </c:spPr>
    </c:plotArea>
    <c:plotVisOnly val="1"/>
    <c:dispBlanksAs val="gap"/>
    <c:showDLblsOverMax val="0"/>
  </c:chart>
  <c:spPr>
    <a:solidFill>
      <a:schemeClr val="accent6">
        <a:lumMod val="20000"/>
        <a:lumOff val="8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'Dynamic_chart (2)'!$K$1</c:f>
              <c:strCache>
                <c:ptCount val="1"/>
                <c:pt idx="0">
                  <c:v>محصول یک</c:v>
                </c:pt>
              </c:strCache>
            </c:strRef>
          </c:tx>
          <c:spPr>
            <a:ln w="28575" cap="rnd">
              <a:solidFill>
                <a:schemeClr val="accent1"/>
              </a:solidFill>
              <a:round/>
            </a:ln>
            <a:effectLst/>
          </c:spPr>
          <c:marker>
            <c:symbol val="none"/>
          </c:marker>
          <c:cat>
            <c:strRef>
              <c:f>'Dynamic_chart (2)'!$J$2:$J$13</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'Dynamic_chart (2)'!$K$2:$K$13</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EE4B-4136-85E4-2EBABBA446C2}"/>
            </c:ext>
          </c:extLst>
        </c:ser>
        <c:ser>
          <c:idx val="1"/>
          <c:order val="1"/>
          <c:tx>
            <c:strRef>
              <c:f>'Dynamic_chart (2)'!$L$1</c:f>
              <c:strCache>
                <c:ptCount val="1"/>
                <c:pt idx="0">
                  <c:v>محصول دو</c:v>
                </c:pt>
              </c:strCache>
            </c:strRef>
          </c:tx>
          <c:spPr>
            <a:ln w="28575" cap="rnd">
              <a:solidFill>
                <a:schemeClr val="accent2"/>
              </a:solidFill>
              <a:round/>
            </a:ln>
            <a:effectLst/>
          </c:spPr>
          <c:marker>
            <c:symbol val="none"/>
          </c:marker>
          <c:cat>
            <c:strRef>
              <c:f>'Dynamic_chart (2)'!$J$2:$J$13</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'Dynamic_chart (2)'!$L$2:$L$13</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1-EE4B-4136-85E4-2EBABBA446C2}"/>
            </c:ext>
          </c:extLst>
        </c:ser>
        <c:ser>
          <c:idx val="2"/>
          <c:order val="2"/>
          <c:tx>
            <c:strRef>
              <c:f>'Dynamic_chart (2)'!$M$1</c:f>
              <c:strCache>
                <c:ptCount val="1"/>
                <c:pt idx="0">
                  <c:v>محصول سه</c:v>
                </c:pt>
              </c:strCache>
            </c:strRef>
          </c:tx>
          <c:spPr>
            <a:ln w="28575" cap="rnd">
              <a:solidFill>
                <a:schemeClr val="accent3"/>
              </a:solidFill>
              <a:round/>
            </a:ln>
            <a:effectLst/>
          </c:spPr>
          <c:marker>
            <c:symbol val="none"/>
          </c:marker>
          <c:cat>
            <c:strRef>
              <c:f>'Dynamic_chart (2)'!$J$2:$J$13</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'Dynamic_chart (2)'!$M$2:$M$13</c:f>
              <c:numCache>
                <c:formatCode>General</c:formatCode>
                <c:ptCount val="12"/>
                <c:pt idx="0">
                  <c:v>1779</c:v>
                </c:pt>
                <c:pt idx="1">
                  <c:v>1709</c:v>
                </c:pt>
                <c:pt idx="2">
                  <c:v>1367</c:v>
                </c:pt>
                <c:pt idx="3">
                  <c:v>1026</c:v>
                </c:pt>
                <c:pt idx="4">
                  <c:v>1624</c:v>
                </c:pt>
                <c:pt idx="5">
                  <c:v>1648</c:v>
                </c:pt>
                <c:pt idx="6">
                  <c:v>1707</c:v>
                </c:pt>
                <c:pt idx="7">
                  <c:v>1069</c:v>
                </c:pt>
                <c:pt idx="8">
                  <c:v>1724</c:v>
                </c:pt>
                <c:pt idx="9">
                  <c:v>1525</c:v>
                </c:pt>
                <c:pt idx="10">
                  <c:v>1667</c:v>
                </c:pt>
                <c:pt idx="11">
                  <c:v>1688</c:v>
                </c:pt>
              </c:numCache>
            </c:numRef>
          </c:val>
          <c:smooth val="0"/>
          <c:extLst>
            <c:ext xmlns:c16="http://schemas.microsoft.com/office/drawing/2014/chart" uri="{C3380CC4-5D6E-409C-BE32-E72D297353CC}">
              <c16:uniqueId val="{00000002-EE4B-4136-85E4-2EBABBA446C2}"/>
            </c:ext>
          </c:extLst>
        </c:ser>
        <c:dLbls>
          <c:showLegendKey val="0"/>
          <c:showVal val="0"/>
          <c:showCatName val="0"/>
          <c:showSerName val="0"/>
          <c:showPercent val="0"/>
          <c:showBubbleSize val="0"/>
        </c:dLbls>
        <c:smooth val="0"/>
        <c:axId val="422178608"/>
        <c:axId val="422180960"/>
      </c:lineChart>
      <c:catAx>
        <c:axId val="422178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2180960"/>
        <c:crosses val="autoZero"/>
        <c:auto val="1"/>
        <c:lblAlgn val="ctr"/>
        <c:lblOffset val="100"/>
        <c:noMultiLvlLbl val="0"/>
      </c:catAx>
      <c:valAx>
        <c:axId val="42218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2178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tx>
            <c:strRef>
              <c:f>EXAMPLE_PROJECTS!$B$11</c:f>
              <c:strCache>
                <c:ptCount val="1"/>
                <c:pt idx="0">
                  <c:v>DONUT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880-41A3-AD23-FD379A70097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880-41A3-AD23-FD379A70097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880-41A3-AD23-FD379A700973}"/>
              </c:ext>
            </c:extLst>
          </c:dPt>
          <c:dPt>
            <c:idx val="3"/>
            <c:bubble3D val="0"/>
            <c:spPr>
              <a:noFill/>
              <a:ln w="19050">
                <a:solidFill>
                  <a:schemeClr val="lt1"/>
                </a:solidFill>
              </a:ln>
              <a:effectLst/>
            </c:spPr>
            <c:extLst>
              <c:ext xmlns:c16="http://schemas.microsoft.com/office/drawing/2014/chart" uri="{C3380CC4-5D6E-409C-BE32-E72D297353CC}">
                <c16:uniqueId val="{00000007-C880-41A3-AD23-FD379A700973}"/>
              </c:ext>
            </c:extLst>
          </c:dPt>
          <c:val>
            <c:numRef>
              <c:f>EXAMPLE_PROJECTS!$B$12:$B$15</c:f>
              <c:numCache>
                <c:formatCode>General</c:formatCode>
                <c:ptCount val="4"/>
                <c:pt idx="0">
                  <c:v>60</c:v>
                </c:pt>
                <c:pt idx="1">
                  <c:v>60</c:v>
                </c:pt>
                <c:pt idx="2">
                  <c:v>60</c:v>
                </c:pt>
                <c:pt idx="3">
                  <c:v>180</c:v>
                </c:pt>
              </c:numCache>
            </c:numRef>
          </c:val>
          <c:extLst>
            <c:ext xmlns:c16="http://schemas.microsoft.com/office/drawing/2014/chart" uri="{C3380CC4-5D6E-409C-BE32-E72D297353CC}">
              <c16:uniqueId val="{00000008-C880-41A3-AD23-FD379A700973}"/>
            </c:ext>
          </c:extLst>
        </c:ser>
        <c:dLbls>
          <c:showLegendKey val="0"/>
          <c:showVal val="0"/>
          <c:showCatName val="0"/>
          <c:showSerName val="0"/>
          <c:showPercent val="0"/>
          <c:showBubbleSize val="0"/>
          <c:showLeaderLines val="1"/>
        </c:dLbls>
        <c:firstSliceAng val="270"/>
        <c:holeSize val="50"/>
      </c:doughnutChart>
      <c:pieChart>
        <c:varyColors val="1"/>
        <c:ser>
          <c:idx val="1"/>
          <c:order val="1"/>
          <c:tx>
            <c:strRef>
              <c:f>EXAMPLE_PROJECTS!$C$11</c:f>
              <c:strCache>
                <c:ptCount val="1"/>
                <c:pt idx="0">
                  <c:v>PIE</c:v>
                </c:pt>
              </c:strCache>
            </c:strRef>
          </c:tx>
          <c:dPt>
            <c:idx val="0"/>
            <c:bubble3D val="0"/>
            <c:spPr>
              <a:noFill/>
              <a:ln w="19050">
                <a:solidFill>
                  <a:schemeClr val="lt1"/>
                </a:solidFill>
              </a:ln>
              <a:effectLst/>
            </c:spPr>
            <c:extLst>
              <c:ext xmlns:c16="http://schemas.microsoft.com/office/drawing/2014/chart" uri="{C3380CC4-5D6E-409C-BE32-E72D297353CC}">
                <c16:uniqueId val="{0000000A-C880-41A3-AD23-FD379A700973}"/>
              </c:ext>
            </c:extLst>
          </c:dPt>
          <c:dPt>
            <c:idx val="1"/>
            <c:bubble3D val="0"/>
            <c:spPr>
              <a:solidFill>
                <a:schemeClr val="tx1">
                  <a:lumMod val="95000"/>
                  <a:lumOff val="5000"/>
                </a:schemeClr>
              </a:solidFill>
              <a:ln w="19050">
                <a:solidFill>
                  <a:schemeClr val="lt1"/>
                </a:solidFill>
              </a:ln>
              <a:effectLst/>
            </c:spPr>
            <c:extLst>
              <c:ext xmlns:c16="http://schemas.microsoft.com/office/drawing/2014/chart" uri="{C3380CC4-5D6E-409C-BE32-E72D297353CC}">
                <c16:uniqueId val="{0000000C-C880-41A3-AD23-FD379A700973}"/>
              </c:ext>
            </c:extLst>
          </c:dPt>
          <c:dPt>
            <c:idx val="2"/>
            <c:bubble3D val="0"/>
            <c:spPr>
              <a:noFill/>
              <a:ln w="19050">
                <a:solidFill>
                  <a:schemeClr val="lt1"/>
                </a:solidFill>
              </a:ln>
              <a:effectLst/>
            </c:spPr>
            <c:extLst>
              <c:ext xmlns:c16="http://schemas.microsoft.com/office/drawing/2014/chart" uri="{C3380CC4-5D6E-409C-BE32-E72D297353CC}">
                <c16:uniqueId val="{0000000E-C880-41A3-AD23-FD379A700973}"/>
              </c:ext>
            </c:extLst>
          </c:dPt>
          <c:dPt>
            <c:idx val="3"/>
            <c:bubble3D val="0"/>
            <c:spPr>
              <a:noFill/>
              <a:ln w="19050">
                <a:solidFill>
                  <a:schemeClr val="lt1"/>
                </a:solidFill>
              </a:ln>
              <a:effectLst/>
            </c:spPr>
            <c:extLst>
              <c:ext xmlns:c16="http://schemas.microsoft.com/office/drawing/2014/chart" uri="{C3380CC4-5D6E-409C-BE32-E72D297353CC}">
                <c16:uniqueId val="{00000010-C880-41A3-AD23-FD379A700973}"/>
              </c:ext>
            </c:extLst>
          </c:dPt>
          <c:dLbls>
            <c:dLbl>
              <c:idx val="1"/>
              <c:layout>
                <c:manualLayout>
                  <c:x val="2.6388998250218728E-2"/>
                  <c:y val="1.4336176727909013E-2"/>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A80B75E2-B935-4D9C-B217-7E0B21A90BF2}" type="CELLREF">
                      <a:rPr lang="en-US"/>
                      <a:pPr>
                        <a:defRPr/>
                      </a:pPr>
                      <a:t>[CELLREF]</a:t>
                    </a:fld>
                    <a:endParaRPr lang="en-US"/>
                  </a:p>
                </c:rich>
              </c:tx>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125"/>
                      <c:h val="0.1076388888888889"/>
                    </c:manualLayout>
                  </c15:layout>
                  <c15:dlblFieldTable>
                    <c15:dlblFTEntry>
                      <c15:txfldGUID>{A80B75E2-B935-4D9C-B217-7E0B21A90BF2}</c15:txfldGUID>
                      <c15:f>EXAMPLE_PROJECTS!$A$5</c15:f>
                      <c15:dlblFieldTableCache>
                        <c:ptCount val="1"/>
                        <c:pt idx="0">
                          <c:v>69%</c:v>
                        </c:pt>
                      </c15:dlblFieldTableCache>
                    </c15:dlblFTEntry>
                  </c15:dlblFieldTable>
                  <c15:showDataLabelsRange val="0"/>
                </c:ext>
                <c:ext xmlns:c16="http://schemas.microsoft.com/office/drawing/2014/chart" uri="{C3380CC4-5D6E-409C-BE32-E72D297353CC}">
                  <c16:uniqueId val="{0000000C-C880-41A3-AD23-FD379A7009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EXAMPLE_PROJECTS!$C$12:$C$15</c:f>
              <c:numCache>
                <c:formatCode>General</c:formatCode>
                <c:ptCount val="4"/>
                <c:pt idx="0" formatCode="0">
                  <c:v>68.936704449791748</c:v>
                </c:pt>
                <c:pt idx="1">
                  <c:v>3</c:v>
                </c:pt>
                <c:pt idx="2" formatCode="0">
                  <c:v>28.063295550208252</c:v>
                </c:pt>
                <c:pt idx="3" formatCode="0">
                  <c:v>99.999999999999986</c:v>
                </c:pt>
              </c:numCache>
            </c:numRef>
          </c:val>
          <c:extLst>
            <c:ext xmlns:c16="http://schemas.microsoft.com/office/drawing/2014/chart" uri="{C3380CC4-5D6E-409C-BE32-E72D297353CC}">
              <c16:uniqueId val="{00000011-C880-41A3-AD23-FD379A700973}"/>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EXAMPLE_PROJECTS!$A$4</c:f>
              <c:strCache>
                <c:ptCount val="1"/>
                <c:pt idx="0">
                  <c:v>درصد پیشرفت</c:v>
                </c:pt>
              </c:strCache>
            </c:strRef>
          </c:tx>
          <c:spPr>
            <a:solidFill>
              <a:schemeClr val="accent1"/>
            </a:solidFill>
            <a:ln>
              <a:noFill/>
            </a:ln>
            <a:effectLst/>
            <a:scene3d>
              <a:camera prst="orthographicFront"/>
              <a:lightRig rig="threePt" dir="t"/>
            </a:scene3d>
            <a:sp3d>
              <a:bevelT prst="relaxedInset"/>
            </a:sp3d>
          </c:spPr>
          <c:invertIfNegative val="0"/>
          <c:val>
            <c:numRef>
              <c:f>EXAMPLE_PROJECTS!$A$5</c:f>
              <c:numCache>
                <c:formatCode>0%</c:formatCode>
                <c:ptCount val="1"/>
                <c:pt idx="0">
                  <c:v>0.68936704449791741</c:v>
                </c:pt>
              </c:numCache>
            </c:numRef>
          </c:val>
          <c:extLst>
            <c:ext xmlns:c16="http://schemas.microsoft.com/office/drawing/2014/chart" uri="{C3380CC4-5D6E-409C-BE32-E72D297353CC}">
              <c16:uniqueId val="{00000000-CC4C-405E-A078-A79407981F3C}"/>
            </c:ext>
          </c:extLst>
        </c:ser>
        <c:dLbls>
          <c:showLegendKey val="0"/>
          <c:showVal val="0"/>
          <c:showCatName val="0"/>
          <c:showSerName val="0"/>
          <c:showPercent val="0"/>
          <c:showBubbleSize val="0"/>
        </c:dLbls>
        <c:gapWidth val="219"/>
        <c:overlap val="-27"/>
        <c:axId val="737084400"/>
        <c:axId val="737098544"/>
      </c:barChart>
      <c:catAx>
        <c:axId val="737084400"/>
        <c:scaling>
          <c:orientation val="minMax"/>
        </c:scaling>
        <c:delete val="1"/>
        <c:axPos val="b"/>
        <c:majorTickMark val="none"/>
        <c:minorTickMark val="none"/>
        <c:tickLblPos val="nextTo"/>
        <c:crossAx val="737098544"/>
        <c:crosses val="autoZero"/>
        <c:auto val="1"/>
        <c:lblAlgn val="ctr"/>
        <c:lblOffset val="100"/>
        <c:noMultiLvlLbl val="0"/>
      </c:catAx>
      <c:valAx>
        <c:axId val="737098544"/>
        <c:scaling>
          <c:orientation val="minMax"/>
          <c:max val="1"/>
        </c:scaling>
        <c:delete val="1"/>
        <c:axPos val="l"/>
        <c:numFmt formatCode="0%" sourceLinked="1"/>
        <c:majorTickMark val="none"/>
        <c:minorTickMark val="none"/>
        <c:tickLblPos val="nextTo"/>
        <c:crossAx val="737084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spPr>
          <a:solidFill>
            <a:schemeClr val="accent1"/>
          </a:solidFill>
          <a:ln>
            <a:noFill/>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s>
    <c:plotArea>
      <c:layout/>
      <c:barChart>
        <c:barDir val="col"/>
        <c:grouping val="clustered"/>
        <c:varyColors val="0"/>
        <c:ser>
          <c:idx val="0"/>
          <c:order val="0"/>
          <c:tx>
            <c:v>چوپان</c:v>
          </c:tx>
          <c:spPr>
            <a:solidFill>
              <a:schemeClr val="accent1"/>
            </a:solidFill>
            <a:ln>
              <a:noFill/>
            </a:ln>
            <a:effectLst/>
          </c:spPr>
          <c:invertIfNegative val="0"/>
          <c:cat>
            <c:strLit>
              <c:ptCount val="2"/>
              <c:pt idx="0">
                <c:v>خامه</c:v>
              </c:pt>
              <c:pt idx="1">
                <c:v>دوغ</c:v>
              </c:pt>
            </c:strLit>
          </c:cat>
          <c:val>
            <c:numLit>
              <c:formatCode>General</c:formatCode>
              <c:ptCount val="2"/>
              <c:pt idx="0">
                <c:v>1004790</c:v>
              </c:pt>
              <c:pt idx="1">
                <c:v>934927</c:v>
              </c:pt>
            </c:numLit>
          </c:val>
          <c:extLst>
            <c:ext xmlns:c16="http://schemas.microsoft.com/office/drawing/2014/chart" uri="{C3380CC4-5D6E-409C-BE32-E72D297353CC}">
              <c16:uniqueId val="{00000000-57AC-4264-83B5-AD6936EE2884}"/>
            </c:ext>
          </c:extLst>
        </c:ser>
        <c:ser>
          <c:idx val="1"/>
          <c:order val="1"/>
          <c:tx>
            <c:v>عالیس</c:v>
          </c:tx>
          <c:spPr>
            <a:solidFill>
              <a:schemeClr val="accent2"/>
            </a:solidFill>
            <a:ln>
              <a:noFill/>
            </a:ln>
            <a:effectLst/>
          </c:spPr>
          <c:invertIfNegative val="0"/>
          <c:cat>
            <c:strLit>
              <c:ptCount val="2"/>
              <c:pt idx="0">
                <c:v>خامه</c:v>
              </c:pt>
              <c:pt idx="1">
                <c:v>دوغ</c:v>
              </c:pt>
            </c:strLit>
          </c:cat>
          <c:val>
            <c:numLit>
              <c:formatCode>General</c:formatCode>
              <c:ptCount val="2"/>
              <c:pt idx="0">
                <c:v>447841</c:v>
              </c:pt>
              <c:pt idx="1">
                <c:v>358037</c:v>
              </c:pt>
            </c:numLit>
          </c:val>
          <c:extLst>
            <c:ext xmlns:c16="http://schemas.microsoft.com/office/drawing/2014/chart" uri="{C3380CC4-5D6E-409C-BE32-E72D297353CC}">
              <c16:uniqueId val="{00000001-57AC-4264-83B5-AD6936EE2884}"/>
            </c:ext>
          </c:extLst>
        </c:ser>
        <c:dLbls>
          <c:showLegendKey val="0"/>
          <c:showVal val="0"/>
          <c:showCatName val="0"/>
          <c:showSerName val="0"/>
          <c:showPercent val="0"/>
          <c:showBubbleSize val="0"/>
        </c:dLbls>
        <c:gapWidth val="219"/>
        <c:overlap val="-27"/>
        <c:axId val="737107696"/>
        <c:axId val="737111440"/>
      </c:barChart>
      <c:catAx>
        <c:axId val="737107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111440"/>
        <c:crosses val="autoZero"/>
        <c:auto val="1"/>
        <c:lblAlgn val="ctr"/>
        <c:lblOffset val="100"/>
        <c:noMultiLvlLbl val="0"/>
      </c:catAx>
      <c:valAx>
        <c:axId val="737111440"/>
        <c:scaling>
          <c:orientation val="minMax"/>
        </c:scaling>
        <c:delete val="0"/>
        <c:axPos val="l"/>
        <c:majorGridlines>
          <c:spPr>
            <a:ln w="9525" cap="flat" cmpd="sng" algn="ctr">
              <a:solidFill>
                <a:schemeClr val="tx1">
                  <a:lumMod val="15000"/>
                  <a:lumOff val="85000"/>
                </a:schemeClr>
              </a:solidFill>
              <a:round/>
            </a:ln>
            <a:effectLst/>
          </c:spPr>
        </c:majorGridlines>
        <c:numFmt formatCode="[$-3000401]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Titr" panose="00000700000000000000" pitchFamily="2" charset="-78"/>
              </a:defRPr>
            </a:pPr>
            <a:endParaRPr lang="en-US"/>
          </a:p>
        </c:txPr>
        <c:crossAx val="7371076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n-US"/>
        </a:p>
      </c:txPr>
    </c:title>
    <c:autoTitleDeleted val="0"/>
    <c:plotArea>
      <c:layout/>
      <c:lineChart>
        <c:grouping val="standard"/>
        <c:varyColors val="0"/>
        <c:ser>
          <c:idx val="0"/>
          <c:order val="0"/>
          <c:tx>
            <c:strRef>
              <c:f>DYNAMIC_CHART!$M$1</c:f>
              <c:strCache>
                <c:ptCount val="1"/>
                <c:pt idx="0">
                  <c:v>میزان فروش</c:v>
                </c:pt>
              </c:strCache>
            </c:strRef>
          </c:tx>
          <c:spPr>
            <a:ln w="34925" cap="rnd">
              <a:solidFill>
                <a:schemeClr val="lt1"/>
              </a:solidFill>
              <a:round/>
            </a:ln>
            <a:effectLst>
              <a:outerShdw dist="25400" dir="2700000" algn="tl" rotWithShape="0">
                <a:schemeClr val="accent1"/>
              </a:outerShdw>
            </a:effectLst>
          </c:spPr>
          <c:marker>
            <c:symbol val="none"/>
          </c:marker>
          <c:cat>
            <c:strRef>
              <c:f>DYNAMIC_CHART!$L$2:$L$13</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DYNAMIC_CHART!$M$2:$M$13</c:f>
              <c:numCache>
                <c:formatCode>General</c:formatCode>
                <c:ptCount val="12"/>
                <c:pt idx="0">
                  <c:v>3451</c:v>
                </c:pt>
                <c:pt idx="1">
                  <c:v>7716</c:v>
                </c:pt>
                <c:pt idx="2">
                  <c:v>11237</c:v>
                </c:pt>
                <c:pt idx="3">
                  <c:v>13811</c:v>
                </c:pt>
                <c:pt idx="4">
                  <c:v>17985</c:v>
                </c:pt>
                <c:pt idx="5">
                  <c:v>20620</c:v>
                </c:pt>
                <c:pt idx="6">
                  <c:v>23038</c:v>
                </c:pt>
                <c:pt idx="7">
                  <c:v>25073</c:v>
                </c:pt>
                <c:pt idx="8">
                  <c:v>28966</c:v>
                </c:pt>
                <c:pt idx="9">
                  <c:v>32064</c:v>
                </c:pt>
                <c:pt idx="10">
                  <c:v>33270</c:v>
                </c:pt>
                <c:pt idx="11">
                  <c:v>#N/A</c:v>
                </c:pt>
              </c:numCache>
            </c:numRef>
          </c:val>
          <c:smooth val="0"/>
          <c:extLst>
            <c:ext xmlns:c16="http://schemas.microsoft.com/office/drawing/2014/chart" uri="{C3380CC4-5D6E-409C-BE32-E72D297353CC}">
              <c16:uniqueId val="{00000000-8FF5-405C-8C0E-03C5C2CC34EC}"/>
            </c:ext>
          </c:extLst>
        </c:ser>
        <c:dLbls>
          <c:showLegendKey val="0"/>
          <c:showVal val="0"/>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smooth val="0"/>
        <c:axId val="737099792"/>
        <c:axId val="737088976"/>
      </c:lineChart>
      <c:catAx>
        <c:axId val="737099792"/>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en-US"/>
          </a:p>
        </c:txPr>
        <c:crossAx val="737088976"/>
        <c:crosses val="autoZero"/>
        <c:auto val="1"/>
        <c:lblAlgn val="ctr"/>
        <c:lblOffset val="100"/>
        <c:noMultiLvlLbl val="0"/>
      </c:catAx>
      <c:valAx>
        <c:axId val="737088976"/>
        <c:scaling>
          <c:orientation val="minMax"/>
          <c:max val="50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737099792"/>
        <c:crosses val="autoZero"/>
        <c:crossBetween val="between"/>
      </c:valAx>
      <c:spPr>
        <a:noFill/>
        <a:ln>
          <a:noFill/>
        </a:ln>
        <a:effectLst/>
      </c:spPr>
    </c:plotArea>
    <c:plotVisOnly val="1"/>
    <c:dispBlanksAs val="gap"/>
    <c:showDLblsOverMax val="0"/>
  </c:chart>
  <c:spPr>
    <a:solidFill>
      <a:schemeClr val="accent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Radio" firstButton="1" fmlaLink="$H$1"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checked="Checked" lockText="1" noThreeD="1"/>
</file>

<file path=xl/ctrlProps/ctrlProp13.xml><?xml version="1.0" encoding="utf-8"?>
<formControlPr xmlns="http://schemas.microsoft.com/office/spreadsheetml/2009/9/main" objectType="Drop" dropStyle="combo" dx="16" fmlaLink="$H$2" fmlaRange="$K$1:$K$3" noThreeD="1" sel="3" val="0"/>
</file>

<file path=xl/ctrlProps/ctrlProp14.xml><?xml version="1.0" encoding="utf-8"?>
<formControlPr xmlns="http://schemas.microsoft.com/office/spreadsheetml/2009/9/main" objectType="CheckBox" checked="Checked" fmlaLink="$P$3" lockText="1" noThreeD="1"/>
</file>

<file path=xl/ctrlProps/ctrlProp15.xml><?xml version="1.0" encoding="utf-8"?>
<formControlPr xmlns="http://schemas.microsoft.com/office/spreadsheetml/2009/9/main" objectType="CheckBox" checked="Checked" fmlaLink="$P$4" lockText="1" noThreeD="1"/>
</file>

<file path=xl/ctrlProps/ctrlProp16.xml><?xml version="1.0" encoding="utf-8"?>
<formControlPr xmlns="http://schemas.microsoft.com/office/spreadsheetml/2009/9/main" objectType="CheckBox" checked="Checked" fmlaLink="$P$5" lockText="1" noThreeD="1"/>
</file>

<file path=xl/ctrlProps/ctrlProp17.xml><?xml version="1.0" encoding="utf-8"?>
<formControlPr xmlns="http://schemas.microsoft.com/office/spreadsheetml/2009/9/main" objectType="CheckBox" checked="Checked" fmlaLink="$P$6" lockText="1" noThreeD="1"/>
</file>

<file path=xl/ctrlProps/ctrlProp18.xml><?xml version="1.0" encoding="utf-8"?>
<formControlPr xmlns="http://schemas.microsoft.com/office/spreadsheetml/2009/9/main" objectType="CheckBox" checked="Checked" fmlaLink="$Q$4" lockText="1" noThreeD="1"/>
</file>

<file path=xl/ctrlProps/ctrlProp19.xml><?xml version="1.0" encoding="utf-8"?>
<formControlPr xmlns="http://schemas.microsoft.com/office/spreadsheetml/2009/9/main" objectType="CheckBox" checked="Checked" fmlaLink="$Q$5" lockText="1" noThreeD="1"/>
</file>

<file path=xl/ctrlProps/ctrlProp2.xml><?xml version="1.0" encoding="utf-8"?>
<formControlPr xmlns="http://schemas.microsoft.com/office/spreadsheetml/2009/9/main" objectType="Radio" firstButton="1" fmlaLink="$I$1" lockText="1" noThreeD="1"/>
</file>

<file path=xl/ctrlProps/ctrlProp20.xml><?xml version="1.0" encoding="utf-8"?>
<formControlPr xmlns="http://schemas.microsoft.com/office/spreadsheetml/2009/9/main" objectType="CheckBox" checked="Checked" fmlaLink="'data (4)'!$Q$3" lockText="1" noThreeD="1"/>
</file>

<file path=xl/ctrlProps/ctrlProp21.xml><?xml version="1.0" encoding="utf-8"?>
<formControlPr xmlns="http://schemas.microsoft.com/office/spreadsheetml/2009/9/main" objectType="CheckBox" checked="Checked" fmlaLink="$Q$6" lockText="1" noThreeD="1"/>
</file>

<file path=xl/ctrlProps/ctrlProp22.xml><?xml version="1.0" encoding="utf-8"?>
<formControlPr xmlns="http://schemas.microsoft.com/office/spreadsheetml/2009/9/main" objectType="CheckBox" checked="Checked" fmlaLink="$Q$7" lockText="1" noThreeD="1"/>
</file>

<file path=xl/ctrlProps/ctrlProp23.xml><?xml version="1.0" encoding="utf-8"?>
<formControlPr xmlns="http://schemas.microsoft.com/office/spreadsheetml/2009/9/main" objectType="CheckBox" checked="Checked" fmlaLink="$C$9" lockText="1" noThreeD="1"/>
</file>

<file path=xl/ctrlProps/ctrlProp24.xml><?xml version="1.0" encoding="utf-8"?>
<formControlPr xmlns="http://schemas.microsoft.com/office/spreadsheetml/2009/9/main" objectType="CheckBox" checked="Checked" fmlaLink="$C$10" lockText="1" noThreeD="1"/>
</file>

<file path=xl/ctrlProps/ctrlProp25.xml><?xml version="1.0" encoding="utf-8"?>
<formControlPr xmlns="http://schemas.microsoft.com/office/spreadsheetml/2009/9/main" objectType="CheckBox" checked="Checked" fmlaLink="$C$11" lockText="1"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Radio" firstButton="1" fmlaLink="$A$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List" dx="22" fmlaLink="EXAMPLE_PROJECTS!$A$1" fmlaRange="EXAMPLE_PROJECTS!$L$4:$L$10" sel="2" val="0"/>
</file>

<file path=xl/ctrlProps/ctrlProp31.xml><?xml version="1.0" encoding="utf-8"?>
<formControlPr xmlns="http://schemas.microsoft.com/office/spreadsheetml/2009/9/main" objectType="Scroll" dx="22" fmlaLink="DYNAMIC_CHART!$J$4" horiz="1" max="12" min="1" page="10" val="11"/>
</file>

<file path=xl/ctrlProps/ctrlProp32.xml><?xml version="1.0" encoding="utf-8"?>
<formControlPr xmlns="http://schemas.microsoft.com/office/spreadsheetml/2009/9/main" objectType="Spin" dx="22" fmlaLink="DYNAMIC_CHART!$J$4" max="12" min="1" page="10" val="11"/>
</file>

<file path=xl/ctrlProps/ctrlProp33.xml><?xml version="1.0" encoding="utf-8"?>
<formControlPr xmlns="http://schemas.microsoft.com/office/spreadsheetml/2009/9/main" objectType="List" dx="22" fmlaLink="$A$1" fmlaRange="$L$4:$L$10" sel="2" val="0"/>
</file>

<file path=xl/ctrlProps/ctrlProp34.xml><?xml version="1.0" encoding="utf-8"?>
<formControlPr xmlns="http://schemas.microsoft.com/office/spreadsheetml/2009/9/main" objectType="Scroll" dx="22" fmlaLink="$J$4" horiz="1" max="12" min="1" page="10" val="1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Radio" firstButton="1" fmlaLink="$I$2"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emf"/><Relationship Id="rId4"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1.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hyperlink" Target="#'1'!A1"/><Relationship Id="rId1" Type="http://schemas.openxmlformats.org/officeDocument/2006/relationships/hyperlink" Target="#main!A1"/><Relationship Id="rId5" Type="http://schemas.openxmlformats.org/officeDocument/2006/relationships/hyperlink" Target="#'4'!A1"/><Relationship Id="rId4" Type="http://schemas.openxmlformats.org/officeDocument/2006/relationships/hyperlink" Target="#'3'!A1"/></Relationships>
</file>

<file path=xl/drawings/_rels/drawing2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hyperlink" Target="#'1'!A1"/><Relationship Id="rId7" Type="http://schemas.openxmlformats.org/officeDocument/2006/relationships/image" Target="../media/image10.emf"/><Relationship Id="rId2" Type="http://schemas.openxmlformats.org/officeDocument/2006/relationships/hyperlink" Target="#main!A1"/><Relationship Id="rId1" Type="http://schemas.openxmlformats.org/officeDocument/2006/relationships/chart" Target="../charts/chart6.xml"/><Relationship Id="rId6" Type="http://schemas.openxmlformats.org/officeDocument/2006/relationships/hyperlink" Target="#'4'!A1"/><Relationship Id="rId5" Type="http://schemas.openxmlformats.org/officeDocument/2006/relationships/hyperlink" Target="#'3'!A1"/><Relationship Id="rId4" Type="http://schemas.openxmlformats.org/officeDocument/2006/relationships/hyperlink" Target="#'2'!A1"/></Relationships>
</file>

<file path=xl/drawings/_rels/drawing25.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hyperlink" Target="#'1'!A1"/><Relationship Id="rId1" Type="http://schemas.openxmlformats.org/officeDocument/2006/relationships/hyperlink" Target="#main!A1"/><Relationship Id="rId6" Type="http://schemas.openxmlformats.org/officeDocument/2006/relationships/image" Target="../media/image12.emf"/><Relationship Id="rId5" Type="http://schemas.openxmlformats.org/officeDocument/2006/relationships/hyperlink" Target="#'4'!A1"/><Relationship Id="rId4" Type="http://schemas.openxmlformats.org/officeDocument/2006/relationships/hyperlink" Target="#'3'!A1"/></Relationships>
</file>

<file path=xl/drawings/_rels/drawing26.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hyperlink" Target="#'1'!A1"/><Relationship Id="rId1" Type="http://schemas.openxmlformats.org/officeDocument/2006/relationships/hyperlink" Target="#main!A1"/><Relationship Id="rId6" Type="http://schemas.openxmlformats.org/officeDocument/2006/relationships/chart" Target="../charts/chart8.xml"/><Relationship Id="rId5" Type="http://schemas.openxmlformats.org/officeDocument/2006/relationships/hyperlink" Target="#'4'!A1"/><Relationship Id="rId4" Type="http://schemas.openxmlformats.org/officeDocument/2006/relationships/hyperlink" Target="#'3'!A1"/></Relationships>
</file>

<file path=xl/drawings/_rels/drawing27.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hyperlink" Target="#'1'!A1"/><Relationship Id="rId1" Type="http://schemas.openxmlformats.org/officeDocument/2006/relationships/hyperlink" Target="#main!A1"/><Relationship Id="rId6" Type="http://schemas.openxmlformats.org/officeDocument/2006/relationships/chart" Target="../charts/chart9.xml"/><Relationship Id="rId5" Type="http://schemas.openxmlformats.org/officeDocument/2006/relationships/hyperlink" Target="#'4'!A1"/><Relationship Id="rId4" Type="http://schemas.openxmlformats.org/officeDocument/2006/relationships/hyperlink" Target="#'3'!A1"/></Relationships>
</file>

<file path=xl/drawings/_rels/drawing28.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vmlDrawing4.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xdr:from>
      <xdr:col>1</xdr:col>
      <xdr:colOff>707570</xdr:colOff>
      <xdr:row>3</xdr:row>
      <xdr:rowOff>34018</xdr:rowOff>
    </xdr:from>
    <xdr:to>
      <xdr:col>5</xdr:col>
      <xdr:colOff>224517</xdr:colOff>
      <xdr:row>13</xdr:row>
      <xdr:rowOff>122464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0.43299</cdr:x>
      <cdr:y>0.47421</cdr:y>
    </cdr:from>
    <cdr:to>
      <cdr:x>0.62887</cdr:x>
      <cdr:y>0.55357</cdr:y>
    </cdr:to>
    <cdr:sp macro="" textlink="THERMOMETER!$B$36">
      <cdr:nvSpPr>
        <cdr:cNvPr id="2" name="TextBox 1"/>
        <cdr:cNvSpPr txBox="1"/>
      </cdr:nvSpPr>
      <cdr:spPr>
        <a:xfrm xmlns:a="http://schemas.openxmlformats.org/drawingml/2006/main">
          <a:off x="1600200" y="2276475"/>
          <a:ext cx="723900" cy="38100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fld id="{873715C4-8CCF-4A20-ABD7-1D0300E33E3A}" type="TxLink">
            <a:rPr lang="en-US" sz="2400" b="1" i="0" u="none" strike="noStrike">
              <a:solidFill>
                <a:srgbClr val="FF0000"/>
              </a:solidFill>
              <a:latin typeface="Calibri"/>
              <a:cs typeface="Calibri"/>
            </a:rPr>
            <a:pPr/>
            <a:t>76%</a:t>
          </a:fld>
          <a:endParaRPr lang="en-US" sz="2400"/>
        </a:p>
      </cdr:txBody>
    </cdr:sp>
  </cdr:relSizeAnchor>
</c:userShapes>
</file>

<file path=xl/drawings/drawing11.xml><?xml version="1.0" encoding="utf-8"?>
<xdr:wsDr xmlns:xdr="http://schemas.openxmlformats.org/drawingml/2006/spreadsheetDrawing" xmlns:a="http://schemas.openxmlformats.org/drawingml/2006/main">
  <xdr:twoCellAnchor>
    <xdr:from>
      <xdr:col>6</xdr:col>
      <xdr:colOff>369794</xdr:colOff>
      <xdr:row>1</xdr:row>
      <xdr:rowOff>84044</xdr:rowOff>
    </xdr:from>
    <xdr:to>
      <xdr:col>9</xdr:col>
      <xdr:colOff>196103</xdr:colOff>
      <xdr:row>7</xdr:row>
      <xdr:rowOff>44823</xdr:rowOff>
    </xdr:to>
    <xdr:cxnSp macro="">
      <xdr:nvCxnSpPr>
        <xdr:cNvPr id="2" name="Straight Arrow Connector 1"/>
        <xdr:cNvCxnSpPr/>
      </xdr:nvCxnSpPr>
      <xdr:spPr>
        <a:xfrm>
          <a:off x="4017869" y="465044"/>
          <a:ext cx="1331259" cy="133237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1485900</xdr:colOff>
          <xdr:row>3</xdr:row>
          <xdr:rowOff>85725</xdr:rowOff>
        </xdr:from>
        <xdr:to>
          <xdr:col>7</xdr:col>
          <xdr:colOff>3619500</xdr:colOff>
          <xdr:row>17</xdr:row>
          <xdr:rowOff>142875</xdr:rowOff>
        </xdr:to>
        <xdr:sp macro="" textlink="">
          <xdr:nvSpPr>
            <xdr:cNvPr id="90113" name="Group Box 1" hidden="1">
              <a:extLst>
                <a:ext uri="{63B3BB69-23CF-44E3-9099-C40C66FF867C}">
                  <a14:compatExt spid="_x0000_s901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1">
                <a:defRPr sz="1000"/>
              </a:pPr>
              <a:r>
                <a:rPr lang="en-US" sz="800" b="0" i="0" u="none" strike="noStrike" baseline="0">
                  <a:solidFill>
                    <a:srgbClr val="000000"/>
                  </a:solidFill>
                  <a:latin typeface="Segoe UI"/>
                  <a:cs typeface="Segoe UI"/>
                </a:rPr>
                <a:t>شعبه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1704975</xdr:colOff>
          <xdr:row>4</xdr:row>
          <xdr:rowOff>95250</xdr:rowOff>
        </xdr:from>
        <xdr:to>
          <xdr:col>7</xdr:col>
          <xdr:colOff>3248025</xdr:colOff>
          <xdr:row>6</xdr:row>
          <xdr:rowOff>66675</xdr:rowOff>
        </xdr:to>
        <xdr:sp macro="" textlink="">
          <xdr:nvSpPr>
            <xdr:cNvPr id="90114" name="Option Button 2" hidden="1">
              <a:extLst>
                <a:ext uri="{63B3BB69-23CF-44E3-9099-C40C66FF867C}">
                  <a14:compatExt spid="_x0000_s9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Option Button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1733550</xdr:colOff>
          <xdr:row>7</xdr:row>
          <xdr:rowOff>66675</xdr:rowOff>
        </xdr:from>
        <xdr:to>
          <xdr:col>7</xdr:col>
          <xdr:colOff>3286125</xdr:colOff>
          <xdr:row>10</xdr:row>
          <xdr:rowOff>9525</xdr:rowOff>
        </xdr:to>
        <xdr:sp macro="" textlink="">
          <xdr:nvSpPr>
            <xdr:cNvPr id="90115" name="Option Button 3" hidden="1">
              <a:extLst>
                <a:ext uri="{63B3BB69-23CF-44E3-9099-C40C66FF867C}">
                  <a14:compatExt spid="_x0000_s9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Segoe UI"/>
                  <a:cs typeface="Segoe UI"/>
                </a:rPr>
                <a:t>جنوب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1781175</xdr:colOff>
          <xdr:row>10</xdr:row>
          <xdr:rowOff>114300</xdr:rowOff>
        </xdr:from>
        <xdr:to>
          <xdr:col>7</xdr:col>
          <xdr:colOff>3286125</xdr:colOff>
          <xdr:row>12</xdr:row>
          <xdr:rowOff>9525</xdr:rowOff>
        </xdr:to>
        <xdr:sp macro="" textlink="">
          <xdr:nvSpPr>
            <xdr:cNvPr id="90116" name="Option Button 4" hidden="1">
              <a:extLst>
                <a:ext uri="{63B3BB69-23CF-44E3-9099-C40C66FF867C}">
                  <a14:compatExt spid="_x0000_s9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Segoe UI"/>
                  <a:cs typeface="Segoe UI"/>
                </a:rPr>
                <a:t>شرق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1838325</xdr:colOff>
          <xdr:row>13</xdr:row>
          <xdr:rowOff>85725</xdr:rowOff>
        </xdr:from>
        <xdr:to>
          <xdr:col>7</xdr:col>
          <xdr:colOff>3181350</xdr:colOff>
          <xdr:row>15</xdr:row>
          <xdr:rowOff>142875</xdr:rowOff>
        </xdr:to>
        <xdr:sp macro="" textlink="">
          <xdr:nvSpPr>
            <xdr:cNvPr id="90117" name="Option Button 5" hidden="1">
              <a:extLst>
                <a:ext uri="{63B3BB69-23CF-44E3-9099-C40C66FF867C}">
                  <a14:compatExt spid="_x0000_s90117"/>
                </a:ext>
              </a:extLst>
            </xdr:cNvPr>
            <xdr:cNvSpPr/>
          </xdr:nvSpPr>
          <xdr:spPr bwMode="auto">
            <a:xfrm>
              <a:off x="0" y="0"/>
              <a:ext cx="0" cy="0"/>
            </a:xfrm>
            <a:prstGeom prst="rect">
              <a:avLst/>
            </a:prstGeom>
            <a:noFill/>
            <a:ln w="12700">
              <a:solidFill>
                <a:srgbClr val="0070C0"/>
              </a:solidFill>
              <a:miter lim="800000"/>
              <a:headEnd/>
              <a:tailEnd/>
            </a:ln>
            <a:extLst>
              <a:ext uri="{909E8E84-426E-40DD-AFC4-6F175D3DCCD1}">
                <a14:hiddenFill>
                  <a:solidFill>
                    <a:srgbClr val="FFFFFF" mc:Ignorable="a14" a14:legacySpreadsheetColorIndex="65"/>
                  </a:solidFill>
                </a14:hiddenFill>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Segoe UI"/>
                  <a:cs typeface="Segoe UI"/>
                </a:rPr>
                <a:t>غرب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1543050</xdr:colOff>
          <xdr:row>19</xdr:row>
          <xdr:rowOff>85725</xdr:rowOff>
        </xdr:from>
        <xdr:to>
          <xdr:col>7</xdr:col>
          <xdr:colOff>3686175</xdr:colOff>
          <xdr:row>31</xdr:row>
          <xdr:rowOff>85725</xdr:rowOff>
        </xdr:to>
        <xdr:sp macro="" textlink="">
          <xdr:nvSpPr>
            <xdr:cNvPr id="90118" name="Group Box 6" hidden="1">
              <a:extLst>
                <a:ext uri="{63B3BB69-23CF-44E3-9099-C40C66FF867C}">
                  <a14:compatExt spid="_x0000_s901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1752600</xdr:colOff>
          <xdr:row>20</xdr:row>
          <xdr:rowOff>142875</xdr:rowOff>
        </xdr:from>
        <xdr:to>
          <xdr:col>7</xdr:col>
          <xdr:colOff>3343275</xdr:colOff>
          <xdr:row>22</xdr:row>
          <xdr:rowOff>76200</xdr:rowOff>
        </xdr:to>
        <xdr:sp macro="" textlink="">
          <xdr:nvSpPr>
            <xdr:cNvPr id="90119" name="Option Button 7" hidden="1">
              <a:extLst>
                <a:ext uri="{63B3BB69-23CF-44E3-9099-C40C66FF867C}">
                  <a14:compatExt spid="_x0000_s9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Option Button 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1733550</xdr:colOff>
          <xdr:row>23</xdr:row>
          <xdr:rowOff>95250</xdr:rowOff>
        </xdr:from>
        <xdr:to>
          <xdr:col>7</xdr:col>
          <xdr:colOff>3209925</xdr:colOff>
          <xdr:row>25</xdr:row>
          <xdr:rowOff>114300</xdr:rowOff>
        </xdr:to>
        <xdr:sp macro="" textlink="">
          <xdr:nvSpPr>
            <xdr:cNvPr id="90120" name="Option Button 8" hidden="1">
              <a:extLst>
                <a:ext uri="{63B3BB69-23CF-44E3-9099-C40C66FF867C}">
                  <a14:compatExt spid="_x0000_s9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Option Button 8</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228600</xdr:colOff>
          <xdr:row>4</xdr:row>
          <xdr:rowOff>66675</xdr:rowOff>
        </xdr:from>
        <xdr:to>
          <xdr:col>2</xdr:col>
          <xdr:colOff>1371600</xdr:colOff>
          <xdr:row>8</xdr:row>
          <xdr:rowOff>219075</xdr:rowOff>
        </xdr:to>
        <xdr:sp macro="" textlink="">
          <xdr:nvSpPr>
            <xdr:cNvPr id="89089" name="Group Box 1" hidden="1">
              <a:extLst>
                <a:ext uri="{63B3BB69-23CF-44E3-9099-C40C66FF867C}">
                  <a14:compatExt spid="_x0000_s890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0" tIns="18288" rIns="27432" bIns="0" anchor="t" upright="1"/>
            <a:lstStyle/>
            <a:p>
              <a:pPr algn="r" rtl="1">
                <a:defRPr sz="1000"/>
              </a:pPr>
              <a:r>
                <a:rPr lang="en-US" sz="800" b="0" i="0" u="none" strike="noStrike" baseline="0">
                  <a:solidFill>
                    <a:srgbClr val="000000"/>
                  </a:solidFill>
                  <a:latin typeface="Segoe UI"/>
                  <a:cs typeface="Segoe UI"/>
                </a:rPr>
                <a:t>انتخاب بانک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xdr:row>
          <xdr:rowOff>180975</xdr:rowOff>
        </xdr:from>
        <xdr:to>
          <xdr:col>2</xdr:col>
          <xdr:colOff>1047750</xdr:colOff>
          <xdr:row>5</xdr:row>
          <xdr:rowOff>266700</xdr:rowOff>
        </xdr:to>
        <xdr:sp macro="" textlink="">
          <xdr:nvSpPr>
            <xdr:cNvPr id="89090" name="Option Button 2" hidden="1">
              <a:extLst>
                <a:ext uri="{63B3BB69-23CF-44E3-9099-C40C66FF867C}">
                  <a14:compatExt spid="_x0000_s89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Segoe UI"/>
                  <a:cs typeface="Segoe UI"/>
                </a:rPr>
                <a:t>اقتصاد نوین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5</xdr:row>
          <xdr:rowOff>219075</xdr:rowOff>
        </xdr:from>
        <xdr:to>
          <xdr:col>2</xdr:col>
          <xdr:colOff>781050</xdr:colOff>
          <xdr:row>6</xdr:row>
          <xdr:rowOff>285750</xdr:rowOff>
        </xdr:to>
        <xdr:sp macro="" textlink="">
          <xdr:nvSpPr>
            <xdr:cNvPr id="89091" name="Option Button 3" hidden="1">
              <a:extLst>
                <a:ext uri="{63B3BB69-23CF-44E3-9099-C40C66FF867C}">
                  <a14:compatExt spid="_x0000_s89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Segoe UI"/>
                  <a:cs typeface="Segoe UI"/>
                </a:rPr>
                <a:t>سامان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6</xdr:row>
          <xdr:rowOff>247650</xdr:rowOff>
        </xdr:from>
        <xdr:to>
          <xdr:col>2</xdr:col>
          <xdr:colOff>676275</xdr:colOff>
          <xdr:row>8</xdr:row>
          <xdr:rowOff>38100</xdr:rowOff>
        </xdr:to>
        <xdr:sp macro="" textlink="">
          <xdr:nvSpPr>
            <xdr:cNvPr id="89092" name="Option Button 4" hidden="1">
              <a:extLst>
                <a:ext uri="{63B3BB69-23CF-44E3-9099-C40C66FF867C}">
                  <a14:compatExt spid="_x0000_s89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Segoe UI"/>
                  <a:cs typeface="Segoe UI"/>
                </a:rPr>
                <a:t>مهر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xdr:row>
          <xdr:rowOff>47625</xdr:rowOff>
        </xdr:from>
        <xdr:to>
          <xdr:col>4</xdr:col>
          <xdr:colOff>28575</xdr:colOff>
          <xdr:row>4</xdr:row>
          <xdr:rowOff>285750</xdr:rowOff>
        </xdr:to>
        <xdr:sp macro="" textlink="">
          <xdr:nvSpPr>
            <xdr:cNvPr id="89093" name="Drop Down 5" hidden="1">
              <a:extLst>
                <a:ext uri="{63B3BB69-23CF-44E3-9099-C40C66FF867C}">
                  <a14:compatExt spid="_x0000_s89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10</xdr:col>
      <xdr:colOff>152401</xdr:colOff>
      <xdr:row>4</xdr:row>
      <xdr:rowOff>104775</xdr:rowOff>
    </xdr:from>
    <xdr:to>
      <xdr:col>13</xdr:col>
      <xdr:colOff>600075</xdr:colOff>
      <xdr:row>4</xdr:row>
      <xdr:rowOff>104775</xdr:rowOff>
    </xdr:to>
    <xdr:cxnSp macro="">
      <xdr:nvCxnSpPr>
        <xdr:cNvPr id="2" name="Straight Arrow Connector 1"/>
        <xdr:cNvCxnSpPr/>
      </xdr:nvCxnSpPr>
      <xdr:spPr>
        <a:xfrm flipH="1" flipV="1">
          <a:off x="6248401" y="866775"/>
          <a:ext cx="2276474"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157044</xdr:colOff>
      <xdr:row>7</xdr:row>
      <xdr:rowOff>81309</xdr:rowOff>
    </xdr:from>
    <xdr:to>
      <xdr:col>12</xdr:col>
      <xdr:colOff>1033809</xdr:colOff>
      <xdr:row>18</xdr:row>
      <xdr:rowOff>116158</xdr:rowOff>
    </xdr:to>
    <xdr:grpSp>
      <xdr:nvGrpSpPr>
        <xdr:cNvPr id="2" name="Group 1"/>
        <xdr:cNvGrpSpPr/>
      </xdr:nvGrpSpPr>
      <xdr:grpSpPr>
        <a:xfrm>
          <a:off x="7161404" y="1219663"/>
          <a:ext cx="3525179" cy="1823690"/>
          <a:chOff x="7161404" y="1219663"/>
          <a:chExt cx="3525179" cy="1823690"/>
        </a:xfrm>
      </xdr:grpSpPr>
      <xdr:sp macro="" textlink="">
        <xdr:nvSpPr>
          <xdr:cNvPr id="3" name="TextBox 2"/>
          <xdr:cNvSpPr txBox="1"/>
        </xdr:nvSpPr>
        <xdr:spPr>
          <a:xfrm>
            <a:off x="7161404" y="1219663"/>
            <a:ext cx="3525179" cy="1823690"/>
          </a:xfrm>
          <a:prstGeom prst="rect">
            <a:avLst/>
          </a:prstGeom>
          <a:solidFill>
            <a:srgbClr val="FF66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mc:AlternateContent xmlns:mc="http://schemas.openxmlformats.org/markup-compatibility/2006">
        <mc:Choice xmlns:a14="http://schemas.microsoft.com/office/drawing/2010/main" Requires="a14">
          <xdr:sp macro="" textlink="">
            <xdr:nvSpPr>
              <xdr:cNvPr id="86017" name="Check Box 1" hidden="1">
                <a:extLst>
                  <a:ext uri="{63B3BB69-23CF-44E3-9099-C40C66FF867C}">
                    <a14:compatExt spid="_x0000_s86017"/>
                  </a:ext>
                </a:extLst>
              </xdr:cNvPr>
              <xdr:cNvSpPr/>
            </xdr:nvSpPr>
            <xdr:spPr bwMode="auto">
              <a:xfrm>
                <a:off x="7434146" y="1358126"/>
                <a:ext cx="1001287" cy="2483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Tahoma"/>
                    <a:ea typeface="Tahoma"/>
                    <a:cs typeface="Tahoma"/>
                  </a:rPr>
                  <a:t>مرکز</a:t>
                </a:r>
              </a:p>
            </xdr:txBody>
          </xdr:sp>
        </mc:Choice>
        <mc:Fallback/>
      </mc:AlternateContent>
      <mc:AlternateContent xmlns:mc="http://schemas.openxmlformats.org/markup-compatibility/2006">
        <mc:Choice xmlns:a14="http://schemas.microsoft.com/office/drawing/2010/main" Requires="a14">
          <xdr:sp macro="" textlink="">
            <xdr:nvSpPr>
              <xdr:cNvPr id="86018" name="Check Box 2" hidden="1">
                <a:extLst>
                  <a:ext uri="{63B3BB69-23CF-44E3-9099-C40C66FF867C}">
                    <a14:compatExt spid="_x0000_s86018"/>
                  </a:ext>
                </a:extLst>
              </xdr:cNvPr>
              <xdr:cNvSpPr/>
            </xdr:nvSpPr>
            <xdr:spPr bwMode="auto">
              <a:xfrm>
                <a:off x="7432985" y="1673845"/>
                <a:ext cx="745273" cy="41096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Tahoma"/>
                    <a:ea typeface="Tahoma"/>
                    <a:cs typeface="Tahoma"/>
                  </a:rPr>
                  <a:t>جنوب</a:t>
                </a:r>
              </a:p>
            </xdr:txBody>
          </xdr:sp>
        </mc:Choice>
        <mc:Fallback/>
      </mc:AlternateContent>
      <mc:AlternateContent xmlns:mc="http://schemas.openxmlformats.org/markup-compatibility/2006">
        <mc:Choice xmlns:a14="http://schemas.microsoft.com/office/drawing/2010/main" Requires="a14">
          <xdr:sp macro="" textlink="">
            <xdr:nvSpPr>
              <xdr:cNvPr id="86019" name="Check Box 3" hidden="1">
                <a:extLst>
                  <a:ext uri="{63B3BB69-23CF-44E3-9099-C40C66FF867C}">
                    <a14:compatExt spid="_x0000_s86019"/>
                  </a:ext>
                </a:extLst>
              </xdr:cNvPr>
              <xdr:cNvSpPr/>
            </xdr:nvSpPr>
            <xdr:spPr bwMode="auto">
              <a:xfrm>
                <a:off x="7432985" y="1970513"/>
                <a:ext cx="773848" cy="5926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Tahoma"/>
                    <a:ea typeface="Tahoma"/>
                    <a:cs typeface="Tahoma"/>
                  </a:rPr>
                  <a:t>غرب</a:t>
                </a:r>
              </a:p>
            </xdr:txBody>
          </xdr:sp>
        </mc:Choice>
        <mc:Fallback/>
      </mc:AlternateContent>
      <mc:AlternateContent xmlns:mc="http://schemas.openxmlformats.org/markup-compatibility/2006">
        <mc:Choice xmlns:a14="http://schemas.microsoft.com/office/drawing/2010/main" Requires="a14">
          <xdr:sp macro="" textlink="">
            <xdr:nvSpPr>
              <xdr:cNvPr id="86020" name="Check Box 4" hidden="1">
                <a:extLst>
                  <a:ext uri="{63B3BB69-23CF-44E3-9099-C40C66FF867C}">
                    <a14:compatExt spid="_x0000_s86020"/>
                  </a:ext>
                </a:extLst>
              </xdr:cNvPr>
              <xdr:cNvSpPr/>
            </xdr:nvSpPr>
            <xdr:spPr bwMode="auto">
              <a:xfrm>
                <a:off x="7432985" y="2515529"/>
                <a:ext cx="707173" cy="2197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Tahoma"/>
                    <a:ea typeface="Tahoma"/>
                    <a:cs typeface="Tahoma"/>
                  </a:rPr>
                  <a:t>شرق</a:t>
                </a:r>
              </a:p>
            </xdr:txBody>
          </xdr:sp>
        </mc:Choice>
        <mc:Fallback/>
      </mc:AlternateContent>
      <mc:AlternateContent xmlns:mc="http://schemas.openxmlformats.org/markup-compatibility/2006">
        <mc:Choice xmlns:a14="http://schemas.microsoft.com/office/drawing/2010/main" Requires="a14">
          <xdr:sp macro="" textlink="">
            <xdr:nvSpPr>
              <xdr:cNvPr id="86021" name="Check Box 5" hidden="1">
                <a:extLst>
                  <a:ext uri="{63B3BB69-23CF-44E3-9099-C40C66FF867C}">
                    <a14:compatExt spid="_x0000_s86021"/>
                  </a:ext>
                </a:extLst>
              </xdr:cNvPr>
              <xdr:cNvSpPr/>
            </xdr:nvSpPr>
            <xdr:spPr bwMode="auto">
              <a:xfrm>
                <a:off x="9179777" y="1626220"/>
                <a:ext cx="1077022" cy="2959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Tahoma"/>
                    <a:ea typeface="Tahoma"/>
                    <a:cs typeface="Tahoma"/>
                  </a:rPr>
                  <a:t>سیم کارت اعتباری</a:t>
                </a:r>
              </a:p>
            </xdr:txBody>
          </xdr:sp>
        </mc:Choice>
        <mc:Fallback/>
      </mc:AlternateContent>
      <mc:AlternateContent xmlns:mc="http://schemas.openxmlformats.org/markup-compatibility/2006">
        <mc:Choice xmlns:a14="http://schemas.microsoft.com/office/drawing/2010/main" Requires="a14">
          <xdr:sp macro="" textlink="">
            <xdr:nvSpPr>
              <xdr:cNvPr id="86022" name="Check Box 6" hidden="1">
                <a:extLst>
                  <a:ext uri="{63B3BB69-23CF-44E3-9099-C40C66FF867C}">
                    <a14:compatExt spid="_x0000_s86022"/>
                  </a:ext>
                </a:extLst>
              </xdr:cNvPr>
              <xdr:cNvSpPr/>
            </xdr:nvSpPr>
            <xdr:spPr bwMode="auto">
              <a:xfrm>
                <a:off x="9179777" y="1960988"/>
                <a:ext cx="1025448" cy="238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Tahoma"/>
                    <a:ea typeface="Tahoma"/>
                    <a:cs typeface="Tahoma"/>
                  </a:rPr>
                  <a:t>سیم کارت دایمی</a:t>
                </a:r>
              </a:p>
            </xdr:txBody>
          </xdr:sp>
        </mc:Choice>
        <mc:Fallback/>
      </mc:AlternateContent>
      <mc:AlternateContent xmlns:mc="http://schemas.openxmlformats.org/markup-compatibility/2006">
        <mc:Choice xmlns:a14="http://schemas.microsoft.com/office/drawing/2010/main" Requires="a14">
          <xdr:sp macro="" textlink="">
            <xdr:nvSpPr>
              <xdr:cNvPr id="86023" name="Check Box 7" hidden="1">
                <a:extLst>
                  <a:ext uri="{63B3BB69-23CF-44E3-9099-C40C66FF867C}">
                    <a14:compatExt spid="_x0000_s86023"/>
                  </a:ext>
                </a:extLst>
              </xdr:cNvPr>
              <xdr:cNvSpPr/>
            </xdr:nvSpPr>
            <xdr:spPr bwMode="auto">
              <a:xfrm>
                <a:off x="9179777" y="1358126"/>
                <a:ext cx="1063548" cy="3157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Tahoma"/>
                    <a:ea typeface="Tahoma"/>
                    <a:cs typeface="Tahoma"/>
                  </a:rPr>
                  <a:t>سیم کارت دیتا</a:t>
                </a:r>
              </a:p>
            </xdr:txBody>
          </xdr:sp>
        </mc:Choice>
        <mc:Fallback/>
      </mc:AlternateContent>
      <mc:AlternateContent xmlns:mc="http://schemas.openxmlformats.org/markup-compatibility/2006">
        <mc:Choice xmlns:a14="http://schemas.microsoft.com/office/drawing/2010/main" Requires="a14">
          <xdr:sp macro="" textlink="">
            <xdr:nvSpPr>
              <xdr:cNvPr id="86024" name="Check Box 8" hidden="1">
                <a:extLst>
                  <a:ext uri="{63B3BB69-23CF-44E3-9099-C40C66FF867C}">
                    <a14:compatExt spid="_x0000_s86024"/>
                  </a:ext>
                </a:extLst>
              </xdr:cNvPr>
              <xdr:cNvSpPr/>
            </xdr:nvSpPr>
            <xdr:spPr bwMode="auto">
              <a:xfrm>
                <a:off x="9189302" y="2199810"/>
                <a:ext cx="1006398" cy="2585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Tahoma"/>
                    <a:ea typeface="Tahoma"/>
                    <a:cs typeface="Tahoma"/>
                  </a:rPr>
                  <a:t>دانگل</a:t>
                </a:r>
              </a:p>
            </xdr:txBody>
          </xdr:sp>
        </mc:Choice>
        <mc:Fallback/>
      </mc:AlternateContent>
      <mc:AlternateContent xmlns:mc="http://schemas.openxmlformats.org/markup-compatibility/2006">
        <mc:Choice xmlns:a14="http://schemas.microsoft.com/office/drawing/2010/main" Requires="a14">
          <xdr:sp macro="" textlink="">
            <xdr:nvSpPr>
              <xdr:cNvPr id="86025" name="Check Box 9" hidden="1">
                <a:extLst>
                  <a:ext uri="{63B3BB69-23CF-44E3-9099-C40C66FF867C}">
                    <a14:compatExt spid="_x0000_s86025"/>
                  </a:ext>
                </a:extLst>
              </xdr:cNvPr>
              <xdr:cNvSpPr/>
            </xdr:nvSpPr>
            <xdr:spPr bwMode="auto">
              <a:xfrm>
                <a:off x="9198827" y="2400532"/>
                <a:ext cx="911148" cy="3830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1">
                  <a:defRPr sz="1000"/>
                </a:pPr>
                <a:r>
                  <a:rPr lang="en-US" sz="800" b="0" i="0" u="none" strike="noStrike" baseline="0">
                    <a:solidFill>
                      <a:srgbClr val="000000"/>
                    </a:solidFill>
                    <a:latin typeface="Tahoma"/>
                    <a:ea typeface="Tahoma"/>
                    <a:cs typeface="Tahoma"/>
                  </a:rPr>
                  <a:t>رای فای</a:t>
                </a:r>
              </a:p>
            </xdr:txBody>
          </xdr:sp>
        </mc:Choice>
        <mc:Fallback/>
      </mc:AlternateContent>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369794</xdr:colOff>
      <xdr:row>1</xdr:row>
      <xdr:rowOff>84044</xdr:rowOff>
    </xdr:from>
    <xdr:to>
      <xdr:col>9</xdr:col>
      <xdr:colOff>196103</xdr:colOff>
      <xdr:row>7</xdr:row>
      <xdr:rowOff>44823</xdr:rowOff>
    </xdr:to>
    <xdr:cxnSp macro="">
      <xdr:nvCxnSpPr>
        <xdr:cNvPr id="2" name="Straight Arrow Connector 1">
          <a:extLst>
            <a:ext uri="{FF2B5EF4-FFF2-40B4-BE49-F238E27FC236}">
              <a16:creationId xmlns:a16="http://schemas.microsoft.com/office/drawing/2014/main" id="{00000000-0008-0000-0900-000002000000}"/>
            </a:ext>
          </a:extLst>
        </xdr:cNvPr>
        <xdr:cNvCxnSpPr/>
      </xdr:nvCxnSpPr>
      <xdr:spPr>
        <a:xfrm>
          <a:off x="4160744" y="465044"/>
          <a:ext cx="1331259" cy="133237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704850</xdr:colOff>
      <xdr:row>1</xdr:row>
      <xdr:rowOff>171451</xdr:rowOff>
    </xdr:from>
    <xdr:to>
      <xdr:col>10</xdr:col>
      <xdr:colOff>552450</xdr:colOff>
      <xdr:row>5</xdr:row>
      <xdr:rowOff>95251</xdr:rowOff>
    </xdr:to>
    <xdr:sp macro="" textlink="">
      <xdr:nvSpPr>
        <xdr:cNvPr id="2" name="TextBox 1"/>
        <xdr:cNvSpPr txBox="1"/>
      </xdr:nvSpPr>
      <xdr:spPr>
        <a:xfrm>
          <a:off x="2219325" y="361951"/>
          <a:ext cx="6267450" cy="685800"/>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rtlCol="0" anchor="t"/>
        <a:lstStyle/>
        <a:p>
          <a:r>
            <a:rPr lang="en-US" sz="1100" b="0" cap="none" spc="0">
              <a:ln w="0"/>
              <a:solidFill>
                <a:schemeClr val="tx1"/>
              </a:solidFill>
              <a:effectLst>
                <a:outerShdw blurRad="38100" dist="19050" dir="2700000" algn="tl" rotWithShape="0">
                  <a:schemeClr val="dk1">
                    <a:alpha val="40000"/>
                  </a:schemeClr>
                </a:outerShdw>
              </a:effectLst>
            </a:rPr>
            <a:t>Excel functions such as SUM, COUNT, LARGE and MAX don't work if a range includes errors. However, you can easily use the AGGREGATE function to fix this.</a:t>
          </a:r>
        </a:p>
      </xdr:txBody>
    </xdr:sp>
    <xdr:clientData/>
  </xdr:twoCellAnchor>
  <xdr:twoCellAnchor>
    <xdr:from>
      <xdr:col>1</xdr:col>
      <xdr:colOff>19049</xdr:colOff>
      <xdr:row>0</xdr:row>
      <xdr:rowOff>28576</xdr:rowOff>
    </xdr:from>
    <xdr:to>
      <xdr:col>1</xdr:col>
      <xdr:colOff>504824</xdr:colOff>
      <xdr:row>6</xdr:row>
      <xdr:rowOff>180976</xdr:rowOff>
    </xdr:to>
    <xdr:sp macro="" textlink="">
      <xdr:nvSpPr>
        <xdr:cNvPr id="3" name="Right Brace 2"/>
        <xdr:cNvSpPr/>
      </xdr:nvSpPr>
      <xdr:spPr>
        <a:xfrm>
          <a:off x="1533524" y="28576"/>
          <a:ext cx="485775" cy="1295400"/>
        </a:xfrm>
        <a:prstGeom prst="rightBrace">
          <a:avLst>
            <a:gd name="adj1" fmla="val 8333"/>
            <a:gd name="adj2" fmla="val 50730"/>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230186</xdr:colOff>
      <xdr:row>2</xdr:row>
      <xdr:rowOff>201574</xdr:rowOff>
    </xdr:from>
    <xdr:to>
      <xdr:col>0</xdr:col>
      <xdr:colOff>1158874</xdr:colOff>
      <xdr:row>2</xdr:row>
      <xdr:rowOff>1150937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0186" y="2639974"/>
          <a:ext cx="928688" cy="949363"/>
        </a:xfrm>
        <a:prstGeom prst="rect">
          <a:avLst/>
        </a:prstGeom>
      </xdr:spPr>
    </xdr:pic>
    <xdr:clientData/>
  </xdr:twoCellAnchor>
  <xdr:twoCellAnchor editAs="oneCell">
    <xdr:from>
      <xdr:col>0</xdr:col>
      <xdr:colOff>144301</xdr:colOff>
      <xdr:row>0</xdr:row>
      <xdr:rowOff>96248</xdr:rowOff>
    </xdr:from>
    <xdr:to>
      <xdr:col>0</xdr:col>
      <xdr:colOff>1090612</xdr:colOff>
      <xdr:row>0</xdr:row>
      <xdr:rowOff>1063626</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301" y="96248"/>
          <a:ext cx="946311" cy="967378"/>
        </a:xfrm>
        <a:prstGeom prst="rect">
          <a:avLst/>
        </a:prstGeom>
      </xdr:spPr>
    </xdr:pic>
    <xdr:clientData/>
  </xdr:twoCellAnchor>
  <xdr:twoCellAnchor editAs="oneCell">
    <xdr:from>
      <xdr:col>0</xdr:col>
      <xdr:colOff>84520</xdr:colOff>
      <xdr:row>3</xdr:row>
      <xdr:rowOff>83343</xdr:rowOff>
    </xdr:from>
    <xdr:to>
      <xdr:col>0</xdr:col>
      <xdr:colOff>1126332</xdr:colOff>
      <xdr:row>3</xdr:row>
      <xdr:rowOff>1140581</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520" y="3740943"/>
          <a:ext cx="1041812" cy="1057238"/>
        </a:xfrm>
        <a:prstGeom prst="rect">
          <a:avLst/>
        </a:prstGeom>
      </xdr:spPr>
    </xdr:pic>
    <xdr:clientData/>
  </xdr:twoCellAnchor>
  <xdr:twoCellAnchor editAs="oneCell">
    <xdr:from>
      <xdr:col>0</xdr:col>
      <xdr:colOff>111125</xdr:colOff>
      <xdr:row>1</xdr:row>
      <xdr:rowOff>61285</xdr:rowOff>
    </xdr:from>
    <xdr:to>
      <xdr:col>0</xdr:col>
      <xdr:colOff>1162050</xdr:colOff>
      <xdr:row>1</xdr:row>
      <xdr:rowOff>1136754</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1125" y="1280485"/>
          <a:ext cx="1050925" cy="107546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475817</xdr:colOff>
          <xdr:row>0</xdr:row>
          <xdr:rowOff>122225</xdr:rowOff>
        </xdr:from>
        <xdr:to>
          <xdr:col>3</xdr:col>
          <xdr:colOff>1722726</xdr:colOff>
          <xdr:row>1</xdr:row>
          <xdr:rowOff>122225</xdr:rowOff>
        </xdr:to>
        <xdr:pic>
          <xdr:nvPicPr>
            <xdr:cNvPr id="6" name="Picture 5"/>
            <xdr:cNvPicPr>
              <a:picLocks noChangeAspect="1"/>
              <a:extLst>
                <a:ext uri="{84589F7E-364E-4C9E-8A38-B11213B215E9}">
                  <a14:cameraTool cellRange="my_Pic" spid="_x0000_s53290"/>
                </a:ext>
              </a:extLst>
            </xdr:cNvPicPr>
          </xdr:nvPicPr>
          <xdr:blipFill>
            <a:blip xmlns:r="http://schemas.openxmlformats.org/officeDocument/2006/relationships" r:embed="rId5"/>
            <a:stretch>
              <a:fillRect/>
            </a:stretch>
          </xdr:blipFill>
          <xdr:spPr>
            <a:xfrm>
              <a:off x="7467167" y="122225"/>
              <a:ext cx="1246909" cy="1219200"/>
            </a:xfrm>
            <a:prstGeom prst="rect">
              <a:avLst/>
            </a:prstGeom>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85725</xdr:colOff>
          <xdr:row>4</xdr:row>
          <xdr:rowOff>19050</xdr:rowOff>
        </xdr:from>
        <xdr:to>
          <xdr:col>2</xdr:col>
          <xdr:colOff>390525</xdr:colOff>
          <xdr:row>4</xdr:row>
          <xdr:rowOff>238125</xdr:rowOff>
        </xdr:to>
        <xdr:sp macro="" textlink="">
          <xdr:nvSpPr>
            <xdr:cNvPr id="39937" name="Check Box 1" hidden="1">
              <a:extLst>
                <a:ext uri="{63B3BB69-23CF-44E3-9099-C40C66FF867C}">
                  <a14:compatExt spid="_x0000_s39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xdr:row>
          <xdr:rowOff>0</xdr:rowOff>
        </xdr:from>
        <xdr:to>
          <xdr:col>2</xdr:col>
          <xdr:colOff>400050</xdr:colOff>
          <xdr:row>5</xdr:row>
          <xdr:rowOff>219075</xdr:rowOff>
        </xdr:to>
        <xdr:sp macro="" textlink="">
          <xdr:nvSpPr>
            <xdr:cNvPr id="39938" name="Check Box 2" hidden="1">
              <a:extLst>
                <a:ext uri="{63B3BB69-23CF-44E3-9099-C40C66FF867C}">
                  <a14:compatExt spid="_x0000_s39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xdr:row>
          <xdr:rowOff>9525</xdr:rowOff>
        </xdr:from>
        <xdr:to>
          <xdr:col>2</xdr:col>
          <xdr:colOff>400050</xdr:colOff>
          <xdr:row>6</xdr:row>
          <xdr:rowOff>228600</xdr:rowOff>
        </xdr:to>
        <xdr:sp macro="" textlink="">
          <xdr:nvSpPr>
            <xdr:cNvPr id="39939" name="Check Box 3" hidden="1">
              <a:extLst>
                <a:ext uri="{63B3BB69-23CF-44E3-9099-C40C66FF867C}">
                  <a14:compatExt spid="_x0000_s39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590549</xdr:colOff>
      <xdr:row>2</xdr:row>
      <xdr:rowOff>123825</xdr:rowOff>
    </xdr:from>
    <xdr:to>
      <xdr:col>17</xdr:col>
      <xdr:colOff>257174</xdr:colOff>
      <xdr:row>12</xdr:row>
      <xdr:rowOff>257175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582268</xdr:colOff>
      <xdr:row>1</xdr:row>
      <xdr:rowOff>256347</xdr:rowOff>
    </xdr:from>
    <xdr:to>
      <xdr:col>16</xdr:col>
      <xdr:colOff>0</xdr:colOff>
      <xdr:row>9</xdr:row>
      <xdr:rowOff>84026</xdr:rowOff>
    </xdr:to>
    <xdr:pic>
      <xdr:nvPicPr>
        <xdr:cNvPr id="2" name="Picture 1"/>
        <xdr:cNvPicPr>
          <a:picLocks noChangeAspect="1"/>
        </xdr:cNvPicPr>
      </xdr:nvPicPr>
      <xdr:blipFill>
        <a:blip xmlns:r="http://schemas.openxmlformats.org/officeDocument/2006/relationships" r:embed="rId1"/>
        <a:stretch>
          <a:fillRect/>
        </a:stretch>
      </xdr:blipFill>
      <xdr:spPr>
        <a:xfrm>
          <a:off x="3115918" y="799272"/>
          <a:ext cx="2446682" cy="2866154"/>
        </a:xfrm>
        <a:prstGeom prst="rect">
          <a:avLst/>
        </a:prstGeom>
      </xdr:spPr>
    </xdr:pic>
    <xdr:clientData/>
  </xdr:twoCellAnchor>
  <xdr:twoCellAnchor>
    <xdr:from>
      <xdr:col>0</xdr:col>
      <xdr:colOff>400050</xdr:colOff>
      <xdr:row>2</xdr:row>
      <xdr:rowOff>342900</xdr:rowOff>
    </xdr:from>
    <xdr:to>
      <xdr:col>24</xdr:col>
      <xdr:colOff>1390650</xdr:colOff>
      <xdr:row>6</xdr:row>
      <xdr:rowOff>228600</xdr:rowOff>
    </xdr:to>
    <xdr:cxnSp macro="">
      <xdr:nvCxnSpPr>
        <xdr:cNvPr id="3" name="Straight Arrow Connector 2"/>
        <xdr:cNvCxnSpPr/>
      </xdr:nvCxnSpPr>
      <xdr:spPr>
        <a:xfrm flipV="1">
          <a:off x="400050" y="1390650"/>
          <a:ext cx="9820275" cy="1552575"/>
        </a:xfrm>
        <a:prstGeom prst="straightConnector1">
          <a:avLst/>
        </a:prstGeom>
        <a:ln w="28575">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13</xdr:row>
          <xdr:rowOff>114300</xdr:rowOff>
        </xdr:from>
        <xdr:to>
          <xdr:col>14</xdr:col>
          <xdr:colOff>476250</xdr:colOff>
          <xdr:row>15</xdr:row>
          <xdr:rowOff>47625</xdr:rowOff>
        </xdr:to>
        <xdr:sp macro="" textlink="">
          <xdr:nvSpPr>
            <xdr:cNvPr id="38913" name="Group Box 1" hidden="1">
              <a:extLst>
                <a:ext uri="{63B3BB69-23CF-44E3-9099-C40C66FF867C}">
                  <a14:compatExt spid="_x0000_s389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0" tIns="18288" rIns="27432" bIns="0" anchor="t" upright="1"/>
            <a:lstStyle/>
            <a:p>
              <a:pPr algn="r" rtl="1">
                <a:defRPr sz="1000"/>
              </a:pPr>
              <a:r>
                <a:rPr lang="en-US" sz="800" b="0" i="0" u="none" strike="noStrike" baseline="0">
                  <a:solidFill>
                    <a:srgbClr val="000000"/>
                  </a:solidFill>
                  <a:latin typeface="Segoe UI"/>
                  <a:cs typeface="Segoe UI"/>
                </a:rPr>
                <a:t>انتخاب محصول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323850</xdr:colOff>
          <xdr:row>14</xdr:row>
          <xdr:rowOff>47625</xdr:rowOff>
        </xdr:from>
        <xdr:to>
          <xdr:col>14</xdr:col>
          <xdr:colOff>314325</xdr:colOff>
          <xdr:row>14</xdr:row>
          <xdr:rowOff>266700</xdr:rowOff>
        </xdr:to>
        <xdr:sp macro="" textlink="">
          <xdr:nvSpPr>
            <xdr:cNvPr id="38914" name="Option Button 2" hidden="1">
              <a:extLst>
                <a:ext uri="{63B3BB69-23CF-44E3-9099-C40C66FF867C}">
                  <a14:compatExt spid="_x0000_s38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0" tIns="18288" rIns="27432" bIns="18288" anchor="ctr" upright="1"/>
            <a:lstStyle/>
            <a:p>
              <a:pPr algn="r" rtl="1">
                <a:defRPr sz="1000"/>
              </a:pPr>
              <a:r>
                <a:rPr lang="en-US" sz="800" b="0" i="0" u="none" strike="noStrike" baseline="0">
                  <a:solidFill>
                    <a:srgbClr val="000000"/>
                  </a:solidFill>
                  <a:latin typeface="Segoe UI"/>
                  <a:cs typeface="Segoe UI"/>
                </a:rPr>
                <a:t>محصول یک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14</xdr:row>
          <xdr:rowOff>47625</xdr:rowOff>
        </xdr:from>
        <xdr:to>
          <xdr:col>12</xdr:col>
          <xdr:colOff>419100</xdr:colOff>
          <xdr:row>14</xdr:row>
          <xdr:rowOff>266700</xdr:rowOff>
        </xdr:to>
        <xdr:sp macro="" textlink="">
          <xdr:nvSpPr>
            <xdr:cNvPr id="38915" name="Option Button 3" hidden="1">
              <a:extLst>
                <a:ext uri="{63B3BB69-23CF-44E3-9099-C40C66FF867C}">
                  <a14:compatExt spid="_x0000_s38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0" tIns="18288" rIns="27432" bIns="18288" anchor="ctr" upright="1"/>
            <a:lstStyle/>
            <a:p>
              <a:pPr algn="r" rtl="1">
                <a:defRPr sz="1000"/>
              </a:pPr>
              <a:r>
                <a:rPr lang="en-US" sz="800" b="0" i="0" u="none" strike="noStrike" baseline="0">
                  <a:solidFill>
                    <a:srgbClr val="000000"/>
                  </a:solidFill>
                  <a:latin typeface="Segoe UI"/>
                  <a:cs typeface="Segoe UI"/>
                </a:rPr>
                <a:t>محصول دو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14</xdr:row>
          <xdr:rowOff>47625</xdr:rowOff>
        </xdr:from>
        <xdr:to>
          <xdr:col>10</xdr:col>
          <xdr:colOff>466725</xdr:colOff>
          <xdr:row>14</xdr:row>
          <xdr:rowOff>266700</xdr:rowOff>
        </xdr:to>
        <xdr:sp macro="" textlink="">
          <xdr:nvSpPr>
            <xdr:cNvPr id="38916" name="Option Button 4" hidden="1">
              <a:extLst>
                <a:ext uri="{63B3BB69-23CF-44E3-9099-C40C66FF867C}">
                  <a14:compatExt spid="_x0000_s38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0" tIns="18288" rIns="27432" bIns="18288" anchor="ctr" upright="1"/>
            <a:lstStyle/>
            <a:p>
              <a:pPr algn="r" rtl="1">
                <a:defRPr sz="1000"/>
              </a:pPr>
              <a:r>
                <a:rPr lang="en-US" sz="800" b="0" i="0" u="none" strike="noStrike" baseline="0">
                  <a:solidFill>
                    <a:srgbClr val="000000"/>
                  </a:solidFill>
                  <a:latin typeface="Segoe UI"/>
                  <a:cs typeface="Segoe UI"/>
                </a:rPr>
                <a:t>محصول سه</a:t>
              </a:r>
            </a:p>
          </xdr:txBody>
        </xdr:sp>
        <xdr:clientData/>
      </xdr:twoCellAnchor>
    </mc:Choice>
    <mc:Fallback/>
  </mc:AlternateContent>
  <xdr:twoCellAnchor>
    <xdr:from>
      <xdr:col>7</xdr:col>
      <xdr:colOff>57150</xdr:colOff>
      <xdr:row>0</xdr:row>
      <xdr:rowOff>76200</xdr:rowOff>
    </xdr:from>
    <xdr:to>
      <xdr:col>14</xdr:col>
      <xdr:colOff>571500</xdr:colOff>
      <xdr:row>13</xdr:row>
      <xdr:rowOff>9525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333375</xdr:colOff>
      <xdr:row>1</xdr:row>
      <xdr:rowOff>57150</xdr:rowOff>
    </xdr:from>
    <xdr:to>
      <xdr:col>20</xdr:col>
      <xdr:colOff>114300</xdr:colOff>
      <xdr:row>21</xdr:row>
      <xdr:rowOff>180975</xdr:rowOff>
    </xdr:to>
    <xdr:sp macro="" textlink="">
      <xdr:nvSpPr>
        <xdr:cNvPr id="2" name="Rounded Rectangle 1"/>
        <xdr:cNvSpPr/>
      </xdr:nvSpPr>
      <xdr:spPr>
        <a:xfrm flipH="1">
          <a:off x="9975380100" y="247650"/>
          <a:ext cx="11972925" cy="3933825"/>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0</xdr:col>
      <xdr:colOff>0</xdr:colOff>
      <xdr:row>3</xdr:row>
      <xdr:rowOff>57150</xdr:rowOff>
    </xdr:from>
    <xdr:to>
      <xdr:col>2</xdr:col>
      <xdr:colOff>243840</xdr:colOff>
      <xdr:row>5</xdr:row>
      <xdr:rowOff>142875</xdr:rowOff>
    </xdr:to>
    <xdr:sp macro="" textlink="">
      <xdr:nvSpPr>
        <xdr:cNvPr id="3" name="Flowchart: Alternate Process 2">
          <a:hlinkClick xmlns:r="http://schemas.openxmlformats.org/officeDocument/2006/relationships" r:id="rId1"/>
        </xdr:cNvPr>
        <xdr:cNvSpPr/>
      </xdr:nvSpPr>
      <xdr:spPr>
        <a:xfrm flipH="1">
          <a:off x="9986223360" y="628650"/>
          <a:ext cx="146304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rgbClr val="FF0000"/>
              </a:solidFill>
              <a:cs typeface="B Titr" panose="00000700000000000000" pitchFamily="2" charset="-78"/>
            </a:rPr>
            <a:t>منوی اصلی</a:t>
          </a:r>
          <a:endParaRPr lang="en-US" sz="1100">
            <a:solidFill>
              <a:srgbClr val="FF0000"/>
            </a:solidFill>
            <a:cs typeface="B Titr" panose="00000700000000000000" pitchFamily="2" charset="-78"/>
          </a:endParaRPr>
        </a:p>
      </xdr:txBody>
    </xdr:sp>
    <xdr:clientData/>
  </xdr:twoCellAnchor>
  <xdr:twoCellAnchor>
    <xdr:from>
      <xdr:col>0</xdr:col>
      <xdr:colOff>47626</xdr:colOff>
      <xdr:row>6</xdr:row>
      <xdr:rowOff>42863</xdr:rowOff>
    </xdr:from>
    <xdr:to>
      <xdr:col>2</xdr:col>
      <xdr:colOff>9526</xdr:colOff>
      <xdr:row>8</xdr:row>
      <xdr:rowOff>128588</xdr:rowOff>
    </xdr:to>
    <xdr:sp macro="" textlink="">
      <xdr:nvSpPr>
        <xdr:cNvPr id="4" name="Flowchart: Alternate Process 3">
          <a:hlinkClick xmlns:r="http://schemas.openxmlformats.org/officeDocument/2006/relationships" r:id="rId2"/>
        </xdr:cNvPr>
        <xdr:cNvSpPr/>
      </xdr:nvSpPr>
      <xdr:spPr>
        <a:xfrm flipH="1">
          <a:off x="9986457674" y="1185863"/>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یک</a:t>
          </a:r>
          <a:endParaRPr lang="en-US" sz="1100">
            <a:cs typeface="B Titr" panose="00000700000000000000" pitchFamily="2" charset="-78"/>
          </a:endParaRPr>
        </a:p>
      </xdr:txBody>
    </xdr:sp>
    <xdr:clientData/>
  </xdr:twoCellAnchor>
  <xdr:twoCellAnchor>
    <xdr:from>
      <xdr:col>0</xdr:col>
      <xdr:colOff>47626</xdr:colOff>
      <xdr:row>9</xdr:row>
      <xdr:rowOff>28576</xdr:rowOff>
    </xdr:from>
    <xdr:to>
      <xdr:col>2</xdr:col>
      <xdr:colOff>9526</xdr:colOff>
      <xdr:row>11</xdr:row>
      <xdr:rowOff>114301</xdr:rowOff>
    </xdr:to>
    <xdr:sp macro="" textlink="">
      <xdr:nvSpPr>
        <xdr:cNvPr id="5" name="Flowchart: Alternate Process 4">
          <a:hlinkClick xmlns:r="http://schemas.openxmlformats.org/officeDocument/2006/relationships" r:id="rId3"/>
        </xdr:cNvPr>
        <xdr:cNvSpPr/>
      </xdr:nvSpPr>
      <xdr:spPr>
        <a:xfrm flipH="1">
          <a:off x="9986457674" y="1743076"/>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دو</a:t>
          </a:r>
          <a:endParaRPr lang="en-US" sz="1100">
            <a:cs typeface="B Titr" panose="00000700000000000000" pitchFamily="2" charset="-78"/>
          </a:endParaRPr>
        </a:p>
      </xdr:txBody>
    </xdr:sp>
    <xdr:clientData/>
  </xdr:twoCellAnchor>
  <xdr:twoCellAnchor>
    <xdr:from>
      <xdr:col>0</xdr:col>
      <xdr:colOff>47626</xdr:colOff>
      <xdr:row>12</xdr:row>
      <xdr:rowOff>14288</xdr:rowOff>
    </xdr:from>
    <xdr:to>
      <xdr:col>2</xdr:col>
      <xdr:colOff>9526</xdr:colOff>
      <xdr:row>14</xdr:row>
      <xdr:rowOff>100013</xdr:rowOff>
    </xdr:to>
    <xdr:sp macro="" textlink="">
      <xdr:nvSpPr>
        <xdr:cNvPr id="6" name="Flowchart: Alternate Process 5">
          <a:hlinkClick xmlns:r="http://schemas.openxmlformats.org/officeDocument/2006/relationships" r:id="rId4"/>
        </xdr:cNvPr>
        <xdr:cNvSpPr/>
      </xdr:nvSpPr>
      <xdr:spPr>
        <a:xfrm flipH="1">
          <a:off x="9986457674" y="2300288"/>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سه</a:t>
          </a:r>
          <a:endParaRPr lang="en-US" sz="1100">
            <a:cs typeface="B Titr" panose="00000700000000000000" pitchFamily="2" charset="-78"/>
          </a:endParaRPr>
        </a:p>
      </xdr:txBody>
    </xdr:sp>
    <xdr:clientData/>
  </xdr:twoCellAnchor>
  <xdr:twoCellAnchor>
    <xdr:from>
      <xdr:col>0</xdr:col>
      <xdr:colOff>47626</xdr:colOff>
      <xdr:row>15</xdr:row>
      <xdr:rowOff>0</xdr:rowOff>
    </xdr:from>
    <xdr:to>
      <xdr:col>2</xdr:col>
      <xdr:colOff>9526</xdr:colOff>
      <xdr:row>17</xdr:row>
      <xdr:rowOff>85725</xdr:rowOff>
    </xdr:to>
    <xdr:sp macro="" textlink="">
      <xdr:nvSpPr>
        <xdr:cNvPr id="7" name="Flowchart: Alternate Process 6">
          <a:hlinkClick xmlns:r="http://schemas.openxmlformats.org/officeDocument/2006/relationships" r:id="rId5"/>
        </xdr:cNvPr>
        <xdr:cNvSpPr/>
      </xdr:nvSpPr>
      <xdr:spPr>
        <a:xfrm flipH="1">
          <a:off x="9986457674" y="285750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چهار</a:t>
          </a:r>
          <a:endParaRPr lang="en-US" sz="1100">
            <a:cs typeface="B Titr" panose="00000700000000000000" pitchFamily="2" charset="-78"/>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365381</xdr:colOff>
      <xdr:row>1</xdr:row>
      <xdr:rowOff>47624</xdr:rowOff>
    </xdr:from>
    <xdr:to>
      <xdr:col>20</xdr:col>
      <xdr:colOff>142877</xdr:colOff>
      <xdr:row>21</xdr:row>
      <xdr:rowOff>169544</xdr:rowOff>
    </xdr:to>
    <xdr:sp macro="" textlink="">
      <xdr:nvSpPr>
        <xdr:cNvPr id="2" name="Rounded Rectangle 1"/>
        <xdr:cNvSpPr/>
      </xdr:nvSpPr>
      <xdr:spPr>
        <a:xfrm flipH="1">
          <a:off x="9975351523" y="238124"/>
          <a:ext cx="11969496" cy="3931920"/>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10</xdr:col>
      <xdr:colOff>38100</xdr:colOff>
      <xdr:row>5</xdr:row>
      <xdr:rowOff>133350</xdr:rowOff>
    </xdr:from>
    <xdr:to>
      <xdr:col>17</xdr:col>
      <xdr:colOff>342900</xdr:colOff>
      <xdr:row>20</xdr:row>
      <xdr:rowOff>19050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16382</xdr:col>
      <xdr:colOff>216633</xdr:colOff>
      <xdr:row>0</xdr:row>
      <xdr:rowOff>95250</xdr:rowOff>
    </xdr:from>
    <xdr:to>
      <xdr:col>16382</xdr:col>
      <xdr:colOff>586653</xdr:colOff>
      <xdr:row>1</xdr:row>
      <xdr:rowOff>109541</xdr:rowOff>
    </xdr:to>
    <xdr:sp macro="" textlink="">
      <xdr:nvSpPr>
        <xdr:cNvPr id="4" name="Rounded Rectangle 3"/>
        <xdr:cNvSpPr/>
      </xdr:nvSpPr>
      <xdr:spPr>
        <a:xfrm>
          <a:off x="632547" y="95250"/>
          <a:ext cx="370020" cy="204791"/>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0</xdr:col>
      <xdr:colOff>47626</xdr:colOff>
      <xdr:row>3</xdr:row>
      <xdr:rowOff>57150</xdr:rowOff>
    </xdr:from>
    <xdr:to>
      <xdr:col>2</xdr:col>
      <xdr:colOff>9526</xdr:colOff>
      <xdr:row>5</xdr:row>
      <xdr:rowOff>142875</xdr:rowOff>
    </xdr:to>
    <xdr:sp macro="" textlink="">
      <xdr:nvSpPr>
        <xdr:cNvPr id="5" name="Flowchart: Alternate Process 4">
          <a:hlinkClick xmlns:r="http://schemas.openxmlformats.org/officeDocument/2006/relationships" r:id="rId2"/>
        </xdr:cNvPr>
        <xdr:cNvSpPr/>
      </xdr:nvSpPr>
      <xdr:spPr>
        <a:xfrm flipH="1">
          <a:off x="9986457674" y="62865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منوی اصلی</a:t>
          </a:r>
          <a:endParaRPr lang="en-US" sz="1100">
            <a:cs typeface="B Titr" panose="00000700000000000000" pitchFamily="2" charset="-78"/>
          </a:endParaRPr>
        </a:p>
      </xdr:txBody>
    </xdr:sp>
    <xdr:clientData/>
  </xdr:twoCellAnchor>
  <xdr:twoCellAnchor>
    <xdr:from>
      <xdr:col>0</xdr:col>
      <xdr:colOff>0</xdr:colOff>
      <xdr:row>6</xdr:row>
      <xdr:rowOff>42863</xdr:rowOff>
    </xdr:from>
    <xdr:to>
      <xdr:col>2</xdr:col>
      <xdr:colOff>243840</xdr:colOff>
      <xdr:row>8</xdr:row>
      <xdr:rowOff>128588</xdr:rowOff>
    </xdr:to>
    <xdr:sp macro="" textlink="">
      <xdr:nvSpPr>
        <xdr:cNvPr id="6" name="Flowchart: Alternate Process 5">
          <a:hlinkClick xmlns:r="http://schemas.openxmlformats.org/officeDocument/2006/relationships" r:id="rId3"/>
        </xdr:cNvPr>
        <xdr:cNvSpPr/>
      </xdr:nvSpPr>
      <xdr:spPr>
        <a:xfrm flipH="1">
          <a:off x="9986223360" y="1185863"/>
          <a:ext cx="146304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rgbClr val="FF0000"/>
              </a:solidFill>
              <a:cs typeface="B Titr" panose="00000700000000000000" pitchFamily="2" charset="-78"/>
            </a:rPr>
            <a:t>گزارش یک</a:t>
          </a:r>
          <a:endParaRPr lang="en-US" sz="1100">
            <a:solidFill>
              <a:srgbClr val="FF0000"/>
            </a:solidFill>
            <a:cs typeface="B Titr" panose="00000700000000000000" pitchFamily="2" charset="-78"/>
          </a:endParaRPr>
        </a:p>
      </xdr:txBody>
    </xdr:sp>
    <xdr:clientData/>
  </xdr:twoCellAnchor>
  <xdr:twoCellAnchor>
    <xdr:from>
      <xdr:col>0</xdr:col>
      <xdr:colOff>47626</xdr:colOff>
      <xdr:row>9</xdr:row>
      <xdr:rowOff>28576</xdr:rowOff>
    </xdr:from>
    <xdr:to>
      <xdr:col>2</xdr:col>
      <xdr:colOff>9526</xdr:colOff>
      <xdr:row>11</xdr:row>
      <xdr:rowOff>114301</xdr:rowOff>
    </xdr:to>
    <xdr:sp macro="" textlink="">
      <xdr:nvSpPr>
        <xdr:cNvPr id="7" name="Flowchart: Alternate Process 6">
          <a:hlinkClick xmlns:r="http://schemas.openxmlformats.org/officeDocument/2006/relationships" r:id="rId4"/>
        </xdr:cNvPr>
        <xdr:cNvSpPr/>
      </xdr:nvSpPr>
      <xdr:spPr>
        <a:xfrm flipH="1">
          <a:off x="9986457674" y="1743076"/>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دو</a:t>
          </a:r>
          <a:endParaRPr lang="en-US" sz="1100">
            <a:cs typeface="B Titr" panose="00000700000000000000" pitchFamily="2" charset="-78"/>
          </a:endParaRPr>
        </a:p>
      </xdr:txBody>
    </xdr:sp>
    <xdr:clientData/>
  </xdr:twoCellAnchor>
  <xdr:twoCellAnchor>
    <xdr:from>
      <xdr:col>0</xdr:col>
      <xdr:colOff>47626</xdr:colOff>
      <xdr:row>12</xdr:row>
      <xdr:rowOff>14288</xdr:rowOff>
    </xdr:from>
    <xdr:to>
      <xdr:col>2</xdr:col>
      <xdr:colOff>9526</xdr:colOff>
      <xdr:row>14</xdr:row>
      <xdr:rowOff>100013</xdr:rowOff>
    </xdr:to>
    <xdr:sp macro="" textlink="">
      <xdr:nvSpPr>
        <xdr:cNvPr id="8" name="Flowchart: Alternate Process 7">
          <a:hlinkClick xmlns:r="http://schemas.openxmlformats.org/officeDocument/2006/relationships" r:id="rId5"/>
        </xdr:cNvPr>
        <xdr:cNvSpPr/>
      </xdr:nvSpPr>
      <xdr:spPr>
        <a:xfrm flipH="1">
          <a:off x="9986457674" y="2300288"/>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سه</a:t>
          </a:r>
          <a:endParaRPr lang="en-US" sz="1100">
            <a:cs typeface="B Titr" panose="00000700000000000000" pitchFamily="2" charset="-78"/>
          </a:endParaRPr>
        </a:p>
      </xdr:txBody>
    </xdr:sp>
    <xdr:clientData/>
  </xdr:twoCellAnchor>
  <xdr:twoCellAnchor>
    <xdr:from>
      <xdr:col>0</xdr:col>
      <xdr:colOff>47626</xdr:colOff>
      <xdr:row>15</xdr:row>
      <xdr:rowOff>0</xdr:rowOff>
    </xdr:from>
    <xdr:to>
      <xdr:col>2</xdr:col>
      <xdr:colOff>9526</xdr:colOff>
      <xdr:row>17</xdr:row>
      <xdr:rowOff>85725</xdr:rowOff>
    </xdr:to>
    <xdr:sp macro="" textlink="">
      <xdr:nvSpPr>
        <xdr:cNvPr id="9" name="Flowchart: Alternate Process 8">
          <a:hlinkClick xmlns:r="http://schemas.openxmlformats.org/officeDocument/2006/relationships" r:id="rId6"/>
        </xdr:cNvPr>
        <xdr:cNvSpPr/>
      </xdr:nvSpPr>
      <xdr:spPr>
        <a:xfrm flipH="1">
          <a:off x="9986457674" y="285750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چهار</a:t>
          </a:r>
          <a:endParaRPr lang="en-US" sz="1100">
            <a:cs typeface="B Titr" panose="00000700000000000000" pitchFamily="2" charset="-78"/>
          </a:endParaRPr>
        </a:p>
      </xdr:txBody>
    </xdr:sp>
    <xdr:clientData/>
  </xdr:twoCellAnchor>
  <mc:AlternateContent xmlns:mc="http://schemas.openxmlformats.org/markup-compatibility/2006">
    <mc:Choice xmlns:a14="http://schemas.microsoft.com/office/drawing/2010/main" Requires="a14">
      <xdr:twoCellAnchor editAs="oneCell">
        <xdr:from>
          <xdr:col>17</xdr:col>
          <xdr:colOff>133350</xdr:colOff>
          <xdr:row>4</xdr:row>
          <xdr:rowOff>104775</xdr:rowOff>
        </xdr:from>
        <xdr:to>
          <xdr:col>19</xdr:col>
          <xdr:colOff>600075</xdr:colOff>
          <xdr:row>12</xdr:row>
          <xdr:rowOff>57150</xdr:rowOff>
        </xdr:to>
        <xdr:sp macro="" textlink="">
          <xdr:nvSpPr>
            <xdr:cNvPr id="30721" name="List Box 1" hidden="1">
              <a:extLst>
                <a:ext uri="{63B3BB69-23CF-44E3-9099-C40C66FF867C}">
                  <a14:compatExt spid="_x0000_s30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3</xdr:row>
          <xdr:rowOff>133350</xdr:rowOff>
        </xdr:from>
        <xdr:to>
          <xdr:col>14</xdr:col>
          <xdr:colOff>495300</xdr:colOff>
          <xdr:row>6</xdr:row>
          <xdr:rowOff>142875</xdr:rowOff>
        </xdr:to>
        <xdr:pic>
          <xdr:nvPicPr>
            <xdr:cNvPr id="11" name="Picture 10"/>
            <xdr:cNvPicPr>
              <a:picLocks noChangeAspect="1" noChangeArrowheads="1"/>
              <a:extLst>
                <a:ext uri="{84589F7E-364E-4C9E-8A38-B11213B215E9}">
                  <a14:cameraTool cellRange="EXAMPLE_PROJECTS!$A$4:$B$5" spid="_x0000_s30771"/>
                </a:ext>
              </a:extLst>
            </xdr:cNvPicPr>
          </xdr:nvPicPr>
          <xdr:blipFill>
            <a:blip xmlns:r="http://schemas.openxmlformats.org/officeDocument/2006/relationships" r:embed="rId7"/>
            <a:srcRect/>
            <a:stretch>
              <a:fillRect/>
            </a:stretch>
          </xdr:blipFill>
          <xdr:spPr bwMode="auto">
            <a:xfrm>
              <a:off x="9978656700" y="704850"/>
              <a:ext cx="1466850" cy="5810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8</xdr:col>
      <xdr:colOff>466725</xdr:colOff>
      <xdr:row>2</xdr:row>
      <xdr:rowOff>38100</xdr:rowOff>
    </xdr:from>
    <xdr:to>
      <xdr:col>11</xdr:col>
      <xdr:colOff>295275</xdr:colOff>
      <xdr:row>16</xdr:row>
      <xdr:rowOff>133350</xdr:rowOff>
    </xdr:to>
    <xdr:grpSp>
      <xdr:nvGrpSpPr>
        <xdr:cNvPr id="12" name="Group 11"/>
        <xdr:cNvGrpSpPr/>
      </xdr:nvGrpSpPr>
      <xdr:grpSpPr>
        <a:xfrm>
          <a:off x="9980685525" y="419100"/>
          <a:ext cx="1657350" cy="2762250"/>
          <a:chOff x="3773601" y="161926"/>
          <a:chExt cx="2038350" cy="3854449"/>
        </a:xfrm>
      </xdr:grpSpPr>
      <xdr:grpSp>
        <xdr:nvGrpSpPr>
          <xdr:cNvPr id="13" name="Group 12"/>
          <xdr:cNvGrpSpPr/>
        </xdr:nvGrpSpPr>
        <xdr:grpSpPr>
          <a:xfrm>
            <a:off x="4247697" y="161926"/>
            <a:ext cx="1070427" cy="3854449"/>
            <a:chOff x="4247697" y="161926"/>
            <a:chExt cx="1070427" cy="3854449"/>
          </a:xfrm>
        </xdr:grpSpPr>
        <xdr:sp macro="" textlink="">
          <xdr:nvSpPr>
            <xdr:cNvPr id="15" name="Rounded Rectangle 14"/>
            <xdr:cNvSpPr/>
          </xdr:nvSpPr>
          <xdr:spPr>
            <a:xfrm>
              <a:off x="4405312" y="161926"/>
              <a:ext cx="776288" cy="3448050"/>
            </a:xfrm>
            <a:prstGeom prst="round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Oval 15"/>
            <xdr:cNvSpPr/>
          </xdr:nvSpPr>
          <xdr:spPr>
            <a:xfrm>
              <a:off x="4247697" y="3409952"/>
              <a:ext cx="1070427" cy="606423"/>
            </a:xfrm>
            <a:prstGeom prst="ellipse">
              <a:avLst/>
            </a:prstGeom>
            <a:ln w="63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aphicFrame macro="">
        <xdr:nvGraphicFramePr>
          <xdr:cNvPr id="14" name="Chart 13"/>
          <xdr:cNvGraphicFramePr/>
        </xdr:nvGraphicFramePr>
        <xdr:xfrm>
          <a:off x="3773601" y="213631"/>
          <a:ext cx="2038350" cy="3295651"/>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wsDr>
</file>

<file path=xl/drawings/drawing23.xml><?xml version="1.0" encoding="utf-8"?>
<c:userShapes xmlns:c="http://schemas.openxmlformats.org/drawingml/2006/chart">
  <cdr:relSizeAnchor xmlns:cdr="http://schemas.openxmlformats.org/drawingml/2006/chartDrawing">
    <cdr:from>
      <cdr:x>0.47708</cdr:x>
      <cdr:y>0.4375</cdr:y>
    </cdr:from>
    <cdr:to>
      <cdr:x>0.54167</cdr:x>
      <cdr:y>0.54514</cdr:y>
    </cdr:to>
    <cdr:sp macro="" textlink="">
      <cdr:nvSpPr>
        <cdr:cNvPr id="2" name="Oval 1"/>
        <cdr:cNvSpPr/>
      </cdr:nvSpPr>
      <cdr:spPr>
        <a:xfrm xmlns:a="http://schemas.openxmlformats.org/drawingml/2006/main">
          <a:off x="2181225" y="1200150"/>
          <a:ext cx="295275" cy="295275"/>
        </a:xfrm>
        <a:prstGeom xmlns:a="http://schemas.openxmlformats.org/drawingml/2006/main" prst="ellipse">
          <a:avLst/>
        </a:prstGeom>
      </cdr:spPr>
      <cdr:style>
        <a:lnRef xmlns:a="http://schemas.openxmlformats.org/drawingml/2006/main" idx="0">
          <a:schemeClr val="dk1"/>
        </a:lnRef>
        <a:fillRef xmlns:a="http://schemas.openxmlformats.org/drawingml/2006/main" idx="3">
          <a:schemeClr val="dk1"/>
        </a:fillRef>
        <a:effectRef xmlns:a="http://schemas.openxmlformats.org/drawingml/2006/main" idx="3">
          <a:schemeClr val="dk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24.xml><?xml version="1.0" encoding="utf-8"?>
<c:userShapes xmlns:c="http://schemas.openxmlformats.org/drawingml/2006/chart">
  <cdr:relSizeAnchor xmlns:cdr="http://schemas.openxmlformats.org/drawingml/2006/chartDrawing">
    <cdr:from>
      <cdr:x>0.37931</cdr:x>
      <cdr:y>0.29037</cdr:y>
    </cdr:from>
    <cdr:to>
      <cdr:x>0.66239</cdr:x>
      <cdr:y>0.42794</cdr:y>
    </cdr:to>
    <cdr:sp macro="" textlink="[8]EXAMPLE_PROJECTS!$A$5">
      <cdr:nvSpPr>
        <cdr:cNvPr id="2" name="TextBox 1"/>
        <cdr:cNvSpPr txBox="1"/>
      </cdr:nvSpPr>
      <cdr:spPr>
        <a:xfrm xmlns:a="http://schemas.openxmlformats.org/drawingml/2006/main">
          <a:off x="628650" y="685800"/>
          <a:ext cx="469167" cy="324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E05C8FE-0DC3-4F4A-9828-67E79615B9BD}" type="TxLink">
            <a:rPr lang="en-US" sz="1100" b="0" i="0" u="none" strike="noStrike">
              <a:solidFill>
                <a:schemeClr val="accent2">
                  <a:lumMod val="20000"/>
                  <a:lumOff val="80000"/>
                </a:schemeClr>
              </a:solidFill>
              <a:cs typeface="B Titr"/>
            </a:rPr>
            <a:pPr/>
            <a:t>69%</a:t>
          </a:fld>
          <a:endParaRPr lang="en-US" sz="1100">
            <a:solidFill>
              <a:schemeClr val="accent2">
                <a:lumMod val="20000"/>
                <a:lumOff val="80000"/>
              </a:schemeClr>
            </a:solidFill>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333375</xdr:colOff>
      <xdr:row>1</xdr:row>
      <xdr:rowOff>57150</xdr:rowOff>
    </xdr:from>
    <xdr:to>
      <xdr:col>20</xdr:col>
      <xdr:colOff>114300</xdr:colOff>
      <xdr:row>21</xdr:row>
      <xdr:rowOff>180975</xdr:rowOff>
    </xdr:to>
    <xdr:sp macro="" textlink="">
      <xdr:nvSpPr>
        <xdr:cNvPr id="2" name="Rounded Rectangle 1"/>
        <xdr:cNvSpPr/>
      </xdr:nvSpPr>
      <xdr:spPr>
        <a:xfrm flipH="1">
          <a:off x="9975380100" y="247650"/>
          <a:ext cx="11972925" cy="3933825"/>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0</xdr:col>
      <xdr:colOff>47626</xdr:colOff>
      <xdr:row>3</xdr:row>
      <xdr:rowOff>57150</xdr:rowOff>
    </xdr:from>
    <xdr:to>
      <xdr:col>2</xdr:col>
      <xdr:colOff>9526</xdr:colOff>
      <xdr:row>5</xdr:row>
      <xdr:rowOff>142875</xdr:rowOff>
    </xdr:to>
    <xdr:sp macro="" textlink="">
      <xdr:nvSpPr>
        <xdr:cNvPr id="3" name="Flowchart: Alternate Process 2">
          <a:hlinkClick xmlns:r="http://schemas.openxmlformats.org/officeDocument/2006/relationships" r:id="rId1"/>
        </xdr:cNvPr>
        <xdr:cNvSpPr/>
      </xdr:nvSpPr>
      <xdr:spPr>
        <a:xfrm flipH="1">
          <a:off x="9986457674" y="62865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منوی اصلی</a:t>
          </a:r>
          <a:endParaRPr lang="en-US" sz="1100">
            <a:cs typeface="B Titr" panose="00000700000000000000" pitchFamily="2" charset="-78"/>
          </a:endParaRPr>
        </a:p>
      </xdr:txBody>
    </xdr:sp>
    <xdr:clientData/>
  </xdr:twoCellAnchor>
  <xdr:twoCellAnchor>
    <xdr:from>
      <xdr:col>0</xdr:col>
      <xdr:colOff>47626</xdr:colOff>
      <xdr:row>6</xdr:row>
      <xdr:rowOff>42863</xdr:rowOff>
    </xdr:from>
    <xdr:to>
      <xdr:col>2</xdr:col>
      <xdr:colOff>9526</xdr:colOff>
      <xdr:row>8</xdr:row>
      <xdr:rowOff>128588</xdr:rowOff>
    </xdr:to>
    <xdr:sp macro="" textlink="">
      <xdr:nvSpPr>
        <xdr:cNvPr id="4" name="Flowchart: Alternate Process 3">
          <a:hlinkClick xmlns:r="http://schemas.openxmlformats.org/officeDocument/2006/relationships" r:id="rId2"/>
        </xdr:cNvPr>
        <xdr:cNvSpPr/>
      </xdr:nvSpPr>
      <xdr:spPr>
        <a:xfrm flipH="1">
          <a:off x="9986457674" y="1185863"/>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یک</a:t>
          </a:r>
          <a:endParaRPr lang="en-US" sz="1100">
            <a:cs typeface="B Titr" panose="00000700000000000000" pitchFamily="2" charset="-78"/>
          </a:endParaRPr>
        </a:p>
      </xdr:txBody>
    </xdr:sp>
    <xdr:clientData/>
  </xdr:twoCellAnchor>
  <xdr:twoCellAnchor>
    <xdr:from>
      <xdr:col>0</xdr:col>
      <xdr:colOff>0</xdr:colOff>
      <xdr:row>9</xdr:row>
      <xdr:rowOff>28576</xdr:rowOff>
    </xdr:from>
    <xdr:to>
      <xdr:col>2</xdr:col>
      <xdr:colOff>243840</xdr:colOff>
      <xdr:row>11</xdr:row>
      <xdr:rowOff>114301</xdr:rowOff>
    </xdr:to>
    <xdr:sp macro="" textlink="">
      <xdr:nvSpPr>
        <xdr:cNvPr id="5" name="Flowchart: Alternate Process 4">
          <a:hlinkClick xmlns:r="http://schemas.openxmlformats.org/officeDocument/2006/relationships" r:id="rId3"/>
        </xdr:cNvPr>
        <xdr:cNvSpPr/>
      </xdr:nvSpPr>
      <xdr:spPr>
        <a:xfrm flipH="1">
          <a:off x="9986223360" y="1743076"/>
          <a:ext cx="146304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rgbClr val="FF0000"/>
              </a:solidFill>
              <a:cs typeface="B Titr" panose="00000700000000000000" pitchFamily="2" charset="-78"/>
            </a:rPr>
            <a:t>گزارش دو</a:t>
          </a:r>
          <a:endParaRPr lang="en-US" sz="1100">
            <a:solidFill>
              <a:srgbClr val="FF0000"/>
            </a:solidFill>
            <a:cs typeface="B Titr" panose="00000700000000000000" pitchFamily="2" charset="-78"/>
          </a:endParaRPr>
        </a:p>
      </xdr:txBody>
    </xdr:sp>
    <xdr:clientData/>
  </xdr:twoCellAnchor>
  <xdr:twoCellAnchor>
    <xdr:from>
      <xdr:col>0</xdr:col>
      <xdr:colOff>47626</xdr:colOff>
      <xdr:row>12</xdr:row>
      <xdr:rowOff>14288</xdr:rowOff>
    </xdr:from>
    <xdr:to>
      <xdr:col>2</xdr:col>
      <xdr:colOff>9526</xdr:colOff>
      <xdr:row>14</xdr:row>
      <xdr:rowOff>100013</xdr:rowOff>
    </xdr:to>
    <xdr:sp macro="" textlink="">
      <xdr:nvSpPr>
        <xdr:cNvPr id="6" name="Flowchart: Alternate Process 5">
          <a:hlinkClick xmlns:r="http://schemas.openxmlformats.org/officeDocument/2006/relationships" r:id="rId4"/>
        </xdr:cNvPr>
        <xdr:cNvSpPr/>
      </xdr:nvSpPr>
      <xdr:spPr>
        <a:xfrm flipH="1">
          <a:off x="9986457674" y="2300288"/>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سه</a:t>
          </a:r>
          <a:endParaRPr lang="en-US" sz="1100">
            <a:cs typeface="B Titr" panose="00000700000000000000" pitchFamily="2" charset="-78"/>
          </a:endParaRPr>
        </a:p>
      </xdr:txBody>
    </xdr:sp>
    <xdr:clientData/>
  </xdr:twoCellAnchor>
  <xdr:twoCellAnchor>
    <xdr:from>
      <xdr:col>0</xdr:col>
      <xdr:colOff>47626</xdr:colOff>
      <xdr:row>15</xdr:row>
      <xdr:rowOff>0</xdr:rowOff>
    </xdr:from>
    <xdr:to>
      <xdr:col>2</xdr:col>
      <xdr:colOff>9526</xdr:colOff>
      <xdr:row>17</xdr:row>
      <xdr:rowOff>85725</xdr:rowOff>
    </xdr:to>
    <xdr:sp macro="" textlink="">
      <xdr:nvSpPr>
        <xdr:cNvPr id="7" name="Flowchart: Alternate Process 6">
          <a:hlinkClick xmlns:r="http://schemas.openxmlformats.org/officeDocument/2006/relationships" r:id="rId5"/>
        </xdr:cNvPr>
        <xdr:cNvSpPr/>
      </xdr:nvSpPr>
      <xdr:spPr>
        <a:xfrm flipH="1">
          <a:off x="9986457674" y="285750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چهار</a:t>
          </a:r>
          <a:endParaRPr lang="en-US" sz="1100">
            <a:cs typeface="B Titr" panose="00000700000000000000" pitchFamily="2" charset="-78"/>
          </a:endParaRPr>
        </a:p>
      </xdr:txBody>
    </xdr:sp>
    <xdr:clientData/>
  </xdr:twoCellAnchor>
  <mc:AlternateContent xmlns:mc="http://schemas.openxmlformats.org/markup-compatibility/2006">
    <mc:Choice xmlns:a14="http://schemas.microsoft.com/office/drawing/2010/main" Requires="a14">
      <xdr:twoCellAnchor editAs="oneCell">
        <xdr:from>
          <xdr:col>10</xdr:col>
          <xdr:colOff>50240</xdr:colOff>
          <xdr:row>2</xdr:row>
          <xdr:rowOff>180975</xdr:rowOff>
        </xdr:from>
        <xdr:to>
          <xdr:col>19</xdr:col>
          <xdr:colOff>409575</xdr:colOff>
          <xdr:row>15</xdr:row>
          <xdr:rowOff>39034</xdr:rowOff>
        </xdr:to>
        <xdr:pic>
          <xdr:nvPicPr>
            <xdr:cNvPr id="8" name="Picture 7"/>
            <xdr:cNvPicPr>
              <a:picLocks noChangeAspect="1" noChangeArrowheads="1"/>
              <a:extLst>
                <a:ext uri="{84589F7E-364E-4C9E-8A38-B11213B215E9}">
                  <a14:cameraTool cellRange="[9]PIVOT!$H$2:$N$11" spid="_x0000_s31794"/>
                </a:ext>
              </a:extLst>
            </xdr:cNvPicPr>
          </xdr:nvPicPr>
          <xdr:blipFill>
            <a:blip xmlns:r="http://schemas.openxmlformats.org/officeDocument/2006/relationships" r:embed="rId6"/>
            <a:srcRect/>
            <a:stretch>
              <a:fillRect/>
            </a:stretch>
          </xdr:blipFill>
          <xdr:spPr bwMode="auto">
            <a:xfrm>
              <a:off x="9975694425" y="561975"/>
              <a:ext cx="5845735" cy="233455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400049</xdr:colOff>
      <xdr:row>5</xdr:row>
      <xdr:rowOff>161926</xdr:rowOff>
    </xdr:from>
    <xdr:to>
      <xdr:col>9</xdr:col>
      <xdr:colOff>276225</xdr:colOff>
      <xdr:row>10</xdr:row>
      <xdr:rowOff>161926</xdr:rowOff>
    </xdr:to>
    <mc:AlternateContent xmlns:mc="http://schemas.openxmlformats.org/markup-compatibility/2006" xmlns:a14="http://schemas.microsoft.com/office/drawing/2010/main">
      <mc:Choice Requires="a14">
        <xdr:graphicFrame macro="">
          <xdr:nvGraphicFramePr>
            <xdr:cNvPr id="9" name="نام کالا 1"/>
            <xdr:cNvGraphicFramePr/>
          </xdr:nvGraphicFramePr>
          <xdr:xfrm>
            <a:off x="0" y="0"/>
            <a:ext cx="0" cy="0"/>
          </xdr:xfrm>
          <a:graphic>
            <a:graphicData uri="http://schemas.microsoft.com/office/drawing/2010/slicer">
              <sle:slicer xmlns:sle="http://schemas.microsoft.com/office/drawing/2010/slicer" name="نام کالا 1"/>
            </a:graphicData>
          </a:graphic>
        </xdr:graphicFrame>
      </mc:Choice>
      <mc:Fallback xmlns="">
        <xdr:sp macro="" textlink="">
          <xdr:nvSpPr>
            <xdr:cNvPr id="0" name=""/>
            <xdr:cNvSpPr>
              <a:spLocks noTextEdit="1"/>
            </xdr:cNvSpPr>
          </xdr:nvSpPr>
          <xdr:spPr>
            <a:xfrm>
              <a:off x="9981923775" y="1114426"/>
              <a:ext cx="4143376"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400049</xdr:colOff>
      <xdr:row>1</xdr:row>
      <xdr:rowOff>171451</xdr:rowOff>
    </xdr:from>
    <xdr:to>
      <xdr:col>9</xdr:col>
      <xdr:colOff>285749</xdr:colOff>
      <xdr:row>5</xdr:row>
      <xdr:rowOff>114301</xdr:rowOff>
    </xdr:to>
    <mc:AlternateContent xmlns:mc="http://schemas.openxmlformats.org/markup-compatibility/2006" xmlns:a14="http://schemas.microsoft.com/office/drawing/2010/main">
      <mc:Choice Requires="a14">
        <xdr:graphicFrame macro="">
          <xdr:nvGraphicFramePr>
            <xdr:cNvPr id="10" name="نام برند 1"/>
            <xdr:cNvGraphicFramePr/>
          </xdr:nvGraphicFramePr>
          <xdr:xfrm>
            <a:off x="0" y="0"/>
            <a:ext cx="0" cy="0"/>
          </xdr:xfrm>
          <a:graphic>
            <a:graphicData uri="http://schemas.microsoft.com/office/drawing/2010/slicer">
              <sle:slicer xmlns:sle="http://schemas.microsoft.com/office/drawing/2010/slicer" name="نام برند 1"/>
            </a:graphicData>
          </a:graphic>
        </xdr:graphicFrame>
      </mc:Choice>
      <mc:Fallback xmlns="">
        <xdr:sp macro="" textlink="">
          <xdr:nvSpPr>
            <xdr:cNvPr id="0" name=""/>
            <xdr:cNvSpPr>
              <a:spLocks noTextEdit="1"/>
            </xdr:cNvSpPr>
          </xdr:nvSpPr>
          <xdr:spPr>
            <a:xfrm>
              <a:off x="9981914251" y="361951"/>
              <a:ext cx="4152900" cy="704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333375</xdr:colOff>
      <xdr:row>1</xdr:row>
      <xdr:rowOff>57150</xdr:rowOff>
    </xdr:from>
    <xdr:to>
      <xdr:col>20</xdr:col>
      <xdr:colOff>114300</xdr:colOff>
      <xdr:row>21</xdr:row>
      <xdr:rowOff>180975</xdr:rowOff>
    </xdr:to>
    <xdr:sp macro="" textlink="">
      <xdr:nvSpPr>
        <xdr:cNvPr id="2" name="Rounded Rectangle 1"/>
        <xdr:cNvSpPr/>
      </xdr:nvSpPr>
      <xdr:spPr>
        <a:xfrm flipH="1">
          <a:off x="9975380100" y="247650"/>
          <a:ext cx="11972925" cy="3933825"/>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0</xdr:col>
      <xdr:colOff>47626</xdr:colOff>
      <xdr:row>3</xdr:row>
      <xdr:rowOff>57150</xdr:rowOff>
    </xdr:from>
    <xdr:to>
      <xdr:col>2</xdr:col>
      <xdr:colOff>9526</xdr:colOff>
      <xdr:row>5</xdr:row>
      <xdr:rowOff>142875</xdr:rowOff>
    </xdr:to>
    <xdr:sp macro="" textlink="">
      <xdr:nvSpPr>
        <xdr:cNvPr id="3" name="Flowchart: Alternate Process 2">
          <a:hlinkClick xmlns:r="http://schemas.openxmlformats.org/officeDocument/2006/relationships" r:id="rId1"/>
        </xdr:cNvPr>
        <xdr:cNvSpPr/>
      </xdr:nvSpPr>
      <xdr:spPr>
        <a:xfrm flipH="1">
          <a:off x="9986457674" y="62865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منوی اصلی</a:t>
          </a:r>
          <a:endParaRPr lang="en-US" sz="1100">
            <a:cs typeface="B Titr" panose="00000700000000000000" pitchFamily="2" charset="-78"/>
          </a:endParaRPr>
        </a:p>
      </xdr:txBody>
    </xdr:sp>
    <xdr:clientData/>
  </xdr:twoCellAnchor>
  <xdr:twoCellAnchor>
    <xdr:from>
      <xdr:col>0</xdr:col>
      <xdr:colOff>47626</xdr:colOff>
      <xdr:row>6</xdr:row>
      <xdr:rowOff>42863</xdr:rowOff>
    </xdr:from>
    <xdr:to>
      <xdr:col>2</xdr:col>
      <xdr:colOff>9526</xdr:colOff>
      <xdr:row>8</xdr:row>
      <xdr:rowOff>128588</xdr:rowOff>
    </xdr:to>
    <xdr:sp macro="" textlink="">
      <xdr:nvSpPr>
        <xdr:cNvPr id="4" name="Flowchart: Alternate Process 3">
          <a:hlinkClick xmlns:r="http://schemas.openxmlformats.org/officeDocument/2006/relationships" r:id="rId2"/>
        </xdr:cNvPr>
        <xdr:cNvSpPr/>
      </xdr:nvSpPr>
      <xdr:spPr>
        <a:xfrm flipH="1">
          <a:off x="9986457674" y="1185863"/>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یک</a:t>
          </a:r>
          <a:endParaRPr lang="en-US" sz="1100">
            <a:cs typeface="B Titr" panose="00000700000000000000" pitchFamily="2" charset="-78"/>
          </a:endParaRPr>
        </a:p>
      </xdr:txBody>
    </xdr:sp>
    <xdr:clientData/>
  </xdr:twoCellAnchor>
  <xdr:twoCellAnchor>
    <xdr:from>
      <xdr:col>0</xdr:col>
      <xdr:colOff>47626</xdr:colOff>
      <xdr:row>9</xdr:row>
      <xdr:rowOff>28576</xdr:rowOff>
    </xdr:from>
    <xdr:to>
      <xdr:col>2</xdr:col>
      <xdr:colOff>9526</xdr:colOff>
      <xdr:row>11</xdr:row>
      <xdr:rowOff>114301</xdr:rowOff>
    </xdr:to>
    <xdr:sp macro="" textlink="">
      <xdr:nvSpPr>
        <xdr:cNvPr id="5" name="Flowchart: Alternate Process 4">
          <a:hlinkClick xmlns:r="http://schemas.openxmlformats.org/officeDocument/2006/relationships" r:id="rId3"/>
        </xdr:cNvPr>
        <xdr:cNvSpPr/>
      </xdr:nvSpPr>
      <xdr:spPr>
        <a:xfrm flipH="1">
          <a:off x="9986457674" y="1743076"/>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دو</a:t>
          </a:r>
          <a:endParaRPr lang="en-US" sz="1100">
            <a:cs typeface="B Titr" panose="00000700000000000000" pitchFamily="2" charset="-78"/>
          </a:endParaRPr>
        </a:p>
      </xdr:txBody>
    </xdr:sp>
    <xdr:clientData/>
  </xdr:twoCellAnchor>
  <xdr:twoCellAnchor>
    <xdr:from>
      <xdr:col>0</xdr:col>
      <xdr:colOff>0</xdr:colOff>
      <xdr:row>12</xdr:row>
      <xdr:rowOff>14288</xdr:rowOff>
    </xdr:from>
    <xdr:to>
      <xdr:col>2</xdr:col>
      <xdr:colOff>243840</xdr:colOff>
      <xdr:row>14</xdr:row>
      <xdr:rowOff>100013</xdr:rowOff>
    </xdr:to>
    <xdr:sp macro="" textlink="">
      <xdr:nvSpPr>
        <xdr:cNvPr id="6" name="Flowchart: Alternate Process 5">
          <a:hlinkClick xmlns:r="http://schemas.openxmlformats.org/officeDocument/2006/relationships" r:id="rId4"/>
        </xdr:cNvPr>
        <xdr:cNvSpPr/>
      </xdr:nvSpPr>
      <xdr:spPr>
        <a:xfrm flipH="1">
          <a:off x="9986223360" y="2300288"/>
          <a:ext cx="146304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rgbClr val="FF0000"/>
              </a:solidFill>
              <a:cs typeface="B Titr" panose="00000700000000000000" pitchFamily="2" charset="-78"/>
            </a:rPr>
            <a:t>گزارش سه</a:t>
          </a:r>
          <a:endParaRPr lang="en-US" sz="1100">
            <a:solidFill>
              <a:srgbClr val="FF0000"/>
            </a:solidFill>
            <a:cs typeface="B Titr" panose="00000700000000000000" pitchFamily="2" charset="-78"/>
          </a:endParaRPr>
        </a:p>
      </xdr:txBody>
    </xdr:sp>
    <xdr:clientData/>
  </xdr:twoCellAnchor>
  <xdr:twoCellAnchor>
    <xdr:from>
      <xdr:col>0</xdr:col>
      <xdr:colOff>47626</xdr:colOff>
      <xdr:row>15</xdr:row>
      <xdr:rowOff>0</xdr:rowOff>
    </xdr:from>
    <xdr:to>
      <xdr:col>2</xdr:col>
      <xdr:colOff>9526</xdr:colOff>
      <xdr:row>17</xdr:row>
      <xdr:rowOff>85725</xdr:rowOff>
    </xdr:to>
    <xdr:sp macro="" textlink="">
      <xdr:nvSpPr>
        <xdr:cNvPr id="7" name="Flowchart: Alternate Process 6">
          <a:hlinkClick xmlns:r="http://schemas.openxmlformats.org/officeDocument/2006/relationships" r:id="rId5"/>
        </xdr:cNvPr>
        <xdr:cNvSpPr/>
      </xdr:nvSpPr>
      <xdr:spPr>
        <a:xfrm flipH="1">
          <a:off x="9986457674" y="285750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چهار</a:t>
          </a:r>
          <a:endParaRPr lang="en-US" sz="1100">
            <a:cs typeface="B Titr" panose="00000700000000000000" pitchFamily="2" charset="-78"/>
          </a:endParaRPr>
        </a:p>
      </xdr:txBody>
    </xdr:sp>
    <xdr:clientData/>
  </xdr:twoCellAnchor>
  <xdr:twoCellAnchor>
    <xdr:from>
      <xdr:col>12</xdr:col>
      <xdr:colOff>495300</xdr:colOff>
      <xdr:row>5</xdr:row>
      <xdr:rowOff>28575</xdr:rowOff>
    </xdr:from>
    <xdr:to>
      <xdr:col>19</xdr:col>
      <xdr:colOff>199465</xdr:colOff>
      <xdr:row>16</xdr:row>
      <xdr:rowOff>164913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47625</xdr:colOff>
      <xdr:row>6</xdr:row>
      <xdr:rowOff>66675</xdr:rowOff>
    </xdr:from>
    <xdr:to>
      <xdr:col>9</xdr:col>
      <xdr:colOff>533401</xdr:colOff>
      <xdr:row>11</xdr:row>
      <xdr:rowOff>66675</xdr:rowOff>
    </xdr:to>
    <mc:AlternateContent xmlns:mc="http://schemas.openxmlformats.org/markup-compatibility/2006" xmlns:a14="http://schemas.microsoft.com/office/drawing/2010/main">
      <mc:Choice Requires="a14">
        <xdr:graphicFrame macro="">
          <xdr:nvGraphicFramePr>
            <xdr:cNvPr id="9" name="نام کالا 2"/>
            <xdr:cNvGraphicFramePr/>
          </xdr:nvGraphicFramePr>
          <xdr:xfrm>
            <a:off x="0" y="0"/>
            <a:ext cx="0" cy="0"/>
          </xdr:xfrm>
          <a:graphic>
            <a:graphicData uri="http://schemas.microsoft.com/office/drawing/2010/slicer">
              <sle:slicer xmlns:sle="http://schemas.microsoft.com/office/drawing/2010/slicer" name="نام کالا 2"/>
            </a:graphicData>
          </a:graphic>
        </xdr:graphicFrame>
      </mc:Choice>
      <mc:Fallback xmlns="">
        <xdr:sp macro="" textlink="">
          <xdr:nvSpPr>
            <xdr:cNvPr id="0" name=""/>
            <xdr:cNvSpPr>
              <a:spLocks noTextEdit="1"/>
            </xdr:cNvSpPr>
          </xdr:nvSpPr>
          <xdr:spPr>
            <a:xfrm>
              <a:off x="9981666599" y="1209675"/>
              <a:ext cx="4143376"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47625</xdr:colOff>
      <xdr:row>2</xdr:row>
      <xdr:rowOff>76200</xdr:rowOff>
    </xdr:from>
    <xdr:to>
      <xdr:col>9</xdr:col>
      <xdr:colOff>542925</xdr:colOff>
      <xdr:row>6</xdr:row>
      <xdr:rowOff>19050</xdr:rowOff>
    </xdr:to>
    <mc:AlternateContent xmlns:mc="http://schemas.openxmlformats.org/markup-compatibility/2006" xmlns:a14="http://schemas.microsoft.com/office/drawing/2010/main">
      <mc:Choice Requires="a14">
        <xdr:graphicFrame macro="">
          <xdr:nvGraphicFramePr>
            <xdr:cNvPr id="10" name="نام برند 2"/>
            <xdr:cNvGraphicFramePr/>
          </xdr:nvGraphicFramePr>
          <xdr:xfrm>
            <a:off x="0" y="0"/>
            <a:ext cx="0" cy="0"/>
          </xdr:xfrm>
          <a:graphic>
            <a:graphicData uri="http://schemas.microsoft.com/office/drawing/2010/slicer">
              <sle:slicer xmlns:sle="http://schemas.microsoft.com/office/drawing/2010/slicer" name="نام برند 2"/>
            </a:graphicData>
          </a:graphic>
        </xdr:graphicFrame>
      </mc:Choice>
      <mc:Fallback xmlns="">
        <xdr:sp macro="" textlink="">
          <xdr:nvSpPr>
            <xdr:cNvPr id="0" name=""/>
            <xdr:cNvSpPr>
              <a:spLocks noTextEdit="1"/>
            </xdr:cNvSpPr>
          </xdr:nvSpPr>
          <xdr:spPr>
            <a:xfrm>
              <a:off x="9981657075" y="457200"/>
              <a:ext cx="4152900" cy="704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333375</xdr:colOff>
      <xdr:row>1</xdr:row>
      <xdr:rowOff>57150</xdr:rowOff>
    </xdr:from>
    <xdr:to>
      <xdr:col>20</xdr:col>
      <xdr:colOff>114300</xdr:colOff>
      <xdr:row>21</xdr:row>
      <xdr:rowOff>180975</xdr:rowOff>
    </xdr:to>
    <xdr:sp macro="" textlink="">
      <xdr:nvSpPr>
        <xdr:cNvPr id="2" name="Rounded Rectangle 1"/>
        <xdr:cNvSpPr/>
      </xdr:nvSpPr>
      <xdr:spPr>
        <a:xfrm flipH="1">
          <a:off x="9975380100" y="247650"/>
          <a:ext cx="11972925" cy="3933825"/>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0</xdr:col>
      <xdr:colOff>47626</xdr:colOff>
      <xdr:row>3</xdr:row>
      <xdr:rowOff>57150</xdr:rowOff>
    </xdr:from>
    <xdr:to>
      <xdr:col>2</xdr:col>
      <xdr:colOff>9526</xdr:colOff>
      <xdr:row>5</xdr:row>
      <xdr:rowOff>142875</xdr:rowOff>
    </xdr:to>
    <xdr:sp macro="" textlink="">
      <xdr:nvSpPr>
        <xdr:cNvPr id="3" name="Flowchart: Alternate Process 2">
          <a:hlinkClick xmlns:r="http://schemas.openxmlformats.org/officeDocument/2006/relationships" r:id="rId1"/>
        </xdr:cNvPr>
        <xdr:cNvSpPr/>
      </xdr:nvSpPr>
      <xdr:spPr>
        <a:xfrm flipH="1">
          <a:off x="9986457674" y="62865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منوی اصلی</a:t>
          </a:r>
          <a:endParaRPr lang="en-US" sz="1100">
            <a:cs typeface="B Titr" panose="00000700000000000000" pitchFamily="2" charset="-78"/>
          </a:endParaRPr>
        </a:p>
      </xdr:txBody>
    </xdr:sp>
    <xdr:clientData/>
  </xdr:twoCellAnchor>
  <xdr:twoCellAnchor>
    <xdr:from>
      <xdr:col>0</xdr:col>
      <xdr:colOff>47626</xdr:colOff>
      <xdr:row>6</xdr:row>
      <xdr:rowOff>42863</xdr:rowOff>
    </xdr:from>
    <xdr:to>
      <xdr:col>2</xdr:col>
      <xdr:colOff>9526</xdr:colOff>
      <xdr:row>8</xdr:row>
      <xdr:rowOff>128588</xdr:rowOff>
    </xdr:to>
    <xdr:sp macro="" textlink="">
      <xdr:nvSpPr>
        <xdr:cNvPr id="4" name="Flowchart: Alternate Process 3">
          <a:hlinkClick xmlns:r="http://schemas.openxmlformats.org/officeDocument/2006/relationships" r:id="rId2"/>
        </xdr:cNvPr>
        <xdr:cNvSpPr/>
      </xdr:nvSpPr>
      <xdr:spPr>
        <a:xfrm flipH="1">
          <a:off x="9986457674" y="1185863"/>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یک</a:t>
          </a:r>
          <a:endParaRPr lang="en-US" sz="1100">
            <a:cs typeface="B Titr" panose="00000700000000000000" pitchFamily="2" charset="-78"/>
          </a:endParaRPr>
        </a:p>
      </xdr:txBody>
    </xdr:sp>
    <xdr:clientData/>
  </xdr:twoCellAnchor>
  <xdr:twoCellAnchor>
    <xdr:from>
      <xdr:col>0</xdr:col>
      <xdr:colOff>47626</xdr:colOff>
      <xdr:row>9</xdr:row>
      <xdr:rowOff>28576</xdr:rowOff>
    </xdr:from>
    <xdr:to>
      <xdr:col>2</xdr:col>
      <xdr:colOff>9526</xdr:colOff>
      <xdr:row>11</xdr:row>
      <xdr:rowOff>114301</xdr:rowOff>
    </xdr:to>
    <xdr:sp macro="" textlink="">
      <xdr:nvSpPr>
        <xdr:cNvPr id="5" name="Flowchart: Alternate Process 4">
          <a:hlinkClick xmlns:r="http://schemas.openxmlformats.org/officeDocument/2006/relationships" r:id="rId3"/>
        </xdr:cNvPr>
        <xdr:cNvSpPr/>
      </xdr:nvSpPr>
      <xdr:spPr>
        <a:xfrm flipH="1">
          <a:off x="9986457674" y="1743076"/>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دو</a:t>
          </a:r>
          <a:endParaRPr lang="en-US" sz="1100">
            <a:cs typeface="B Titr" panose="00000700000000000000" pitchFamily="2" charset="-78"/>
          </a:endParaRPr>
        </a:p>
      </xdr:txBody>
    </xdr:sp>
    <xdr:clientData/>
  </xdr:twoCellAnchor>
  <xdr:twoCellAnchor>
    <xdr:from>
      <xdr:col>0</xdr:col>
      <xdr:colOff>47626</xdr:colOff>
      <xdr:row>12</xdr:row>
      <xdr:rowOff>14288</xdr:rowOff>
    </xdr:from>
    <xdr:to>
      <xdr:col>2</xdr:col>
      <xdr:colOff>9526</xdr:colOff>
      <xdr:row>14</xdr:row>
      <xdr:rowOff>100013</xdr:rowOff>
    </xdr:to>
    <xdr:sp macro="" textlink="">
      <xdr:nvSpPr>
        <xdr:cNvPr id="6" name="Flowchart: Alternate Process 5">
          <a:hlinkClick xmlns:r="http://schemas.openxmlformats.org/officeDocument/2006/relationships" r:id="rId4"/>
        </xdr:cNvPr>
        <xdr:cNvSpPr/>
      </xdr:nvSpPr>
      <xdr:spPr>
        <a:xfrm flipH="1">
          <a:off x="9986457674" y="2300288"/>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سه</a:t>
          </a:r>
          <a:endParaRPr lang="en-US" sz="1100">
            <a:cs typeface="B Titr" panose="00000700000000000000" pitchFamily="2" charset="-78"/>
          </a:endParaRPr>
        </a:p>
      </xdr:txBody>
    </xdr:sp>
    <xdr:clientData/>
  </xdr:twoCellAnchor>
  <xdr:twoCellAnchor>
    <xdr:from>
      <xdr:col>0</xdr:col>
      <xdr:colOff>0</xdr:colOff>
      <xdr:row>15</xdr:row>
      <xdr:rowOff>0</xdr:rowOff>
    </xdr:from>
    <xdr:to>
      <xdr:col>2</xdr:col>
      <xdr:colOff>243840</xdr:colOff>
      <xdr:row>17</xdr:row>
      <xdr:rowOff>85725</xdr:rowOff>
    </xdr:to>
    <xdr:sp macro="" textlink="">
      <xdr:nvSpPr>
        <xdr:cNvPr id="7" name="Flowchart: Alternate Process 6">
          <a:hlinkClick xmlns:r="http://schemas.openxmlformats.org/officeDocument/2006/relationships" r:id="rId5"/>
        </xdr:cNvPr>
        <xdr:cNvSpPr/>
      </xdr:nvSpPr>
      <xdr:spPr>
        <a:xfrm flipH="1">
          <a:off x="9986223360" y="2857500"/>
          <a:ext cx="146304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rgbClr val="FF0000"/>
              </a:solidFill>
              <a:cs typeface="B Titr" panose="00000700000000000000" pitchFamily="2" charset="-78"/>
            </a:rPr>
            <a:t>گزارش چهار</a:t>
          </a:r>
          <a:endParaRPr lang="en-US" sz="1100">
            <a:solidFill>
              <a:srgbClr val="FF0000"/>
            </a:solidFill>
            <a:cs typeface="B Titr" panose="00000700000000000000" pitchFamily="2" charset="-78"/>
          </a:endParaRPr>
        </a:p>
      </xdr:txBody>
    </xdr:sp>
    <xdr:clientData/>
  </xdr:twoCellAnchor>
  <xdr:twoCellAnchor>
    <xdr:from>
      <xdr:col>10</xdr:col>
      <xdr:colOff>552450</xdr:colOff>
      <xdr:row>2</xdr:row>
      <xdr:rowOff>142875</xdr:rowOff>
    </xdr:from>
    <xdr:to>
      <xdr:col>18</xdr:col>
      <xdr:colOff>247650</xdr:colOff>
      <xdr:row>17</xdr:row>
      <xdr:rowOff>28575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314325</xdr:colOff>
          <xdr:row>4</xdr:row>
          <xdr:rowOff>85725</xdr:rowOff>
        </xdr:from>
        <xdr:to>
          <xdr:col>10</xdr:col>
          <xdr:colOff>295275</xdr:colOff>
          <xdr:row>5</xdr:row>
          <xdr:rowOff>180975</xdr:rowOff>
        </xdr:to>
        <xdr:sp macro="" textlink="">
          <xdr:nvSpPr>
            <xdr:cNvPr id="33793" name="Scroll Bar 1" hidden="1">
              <a:extLst>
                <a:ext uri="{63B3BB69-23CF-44E3-9099-C40C66FF867C}">
                  <a14:compatExt spid="_x0000_s337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7</xdr:row>
          <xdr:rowOff>95250</xdr:rowOff>
        </xdr:from>
        <xdr:to>
          <xdr:col>10</xdr:col>
          <xdr:colOff>76200</xdr:colOff>
          <xdr:row>12</xdr:row>
          <xdr:rowOff>19050</xdr:rowOff>
        </xdr:to>
        <xdr:sp macro="" textlink="">
          <xdr:nvSpPr>
            <xdr:cNvPr id="33794" name="Spinner 2" hidden="1">
              <a:extLst>
                <a:ext uri="{63B3BB69-23CF-44E3-9099-C40C66FF867C}">
                  <a14:compatExt spid="_x0000_s33794"/>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200025</xdr:colOff>
          <xdr:row>1</xdr:row>
          <xdr:rowOff>38100</xdr:rowOff>
        </xdr:from>
        <xdr:to>
          <xdr:col>5</xdr:col>
          <xdr:colOff>457200</xdr:colOff>
          <xdr:row>8</xdr:row>
          <xdr:rowOff>152400</xdr:rowOff>
        </xdr:to>
        <xdr:sp macro="" textlink="">
          <xdr:nvSpPr>
            <xdr:cNvPr id="34817" name="List Box 1" hidden="1">
              <a:extLst>
                <a:ext uri="{63B3BB69-23CF-44E3-9099-C40C66FF867C}">
                  <a14:compatExt spid="_x0000_s34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504826</xdr:colOff>
      <xdr:row>2</xdr:row>
      <xdr:rowOff>276226</xdr:rowOff>
    </xdr:from>
    <xdr:to>
      <xdr:col>18</xdr:col>
      <xdr:colOff>342900</xdr:colOff>
      <xdr:row>4</xdr:row>
      <xdr:rowOff>76200</xdr:rowOff>
    </xdr:to>
    <xdr:sp macro="" textlink="I8">
      <xdr:nvSpPr>
        <xdr:cNvPr id="3" name="TextBox 2"/>
        <xdr:cNvSpPr txBox="1"/>
      </xdr:nvSpPr>
      <xdr:spPr>
        <a:xfrm>
          <a:off x="10687051" y="657226"/>
          <a:ext cx="1057274" cy="371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50D70A8-7487-4678-8F78-E98E36B0EB76}" type="TxLink">
            <a:rPr lang="en-US" sz="1100" b="0" i="0" u="none" strike="noStrike">
              <a:solidFill>
                <a:srgbClr val="FF0000"/>
              </a:solidFill>
              <a:latin typeface="IRTitr" panose="02000506000000020002" pitchFamily="2" charset="-78"/>
              <a:cs typeface="IRTitr" panose="02000506000000020002" pitchFamily="2" charset="-78"/>
            </a:rPr>
            <a:pPr/>
            <a:t> </a:t>
          </a:fld>
          <a:endParaRPr lang="en-US">
            <a:solidFill>
              <a:srgbClr val="FF0000"/>
            </a:solidFill>
            <a:latin typeface="IRTitr" panose="02000506000000020002" pitchFamily="2" charset="-78"/>
            <a:cs typeface="IRTitr" panose="02000506000000020002" pitchFamily="2" charset="-78"/>
          </a:endParaRPr>
        </a:p>
      </xdr:txBody>
    </xdr:sp>
    <xdr:clientData/>
  </xdr:twoCellAnchor>
  <xdr:twoCellAnchor>
    <xdr:from>
      <xdr:col>12</xdr:col>
      <xdr:colOff>57150</xdr:colOff>
      <xdr:row>2</xdr:row>
      <xdr:rowOff>95250</xdr:rowOff>
    </xdr:from>
    <xdr:to>
      <xdr:col>19</xdr:col>
      <xdr:colOff>361950</xdr:colOff>
      <xdr:row>12</xdr:row>
      <xdr:rowOff>171450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82663</xdr:colOff>
      <xdr:row>2</xdr:row>
      <xdr:rowOff>19051</xdr:rowOff>
    </xdr:from>
    <xdr:to>
      <xdr:col>9</xdr:col>
      <xdr:colOff>299357</xdr:colOff>
      <xdr:row>18</xdr:row>
      <xdr:rowOff>63500</xdr:rowOff>
    </xdr:to>
    <xdr:grpSp>
      <xdr:nvGrpSpPr>
        <xdr:cNvPr id="5" name="Group 4"/>
        <xdr:cNvGrpSpPr/>
      </xdr:nvGrpSpPr>
      <xdr:grpSpPr>
        <a:xfrm>
          <a:off x="3978388" y="400051"/>
          <a:ext cx="2045494" cy="3854449"/>
          <a:chOff x="3773601" y="161926"/>
          <a:chExt cx="2038350" cy="3854449"/>
        </a:xfrm>
      </xdr:grpSpPr>
      <xdr:grpSp>
        <xdr:nvGrpSpPr>
          <xdr:cNvPr id="6" name="Group 5"/>
          <xdr:cNvGrpSpPr/>
        </xdr:nvGrpSpPr>
        <xdr:grpSpPr>
          <a:xfrm>
            <a:off x="4247697" y="161926"/>
            <a:ext cx="1070427" cy="3854449"/>
            <a:chOff x="4247697" y="161926"/>
            <a:chExt cx="1070427" cy="3854449"/>
          </a:xfrm>
        </xdr:grpSpPr>
        <xdr:sp macro="" textlink="">
          <xdr:nvSpPr>
            <xdr:cNvPr id="8" name="Rounded Rectangle 7"/>
            <xdr:cNvSpPr/>
          </xdr:nvSpPr>
          <xdr:spPr>
            <a:xfrm>
              <a:off x="4405312" y="161926"/>
              <a:ext cx="776288" cy="3448050"/>
            </a:xfrm>
            <a:prstGeom prst="round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 name="Oval 8"/>
            <xdr:cNvSpPr/>
          </xdr:nvSpPr>
          <xdr:spPr>
            <a:xfrm>
              <a:off x="4247697" y="3409952"/>
              <a:ext cx="1070427" cy="606423"/>
            </a:xfrm>
            <a:prstGeom prst="ellipse">
              <a:avLst/>
            </a:prstGeom>
            <a:ln w="63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aphicFrame macro="">
        <xdr:nvGraphicFramePr>
          <xdr:cNvPr id="7" name="Chart 6"/>
          <xdr:cNvGraphicFramePr/>
        </xdr:nvGraphicFramePr>
        <xdr:xfrm>
          <a:off x="3773601" y="213631"/>
          <a:ext cx="2038350" cy="3295651"/>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29.xml><?xml version="1.0" encoding="utf-8"?>
<c:userShapes xmlns:c="http://schemas.openxmlformats.org/drawingml/2006/chart">
  <cdr:relSizeAnchor xmlns:cdr="http://schemas.openxmlformats.org/drawingml/2006/chartDrawing">
    <cdr:from>
      <cdr:x>0.47708</cdr:x>
      <cdr:y>0.4375</cdr:y>
    </cdr:from>
    <cdr:to>
      <cdr:x>0.54167</cdr:x>
      <cdr:y>0.54514</cdr:y>
    </cdr:to>
    <cdr:sp macro="" textlink="">
      <cdr:nvSpPr>
        <cdr:cNvPr id="2" name="Oval 1"/>
        <cdr:cNvSpPr/>
      </cdr:nvSpPr>
      <cdr:spPr>
        <a:xfrm xmlns:a="http://schemas.openxmlformats.org/drawingml/2006/main">
          <a:off x="2181225" y="1200150"/>
          <a:ext cx="295275" cy="295275"/>
        </a:xfrm>
        <a:prstGeom xmlns:a="http://schemas.openxmlformats.org/drawingml/2006/main" prst="ellipse">
          <a:avLst/>
        </a:prstGeom>
      </cdr:spPr>
      <cdr:style>
        <a:lnRef xmlns:a="http://schemas.openxmlformats.org/drawingml/2006/main" idx="0">
          <a:schemeClr val="dk1"/>
        </a:lnRef>
        <a:fillRef xmlns:a="http://schemas.openxmlformats.org/drawingml/2006/main" idx="3">
          <a:schemeClr val="dk1"/>
        </a:fillRef>
        <a:effectRef xmlns:a="http://schemas.openxmlformats.org/drawingml/2006/main" idx="3">
          <a:schemeClr val="dk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4</xdr:col>
      <xdr:colOff>582268</xdr:colOff>
      <xdr:row>1</xdr:row>
      <xdr:rowOff>256347</xdr:rowOff>
    </xdr:from>
    <xdr:to>
      <xdr:col>16</xdr:col>
      <xdr:colOff>0</xdr:colOff>
      <xdr:row>9</xdr:row>
      <xdr:rowOff>84026</xdr:rowOff>
    </xdr:to>
    <xdr:pic>
      <xdr:nvPicPr>
        <xdr:cNvPr id="2" name="Picture 1"/>
        <xdr:cNvPicPr>
          <a:picLocks noChangeAspect="1"/>
        </xdr:cNvPicPr>
      </xdr:nvPicPr>
      <xdr:blipFill>
        <a:blip xmlns:r="http://schemas.openxmlformats.org/officeDocument/2006/relationships" r:embed="rId1"/>
        <a:stretch>
          <a:fillRect/>
        </a:stretch>
      </xdr:blipFill>
      <xdr:spPr>
        <a:xfrm>
          <a:off x="3115918" y="799272"/>
          <a:ext cx="2446682" cy="2866154"/>
        </a:xfrm>
        <a:prstGeom prst="rect">
          <a:avLst/>
        </a:prstGeom>
      </xdr:spPr>
    </xdr:pic>
    <xdr:clientData/>
  </xdr:twoCellAnchor>
  <xdr:twoCellAnchor>
    <xdr:from>
      <xdr:col>0</xdr:col>
      <xdr:colOff>400050</xdr:colOff>
      <xdr:row>2</xdr:row>
      <xdr:rowOff>342900</xdr:rowOff>
    </xdr:from>
    <xdr:to>
      <xdr:col>24</xdr:col>
      <xdr:colOff>1390650</xdr:colOff>
      <xdr:row>6</xdr:row>
      <xdr:rowOff>228600</xdr:rowOff>
    </xdr:to>
    <xdr:cxnSp macro="">
      <xdr:nvCxnSpPr>
        <xdr:cNvPr id="3" name="Straight Arrow Connector 2"/>
        <xdr:cNvCxnSpPr/>
      </xdr:nvCxnSpPr>
      <xdr:spPr>
        <a:xfrm flipV="1">
          <a:off x="400050" y="1390650"/>
          <a:ext cx="9820275" cy="1552575"/>
        </a:xfrm>
        <a:prstGeom prst="straightConnector1">
          <a:avLst/>
        </a:prstGeom>
        <a:ln w="28575">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30.xml><?xml version="1.0" encoding="utf-8"?>
<c:userShapes xmlns:c="http://schemas.openxmlformats.org/drawingml/2006/chart">
  <cdr:relSizeAnchor xmlns:cdr="http://schemas.openxmlformats.org/drawingml/2006/chartDrawing">
    <cdr:from>
      <cdr:x>0.40465</cdr:x>
      <cdr:y>0</cdr:y>
    </cdr:from>
    <cdr:to>
      <cdr:x>0.62791</cdr:x>
      <cdr:y>0.08671</cdr:y>
    </cdr:to>
    <cdr:sp macro="" textlink="EXAMPLE_PROJECTS!$A$5">
      <cdr:nvSpPr>
        <cdr:cNvPr id="2" name="TextBox 1"/>
        <cdr:cNvSpPr txBox="1"/>
      </cdr:nvSpPr>
      <cdr:spPr>
        <a:xfrm xmlns:a="http://schemas.openxmlformats.org/drawingml/2006/main">
          <a:off x="828675" y="0"/>
          <a:ext cx="4572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E05C8FE-0DC3-4F4A-9828-67E79615B9BD}" type="TxLink">
            <a:rPr lang="en-US" sz="1100" b="0" i="0" u="none" strike="noStrike">
              <a:solidFill>
                <a:schemeClr val="accent2">
                  <a:lumMod val="20000"/>
                  <a:lumOff val="80000"/>
                </a:schemeClr>
              </a:solidFill>
              <a:latin typeface="Calibri"/>
              <a:cs typeface="B Titr"/>
            </a:rPr>
            <a:pPr/>
            <a:t>69%</a:t>
          </a:fld>
          <a:endParaRPr lang="en-US" sz="1100">
            <a:solidFill>
              <a:schemeClr val="accent2">
                <a:lumMod val="20000"/>
                <a:lumOff val="80000"/>
              </a:schemeClr>
            </a:solidFill>
          </a:endParaRPr>
        </a:p>
      </cdr:txBody>
    </cdr:sp>
  </cdr:relSizeAnchor>
</c:userShapes>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5</xdr:row>
          <xdr:rowOff>19050</xdr:rowOff>
        </xdr:from>
        <xdr:to>
          <xdr:col>6</xdr:col>
          <xdr:colOff>390525</xdr:colOff>
          <xdr:row>6</xdr:row>
          <xdr:rowOff>114300</xdr:rowOff>
        </xdr:to>
        <xdr:sp macro="" textlink="">
          <xdr:nvSpPr>
            <xdr:cNvPr id="35841" name="Scroll Bar 1" hidden="1">
              <a:extLst>
                <a:ext uri="{63B3BB69-23CF-44E3-9099-C40C66FF867C}">
                  <a14:compatExt spid="_x0000_s3584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11</xdr:col>
      <xdr:colOff>600807</xdr:colOff>
      <xdr:row>5</xdr:row>
      <xdr:rowOff>5863</xdr:rowOff>
    </xdr:from>
    <xdr:to>
      <xdr:col>19</xdr:col>
      <xdr:colOff>307730</xdr:colOff>
      <xdr:row>19</xdr:row>
      <xdr:rowOff>82063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59531</xdr:colOff>
      <xdr:row>0</xdr:row>
      <xdr:rowOff>148829</xdr:rowOff>
    </xdr:from>
    <xdr:to>
      <xdr:col>12</xdr:col>
      <xdr:colOff>107155</xdr:colOff>
      <xdr:row>3</xdr:row>
      <xdr:rowOff>29766</xdr:rowOff>
    </xdr:to>
    <xdr:sp macro="" textlink="">
      <xdr:nvSpPr>
        <xdr:cNvPr id="2" name="TextBox 1"/>
        <xdr:cNvSpPr txBox="1"/>
      </xdr:nvSpPr>
      <xdr:spPr>
        <a:xfrm>
          <a:off x="6174581" y="148829"/>
          <a:ext cx="1266824" cy="623887"/>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fa-IR" sz="1100">
              <a:cs typeface="B Jadid" panose="00000700000000000000" pitchFamily="2" charset="-78"/>
            </a:rPr>
            <a:t>قفل کردن سلول ها</a:t>
          </a:r>
          <a:endParaRPr lang="en-US" sz="1100">
            <a:cs typeface="B Jadid" panose="00000700000000000000" pitchFamily="2" charset="-78"/>
          </a:endParaRPr>
        </a:p>
      </xdr:txBody>
    </xdr:sp>
    <xdr:clientData/>
  </xdr:twoCellAnchor>
  <xdr:twoCellAnchor>
    <xdr:from>
      <xdr:col>11</xdr:col>
      <xdr:colOff>410765</xdr:colOff>
      <xdr:row>0</xdr:row>
      <xdr:rowOff>214312</xdr:rowOff>
    </xdr:from>
    <xdr:to>
      <xdr:col>11</xdr:col>
      <xdr:colOff>529828</xdr:colOff>
      <xdr:row>1</xdr:row>
      <xdr:rowOff>53578</xdr:rowOff>
    </xdr:to>
    <xdr:sp macro="" textlink="">
      <xdr:nvSpPr>
        <xdr:cNvPr id="3" name="Multiply 2"/>
        <xdr:cNvSpPr/>
      </xdr:nvSpPr>
      <xdr:spPr>
        <a:xfrm>
          <a:off x="7135415" y="214312"/>
          <a:ext cx="119063" cy="125016"/>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369794</xdr:colOff>
      <xdr:row>1</xdr:row>
      <xdr:rowOff>84044</xdr:rowOff>
    </xdr:from>
    <xdr:to>
      <xdr:col>9</xdr:col>
      <xdr:colOff>196103</xdr:colOff>
      <xdr:row>7</xdr:row>
      <xdr:rowOff>44823</xdr:rowOff>
    </xdr:to>
    <xdr:cxnSp macro="">
      <xdr:nvCxnSpPr>
        <xdr:cNvPr id="2" name="Straight Arrow Connector 1"/>
        <xdr:cNvCxnSpPr/>
      </xdr:nvCxnSpPr>
      <xdr:spPr>
        <a:xfrm>
          <a:off x="4017869" y="465044"/>
          <a:ext cx="1331259" cy="133237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369794</xdr:colOff>
      <xdr:row>1</xdr:row>
      <xdr:rowOff>84044</xdr:rowOff>
    </xdr:from>
    <xdr:to>
      <xdr:col>9</xdr:col>
      <xdr:colOff>196103</xdr:colOff>
      <xdr:row>7</xdr:row>
      <xdr:rowOff>44823</xdr:rowOff>
    </xdr:to>
    <xdr:cxnSp macro="">
      <xdr:nvCxnSpPr>
        <xdr:cNvPr id="2" name="Straight Arrow Connector 1"/>
        <xdr:cNvCxnSpPr/>
      </xdr:nvCxnSpPr>
      <xdr:spPr>
        <a:xfrm>
          <a:off x="4017869" y="465044"/>
          <a:ext cx="1331259" cy="133237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582268</xdr:colOff>
      <xdr:row>1</xdr:row>
      <xdr:rowOff>256347</xdr:rowOff>
    </xdr:from>
    <xdr:to>
      <xdr:col>16</xdr:col>
      <xdr:colOff>0</xdr:colOff>
      <xdr:row>9</xdr:row>
      <xdr:rowOff>84026</xdr:rowOff>
    </xdr:to>
    <xdr:pic>
      <xdr:nvPicPr>
        <xdr:cNvPr id="2" name="Picture 1"/>
        <xdr:cNvPicPr>
          <a:picLocks noChangeAspect="1"/>
        </xdr:cNvPicPr>
      </xdr:nvPicPr>
      <xdr:blipFill>
        <a:blip xmlns:r="http://schemas.openxmlformats.org/officeDocument/2006/relationships" r:embed="rId1"/>
        <a:stretch>
          <a:fillRect/>
        </a:stretch>
      </xdr:blipFill>
      <xdr:spPr>
        <a:xfrm>
          <a:off x="3115918" y="799272"/>
          <a:ext cx="2446682" cy="2866154"/>
        </a:xfrm>
        <a:prstGeom prst="rect">
          <a:avLst/>
        </a:prstGeom>
      </xdr:spPr>
    </xdr:pic>
    <xdr:clientData/>
  </xdr:twoCellAnchor>
  <xdr:twoCellAnchor>
    <xdr:from>
      <xdr:col>1</xdr:col>
      <xdr:colOff>485775</xdr:colOff>
      <xdr:row>2</xdr:row>
      <xdr:rowOff>342901</xdr:rowOff>
    </xdr:from>
    <xdr:to>
      <xdr:col>24</xdr:col>
      <xdr:colOff>1133475</xdr:colOff>
      <xdr:row>8</xdr:row>
      <xdr:rowOff>209550</xdr:rowOff>
    </xdr:to>
    <xdr:cxnSp macro="">
      <xdr:nvCxnSpPr>
        <xdr:cNvPr id="3" name="Straight Arrow Connector 2"/>
        <xdr:cNvCxnSpPr/>
      </xdr:nvCxnSpPr>
      <xdr:spPr>
        <a:xfrm flipV="1">
          <a:off x="1095375" y="1390651"/>
          <a:ext cx="9010650" cy="2114549"/>
        </a:xfrm>
        <a:prstGeom prst="straightConnector1">
          <a:avLst/>
        </a:prstGeom>
        <a:ln w="28575">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544168</xdr:colOff>
      <xdr:row>0</xdr:row>
      <xdr:rowOff>103947</xdr:rowOff>
    </xdr:from>
    <xdr:to>
      <xdr:col>13</xdr:col>
      <xdr:colOff>180975</xdr:colOff>
      <xdr:row>5</xdr:row>
      <xdr:rowOff>341469</xdr:rowOff>
    </xdr:to>
    <xdr:pic>
      <xdr:nvPicPr>
        <xdr:cNvPr id="2" name="Picture 1"/>
        <xdr:cNvPicPr>
          <a:picLocks noChangeAspect="1"/>
        </xdr:cNvPicPr>
      </xdr:nvPicPr>
      <xdr:blipFill>
        <a:blip xmlns:r="http://schemas.openxmlformats.org/officeDocument/2006/relationships" r:embed="rId1"/>
        <a:stretch>
          <a:fillRect/>
        </a:stretch>
      </xdr:blipFill>
      <xdr:spPr>
        <a:xfrm>
          <a:off x="3077818" y="103947"/>
          <a:ext cx="2170457" cy="2542572"/>
        </a:xfrm>
        <a:prstGeom prst="rect">
          <a:avLst/>
        </a:prstGeom>
      </xdr:spPr>
    </xdr:pic>
    <xdr:clientData/>
  </xdr:twoCellAnchor>
  <xdr:twoCellAnchor>
    <xdr:from>
      <xdr:col>1</xdr:col>
      <xdr:colOff>419100</xdr:colOff>
      <xdr:row>2</xdr:row>
      <xdr:rowOff>352425</xdr:rowOff>
    </xdr:from>
    <xdr:to>
      <xdr:col>16</xdr:col>
      <xdr:colOff>1400175</xdr:colOff>
      <xdr:row>8</xdr:row>
      <xdr:rowOff>219075</xdr:rowOff>
    </xdr:to>
    <xdr:cxnSp macro="">
      <xdr:nvCxnSpPr>
        <xdr:cNvPr id="3" name="Straight Arrow Connector 2"/>
        <xdr:cNvCxnSpPr/>
      </xdr:nvCxnSpPr>
      <xdr:spPr>
        <a:xfrm flipV="1">
          <a:off x="1028700" y="1400175"/>
          <a:ext cx="8058150" cy="2114550"/>
        </a:xfrm>
        <a:prstGeom prst="straightConnector1">
          <a:avLst/>
        </a:prstGeom>
        <a:ln w="19050">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3105979</xdr:colOff>
      <xdr:row>7</xdr:row>
      <xdr:rowOff>99392</xdr:rowOff>
    </xdr:from>
    <xdr:to>
      <xdr:col>12</xdr:col>
      <xdr:colOff>424610</xdr:colOff>
      <xdr:row>14</xdr:row>
      <xdr:rowOff>75911</xdr:rowOff>
    </xdr:to>
    <xdr:pic>
      <xdr:nvPicPr>
        <xdr:cNvPr id="2" name="Picture 1"/>
        <xdr:cNvPicPr>
          <a:picLocks noChangeAspect="1"/>
        </xdr:cNvPicPr>
      </xdr:nvPicPr>
      <xdr:blipFill>
        <a:blip xmlns:r="http://schemas.openxmlformats.org/officeDocument/2006/relationships" r:embed="rId1"/>
        <a:stretch>
          <a:fillRect/>
        </a:stretch>
      </xdr:blipFill>
      <xdr:spPr>
        <a:xfrm>
          <a:off x="9363904" y="2356817"/>
          <a:ext cx="1633456" cy="19767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126581</xdr:colOff>
      <xdr:row>4</xdr:row>
      <xdr:rowOff>9160</xdr:rowOff>
    </xdr:from>
    <xdr:to>
      <xdr:col>5</xdr:col>
      <xdr:colOff>249678</xdr:colOff>
      <xdr:row>6</xdr:row>
      <xdr:rowOff>206988</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231" t="12462" r="14061" b="8934"/>
        <a:stretch/>
      </xdr:blipFill>
      <xdr:spPr>
        <a:xfrm>
          <a:off x="2803106" y="1152160"/>
          <a:ext cx="732697" cy="769328"/>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4</xdr:col>
      <xdr:colOff>117230</xdr:colOff>
      <xdr:row>0</xdr:row>
      <xdr:rowOff>53579</xdr:rowOff>
    </xdr:from>
    <xdr:to>
      <xdr:col>6</xdr:col>
      <xdr:colOff>375045</xdr:colOff>
      <xdr:row>3</xdr:row>
      <xdr:rowOff>249115</xdr:rowOff>
    </xdr:to>
    <xdr:sp macro="" textlink="">
      <xdr:nvSpPr>
        <xdr:cNvPr id="3" name="TextBox 2"/>
        <xdr:cNvSpPr txBox="1"/>
      </xdr:nvSpPr>
      <xdr:spPr>
        <a:xfrm>
          <a:off x="2793755" y="53579"/>
          <a:ext cx="1477015" cy="1052786"/>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ctr"/>
          <a:r>
            <a:rPr lang="en-US" sz="1800" b="0"/>
            <a:t>@acexcel</a:t>
          </a:r>
        </a:p>
        <a:p>
          <a:pPr algn="ctr"/>
          <a:r>
            <a:rPr lang="en-US" sz="1100" b="0"/>
            <a:t>@aliMogharrebi</a:t>
          </a:r>
        </a:p>
        <a:p>
          <a:pPr algn="ctr"/>
          <a:r>
            <a:rPr lang="en-US" sz="1100" b="0"/>
            <a:t>09392218434</a:t>
          </a:r>
        </a:p>
        <a:p>
          <a:pPr algn="ctr"/>
          <a:r>
            <a:rPr lang="en-US" sz="1100" b="0"/>
            <a:t>09211895199</a:t>
          </a:r>
        </a:p>
        <a:p>
          <a:pPr algn="ctr"/>
          <a:r>
            <a:rPr lang="en-US" sz="1100" b="0"/>
            <a:t>mrexcel.blogfa.com</a:t>
          </a:r>
        </a:p>
      </xdr:txBody>
    </xdr:sp>
    <xdr:clientData/>
  </xdr:twoCellAnchor>
  <xdr:twoCellAnchor editAs="oneCell">
    <xdr:from>
      <xdr:col>5</xdr:col>
      <xdr:colOff>278883</xdr:colOff>
      <xdr:row>4</xdr:row>
      <xdr:rowOff>9160</xdr:rowOff>
    </xdr:from>
    <xdr:to>
      <xdr:col>6</xdr:col>
      <xdr:colOff>363140</xdr:colOff>
      <xdr:row>6</xdr:row>
      <xdr:rowOff>217891</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65008" y="1152160"/>
          <a:ext cx="693857" cy="780231"/>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126581</xdr:colOff>
      <xdr:row>4</xdr:row>
      <xdr:rowOff>9160</xdr:rowOff>
    </xdr:from>
    <xdr:to>
      <xdr:col>5</xdr:col>
      <xdr:colOff>249678</xdr:colOff>
      <xdr:row>6</xdr:row>
      <xdr:rowOff>206988</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231" t="12462" r="14061" b="8934"/>
        <a:stretch/>
      </xdr:blipFill>
      <xdr:spPr>
        <a:xfrm>
          <a:off x="2803106" y="1152160"/>
          <a:ext cx="732697" cy="769328"/>
        </a:xfrm>
        <a:prstGeom prst="rect">
          <a:avLst/>
        </a:prstGeom>
      </xdr:spPr>
    </xdr:pic>
    <xdr:clientData/>
  </xdr:twoCellAnchor>
  <xdr:twoCellAnchor>
    <xdr:from>
      <xdr:col>4</xdr:col>
      <xdr:colOff>117230</xdr:colOff>
      <xdr:row>0</xdr:row>
      <xdr:rowOff>53579</xdr:rowOff>
    </xdr:from>
    <xdr:to>
      <xdr:col>6</xdr:col>
      <xdr:colOff>375045</xdr:colOff>
      <xdr:row>3</xdr:row>
      <xdr:rowOff>249115</xdr:rowOff>
    </xdr:to>
    <xdr:sp macro="" textlink="">
      <xdr:nvSpPr>
        <xdr:cNvPr id="3" name="TextBox 2"/>
        <xdr:cNvSpPr txBox="1"/>
      </xdr:nvSpPr>
      <xdr:spPr>
        <a:xfrm>
          <a:off x="2793755" y="53579"/>
          <a:ext cx="1477015" cy="1052786"/>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lang="en-US" sz="1800" b="0"/>
            <a:t>@acexcel</a:t>
          </a:r>
        </a:p>
        <a:p>
          <a:pPr algn="l"/>
          <a:r>
            <a:rPr lang="en-US" sz="1100" b="0"/>
            <a:t>@aliMogharrebi</a:t>
          </a:r>
        </a:p>
        <a:p>
          <a:pPr algn="l"/>
          <a:r>
            <a:rPr lang="en-US" sz="1100" b="0"/>
            <a:t>09392218434</a:t>
          </a:r>
        </a:p>
        <a:p>
          <a:pPr algn="l"/>
          <a:r>
            <a:rPr lang="en-US" sz="1100" b="0"/>
            <a:t>09211895199</a:t>
          </a:r>
        </a:p>
        <a:p>
          <a:pPr algn="l"/>
          <a:r>
            <a:rPr lang="en-US" sz="1100" b="0"/>
            <a:t>mrexcel.blogfa.com</a:t>
          </a:r>
        </a:p>
      </xdr:txBody>
    </xdr:sp>
    <xdr:clientData/>
  </xdr:twoCellAnchor>
  <xdr:twoCellAnchor editAs="oneCell">
    <xdr:from>
      <xdr:col>5</xdr:col>
      <xdr:colOff>278883</xdr:colOff>
      <xdr:row>4</xdr:row>
      <xdr:rowOff>9160</xdr:rowOff>
    </xdr:from>
    <xdr:to>
      <xdr:col>6</xdr:col>
      <xdr:colOff>363140</xdr:colOff>
      <xdr:row>6</xdr:row>
      <xdr:rowOff>217891</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65008" y="1152160"/>
          <a:ext cx="693857" cy="780231"/>
        </a:xfrm>
        <a:prstGeom prst="rect">
          <a:avLst/>
        </a:prstGeom>
      </xdr:spPr>
    </xdr:pic>
    <xdr:clientData/>
  </xdr:twoCellAnchor>
  <xdr:twoCellAnchor>
    <xdr:from>
      <xdr:col>4</xdr:col>
      <xdr:colOff>136922</xdr:colOff>
      <xdr:row>6</xdr:row>
      <xdr:rowOff>261937</xdr:rowOff>
    </xdr:from>
    <xdr:to>
      <xdr:col>6</xdr:col>
      <xdr:colOff>357187</xdr:colOff>
      <xdr:row>7</xdr:row>
      <xdr:rowOff>255984</xdr:rowOff>
    </xdr:to>
    <xdr:sp macro="" textlink="">
      <xdr:nvSpPr>
        <xdr:cNvPr id="5" name="Rectangle 4"/>
        <xdr:cNvSpPr/>
      </xdr:nvSpPr>
      <xdr:spPr>
        <a:xfrm>
          <a:off x="2813447" y="1976437"/>
          <a:ext cx="1439465" cy="279797"/>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ctr"/>
        <a:lstStyle/>
        <a:p>
          <a:pPr marL="0" indent="0" algn="ctr"/>
          <a:r>
            <a:rPr lang="fa-IR" sz="1200" b="0">
              <a:solidFill>
                <a:schemeClr val="lt1"/>
              </a:solidFill>
              <a:latin typeface="+mn-lt"/>
              <a:ea typeface="+mn-ea"/>
              <a:cs typeface="B Titr" panose="00000700000000000000" pitchFamily="2" charset="-78"/>
            </a:rPr>
            <a:t>مدرس:  علیرضا مقربی</a:t>
          </a:r>
          <a:endParaRPr lang="en-US" sz="1200" b="0">
            <a:solidFill>
              <a:schemeClr val="lt1"/>
            </a:solidFill>
            <a:latin typeface="+mn-lt"/>
            <a:ea typeface="+mn-ea"/>
            <a:cs typeface="B Titr" panose="00000700000000000000" pitchFamily="2" charset="-7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276225</xdr:colOff>
      <xdr:row>2</xdr:row>
      <xdr:rowOff>19050</xdr:rowOff>
    </xdr:from>
    <xdr:to>
      <xdr:col>6</xdr:col>
      <xdr:colOff>57150</xdr:colOff>
      <xdr:row>26</xdr:row>
      <xdr:rowOff>28575</xdr:rowOff>
    </xdr:to>
    <xdr:sp macro="" textlink="">
      <xdr:nvSpPr>
        <xdr:cNvPr id="2" name="Rounded Rectangle 1"/>
        <xdr:cNvSpPr/>
      </xdr:nvSpPr>
      <xdr:spPr>
        <a:xfrm>
          <a:off x="3438525" y="409575"/>
          <a:ext cx="1000125" cy="4581525"/>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127000</xdr:colOff>
      <xdr:row>0</xdr:row>
      <xdr:rowOff>133350</xdr:rowOff>
    </xdr:from>
    <xdr:to>
      <xdr:col>4</xdr:col>
      <xdr:colOff>359834</xdr:colOff>
      <xdr:row>15</xdr:row>
      <xdr:rowOff>19050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571500</xdr:colOff>
      <xdr:row>0</xdr:row>
      <xdr:rowOff>114300</xdr:rowOff>
    </xdr:from>
    <xdr:to>
      <xdr:col>7</xdr:col>
      <xdr:colOff>228600</xdr:colOff>
      <xdr:row>24</xdr:row>
      <xdr:rowOff>152400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514350</xdr:colOff>
      <xdr:row>24</xdr:row>
      <xdr:rowOff>123825</xdr:rowOff>
    </xdr:from>
    <xdr:to>
      <xdr:col>6</xdr:col>
      <xdr:colOff>390525</xdr:colOff>
      <xdr:row>31</xdr:row>
      <xdr:rowOff>95250</xdr:rowOff>
    </xdr:to>
    <xdr:sp macro="" textlink="">
      <xdr:nvSpPr>
        <xdr:cNvPr id="5" name="Oval 4"/>
        <xdr:cNvSpPr/>
      </xdr:nvSpPr>
      <xdr:spPr>
        <a:xfrm>
          <a:off x="3067050" y="4705350"/>
          <a:ext cx="1704975" cy="1304925"/>
        </a:xfrm>
        <a:prstGeom prst="ellipse">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excel_class_files_960607\old_files\DYNAMIC%20CHART%20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LIREZA\Desktop\battery_char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xcel_class_files_960607\old_files\EXCEL_CLASS_SAMPLE_SHEE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xcel_Asalouye\2\Tasvi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xcel_class_files_960607\old_files\VLookup_Multiple_Tables%20VS%20Relat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xcel_class_files_960607\old_files\Excel_CLASS_Training_Examples_Session1&amp;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xcel_Projects\currentProjects\Sara_Javadi\Final\List-Nomara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excel_tavanir\YfGreg2Jalali_AddIn_Ver.1.01.xla"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EXAMPLE_PROJECT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xcel_class_files_960607\old_files\dashboard_men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3"/>
      <sheetName val="Dynamic_chart"/>
    </sheetNames>
    <sheetDataSet>
      <sheetData sheetId="0"/>
      <sheetData sheetId="1">
        <row r="2">
          <cell r="F2">
            <v>4</v>
          </cell>
        </row>
      </sheetData>
      <sheetData sheetId="2">
        <row r="5">
          <cell r="C5">
            <v>13849</v>
          </cell>
          <cell r="D5">
            <v>6291</v>
          </cell>
          <cell r="E5">
            <v>7628</v>
          </cell>
          <cell r="F5">
            <v>4515</v>
          </cell>
          <cell r="G5">
            <v>14990</v>
          </cell>
        </row>
        <row r="6">
          <cell r="C6">
            <v>6109</v>
          </cell>
          <cell r="D6">
            <v>14985</v>
          </cell>
          <cell r="E6">
            <v>16407</v>
          </cell>
          <cell r="F6">
            <v>16443</v>
          </cell>
          <cell r="G6">
            <v>2331</v>
          </cell>
        </row>
        <row r="7">
          <cell r="C7">
            <v>10517</v>
          </cell>
          <cell r="D7">
            <v>19591</v>
          </cell>
          <cell r="E7">
            <v>14068</v>
          </cell>
          <cell r="F7">
            <v>17695</v>
          </cell>
          <cell r="G7">
            <v>5768</v>
          </cell>
        </row>
        <row r="8">
          <cell r="C8">
            <v>14124</v>
          </cell>
          <cell r="D8">
            <v>13220</v>
          </cell>
          <cell r="E8">
            <v>373</v>
          </cell>
          <cell r="F8">
            <v>10530</v>
          </cell>
          <cell r="G8">
            <v>2508</v>
          </cell>
        </row>
        <row r="9">
          <cell r="C9">
            <v>9224</v>
          </cell>
          <cell r="D9">
            <v>17532</v>
          </cell>
          <cell r="E9">
            <v>4256</v>
          </cell>
          <cell r="F9">
            <v>51</v>
          </cell>
          <cell r="G9">
            <v>4885</v>
          </cell>
        </row>
        <row r="10">
          <cell r="C10">
            <v>4770</v>
          </cell>
          <cell r="D10">
            <v>4717</v>
          </cell>
          <cell r="E10">
            <v>6122</v>
          </cell>
          <cell r="F10">
            <v>4096</v>
          </cell>
          <cell r="G10">
            <v>952</v>
          </cell>
        </row>
        <row r="11">
          <cell r="C11">
            <v>2511</v>
          </cell>
          <cell r="D11">
            <v>14479</v>
          </cell>
          <cell r="E11">
            <v>14332</v>
          </cell>
          <cell r="F11">
            <v>9510</v>
          </cell>
          <cell r="G11">
            <v>10534</v>
          </cell>
        </row>
        <row r="12">
          <cell r="C12">
            <v>3943</v>
          </cell>
          <cell r="D12">
            <v>6886</v>
          </cell>
          <cell r="E12">
            <v>15471</v>
          </cell>
          <cell r="F12">
            <v>7095</v>
          </cell>
          <cell r="G12">
            <v>19573</v>
          </cell>
        </row>
        <row r="13">
          <cell r="C13">
            <v>9471</v>
          </cell>
          <cell r="D13">
            <v>17124</v>
          </cell>
          <cell r="E13">
            <v>14767</v>
          </cell>
          <cell r="F13">
            <v>10279</v>
          </cell>
          <cell r="G13">
            <v>19998</v>
          </cell>
        </row>
        <row r="14">
          <cell r="C14">
            <v>11213</v>
          </cell>
          <cell r="D14">
            <v>9685</v>
          </cell>
          <cell r="E14">
            <v>18006</v>
          </cell>
          <cell r="F14">
            <v>17082</v>
          </cell>
          <cell r="G14">
            <v>15930</v>
          </cell>
        </row>
        <row r="15">
          <cell r="C15">
            <v>4410</v>
          </cell>
          <cell r="D15">
            <v>1022</v>
          </cell>
          <cell r="E15">
            <v>4778</v>
          </cell>
          <cell r="F15">
            <v>16812</v>
          </cell>
          <cell r="G15">
            <v>1144</v>
          </cell>
        </row>
        <row r="16">
          <cell r="C16">
            <v>3039</v>
          </cell>
          <cell r="D16">
            <v>14980</v>
          </cell>
          <cell r="E16">
            <v>11850</v>
          </cell>
          <cell r="F16">
            <v>7648</v>
          </cell>
          <cell r="G16">
            <v>13887</v>
          </cell>
        </row>
      </sheetData>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ow r="1">
          <cell r="A1" t="str">
            <v>18درصد</v>
          </cell>
          <cell r="C1" t="str">
            <v>تکه بالا</v>
          </cell>
          <cell r="D1" t="str">
            <v>میزان پیشرفت</v>
          </cell>
          <cell r="E1" t="str">
            <v>باقی مانده از پروژه</v>
          </cell>
          <cell r="F1" t="str">
            <v>تکه پایین</v>
          </cell>
        </row>
        <row r="2">
          <cell r="C2">
            <v>5</v>
          </cell>
          <cell r="D2">
            <v>18</v>
          </cell>
          <cell r="E2">
            <v>82</v>
          </cell>
          <cell r="F2">
            <v>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OOKUP"/>
      <sheetName val="Match"/>
      <sheetName val="Index"/>
      <sheetName val="Match&amp;Index"/>
      <sheetName val="Aggregate"/>
      <sheetName val="Named_Range"/>
      <sheetName val="3wayLookup"/>
      <sheetName val="Example_functions_conditionalF"/>
      <sheetName val="Pics"/>
      <sheetName val="CUSTOM_CONDITIONAL_FORMATTING"/>
      <sheetName val="Custom-conditionalF_1"/>
      <sheetName val="Custom-conditionalF_ADVANCED"/>
    </sheetNames>
    <sheetDataSet>
      <sheetData sheetId="0"/>
      <sheetData sheetId="1"/>
      <sheetData sheetId="2"/>
      <sheetData sheetId="3"/>
      <sheetData sheetId="4"/>
      <sheetData sheetId="5">
        <row r="1">
          <cell r="A1">
            <v>312</v>
          </cell>
        </row>
        <row r="2">
          <cell r="A2">
            <v>376</v>
          </cell>
        </row>
        <row r="3">
          <cell r="A3">
            <v>766</v>
          </cell>
        </row>
        <row r="4">
          <cell r="A4">
            <v>668</v>
          </cell>
        </row>
        <row r="5">
          <cell r="A5">
            <v>11</v>
          </cell>
        </row>
        <row r="6">
          <cell r="A6">
            <v>417</v>
          </cell>
        </row>
        <row r="7">
          <cell r="A7">
            <v>386</v>
          </cell>
        </row>
        <row r="8">
          <cell r="A8">
            <v>762</v>
          </cell>
        </row>
        <row r="9">
          <cell r="A9">
            <v>308</v>
          </cell>
        </row>
        <row r="10">
          <cell r="A10">
            <v>90</v>
          </cell>
        </row>
        <row r="11">
          <cell r="A11">
            <v>749</v>
          </cell>
        </row>
        <row r="12">
          <cell r="A12">
            <v>900</v>
          </cell>
        </row>
        <row r="13">
          <cell r="A13">
            <v>185</v>
          </cell>
        </row>
        <row r="14">
          <cell r="A14">
            <v>189</v>
          </cell>
        </row>
        <row r="15">
          <cell r="A15">
            <v>786</v>
          </cell>
        </row>
        <row r="16">
          <cell r="A16">
            <v>112</v>
          </cell>
        </row>
        <row r="17">
          <cell r="A17">
            <v>539</v>
          </cell>
        </row>
        <row r="18">
          <cell r="A18">
            <v>116</v>
          </cell>
        </row>
      </sheetData>
      <sheetData sheetId="6"/>
      <sheetData sheetId="7"/>
      <sheetData sheetId="8">
        <row r="3">
          <cell r="D3">
            <v>2</v>
          </cell>
        </row>
      </sheetData>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s>
    <sheetDataSet>
      <sheetData sheetId="0">
        <row r="1">
          <cell r="B1" t="str">
            <v>درخشانی</v>
          </cell>
          <cell r="C1" t="str">
            <v>درخشانی</v>
          </cell>
        </row>
        <row r="2">
          <cell r="B2" t="str">
            <v>اردوغان</v>
          </cell>
        </row>
        <row r="3">
          <cell r="B3" t="str">
            <v>تتلو</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ookup_Multiple_tables(Q)"/>
      <sheetName val="VLookup_Multiple_tables(Ans)"/>
      <sheetName val="Department"/>
    </sheetNames>
    <sheetDataSet>
      <sheetData sheetId="0"/>
      <sheetData sheetId="1"/>
      <sheetData sheetId="2">
        <row r="8">
          <cell r="F8" t="str">
            <v>کد پرسنلی</v>
          </cell>
          <cell r="G8" t="str">
            <v>واحد</v>
          </cell>
        </row>
        <row r="9">
          <cell r="F9">
            <v>4906</v>
          </cell>
          <cell r="G9" t="str">
            <v>حسابداری</v>
          </cell>
        </row>
        <row r="10">
          <cell r="F10">
            <v>2210</v>
          </cell>
          <cell r="G10" t="str">
            <v>پشتیبانی</v>
          </cell>
        </row>
        <row r="11">
          <cell r="F11">
            <v>3711</v>
          </cell>
          <cell r="G11" t="str">
            <v>اداری</v>
          </cell>
        </row>
        <row r="12">
          <cell r="F12">
            <v>5057</v>
          </cell>
          <cell r="G12" t="str">
            <v>خدمات</v>
          </cell>
        </row>
        <row r="13">
          <cell r="F13">
            <v>2181</v>
          </cell>
          <cell r="G13" t="str">
            <v>مالی</v>
          </cell>
        </row>
        <row r="14">
          <cell r="F14">
            <v>5036</v>
          </cell>
          <cell r="G14" t="str">
            <v>منابع انسانی</v>
          </cell>
        </row>
        <row r="15">
          <cell r="F15">
            <v>1332</v>
          </cell>
          <cell r="G15" t="str">
            <v>حسابداری</v>
          </cell>
        </row>
        <row r="16">
          <cell r="F16">
            <v>4958</v>
          </cell>
          <cell r="G16" t="str">
            <v>مالی</v>
          </cell>
        </row>
        <row r="17">
          <cell r="F17">
            <v>3930</v>
          </cell>
          <cell r="G17" t="str">
            <v>خدمات</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Factor_Basics"/>
      <sheetName val="2-Dicount_Absolout_Reference"/>
      <sheetName val="3-BasicFunctions"/>
      <sheetName val="4-ABSOLOUT-RELATIVE-REFERENCE"/>
      <sheetName val="5_IF_Function"/>
      <sheetName val="6_Complex_5_IF_Function"/>
      <sheetName val="7_Vlookup1"/>
      <sheetName val="8_List"/>
      <sheetName val="8_VLookup"/>
      <sheetName val="8_IF&amp;VLookup_exercise"/>
      <sheetName val="9_Table"/>
      <sheetName val="10_PivotTable"/>
      <sheetName val="11_PivotTable_Exercise"/>
      <sheetName val="Conditional-Formatting2"/>
      <sheetName val="Conditional-Formatting"/>
      <sheetName val="ex"/>
      <sheetName val="4-AND"/>
      <sheetName val="4-AND (2)"/>
      <sheetName val="Sheet1"/>
    </sheetNames>
    <sheetDataSet>
      <sheetData sheetId="0"/>
      <sheetData sheetId="1"/>
      <sheetData sheetId="2"/>
      <sheetData sheetId="3"/>
      <sheetData sheetId="4"/>
      <sheetData sheetId="5"/>
      <sheetData sheetId="6"/>
      <sheetData sheetId="7">
        <row r="4">
          <cell r="A4">
            <v>346</v>
          </cell>
          <cell r="B4" t="str">
            <v>علیرضا</v>
          </cell>
          <cell r="C4" t="str">
            <v>اکبری</v>
          </cell>
          <cell r="D4">
            <v>186</v>
          </cell>
          <cell r="E4">
            <v>5</v>
          </cell>
          <cell r="F4">
            <v>0</v>
          </cell>
          <cell r="G4">
            <v>558737</v>
          </cell>
          <cell r="H4">
            <v>21027.736559139783</v>
          </cell>
          <cell r="I4">
            <v>300000</v>
          </cell>
          <cell r="J4">
            <v>3000000</v>
          </cell>
          <cell r="K4">
            <v>100000</v>
          </cell>
          <cell r="L4">
            <v>400000</v>
          </cell>
          <cell r="M4">
            <v>69707</v>
          </cell>
          <cell r="N4">
            <v>4449471.7365591396</v>
          </cell>
          <cell r="O4">
            <v>4049471.7365591396</v>
          </cell>
          <cell r="P4">
            <v>1449471.7365591396</v>
          </cell>
        </row>
        <row r="5">
          <cell r="A5">
            <v>516</v>
          </cell>
          <cell r="B5" t="str">
            <v>مصطفي</v>
          </cell>
          <cell r="C5" t="str">
            <v>حاتمي</v>
          </cell>
          <cell r="D5">
            <v>182</v>
          </cell>
          <cell r="E5">
            <v>0</v>
          </cell>
          <cell r="F5">
            <v>4</v>
          </cell>
          <cell r="G5">
            <v>619200</v>
          </cell>
          <cell r="H5">
            <v>0</v>
          </cell>
          <cell r="I5">
            <v>300000</v>
          </cell>
          <cell r="J5">
            <v>0</v>
          </cell>
          <cell r="K5">
            <v>100000</v>
          </cell>
          <cell r="L5">
            <v>400000</v>
          </cell>
          <cell r="M5">
            <v>25914</v>
          </cell>
          <cell r="N5">
            <v>1445114</v>
          </cell>
          <cell r="O5">
            <v>1045114</v>
          </cell>
          <cell r="P5">
            <v>1445114</v>
          </cell>
        </row>
        <row r="6">
          <cell r="A6">
            <v>440</v>
          </cell>
          <cell r="B6" t="str">
            <v>مجتبي</v>
          </cell>
          <cell r="C6" t="str">
            <v>مهديون</v>
          </cell>
          <cell r="D6">
            <v>177</v>
          </cell>
          <cell r="E6">
            <v>0</v>
          </cell>
          <cell r="F6">
            <v>9</v>
          </cell>
          <cell r="G6">
            <v>615407</v>
          </cell>
          <cell r="H6">
            <v>0</v>
          </cell>
          <cell r="I6">
            <v>300000</v>
          </cell>
          <cell r="J6">
            <v>1500000</v>
          </cell>
          <cell r="K6">
            <v>100000</v>
          </cell>
          <cell r="L6">
            <v>200000</v>
          </cell>
          <cell r="M6">
            <v>20867</v>
          </cell>
          <cell r="N6">
            <v>2736274</v>
          </cell>
          <cell r="O6">
            <v>2536274</v>
          </cell>
          <cell r="P6">
            <v>1236274</v>
          </cell>
        </row>
        <row r="7">
          <cell r="A7">
            <v>319</v>
          </cell>
          <cell r="B7" t="str">
            <v>معصومه</v>
          </cell>
          <cell r="C7" t="str">
            <v>گرامي</v>
          </cell>
          <cell r="D7">
            <v>186</v>
          </cell>
          <cell r="E7">
            <v>1</v>
          </cell>
          <cell r="F7">
            <v>0</v>
          </cell>
          <cell r="G7">
            <v>656989</v>
          </cell>
          <cell r="H7">
            <v>4945.0784946236554</v>
          </cell>
          <cell r="I7">
            <v>300000</v>
          </cell>
          <cell r="J7">
            <v>3000000</v>
          </cell>
          <cell r="K7">
            <v>100000</v>
          </cell>
          <cell r="L7">
            <v>400000</v>
          </cell>
          <cell r="M7">
            <v>54388</v>
          </cell>
          <cell r="N7">
            <v>4516322.0784946233</v>
          </cell>
          <cell r="O7">
            <v>4116322.0784946233</v>
          </cell>
          <cell r="P7">
            <v>1516322.0784946233</v>
          </cell>
        </row>
        <row r="8">
          <cell r="A8">
            <v>509</v>
          </cell>
          <cell r="B8" t="str">
            <v>كريم</v>
          </cell>
          <cell r="C8" t="str">
            <v>فرهودي</v>
          </cell>
          <cell r="D8">
            <v>175</v>
          </cell>
          <cell r="E8">
            <v>0</v>
          </cell>
          <cell r="F8">
            <v>11</v>
          </cell>
          <cell r="G8">
            <v>556315</v>
          </cell>
          <cell r="H8">
            <v>0</v>
          </cell>
          <cell r="I8">
            <v>300000</v>
          </cell>
          <cell r="J8">
            <v>3000000</v>
          </cell>
          <cell r="K8">
            <v>100000</v>
          </cell>
          <cell r="L8">
            <v>200000</v>
          </cell>
          <cell r="M8">
            <v>52373</v>
          </cell>
          <cell r="N8">
            <v>4208688</v>
          </cell>
          <cell r="O8">
            <v>4008688</v>
          </cell>
          <cell r="P8">
            <v>1208688</v>
          </cell>
        </row>
        <row r="9">
          <cell r="A9">
            <v>391</v>
          </cell>
          <cell r="B9" t="str">
            <v>كريم</v>
          </cell>
          <cell r="C9" t="str">
            <v>محرم زاده</v>
          </cell>
          <cell r="D9">
            <v>186</v>
          </cell>
          <cell r="E9">
            <v>0</v>
          </cell>
          <cell r="F9">
            <v>0</v>
          </cell>
          <cell r="G9">
            <v>596744</v>
          </cell>
          <cell r="H9">
            <v>0</v>
          </cell>
          <cell r="I9">
            <v>300000</v>
          </cell>
          <cell r="J9">
            <v>1500000</v>
          </cell>
          <cell r="K9">
            <v>100000</v>
          </cell>
          <cell r="L9">
            <v>400000</v>
          </cell>
          <cell r="M9">
            <v>53445</v>
          </cell>
          <cell r="N9">
            <v>2950189</v>
          </cell>
          <cell r="O9">
            <v>2550189</v>
          </cell>
          <cell r="P9">
            <v>1450189</v>
          </cell>
        </row>
        <row r="10">
          <cell r="A10">
            <v>325</v>
          </cell>
          <cell r="B10" t="str">
            <v>يوسف</v>
          </cell>
          <cell r="C10" t="str">
            <v>پورمنوچهري</v>
          </cell>
          <cell r="D10">
            <v>186</v>
          </cell>
          <cell r="E10">
            <v>3</v>
          </cell>
          <cell r="F10">
            <v>0</v>
          </cell>
          <cell r="G10">
            <v>695154</v>
          </cell>
          <cell r="H10">
            <v>15697.025806451611</v>
          </cell>
          <cell r="I10">
            <v>300000</v>
          </cell>
          <cell r="J10">
            <v>3000000</v>
          </cell>
          <cell r="K10">
            <v>100000</v>
          </cell>
          <cell r="L10">
            <v>600000</v>
          </cell>
          <cell r="M10">
            <v>41363</v>
          </cell>
          <cell r="N10">
            <v>4752214.0258064512</v>
          </cell>
          <cell r="O10">
            <v>4152214.0258064512</v>
          </cell>
          <cell r="P10">
            <v>1752214.0258064512</v>
          </cell>
        </row>
        <row r="11">
          <cell r="A11">
            <v>494</v>
          </cell>
          <cell r="B11" t="str">
            <v>تقي</v>
          </cell>
          <cell r="C11" t="str">
            <v>كفائي</v>
          </cell>
          <cell r="D11">
            <v>186</v>
          </cell>
          <cell r="E11">
            <v>8</v>
          </cell>
          <cell r="F11">
            <v>0</v>
          </cell>
          <cell r="G11">
            <v>696578</v>
          </cell>
          <cell r="H11">
            <v>41944.481720430107</v>
          </cell>
          <cell r="I11">
            <v>300000</v>
          </cell>
          <cell r="J11">
            <v>3000000</v>
          </cell>
          <cell r="K11">
            <v>100000</v>
          </cell>
          <cell r="L11">
            <v>600000</v>
          </cell>
          <cell r="M11">
            <v>44568</v>
          </cell>
          <cell r="N11">
            <v>4783090.4817204298</v>
          </cell>
          <cell r="O11">
            <v>4183090.4817204298</v>
          </cell>
          <cell r="P11">
            <v>1783090.4817204298</v>
          </cell>
        </row>
        <row r="12">
          <cell r="A12">
            <v>351</v>
          </cell>
          <cell r="B12" t="str">
            <v>حسين</v>
          </cell>
          <cell r="C12" t="str">
            <v>تيموري</v>
          </cell>
          <cell r="D12">
            <v>178</v>
          </cell>
          <cell r="E12">
            <v>0</v>
          </cell>
          <cell r="F12">
            <v>8</v>
          </cell>
          <cell r="G12">
            <v>591677</v>
          </cell>
          <cell r="H12">
            <v>0</v>
          </cell>
          <cell r="I12">
            <v>300000</v>
          </cell>
          <cell r="J12">
            <v>0</v>
          </cell>
          <cell r="K12">
            <v>100000</v>
          </cell>
          <cell r="L12">
            <v>400000</v>
          </cell>
          <cell r="M12">
            <v>21419</v>
          </cell>
          <cell r="N12">
            <v>1413096</v>
          </cell>
          <cell r="O12">
            <v>1013096</v>
          </cell>
          <cell r="P12">
            <v>1413096</v>
          </cell>
        </row>
        <row r="13">
          <cell r="A13">
            <v>433</v>
          </cell>
          <cell r="B13" t="str">
            <v>حمداله</v>
          </cell>
          <cell r="C13" t="str">
            <v>فريددانش</v>
          </cell>
          <cell r="D13">
            <v>186</v>
          </cell>
          <cell r="E13">
            <v>3</v>
          </cell>
          <cell r="F13">
            <v>0</v>
          </cell>
          <cell r="G13">
            <v>600548</v>
          </cell>
          <cell r="H13">
            <v>13560.761290322578</v>
          </cell>
          <cell r="I13">
            <v>300000</v>
          </cell>
          <cell r="J13">
            <v>3000000</v>
          </cell>
          <cell r="K13">
            <v>100000</v>
          </cell>
          <cell r="L13">
            <v>200000</v>
          </cell>
          <cell r="M13">
            <v>32306</v>
          </cell>
          <cell r="N13">
            <v>4246414.761290323</v>
          </cell>
          <cell r="O13">
            <v>4046414.761290323</v>
          </cell>
          <cell r="P13">
            <v>1246414.761290323</v>
          </cell>
        </row>
        <row r="14">
          <cell r="A14">
            <v>329</v>
          </cell>
          <cell r="B14" t="str">
            <v>عبداله</v>
          </cell>
          <cell r="C14" t="str">
            <v>مسگرها</v>
          </cell>
          <cell r="D14">
            <v>177</v>
          </cell>
          <cell r="E14">
            <v>0</v>
          </cell>
          <cell r="F14">
            <v>9</v>
          </cell>
          <cell r="G14">
            <v>681028</v>
          </cell>
          <cell r="H14">
            <v>0</v>
          </cell>
          <cell r="I14">
            <v>300000</v>
          </cell>
          <cell r="J14">
            <v>0</v>
          </cell>
          <cell r="K14">
            <v>100000</v>
          </cell>
          <cell r="L14">
            <v>600000</v>
          </cell>
          <cell r="M14">
            <v>62155</v>
          </cell>
          <cell r="N14">
            <v>1743183</v>
          </cell>
          <cell r="O14">
            <v>1143183</v>
          </cell>
          <cell r="P14">
            <v>1743183</v>
          </cell>
        </row>
        <row r="15">
          <cell r="A15">
            <v>574</v>
          </cell>
          <cell r="B15" t="str">
            <v>مهرداد</v>
          </cell>
          <cell r="C15" t="str">
            <v>محبوبي راد</v>
          </cell>
          <cell r="D15">
            <v>186</v>
          </cell>
          <cell r="E15">
            <v>6</v>
          </cell>
          <cell r="F15">
            <v>0</v>
          </cell>
          <cell r="G15">
            <v>695990</v>
          </cell>
          <cell r="H15">
            <v>31431.806451612902</v>
          </cell>
          <cell r="I15">
            <v>300000</v>
          </cell>
          <cell r="J15">
            <v>3000000</v>
          </cell>
          <cell r="K15">
            <v>100000</v>
          </cell>
          <cell r="L15">
            <v>600000</v>
          </cell>
          <cell r="M15">
            <v>38434</v>
          </cell>
          <cell r="N15">
            <v>4765855.8064516131</v>
          </cell>
          <cell r="O15">
            <v>4165855.8064516131</v>
          </cell>
          <cell r="P15">
            <v>1765855.8064516131</v>
          </cell>
        </row>
        <row r="16">
          <cell r="A16">
            <v>509</v>
          </cell>
          <cell r="B16" t="str">
            <v>كريم</v>
          </cell>
          <cell r="C16" t="str">
            <v>فرهودي</v>
          </cell>
          <cell r="D16">
            <v>175</v>
          </cell>
          <cell r="E16">
            <v>0</v>
          </cell>
          <cell r="F16">
            <v>11</v>
          </cell>
          <cell r="G16">
            <v>556315</v>
          </cell>
          <cell r="H16">
            <v>0</v>
          </cell>
          <cell r="I16">
            <v>300000</v>
          </cell>
          <cell r="J16">
            <v>3000000</v>
          </cell>
          <cell r="K16">
            <v>100000</v>
          </cell>
          <cell r="L16">
            <v>200000</v>
          </cell>
          <cell r="M16">
            <v>52373</v>
          </cell>
          <cell r="N16">
            <v>4208688</v>
          </cell>
          <cell r="O16">
            <v>4008688</v>
          </cell>
          <cell r="P16">
            <v>1208688</v>
          </cell>
        </row>
        <row r="17">
          <cell r="A17">
            <v>429</v>
          </cell>
          <cell r="B17" t="str">
            <v>علي</v>
          </cell>
          <cell r="C17" t="str">
            <v>ساغري</v>
          </cell>
          <cell r="D17">
            <v>177</v>
          </cell>
          <cell r="E17">
            <v>0</v>
          </cell>
          <cell r="F17">
            <v>9</v>
          </cell>
          <cell r="G17">
            <v>661169</v>
          </cell>
          <cell r="H17">
            <v>0</v>
          </cell>
          <cell r="I17">
            <v>300000</v>
          </cell>
          <cell r="J17">
            <v>1500000</v>
          </cell>
          <cell r="K17">
            <v>100000</v>
          </cell>
          <cell r="L17">
            <v>200000</v>
          </cell>
          <cell r="M17">
            <v>59731</v>
          </cell>
          <cell r="N17">
            <v>2820900</v>
          </cell>
          <cell r="O17">
            <v>2620900</v>
          </cell>
          <cell r="P17">
            <v>1320900</v>
          </cell>
        </row>
        <row r="18">
          <cell r="A18">
            <v>550</v>
          </cell>
          <cell r="B18" t="str">
            <v>عباس</v>
          </cell>
          <cell r="C18" t="str">
            <v>كاظمي</v>
          </cell>
          <cell r="D18">
            <v>184</v>
          </cell>
          <cell r="E18">
            <v>0</v>
          </cell>
          <cell r="F18">
            <v>2</v>
          </cell>
          <cell r="G18">
            <v>609189</v>
          </cell>
          <cell r="H18">
            <v>0</v>
          </cell>
          <cell r="I18">
            <v>300000</v>
          </cell>
          <cell r="J18">
            <v>1500000</v>
          </cell>
          <cell r="K18">
            <v>100000</v>
          </cell>
          <cell r="L18">
            <v>200000</v>
          </cell>
          <cell r="M18">
            <v>57697</v>
          </cell>
          <cell r="N18">
            <v>2766886</v>
          </cell>
          <cell r="O18">
            <v>2566886</v>
          </cell>
          <cell r="P18">
            <v>1266886</v>
          </cell>
        </row>
        <row r="19">
          <cell r="A19">
            <v>491</v>
          </cell>
          <cell r="B19" t="str">
            <v>حسين</v>
          </cell>
          <cell r="C19" t="str">
            <v>جمشيدي مهر</v>
          </cell>
          <cell r="D19">
            <v>186</v>
          </cell>
          <cell r="E19">
            <v>0</v>
          </cell>
          <cell r="F19">
            <v>0</v>
          </cell>
          <cell r="G19">
            <v>658731</v>
          </cell>
          <cell r="H19">
            <v>0</v>
          </cell>
          <cell r="I19">
            <v>300000</v>
          </cell>
          <cell r="J19">
            <v>3000000</v>
          </cell>
          <cell r="K19">
            <v>100000</v>
          </cell>
          <cell r="L19">
            <v>600000</v>
          </cell>
          <cell r="M19">
            <v>44352</v>
          </cell>
          <cell r="N19">
            <v>4703083</v>
          </cell>
          <cell r="O19">
            <v>4103083</v>
          </cell>
          <cell r="P19">
            <v>1703083</v>
          </cell>
        </row>
        <row r="20">
          <cell r="A20">
            <v>365</v>
          </cell>
          <cell r="B20" t="str">
            <v>مسعود</v>
          </cell>
          <cell r="C20" t="str">
            <v>شاعري</v>
          </cell>
          <cell r="D20">
            <v>186</v>
          </cell>
          <cell r="E20">
            <v>4</v>
          </cell>
          <cell r="F20">
            <v>0</v>
          </cell>
          <cell r="G20">
            <v>609138</v>
          </cell>
          <cell r="H20">
            <v>18339.63870967742</v>
          </cell>
          <cell r="I20">
            <v>300000</v>
          </cell>
          <cell r="J20">
            <v>3000000</v>
          </cell>
          <cell r="K20">
            <v>100000</v>
          </cell>
          <cell r="L20">
            <v>600000</v>
          </cell>
          <cell r="M20">
            <v>59507</v>
          </cell>
          <cell r="N20">
            <v>4686984.6387096774</v>
          </cell>
          <cell r="O20">
            <v>4086984.6387096774</v>
          </cell>
          <cell r="P20">
            <v>1686984.6387096774</v>
          </cell>
        </row>
        <row r="21">
          <cell r="A21">
            <v>402</v>
          </cell>
          <cell r="B21" t="str">
            <v>حسن</v>
          </cell>
          <cell r="C21" t="str">
            <v>اردوئي</v>
          </cell>
          <cell r="D21">
            <v>186</v>
          </cell>
          <cell r="E21">
            <v>0</v>
          </cell>
          <cell r="F21">
            <v>0</v>
          </cell>
          <cell r="G21">
            <v>595119</v>
          </cell>
          <cell r="H21">
            <v>0</v>
          </cell>
          <cell r="I21">
            <v>300000</v>
          </cell>
          <cell r="J21">
            <v>0</v>
          </cell>
          <cell r="K21">
            <v>100000</v>
          </cell>
          <cell r="L21">
            <v>200000</v>
          </cell>
          <cell r="M21">
            <v>29256</v>
          </cell>
          <cell r="N21">
            <v>1224375</v>
          </cell>
          <cell r="O21">
            <v>1024375</v>
          </cell>
          <cell r="P21">
            <v>1224375</v>
          </cell>
        </row>
        <row r="22">
          <cell r="A22">
            <v>443</v>
          </cell>
          <cell r="B22" t="str">
            <v>سيدمهدي</v>
          </cell>
          <cell r="C22" t="str">
            <v>فرح شوكت پور</v>
          </cell>
          <cell r="D22">
            <v>186</v>
          </cell>
          <cell r="E22">
            <v>5</v>
          </cell>
          <cell r="F22">
            <v>0</v>
          </cell>
          <cell r="G22">
            <v>675368</v>
          </cell>
          <cell r="H22">
            <v>25417.075268817203</v>
          </cell>
          <cell r="I22">
            <v>300000</v>
          </cell>
          <cell r="J22">
            <v>3000000</v>
          </cell>
          <cell r="K22">
            <v>100000</v>
          </cell>
          <cell r="L22">
            <v>600000</v>
          </cell>
          <cell r="M22">
            <v>62108</v>
          </cell>
          <cell r="N22">
            <v>4762893.0752688171</v>
          </cell>
          <cell r="O22">
            <v>4162893.0752688171</v>
          </cell>
          <cell r="P22">
            <v>1762893.0752688171</v>
          </cell>
        </row>
        <row r="23">
          <cell r="A23">
            <v>545</v>
          </cell>
          <cell r="B23" t="str">
            <v>منصور</v>
          </cell>
          <cell r="C23" t="str">
            <v>زاداكبر</v>
          </cell>
          <cell r="D23">
            <v>182</v>
          </cell>
          <cell r="E23">
            <v>0</v>
          </cell>
          <cell r="F23">
            <v>4</v>
          </cell>
          <cell r="G23">
            <v>646387</v>
          </cell>
          <cell r="H23">
            <v>0</v>
          </cell>
          <cell r="I23">
            <v>300000</v>
          </cell>
          <cell r="J23">
            <v>3000000</v>
          </cell>
          <cell r="K23">
            <v>100000</v>
          </cell>
          <cell r="L23">
            <v>0</v>
          </cell>
          <cell r="M23">
            <v>33521</v>
          </cell>
          <cell r="N23">
            <v>4079908</v>
          </cell>
          <cell r="O23">
            <v>4079908</v>
          </cell>
          <cell r="P23">
            <v>1079908</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توضیح پروژه"/>
      <sheetName val="Grades"/>
      <sheetName val="Names-List"/>
      <sheetName val="Sheet2"/>
      <sheetName val="Sheet1"/>
      <sheetName val="First-Course"/>
      <sheetName val="Sheet3"/>
      <sheetName val="Second-Course"/>
      <sheetName val="Third-Course"/>
      <sheetName val="Log"/>
    </sheetNames>
    <sheetDataSet>
      <sheetData sheetId="0"/>
      <sheetData sheetId="1">
        <row r="2">
          <cell r="A2" t="str">
            <v>9265778;3;12;7;15;14;20;</v>
          </cell>
        </row>
        <row r="3">
          <cell r="A3" t="str">
            <v>9270038;16;7;14;5;8;13;</v>
          </cell>
        </row>
        <row r="4">
          <cell r="A4" t="str">
            <v>9162627;20;17;17;14;19;16;</v>
          </cell>
        </row>
        <row r="5">
          <cell r="A5" t="str">
            <v>9229275;13;16;14;10;11;8;</v>
          </cell>
        </row>
        <row r="6">
          <cell r="A6" t="str">
            <v>9139918;17;18;12;12;10;20;</v>
          </cell>
        </row>
        <row r="7">
          <cell r="A7" t="str">
            <v>9251663;20;3;3;12;1;10;</v>
          </cell>
        </row>
        <row r="8">
          <cell r="A8" t="str">
            <v>8837478;15;14;12;10;19;14;</v>
          </cell>
        </row>
        <row r="9">
          <cell r="A9" t="str">
            <v>8973628;18;6;10;13;13;10;</v>
          </cell>
        </row>
        <row r="10">
          <cell r="A10" t="str">
            <v>9185319;13;2;10;10;17;19;</v>
          </cell>
        </row>
        <row r="11">
          <cell r="A11" t="str">
            <v>9245757;16;10;10;17;13;2;</v>
          </cell>
        </row>
        <row r="12">
          <cell r="A12" t="str">
            <v>9100400;9;20;18;8;11;9;</v>
          </cell>
        </row>
        <row r="13">
          <cell r="A13" t="str">
            <v>9119913;20;18;15;4;17;4;</v>
          </cell>
        </row>
        <row r="14">
          <cell r="A14" t="str">
            <v>9143220;3;12;4;11;15;15;</v>
          </cell>
        </row>
        <row r="15">
          <cell r="A15" t="str">
            <v>8957529;15;13;15;16;18;17;</v>
          </cell>
        </row>
        <row r="16">
          <cell r="A16" t="str">
            <v>8927862;10;18;14;11;18;4;</v>
          </cell>
        </row>
        <row r="17">
          <cell r="A17" t="str">
            <v>9131457;17;19;3;1;18;12;</v>
          </cell>
        </row>
        <row r="18">
          <cell r="A18" t="str">
            <v>9172412;18;14;17;11;20;19;</v>
          </cell>
        </row>
        <row r="19">
          <cell r="A19" t="str">
            <v>9109986;18;3;16;13;16;8;</v>
          </cell>
        </row>
        <row r="20">
          <cell r="A20" t="str">
            <v>9261705;10;11;11;14;16;4;</v>
          </cell>
        </row>
        <row r="21">
          <cell r="A21" t="str">
            <v>9035402;17;16;18;3;16;5;</v>
          </cell>
        </row>
        <row r="22">
          <cell r="A22" t="str">
            <v>9250961;4;19;13;18;7;10;</v>
          </cell>
        </row>
        <row r="23">
          <cell r="A23" t="str">
            <v>8968874;14;4;10;18;1;14;</v>
          </cell>
        </row>
        <row r="24">
          <cell r="A24" t="str">
            <v>9111365;10;20;16;11;17;15;</v>
          </cell>
        </row>
        <row r="25">
          <cell r="A25" t="str">
            <v>9153412;6;16;10;18;10;18;</v>
          </cell>
        </row>
        <row r="26">
          <cell r="A26" t="str">
            <v>8993228;9;9;15;20;3;15;</v>
          </cell>
        </row>
        <row r="27">
          <cell r="A27" t="str">
            <v>9015053;6;4;1;1;2;18;</v>
          </cell>
        </row>
        <row r="28">
          <cell r="A28" t="str">
            <v>9250961;8;3;17;9;9;14;</v>
          </cell>
        </row>
        <row r="29">
          <cell r="A29" t="str">
            <v>9182553;18;12;16;18;16;11;</v>
          </cell>
        </row>
        <row r="30">
          <cell r="A30" t="str">
            <v>8889831;18;11;11;13;14;15;</v>
          </cell>
        </row>
      </sheetData>
      <sheetData sheetId="2"/>
      <sheetData sheetId="3"/>
      <sheetData sheetId="4"/>
      <sheetData sheetId="5">
        <row r="2">
          <cell r="G2">
            <v>8</v>
          </cell>
          <cell r="H2">
            <v>10</v>
          </cell>
        </row>
        <row r="3">
          <cell r="G3">
            <v>8</v>
          </cell>
          <cell r="H3">
            <v>11</v>
          </cell>
        </row>
        <row r="4">
          <cell r="G4">
            <v>8</v>
          </cell>
          <cell r="H4">
            <v>11</v>
          </cell>
        </row>
        <row r="5">
          <cell r="G5">
            <v>8</v>
          </cell>
          <cell r="H5">
            <v>11</v>
          </cell>
        </row>
        <row r="6">
          <cell r="G6">
            <v>8</v>
          </cell>
          <cell r="H6">
            <v>11</v>
          </cell>
        </row>
        <row r="7">
          <cell r="G7">
            <v>8</v>
          </cell>
          <cell r="H7">
            <v>11</v>
          </cell>
        </row>
        <row r="8">
          <cell r="G8">
            <v>8</v>
          </cell>
          <cell r="H8">
            <v>11</v>
          </cell>
        </row>
        <row r="9">
          <cell r="G9">
            <v>8</v>
          </cell>
          <cell r="H9">
            <v>11</v>
          </cell>
        </row>
        <row r="10">
          <cell r="G10">
            <v>8</v>
          </cell>
          <cell r="H10">
            <v>11</v>
          </cell>
        </row>
        <row r="11">
          <cell r="G11">
            <v>8</v>
          </cell>
          <cell r="H11">
            <v>11</v>
          </cell>
        </row>
        <row r="12">
          <cell r="G12">
            <v>8</v>
          </cell>
          <cell r="H12">
            <v>10</v>
          </cell>
        </row>
        <row r="13">
          <cell r="G13">
            <v>8</v>
          </cell>
          <cell r="H13">
            <v>11</v>
          </cell>
        </row>
        <row r="14">
          <cell r="G14">
            <v>8</v>
          </cell>
          <cell r="H14">
            <v>10</v>
          </cell>
        </row>
        <row r="15">
          <cell r="G15">
            <v>8</v>
          </cell>
          <cell r="H15">
            <v>11</v>
          </cell>
        </row>
        <row r="16">
          <cell r="G16">
            <v>8</v>
          </cell>
          <cell r="H16">
            <v>11</v>
          </cell>
        </row>
        <row r="17">
          <cell r="G17">
            <v>8</v>
          </cell>
          <cell r="H17">
            <v>11</v>
          </cell>
        </row>
        <row r="18">
          <cell r="G18">
            <v>8</v>
          </cell>
          <cell r="H18">
            <v>11</v>
          </cell>
        </row>
      </sheetData>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YfGreg2Jalali_AddIn_Ver.1.01"/>
    </sheetNames>
    <definedNames>
      <definedName name="YfGreg2Jalali"/>
      <definedName name="YfJalali2Greg"/>
    </definedNames>
    <sheetDataSet>
      <sheetData sheetId="0"/>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AMPLE_PROJECT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1"/>
      <sheetName val="2"/>
      <sheetName val="3"/>
      <sheetName val="4"/>
      <sheetName val="EXAMPLE_PROJECTS"/>
      <sheetName val="PIVOT"/>
      <sheetName val="DYNAMIC_CHART"/>
    </sheetNames>
    <sheetDataSet>
      <sheetData sheetId="0"/>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G:\excel_tavanir\Book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2941.406910995371" createdVersion="6" refreshedVersion="6" minRefreshableVersion="3" recordCount="454">
  <cacheSource type="worksheet">
    <worksheetSource name="Table1" r:id="rId2"/>
  </cacheSource>
  <cacheFields count="6">
    <cacheField name="نام برند" numFmtId="0">
      <sharedItems count="6">
        <s v="هراز"/>
        <s v="چوپان"/>
        <s v="کاله"/>
        <s v="عالیس"/>
        <s v="دامداران"/>
        <s v="پگاه"/>
      </sharedItems>
    </cacheField>
    <cacheField name="نام کالا" numFmtId="0">
      <sharedItems count="7">
        <s v="دوغ"/>
        <s v="پنیر"/>
        <s v="کشک"/>
        <s v="خامه"/>
        <s v="کره"/>
        <s v="شیر"/>
        <s v="ماست"/>
      </sharedItems>
    </cacheField>
    <cacheField name="تعداد فروش" numFmtId="0">
      <sharedItems containsSemiMixedTypes="0" containsString="0" containsNumber="1" containsInteger="1" minValue="1" maxValue="100"/>
    </cacheField>
    <cacheField name="قیمت واحد" numFmtId="0">
      <sharedItems containsSemiMixedTypes="0" containsString="0" containsNumber="1" containsInteger="1" minValue="1000" maxValue="1500"/>
    </cacheField>
    <cacheField name="فروشنده" numFmtId="0">
      <sharedItems count="5">
        <s v="علی"/>
        <s v="مریم"/>
        <s v="پویا"/>
        <s v="پیمان"/>
        <s v="وحید"/>
      </sharedItems>
    </cacheField>
    <cacheField name="قیمت کل" numFmtId="0">
      <sharedItems containsSemiMixedTypes="0" containsString="0" containsNumber="1" containsInteger="1" minValue="1089" maxValue="147000"/>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454">
  <r>
    <x v="0"/>
    <x v="0"/>
    <n v="32"/>
    <n v="1125"/>
    <x v="0"/>
    <n v="36000"/>
  </r>
  <r>
    <x v="0"/>
    <x v="1"/>
    <n v="98"/>
    <n v="1001"/>
    <x v="0"/>
    <n v="98098"/>
  </r>
  <r>
    <x v="0"/>
    <x v="2"/>
    <n v="42"/>
    <n v="1078"/>
    <x v="1"/>
    <n v="45276"/>
  </r>
  <r>
    <x v="1"/>
    <x v="3"/>
    <n v="65"/>
    <n v="1115"/>
    <x v="0"/>
    <n v="72475"/>
  </r>
  <r>
    <x v="2"/>
    <x v="4"/>
    <n v="17"/>
    <n v="1305"/>
    <x v="1"/>
    <n v="22185"/>
  </r>
  <r>
    <x v="1"/>
    <x v="3"/>
    <n v="37"/>
    <n v="1362"/>
    <x v="2"/>
    <n v="50394"/>
  </r>
  <r>
    <x v="2"/>
    <x v="2"/>
    <n v="96"/>
    <n v="1049"/>
    <x v="0"/>
    <n v="100704"/>
  </r>
  <r>
    <x v="3"/>
    <x v="5"/>
    <n v="74"/>
    <n v="1225"/>
    <x v="0"/>
    <n v="90650"/>
  </r>
  <r>
    <x v="2"/>
    <x v="6"/>
    <n v="80"/>
    <n v="1302"/>
    <x v="2"/>
    <n v="104160"/>
  </r>
  <r>
    <x v="0"/>
    <x v="3"/>
    <n v="100"/>
    <n v="1265"/>
    <x v="1"/>
    <n v="126500"/>
  </r>
  <r>
    <x v="0"/>
    <x v="2"/>
    <n v="28"/>
    <n v="1104"/>
    <x v="2"/>
    <n v="30912"/>
  </r>
  <r>
    <x v="0"/>
    <x v="0"/>
    <n v="22"/>
    <n v="1025"/>
    <x v="3"/>
    <n v="22550"/>
  </r>
  <r>
    <x v="1"/>
    <x v="6"/>
    <n v="50"/>
    <n v="1287"/>
    <x v="0"/>
    <n v="64350"/>
  </r>
  <r>
    <x v="2"/>
    <x v="2"/>
    <n v="53"/>
    <n v="1060"/>
    <x v="0"/>
    <n v="56180"/>
  </r>
  <r>
    <x v="1"/>
    <x v="2"/>
    <n v="99"/>
    <n v="1171"/>
    <x v="1"/>
    <n v="115929"/>
  </r>
  <r>
    <x v="0"/>
    <x v="2"/>
    <n v="96"/>
    <n v="1100"/>
    <x v="2"/>
    <n v="105600"/>
  </r>
  <r>
    <x v="1"/>
    <x v="2"/>
    <n v="30"/>
    <n v="1267"/>
    <x v="0"/>
    <n v="38010"/>
  </r>
  <r>
    <x v="1"/>
    <x v="4"/>
    <n v="37"/>
    <n v="1248"/>
    <x v="0"/>
    <n v="46176"/>
  </r>
  <r>
    <x v="3"/>
    <x v="4"/>
    <n v="68"/>
    <n v="1098"/>
    <x v="2"/>
    <n v="74664"/>
  </r>
  <r>
    <x v="0"/>
    <x v="6"/>
    <n v="15"/>
    <n v="1347"/>
    <x v="3"/>
    <n v="20205"/>
  </r>
  <r>
    <x v="4"/>
    <x v="3"/>
    <n v="28"/>
    <n v="1326"/>
    <x v="4"/>
    <n v="37128"/>
  </r>
  <r>
    <x v="1"/>
    <x v="1"/>
    <n v="29"/>
    <n v="1484"/>
    <x v="2"/>
    <n v="43036"/>
  </r>
  <r>
    <x v="0"/>
    <x v="5"/>
    <n v="96"/>
    <n v="1192"/>
    <x v="2"/>
    <n v="114432"/>
  </r>
  <r>
    <x v="0"/>
    <x v="3"/>
    <n v="85"/>
    <n v="1152"/>
    <x v="1"/>
    <n v="97920"/>
  </r>
  <r>
    <x v="3"/>
    <x v="3"/>
    <n v="82"/>
    <n v="1108"/>
    <x v="1"/>
    <n v="90856"/>
  </r>
  <r>
    <x v="0"/>
    <x v="3"/>
    <n v="11"/>
    <n v="1140"/>
    <x v="0"/>
    <n v="12540"/>
  </r>
  <r>
    <x v="3"/>
    <x v="4"/>
    <n v="5"/>
    <n v="1467"/>
    <x v="1"/>
    <n v="7335"/>
  </r>
  <r>
    <x v="1"/>
    <x v="0"/>
    <n v="5"/>
    <n v="1276"/>
    <x v="2"/>
    <n v="6380"/>
  </r>
  <r>
    <x v="5"/>
    <x v="1"/>
    <n v="15"/>
    <n v="1005"/>
    <x v="2"/>
    <n v="15075"/>
  </r>
  <r>
    <x v="2"/>
    <x v="6"/>
    <n v="94"/>
    <n v="1155"/>
    <x v="1"/>
    <n v="108570"/>
  </r>
  <r>
    <x v="4"/>
    <x v="4"/>
    <n v="11"/>
    <n v="1367"/>
    <x v="3"/>
    <n v="15037"/>
  </r>
  <r>
    <x v="1"/>
    <x v="4"/>
    <n v="84"/>
    <n v="1047"/>
    <x v="0"/>
    <n v="87948"/>
  </r>
  <r>
    <x v="3"/>
    <x v="5"/>
    <n v="62"/>
    <n v="1241"/>
    <x v="1"/>
    <n v="76942"/>
  </r>
  <r>
    <x v="1"/>
    <x v="4"/>
    <n v="64"/>
    <n v="1230"/>
    <x v="2"/>
    <n v="78720"/>
  </r>
  <r>
    <x v="4"/>
    <x v="5"/>
    <n v="39"/>
    <n v="1078"/>
    <x v="0"/>
    <n v="42042"/>
  </r>
  <r>
    <x v="1"/>
    <x v="1"/>
    <n v="21"/>
    <n v="1301"/>
    <x v="4"/>
    <n v="27321"/>
  </r>
  <r>
    <x v="5"/>
    <x v="6"/>
    <n v="30"/>
    <n v="1338"/>
    <x v="1"/>
    <n v="40140"/>
  </r>
  <r>
    <x v="2"/>
    <x v="0"/>
    <n v="69"/>
    <n v="1456"/>
    <x v="4"/>
    <n v="100464"/>
  </r>
  <r>
    <x v="5"/>
    <x v="6"/>
    <n v="11"/>
    <n v="1013"/>
    <x v="1"/>
    <n v="11143"/>
  </r>
  <r>
    <x v="2"/>
    <x v="3"/>
    <n v="88"/>
    <n v="1008"/>
    <x v="3"/>
    <n v="88704"/>
  </r>
  <r>
    <x v="1"/>
    <x v="5"/>
    <n v="88"/>
    <n v="1203"/>
    <x v="0"/>
    <n v="105864"/>
  </r>
  <r>
    <x v="3"/>
    <x v="4"/>
    <n v="18"/>
    <n v="1297"/>
    <x v="1"/>
    <n v="23346"/>
  </r>
  <r>
    <x v="2"/>
    <x v="4"/>
    <n v="94"/>
    <n v="1454"/>
    <x v="2"/>
    <n v="136676"/>
  </r>
  <r>
    <x v="1"/>
    <x v="0"/>
    <n v="15"/>
    <n v="1355"/>
    <x v="1"/>
    <n v="20325"/>
  </r>
  <r>
    <x v="3"/>
    <x v="0"/>
    <n v="80"/>
    <n v="1381"/>
    <x v="4"/>
    <n v="110480"/>
  </r>
  <r>
    <x v="0"/>
    <x v="1"/>
    <n v="95"/>
    <n v="1099"/>
    <x v="1"/>
    <n v="104405"/>
  </r>
  <r>
    <x v="2"/>
    <x v="4"/>
    <n v="4"/>
    <n v="1025"/>
    <x v="4"/>
    <n v="4100"/>
  </r>
  <r>
    <x v="1"/>
    <x v="0"/>
    <n v="91"/>
    <n v="1049"/>
    <x v="0"/>
    <n v="95459"/>
  </r>
  <r>
    <x v="4"/>
    <x v="4"/>
    <n v="70"/>
    <n v="1388"/>
    <x v="3"/>
    <n v="97160"/>
  </r>
  <r>
    <x v="5"/>
    <x v="2"/>
    <n v="85"/>
    <n v="1031"/>
    <x v="0"/>
    <n v="87635"/>
  </r>
  <r>
    <x v="1"/>
    <x v="0"/>
    <n v="98"/>
    <n v="1264"/>
    <x v="1"/>
    <n v="123872"/>
  </r>
  <r>
    <x v="1"/>
    <x v="2"/>
    <n v="64"/>
    <n v="1097"/>
    <x v="0"/>
    <n v="70208"/>
  </r>
  <r>
    <x v="4"/>
    <x v="1"/>
    <n v="88"/>
    <n v="1352"/>
    <x v="4"/>
    <n v="118976"/>
  </r>
  <r>
    <x v="0"/>
    <x v="2"/>
    <n v="44"/>
    <n v="1258"/>
    <x v="3"/>
    <n v="55352"/>
  </r>
  <r>
    <x v="1"/>
    <x v="3"/>
    <n v="91"/>
    <n v="1279"/>
    <x v="1"/>
    <n v="116389"/>
  </r>
  <r>
    <x v="3"/>
    <x v="5"/>
    <n v="69"/>
    <n v="1435"/>
    <x v="3"/>
    <n v="99015"/>
  </r>
  <r>
    <x v="3"/>
    <x v="5"/>
    <n v="45"/>
    <n v="1324"/>
    <x v="3"/>
    <n v="59580"/>
  </r>
  <r>
    <x v="4"/>
    <x v="3"/>
    <n v="8"/>
    <n v="1254"/>
    <x v="2"/>
    <n v="10032"/>
  </r>
  <r>
    <x v="2"/>
    <x v="0"/>
    <n v="80"/>
    <n v="1322"/>
    <x v="2"/>
    <n v="105760"/>
  </r>
  <r>
    <x v="0"/>
    <x v="4"/>
    <n v="65"/>
    <n v="1341"/>
    <x v="0"/>
    <n v="87165"/>
  </r>
  <r>
    <x v="0"/>
    <x v="1"/>
    <n v="83"/>
    <n v="1268"/>
    <x v="4"/>
    <n v="105244"/>
  </r>
  <r>
    <x v="1"/>
    <x v="5"/>
    <n v="91"/>
    <n v="1229"/>
    <x v="3"/>
    <n v="111839"/>
  </r>
  <r>
    <x v="3"/>
    <x v="6"/>
    <n v="46"/>
    <n v="1461"/>
    <x v="3"/>
    <n v="67206"/>
  </r>
  <r>
    <x v="4"/>
    <x v="6"/>
    <n v="54"/>
    <n v="1132"/>
    <x v="0"/>
    <n v="61128"/>
  </r>
  <r>
    <x v="1"/>
    <x v="6"/>
    <n v="78"/>
    <n v="1237"/>
    <x v="2"/>
    <n v="96486"/>
  </r>
  <r>
    <x v="1"/>
    <x v="6"/>
    <n v="46"/>
    <n v="1120"/>
    <x v="4"/>
    <n v="51520"/>
  </r>
  <r>
    <x v="0"/>
    <x v="2"/>
    <n v="38"/>
    <n v="1295"/>
    <x v="2"/>
    <n v="49210"/>
  </r>
  <r>
    <x v="4"/>
    <x v="1"/>
    <n v="10"/>
    <n v="1261"/>
    <x v="1"/>
    <n v="12610"/>
  </r>
  <r>
    <x v="1"/>
    <x v="3"/>
    <n v="17"/>
    <n v="1245"/>
    <x v="0"/>
    <n v="21165"/>
  </r>
  <r>
    <x v="2"/>
    <x v="4"/>
    <n v="31"/>
    <n v="1079"/>
    <x v="4"/>
    <n v="33449"/>
  </r>
  <r>
    <x v="5"/>
    <x v="5"/>
    <n v="8"/>
    <n v="1298"/>
    <x v="3"/>
    <n v="10384"/>
  </r>
  <r>
    <x v="2"/>
    <x v="4"/>
    <n v="62"/>
    <n v="1182"/>
    <x v="1"/>
    <n v="73284"/>
  </r>
  <r>
    <x v="3"/>
    <x v="3"/>
    <n v="27"/>
    <n v="1345"/>
    <x v="4"/>
    <n v="36315"/>
  </r>
  <r>
    <x v="3"/>
    <x v="4"/>
    <n v="50"/>
    <n v="1189"/>
    <x v="3"/>
    <n v="59450"/>
  </r>
  <r>
    <x v="5"/>
    <x v="3"/>
    <n v="22"/>
    <n v="1246"/>
    <x v="4"/>
    <n v="27412"/>
  </r>
  <r>
    <x v="3"/>
    <x v="0"/>
    <n v="78"/>
    <n v="1431"/>
    <x v="0"/>
    <n v="111618"/>
  </r>
  <r>
    <x v="5"/>
    <x v="1"/>
    <n v="3"/>
    <n v="1429"/>
    <x v="1"/>
    <n v="4287"/>
  </r>
  <r>
    <x v="1"/>
    <x v="0"/>
    <n v="88"/>
    <n v="1230"/>
    <x v="2"/>
    <n v="108240"/>
  </r>
  <r>
    <x v="3"/>
    <x v="6"/>
    <n v="21"/>
    <n v="1407"/>
    <x v="2"/>
    <n v="29547"/>
  </r>
  <r>
    <x v="2"/>
    <x v="6"/>
    <n v="93"/>
    <n v="1283"/>
    <x v="1"/>
    <n v="119319"/>
  </r>
  <r>
    <x v="4"/>
    <x v="3"/>
    <n v="11"/>
    <n v="1085"/>
    <x v="3"/>
    <n v="11935"/>
  </r>
  <r>
    <x v="5"/>
    <x v="6"/>
    <n v="41"/>
    <n v="1042"/>
    <x v="3"/>
    <n v="42722"/>
  </r>
  <r>
    <x v="4"/>
    <x v="3"/>
    <n v="20"/>
    <n v="1500"/>
    <x v="1"/>
    <n v="30000"/>
  </r>
  <r>
    <x v="1"/>
    <x v="5"/>
    <n v="43"/>
    <n v="1099"/>
    <x v="4"/>
    <n v="47257"/>
  </r>
  <r>
    <x v="2"/>
    <x v="0"/>
    <n v="65"/>
    <n v="1490"/>
    <x v="2"/>
    <n v="96850"/>
  </r>
  <r>
    <x v="4"/>
    <x v="1"/>
    <n v="61"/>
    <n v="1139"/>
    <x v="2"/>
    <n v="69479"/>
  </r>
  <r>
    <x v="5"/>
    <x v="2"/>
    <n v="51"/>
    <n v="1022"/>
    <x v="2"/>
    <n v="52122"/>
  </r>
  <r>
    <x v="3"/>
    <x v="5"/>
    <n v="65"/>
    <n v="1113"/>
    <x v="3"/>
    <n v="72345"/>
  </r>
  <r>
    <x v="2"/>
    <x v="0"/>
    <n v="81"/>
    <n v="1135"/>
    <x v="1"/>
    <n v="91935"/>
  </r>
  <r>
    <x v="2"/>
    <x v="4"/>
    <n v="4"/>
    <n v="1018"/>
    <x v="1"/>
    <n v="4072"/>
  </r>
  <r>
    <x v="2"/>
    <x v="0"/>
    <n v="45"/>
    <n v="1202"/>
    <x v="2"/>
    <n v="54090"/>
  </r>
  <r>
    <x v="0"/>
    <x v="2"/>
    <n v="14"/>
    <n v="1254"/>
    <x v="1"/>
    <n v="17556"/>
  </r>
  <r>
    <x v="5"/>
    <x v="2"/>
    <n v="93"/>
    <n v="1254"/>
    <x v="2"/>
    <n v="116622"/>
  </r>
  <r>
    <x v="3"/>
    <x v="3"/>
    <n v="14"/>
    <n v="1349"/>
    <x v="2"/>
    <n v="18886"/>
  </r>
  <r>
    <x v="1"/>
    <x v="0"/>
    <n v="8"/>
    <n v="1019"/>
    <x v="1"/>
    <n v="8152"/>
  </r>
  <r>
    <x v="5"/>
    <x v="4"/>
    <n v="73"/>
    <n v="1306"/>
    <x v="1"/>
    <n v="95338"/>
  </r>
  <r>
    <x v="4"/>
    <x v="6"/>
    <n v="72"/>
    <n v="1299"/>
    <x v="3"/>
    <n v="93528"/>
  </r>
  <r>
    <x v="5"/>
    <x v="0"/>
    <n v="16"/>
    <n v="1121"/>
    <x v="3"/>
    <n v="17936"/>
  </r>
  <r>
    <x v="4"/>
    <x v="5"/>
    <n v="18"/>
    <n v="1127"/>
    <x v="0"/>
    <n v="20286"/>
  </r>
  <r>
    <x v="0"/>
    <x v="0"/>
    <n v="63"/>
    <n v="1070"/>
    <x v="4"/>
    <n v="67410"/>
  </r>
  <r>
    <x v="4"/>
    <x v="0"/>
    <n v="38"/>
    <n v="1486"/>
    <x v="3"/>
    <n v="56468"/>
  </r>
  <r>
    <x v="5"/>
    <x v="6"/>
    <n v="30"/>
    <n v="1245"/>
    <x v="3"/>
    <n v="37350"/>
  </r>
  <r>
    <x v="5"/>
    <x v="0"/>
    <n v="9"/>
    <n v="1250"/>
    <x v="4"/>
    <n v="11250"/>
  </r>
  <r>
    <x v="2"/>
    <x v="0"/>
    <n v="60"/>
    <n v="1102"/>
    <x v="1"/>
    <n v="66120"/>
  </r>
  <r>
    <x v="3"/>
    <x v="3"/>
    <n v="46"/>
    <n v="1021"/>
    <x v="1"/>
    <n v="46966"/>
  </r>
  <r>
    <x v="0"/>
    <x v="1"/>
    <n v="26"/>
    <n v="1053"/>
    <x v="1"/>
    <n v="27378"/>
  </r>
  <r>
    <x v="3"/>
    <x v="5"/>
    <n v="1"/>
    <n v="1089"/>
    <x v="3"/>
    <n v="1089"/>
  </r>
  <r>
    <x v="4"/>
    <x v="4"/>
    <n v="22"/>
    <n v="1057"/>
    <x v="4"/>
    <n v="23254"/>
  </r>
  <r>
    <x v="5"/>
    <x v="6"/>
    <n v="35"/>
    <n v="1341"/>
    <x v="1"/>
    <n v="46935"/>
  </r>
  <r>
    <x v="1"/>
    <x v="1"/>
    <n v="34"/>
    <n v="1229"/>
    <x v="1"/>
    <n v="41786"/>
  </r>
  <r>
    <x v="1"/>
    <x v="0"/>
    <n v="97"/>
    <n v="1201"/>
    <x v="3"/>
    <n v="116497"/>
  </r>
  <r>
    <x v="0"/>
    <x v="6"/>
    <n v="86"/>
    <n v="1010"/>
    <x v="0"/>
    <n v="86860"/>
  </r>
  <r>
    <x v="1"/>
    <x v="4"/>
    <n v="76"/>
    <n v="1336"/>
    <x v="4"/>
    <n v="101536"/>
  </r>
  <r>
    <x v="3"/>
    <x v="6"/>
    <n v="60"/>
    <n v="1488"/>
    <x v="4"/>
    <n v="89280"/>
  </r>
  <r>
    <x v="2"/>
    <x v="1"/>
    <n v="74"/>
    <n v="1273"/>
    <x v="3"/>
    <n v="94202"/>
  </r>
  <r>
    <x v="2"/>
    <x v="0"/>
    <n v="34"/>
    <n v="1485"/>
    <x v="2"/>
    <n v="50490"/>
  </r>
  <r>
    <x v="1"/>
    <x v="5"/>
    <n v="99"/>
    <n v="1397"/>
    <x v="0"/>
    <n v="138303"/>
  </r>
  <r>
    <x v="0"/>
    <x v="5"/>
    <n v="48"/>
    <n v="1181"/>
    <x v="3"/>
    <n v="56688"/>
  </r>
  <r>
    <x v="5"/>
    <x v="6"/>
    <n v="8"/>
    <n v="1170"/>
    <x v="0"/>
    <n v="9360"/>
  </r>
  <r>
    <x v="3"/>
    <x v="4"/>
    <n v="83"/>
    <n v="1291"/>
    <x v="4"/>
    <n v="107153"/>
  </r>
  <r>
    <x v="1"/>
    <x v="1"/>
    <n v="56"/>
    <n v="1059"/>
    <x v="2"/>
    <n v="59304"/>
  </r>
  <r>
    <x v="5"/>
    <x v="0"/>
    <n v="56"/>
    <n v="1007"/>
    <x v="1"/>
    <n v="56392"/>
  </r>
  <r>
    <x v="4"/>
    <x v="6"/>
    <n v="48"/>
    <n v="1474"/>
    <x v="3"/>
    <n v="70752"/>
  </r>
  <r>
    <x v="1"/>
    <x v="3"/>
    <n v="89"/>
    <n v="1050"/>
    <x v="0"/>
    <n v="93450"/>
  </r>
  <r>
    <x v="0"/>
    <x v="5"/>
    <n v="99"/>
    <n v="1433"/>
    <x v="2"/>
    <n v="141867"/>
  </r>
  <r>
    <x v="0"/>
    <x v="5"/>
    <n v="39"/>
    <n v="1060"/>
    <x v="4"/>
    <n v="41340"/>
  </r>
  <r>
    <x v="5"/>
    <x v="4"/>
    <n v="29"/>
    <n v="1294"/>
    <x v="0"/>
    <n v="37526"/>
  </r>
  <r>
    <x v="1"/>
    <x v="6"/>
    <n v="30"/>
    <n v="1499"/>
    <x v="4"/>
    <n v="44970"/>
  </r>
  <r>
    <x v="1"/>
    <x v="3"/>
    <n v="70"/>
    <n v="1132"/>
    <x v="1"/>
    <n v="79240"/>
  </r>
  <r>
    <x v="0"/>
    <x v="2"/>
    <n v="1"/>
    <n v="1173"/>
    <x v="3"/>
    <n v="1173"/>
  </r>
  <r>
    <x v="5"/>
    <x v="3"/>
    <n v="25"/>
    <n v="1444"/>
    <x v="2"/>
    <n v="36100"/>
  </r>
  <r>
    <x v="0"/>
    <x v="5"/>
    <n v="38"/>
    <n v="1073"/>
    <x v="0"/>
    <n v="40774"/>
  </r>
  <r>
    <x v="3"/>
    <x v="6"/>
    <n v="47"/>
    <n v="1407"/>
    <x v="4"/>
    <n v="66129"/>
  </r>
  <r>
    <x v="2"/>
    <x v="3"/>
    <n v="80"/>
    <n v="1324"/>
    <x v="0"/>
    <n v="105920"/>
  </r>
  <r>
    <x v="2"/>
    <x v="3"/>
    <n v="95"/>
    <n v="1152"/>
    <x v="3"/>
    <n v="109440"/>
  </r>
  <r>
    <x v="4"/>
    <x v="0"/>
    <n v="75"/>
    <n v="1383"/>
    <x v="4"/>
    <n v="103725"/>
  </r>
  <r>
    <x v="2"/>
    <x v="2"/>
    <n v="70"/>
    <n v="1128"/>
    <x v="4"/>
    <n v="78960"/>
  </r>
  <r>
    <x v="3"/>
    <x v="3"/>
    <n v="59"/>
    <n v="1154"/>
    <x v="0"/>
    <n v="68086"/>
  </r>
  <r>
    <x v="4"/>
    <x v="4"/>
    <n v="57"/>
    <n v="1135"/>
    <x v="0"/>
    <n v="64695"/>
  </r>
  <r>
    <x v="5"/>
    <x v="5"/>
    <n v="6"/>
    <n v="1370"/>
    <x v="0"/>
    <n v="8220"/>
  </r>
  <r>
    <x v="5"/>
    <x v="6"/>
    <n v="65"/>
    <n v="1045"/>
    <x v="1"/>
    <n v="67925"/>
  </r>
  <r>
    <x v="4"/>
    <x v="5"/>
    <n v="81"/>
    <n v="1350"/>
    <x v="1"/>
    <n v="109350"/>
  </r>
  <r>
    <x v="1"/>
    <x v="0"/>
    <n v="40"/>
    <n v="1322"/>
    <x v="3"/>
    <n v="52880"/>
  </r>
  <r>
    <x v="1"/>
    <x v="4"/>
    <n v="63"/>
    <n v="1272"/>
    <x v="4"/>
    <n v="80136"/>
  </r>
  <r>
    <x v="5"/>
    <x v="0"/>
    <n v="73"/>
    <n v="1185"/>
    <x v="1"/>
    <n v="86505"/>
  </r>
  <r>
    <x v="2"/>
    <x v="1"/>
    <n v="39"/>
    <n v="1346"/>
    <x v="4"/>
    <n v="52494"/>
  </r>
  <r>
    <x v="3"/>
    <x v="4"/>
    <n v="87"/>
    <n v="1121"/>
    <x v="2"/>
    <n v="97527"/>
  </r>
  <r>
    <x v="4"/>
    <x v="3"/>
    <n v="7"/>
    <n v="1428"/>
    <x v="1"/>
    <n v="9996"/>
  </r>
  <r>
    <x v="4"/>
    <x v="1"/>
    <n v="19"/>
    <n v="1192"/>
    <x v="4"/>
    <n v="22648"/>
  </r>
  <r>
    <x v="2"/>
    <x v="4"/>
    <n v="100"/>
    <n v="1320"/>
    <x v="1"/>
    <n v="132000"/>
  </r>
  <r>
    <x v="0"/>
    <x v="5"/>
    <n v="38"/>
    <n v="1191"/>
    <x v="0"/>
    <n v="45258"/>
  </r>
  <r>
    <x v="2"/>
    <x v="5"/>
    <n v="61"/>
    <n v="1468"/>
    <x v="1"/>
    <n v="89548"/>
  </r>
  <r>
    <x v="1"/>
    <x v="4"/>
    <n v="64"/>
    <n v="1159"/>
    <x v="3"/>
    <n v="74176"/>
  </r>
  <r>
    <x v="5"/>
    <x v="6"/>
    <n v="15"/>
    <n v="1297"/>
    <x v="3"/>
    <n v="19455"/>
  </r>
  <r>
    <x v="1"/>
    <x v="5"/>
    <n v="97"/>
    <n v="1490"/>
    <x v="1"/>
    <n v="144530"/>
  </r>
  <r>
    <x v="3"/>
    <x v="5"/>
    <n v="26"/>
    <n v="1371"/>
    <x v="0"/>
    <n v="35646"/>
  </r>
  <r>
    <x v="2"/>
    <x v="3"/>
    <n v="70"/>
    <n v="1050"/>
    <x v="3"/>
    <n v="73500"/>
  </r>
  <r>
    <x v="3"/>
    <x v="6"/>
    <n v="42"/>
    <n v="1205"/>
    <x v="0"/>
    <n v="50610"/>
  </r>
  <r>
    <x v="1"/>
    <x v="3"/>
    <n v="80"/>
    <n v="1251"/>
    <x v="2"/>
    <n v="100080"/>
  </r>
  <r>
    <x v="3"/>
    <x v="1"/>
    <n v="2"/>
    <n v="1373"/>
    <x v="2"/>
    <n v="2746"/>
  </r>
  <r>
    <x v="4"/>
    <x v="0"/>
    <n v="80"/>
    <n v="1445"/>
    <x v="0"/>
    <n v="115600"/>
  </r>
  <r>
    <x v="5"/>
    <x v="4"/>
    <n v="73"/>
    <n v="1237"/>
    <x v="1"/>
    <n v="90301"/>
  </r>
  <r>
    <x v="2"/>
    <x v="0"/>
    <n v="22"/>
    <n v="1369"/>
    <x v="3"/>
    <n v="30118"/>
  </r>
  <r>
    <x v="1"/>
    <x v="1"/>
    <n v="52"/>
    <n v="1366"/>
    <x v="3"/>
    <n v="71032"/>
  </r>
  <r>
    <x v="0"/>
    <x v="5"/>
    <n v="83"/>
    <n v="1372"/>
    <x v="0"/>
    <n v="113876"/>
  </r>
  <r>
    <x v="1"/>
    <x v="2"/>
    <n v="17"/>
    <n v="1312"/>
    <x v="4"/>
    <n v="22304"/>
  </r>
  <r>
    <x v="0"/>
    <x v="1"/>
    <n v="41"/>
    <n v="1192"/>
    <x v="4"/>
    <n v="48872"/>
  </r>
  <r>
    <x v="4"/>
    <x v="2"/>
    <n v="98"/>
    <n v="1496"/>
    <x v="3"/>
    <n v="146608"/>
  </r>
  <r>
    <x v="5"/>
    <x v="1"/>
    <n v="7"/>
    <n v="1055"/>
    <x v="3"/>
    <n v="7385"/>
  </r>
  <r>
    <x v="5"/>
    <x v="3"/>
    <n v="25"/>
    <n v="1038"/>
    <x v="4"/>
    <n v="25950"/>
  </r>
  <r>
    <x v="4"/>
    <x v="3"/>
    <n v="55"/>
    <n v="1433"/>
    <x v="0"/>
    <n v="78815"/>
  </r>
  <r>
    <x v="3"/>
    <x v="2"/>
    <n v="92"/>
    <n v="1212"/>
    <x v="3"/>
    <n v="111504"/>
  </r>
  <r>
    <x v="0"/>
    <x v="4"/>
    <n v="44"/>
    <n v="1311"/>
    <x v="4"/>
    <n v="57684"/>
  </r>
  <r>
    <x v="4"/>
    <x v="0"/>
    <n v="11"/>
    <n v="1362"/>
    <x v="1"/>
    <n v="14982"/>
  </r>
  <r>
    <x v="3"/>
    <x v="1"/>
    <n v="91"/>
    <n v="1324"/>
    <x v="0"/>
    <n v="120484"/>
  </r>
  <r>
    <x v="3"/>
    <x v="5"/>
    <n v="24"/>
    <n v="1328"/>
    <x v="4"/>
    <n v="31872"/>
  </r>
  <r>
    <x v="0"/>
    <x v="1"/>
    <n v="4"/>
    <n v="1425"/>
    <x v="0"/>
    <n v="5700"/>
  </r>
  <r>
    <x v="3"/>
    <x v="5"/>
    <n v="81"/>
    <n v="1422"/>
    <x v="0"/>
    <n v="115182"/>
  </r>
  <r>
    <x v="3"/>
    <x v="2"/>
    <n v="15"/>
    <n v="1022"/>
    <x v="2"/>
    <n v="15330"/>
  </r>
  <r>
    <x v="5"/>
    <x v="2"/>
    <n v="12"/>
    <n v="1376"/>
    <x v="1"/>
    <n v="16512"/>
  </r>
  <r>
    <x v="1"/>
    <x v="0"/>
    <n v="25"/>
    <n v="1110"/>
    <x v="2"/>
    <n v="27750"/>
  </r>
  <r>
    <x v="2"/>
    <x v="3"/>
    <n v="62"/>
    <n v="1200"/>
    <x v="2"/>
    <n v="74400"/>
  </r>
  <r>
    <x v="2"/>
    <x v="5"/>
    <n v="2"/>
    <n v="1431"/>
    <x v="3"/>
    <n v="2862"/>
  </r>
  <r>
    <x v="4"/>
    <x v="0"/>
    <n v="96"/>
    <n v="1032"/>
    <x v="1"/>
    <n v="99072"/>
  </r>
  <r>
    <x v="1"/>
    <x v="1"/>
    <n v="39"/>
    <n v="1397"/>
    <x v="0"/>
    <n v="54483"/>
  </r>
  <r>
    <x v="5"/>
    <x v="3"/>
    <n v="99"/>
    <n v="1381"/>
    <x v="0"/>
    <n v="136719"/>
  </r>
  <r>
    <x v="2"/>
    <x v="4"/>
    <n v="81"/>
    <n v="1024"/>
    <x v="2"/>
    <n v="82944"/>
  </r>
  <r>
    <x v="0"/>
    <x v="2"/>
    <n v="57"/>
    <n v="1200"/>
    <x v="1"/>
    <n v="68400"/>
  </r>
  <r>
    <x v="4"/>
    <x v="6"/>
    <n v="87"/>
    <n v="1042"/>
    <x v="2"/>
    <n v="90654"/>
  </r>
  <r>
    <x v="4"/>
    <x v="3"/>
    <n v="81"/>
    <n v="1183"/>
    <x v="2"/>
    <n v="95823"/>
  </r>
  <r>
    <x v="5"/>
    <x v="6"/>
    <n v="59"/>
    <n v="1180"/>
    <x v="1"/>
    <n v="69620"/>
  </r>
  <r>
    <x v="0"/>
    <x v="1"/>
    <n v="8"/>
    <n v="1365"/>
    <x v="0"/>
    <n v="10920"/>
  </r>
  <r>
    <x v="0"/>
    <x v="6"/>
    <n v="23"/>
    <n v="1035"/>
    <x v="2"/>
    <n v="23805"/>
  </r>
  <r>
    <x v="4"/>
    <x v="4"/>
    <n v="88"/>
    <n v="1021"/>
    <x v="2"/>
    <n v="89848"/>
  </r>
  <r>
    <x v="0"/>
    <x v="4"/>
    <n v="57"/>
    <n v="1053"/>
    <x v="3"/>
    <n v="60021"/>
  </r>
  <r>
    <x v="0"/>
    <x v="2"/>
    <n v="6"/>
    <n v="1254"/>
    <x v="0"/>
    <n v="7524"/>
  </r>
  <r>
    <x v="4"/>
    <x v="4"/>
    <n v="80"/>
    <n v="1459"/>
    <x v="4"/>
    <n v="116720"/>
  </r>
  <r>
    <x v="4"/>
    <x v="1"/>
    <n v="74"/>
    <n v="1459"/>
    <x v="3"/>
    <n v="107966"/>
  </r>
  <r>
    <x v="5"/>
    <x v="0"/>
    <n v="35"/>
    <n v="1142"/>
    <x v="1"/>
    <n v="39970"/>
  </r>
  <r>
    <x v="1"/>
    <x v="4"/>
    <n v="26"/>
    <n v="1500"/>
    <x v="4"/>
    <n v="39000"/>
  </r>
  <r>
    <x v="2"/>
    <x v="0"/>
    <n v="12"/>
    <n v="1266"/>
    <x v="3"/>
    <n v="15192"/>
  </r>
  <r>
    <x v="2"/>
    <x v="2"/>
    <n v="5"/>
    <n v="1043"/>
    <x v="1"/>
    <n v="5215"/>
  </r>
  <r>
    <x v="3"/>
    <x v="1"/>
    <n v="19"/>
    <n v="1001"/>
    <x v="2"/>
    <n v="19019"/>
  </r>
  <r>
    <x v="5"/>
    <x v="6"/>
    <n v="100"/>
    <n v="1181"/>
    <x v="1"/>
    <n v="118100"/>
  </r>
  <r>
    <x v="0"/>
    <x v="3"/>
    <n v="74"/>
    <n v="1109"/>
    <x v="0"/>
    <n v="82066"/>
  </r>
  <r>
    <x v="2"/>
    <x v="4"/>
    <n v="39"/>
    <n v="1178"/>
    <x v="4"/>
    <n v="45942"/>
  </r>
  <r>
    <x v="4"/>
    <x v="4"/>
    <n v="9"/>
    <n v="1117"/>
    <x v="3"/>
    <n v="10053"/>
  </r>
  <r>
    <x v="1"/>
    <x v="1"/>
    <n v="5"/>
    <n v="1389"/>
    <x v="3"/>
    <n v="6945"/>
  </r>
  <r>
    <x v="5"/>
    <x v="6"/>
    <n v="35"/>
    <n v="1031"/>
    <x v="1"/>
    <n v="36085"/>
  </r>
  <r>
    <x v="1"/>
    <x v="0"/>
    <n v="89"/>
    <n v="1064"/>
    <x v="2"/>
    <n v="94696"/>
  </r>
  <r>
    <x v="1"/>
    <x v="2"/>
    <n v="79"/>
    <n v="1354"/>
    <x v="3"/>
    <n v="106966"/>
  </r>
  <r>
    <x v="5"/>
    <x v="2"/>
    <n v="58"/>
    <n v="1474"/>
    <x v="2"/>
    <n v="85492"/>
  </r>
  <r>
    <x v="3"/>
    <x v="6"/>
    <n v="91"/>
    <n v="1297"/>
    <x v="1"/>
    <n v="118027"/>
  </r>
  <r>
    <x v="2"/>
    <x v="4"/>
    <n v="23"/>
    <n v="1309"/>
    <x v="3"/>
    <n v="30107"/>
  </r>
  <r>
    <x v="5"/>
    <x v="4"/>
    <n v="59"/>
    <n v="1165"/>
    <x v="1"/>
    <n v="68735"/>
  </r>
  <r>
    <x v="4"/>
    <x v="4"/>
    <n v="40"/>
    <n v="1302"/>
    <x v="2"/>
    <n v="52080"/>
  </r>
  <r>
    <x v="4"/>
    <x v="0"/>
    <n v="58"/>
    <n v="1080"/>
    <x v="2"/>
    <n v="62640"/>
  </r>
  <r>
    <x v="4"/>
    <x v="0"/>
    <n v="54"/>
    <n v="1204"/>
    <x v="0"/>
    <n v="65016"/>
  </r>
  <r>
    <x v="0"/>
    <x v="3"/>
    <n v="30"/>
    <n v="1057"/>
    <x v="3"/>
    <n v="31710"/>
  </r>
  <r>
    <x v="4"/>
    <x v="6"/>
    <n v="88"/>
    <n v="1288"/>
    <x v="1"/>
    <n v="113344"/>
  </r>
  <r>
    <x v="2"/>
    <x v="5"/>
    <n v="16"/>
    <n v="1105"/>
    <x v="0"/>
    <n v="17680"/>
  </r>
  <r>
    <x v="1"/>
    <x v="5"/>
    <n v="80"/>
    <n v="1269"/>
    <x v="3"/>
    <n v="101520"/>
  </r>
  <r>
    <x v="3"/>
    <x v="4"/>
    <n v="98"/>
    <n v="1177"/>
    <x v="2"/>
    <n v="115346"/>
  </r>
  <r>
    <x v="3"/>
    <x v="1"/>
    <n v="52"/>
    <n v="1461"/>
    <x v="3"/>
    <n v="75972"/>
  </r>
  <r>
    <x v="4"/>
    <x v="6"/>
    <n v="58"/>
    <n v="1290"/>
    <x v="1"/>
    <n v="74820"/>
  </r>
  <r>
    <x v="0"/>
    <x v="2"/>
    <n v="69"/>
    <n v="1175"/>
    <x v="3"/>
    <n v="81075"/>
  </r>
  <r>
    <x v="2"/>
    <x v="5"/>
    <n v="55"/>
    <n v="1425"/>
    <x v="4"/>
    <n v="78375"/>
  </r>
  <r>
    <x v="0"/>
    <x v="1"/>
    <n v="89"/>
    <n v="1369"/>
    <x v="4"/>
    <n v="121841"/>
  </r>
  <r>
    <x v="4"/>
    <x v="4"/>
    <n v="33"/>
    <n v="1477"/>
    <x v="2"/>
    <n v="48741"/>
  </r>
  <r>
    <x v="0"/>
    <x v="0"/>
    <n v="44"/>
    <n v="1102"/>
    <x v="3"/>
    <n v="48488"/>
  </r>
  <r>
    <x v="1"/>
    <x v="5"/>
    <n v="86"/>
    <n v="1348"/>
    <x v="2"/>
    <n v="115928"/>
  </r>
  <r>
    <x v="3"/>
    <x v="6"/>
    <n v="12"/>
    <n v="1254"/>
    <x v="1"/>
    <n v="15048"/>
  </r>
  <r>
    <x v="0"/>
    <x v="0"/>
    <n v="36"/>
    <n v="1483"/>
    <x v="1"/>
    <n v="53388"/>
  </r>
  <r>
    <x v="0"/>
    <x v="6"/>
    <n v="24"/>
    <n v="1082"/>
    <x v="2"/>
    <n v="25968"/>
  </r>
  <r>
    <x v="0"/>
    <x v="1"/>
    <n v="50"/>
    <n v="1252"/>
    <x v="2"/>
    <n v="62600"/>
  </r>
  <r>
    <x v="2"/>
    <x v="6"/>
    <n v="35"/>
    <n v="1229"/>
    <x v="2"/>
    <n v="43015"/>
  </r>
  <r>
    <x v="0"/>
    <x v="0"/>
    <n v="74"/>
    <n v="1321"/>
    <x v="3"/>
    <n v="97754"/>
  </r>
  <r>
    <x v="2"/>
    <x v="1"/>
    <n v="7"/>
    <n v="1442"/>
    <x v="4"/>
    <n v="10094"/>
  </r>
  <r>
    <x v="2"/>
    <x v="6"/>
    <n v="87"/>
    <n v="1135"/>
    <x v="3"/>
    <n v="98745"/>
  </r>
  <r>
    <x v="2"/>
    <x v="1"/>
    <n v="96"/>
    <n v="1196"/>
    <x v="1"/>
    <n v="114816"/>
  </r>
  <r>
    <x v="1"/>
    <x v="3"/>
    <n v="14"/>
    <n v="1315"/>
    <x v="1"/>
    <n v="18410"/>
  </r>
  <r>
    <x v="0"/>
    <x v="0"/>
    <n v="54"/>
    <n v="1076"/>
    <x v="1"/>
    <n v="58104"/>
  </r>
  <r>
    <x v="0"/>
    <x v="3"/>
    <n v="77"/>
    <n v="1328"/>
    <x v="2"/>
    <n v="102256"/>
  </r>
  <r>
    <x v="2"/>
    <x v="4"/>
    <n v="74"/>
    <n v="1175"/>
    <x v="1"/>
    <n v="86950"/>
  </r>
  <r>
    <x v="1"/>
    <x v="0"/>
    <n v="93"/>
    <n v="1287"/>
    <x v="4"/>
    <n v="119691"/>
  </r>
  <r>
    <x v="0"/>
    <x v="1"/>
    <n v="60"/>
    <n v="1047"/>
    <x v="0"/>
    <n v="62820"/>
  </r>
  <r>
    <x v="3"/>
    <x v="4"/>
    <n v="34"/>
    <n v="1113"/>
    <x v="0"/>
    <n v="37842"/>
  </r>
  <r>
    <x v="0"/>
    <x v="2"/>
    <n v="16"/>
    <n v="1246"/>
    <x v="0"/>
    <n v="19936"/>
  </r>
  <r>
    <x v="1"/>
    <x v="5"/>
    <n v="52"/>
    <n v="1153"/>
    <x v="3"/>
    <n v="59956"/>
  </r>
  <r>
    <x v="5"/>
    <x v="5"/>
    <n v="48"/>
    <n v="1038"/>
    <x v="1"/>
    <n v="49824"/>
  </r>
  <r>
    <x v="4"/>
    <x v="6"/>
    <n v="73"/>
    <n v="1449"/>
    <x v="3"/>
    <n v="105777"/>
  </r>
  <r>
    <x v="1"/>
    <x v="3"/>
    <n v="10"/>
    <n v="1183"/>
    <x v="2"/>
    <n v="11830"/>
  </r>
  <r>
    <x v="0"/>
    <x v="1"/>
    <n v="79"/>
    <n v="1455"/>
    <x v="1"/>
    <n v="114945"/>
  </r>
  <r>
    <x v="1"/>
    <x v="6"/>
    <n v="100"/>
    <n v="1470"/>
    <x v="3"/>
    <n v="147000"/>
  </r>
  <r>
    <x v="3"/>
    <x v="6"/>
    <n v="74"/>
    <n v="1223"/>
    <x v="0"/>
    <n v="90502"/>
  </r>
  <r>
    <x v="1"/>
    <x v="0"/>
    <n v="3"/>
    <n v="1425"/>
    <x v="1"/>
    <n v="4275"/>
  </r>
  <r>
    <x v="3"/>
    <x v="6"/>
    <n v="28"/>
    <n v="1131"/>
    <x v="1"/>
    <n v="31668"/>
  </r>
  <r>
    <x v="5"/>
    <x v="5"/>
    <n v="84"/>
    <n v="1037"/>
    <x v="4"/>
    <n v="87108"/>
  </r>
  <r>
    <x v="3"/>
    <x v="4"/>
    <n v="43"/>
    <n v="1419"/>
    <x v="3"/>
    <n v="61017"/>
  </r>
  <r>
    <x v="2"/>
    <x v="5"/>
    <n v="45"/>
    <n v="1471"/>
    <x v="3"/>
    <n v="66195"/>
  </r>
  <r>
    <x v="4"/>
    <x v="5"/>
    <n v="99"/>
    <n v="1402"/>
    <x v="3"/>
    <n v="138798"/>
  </r>
  <r>
    <x v="4"/>
    <x v="4"/>
    <n v="35"/>
    <n v="1405"/>
    <x v="4"/>
    <n v="49175"/>
  </r>
  <r>
    <x v="3"/>
    <x v="6"/>
    <n v="27"/>
    <n v="1174"/>
    <x v="4"/>
    <n v="31698"/>
  </r>
  <r>
    <x v="3"/>
    <x v="1"/>
    <n v="57"/>
    <n v="1456"/>
    <x v="3"/>
    <n v="82992"/>
  </r>
  <r>
    <x v="1"/>
    <x v="3"/>
    <n v="60"/>
    <n v="1399"/>
    <x v="3"/>
    <n v="83940"/>
  </r>
  <r>
    <x v="0"/>
    <x v="2"/>
    <n v="93"/>
    <n v="1100"/>
    <x v="2"/>
    <n v="102300"/>
  </r>
  <r>
    <x v="2"/>
    <x v="5"/>
    <n v="51"/>
    <n v="1302"/>
    <x v="3"/>
    <n v="66402"/>
  </r>
  <r>
    <x v="4"/>
    <x v="0"/>
    <n v="27"/>
    <n v="1419"/>
    <x v="0"/>
    <n v="38313"/>
  </r>
  <r>
    <x v="2"/>
    <x v="5"/>
    <n v="18"/>
    <n v="1432"/>
    <x v="1"/>
    <n v="25776"/>
  </r>
  <r>
    <x v="5"/>
    <x v="4"/>
    <n v="64"/>
    <n v="1165"/>
    <x v="0"/>
    <n v="74560"/>
  </r>
  <r>
    <x v="5"/>
    <x v="0"/>
    <n v="83"/>
    <n v="1153"/>
    <x v="1"/>
    <n v="95699"/>
  </r>
  <r>
    <x v="1"/>
    <x v="2"/>
    <n v="4"/>
    <n v="1284"/>
    <x v="1"/>
    <n v="5136"/>
  </r>
  <r>
    <x v="2"/>
    <x v="5"/>
    <n v="24"/>
    <n v="1042"/>
    <x v="0"/>
    <n v="25008"/>
  </r>
  <r>
    <x v="3"/>
    <x v="5"/>
    <n v="17"/>
    <n v="1054"/>
    <x v="4"/>
    <n v="17918"/>
  </r>
  <r>
    <x v="2"/>
    <x v="6"/>
    <n v="49"/>
    <n v="1126"/>
    <x v="4"/>
    <n v="55174"/>
  </r>
  <r>
    <x v="3"/>
    <x v="1"/>
    <n v="32"/>
    <n v="1362"/>
    <x v="2"/>
    <n v="43584"/>
  </r>
  <r>
    <x v="1"/>
    <x v="0"/>
    <n v="52"/>
    <n v="1430"/>
    <x v="0"/>
    <n v="74360"/>
  </r>
  <r>
    <x v="2"/>
    <x v="3"/>
    <n v="39"/>
    <n v="1333"/>
    <x v="3"/>
    <n v="51987"/>
  </r>
  <r>
    <x v="4"/>
    <x v="3"/>
    <n v="17"/>
    <n v="1415"/>
    <x v="4"/>
    <n v="24055"/>
  </r>
  <r>
    <x v="2"/>
    <x v="2"/>
    <n v="83"/>
    <n v="1150"/>
    <x v="1"/>
    <n v="95450"/>
  </r>
  <r>
    <x v="4"/>
    <x v="5"/>
    <n v="22"/>
    <n v="1332"/>
    <x v="0"/>
    <n v="29304"/>
  </r>
  <r>
    <x v="2"/>
    <x v="6"/>
    <n v="96"/>
    <n v="1344"/>
    <x v="3"/>
    <n v="129024"/>
  </r>
  <r>
    <x v="2"/>
    <x v="3"/>
    <n v="89"/>
    <n v="1171"/>
    <x v="4"/>
    <n v="104219"/>
  </r>
  <r>
    <x v="0"/>
    <x v="5"/>
    <n v="78"/>
    <n v="1003"/>
    <x v="1"/>
    <n v="78234"/>
  </r>
  <r>
    <x v="0"/>
    <x v="4"/>
    <n v="29"/>
    <n v="1239"/>
    <x v="2"/>
    <n v="35931"/>
  </r>
  <r>
    <x v="4"/>
    <x v="3"/>
    <n v="29"/>
    <n v="1368"/>
    <x v="1"/>
    <n v="39672"/>
  </r>
  <r>
    <x v="5"/>
    <x v="5"/>
    <n v="5"/>
    <n v="1100"/>
    <x v="2"/>
    <n v="5500"/>
  </r>
  <r>
    <x v="3"/>
    <x v="6"/>
    <n v="29"/>
    <n v="1026"/>
    <x v="0"/>
    <n v="29754"/>
  </r>
  <r>
    <x v="2"/>
    <x v="2"/>
    <n v="56"/>
    <n v="1236"/>
    <x v="3"/>
    <n v="69216"/>
  </r>
  <r>
    <x v="5"/>
    <x v="1"/>
    <n v="55"/>
    <n v="1366"/>
    <x v="3"/>
    <n v="75130"/>
  </r>
  <r>
    <x v="0"/>
    <x v="3"/>
    <n v="91"/>
    <n v="1132"/>
    <x v="3"/>
    <n v="103012"/>
  </r>
  <r>
    <x v="2"/>
    <x v="0"/>
    <n v="45"/>
    <n v="1052"/>
    <x v="0"/>
    <n v="47340"/>
  </r>
  <r>
    <x v="3"/>
    <x v="6"/>
    <n v="45"/>
    <n v="1411"/>
    <x v="4"/>
    <n v="63495"/>
  </r>
  <r>
    <x v="0"/>
    <x v="3"/>
    <n v="84"/>
    <n v="1223"/>
    <x v="1"/>
    <n v="102732"/>
  </r>
  <r>
    <x v="1"/>
    <x v="4"/>
    <n v="30"/>
    <n v="1163"/>
    <x v="3"/>
    <n v="34890"/>
  </r>
  <r>
    <x v="4"/>
    <x v="2"/>
    <n v="62"/>
    <n v="1241"/>
    <x v="1"/>
    <n v="76942"/>
  </r>
  <r>
    <x v="3"/>
    <x v="3"/>
    <n v="59"/>
    <n v="1019"/>
    <x v="2"/>
    <n v="60121"/>
  </r>
  <r>
    <x v="3"/>
    <x v="6"/>
    <n v="41"/>
    <n v="1136"/>
    <x v="1"/>
    <n v="46576"/>
  </r>
  <r>
    <x v="4"/>
    <x v="0"/>
    <n v="28"/>
    <n v="1208"/>
    <x v="1"/>
    <n v="33824"/>
  </r>
  <r>
    <x v="5"/>
    <x v="2"/>
    <n v="80"/>
    <n v="1015"/>
    <x v="4"/>
    <n v="81200"/>
  </r>
  <r>
    <x v="0"/>
    <x v="1"/>
    <n v="44"/>
    <n v="1389"/>
    <x v="2"/>
    <n v="61116"/>
  </r>
  <r>
    <x v="5"/>
    <x v="3"/>
    <n v="24"/>
    <n v="1419"/>
    <x v="2"/>
    <n v="34056"/>
  </r>
  <r>
    <x v="5"/>
    <x v="2"/>
    <n v="42"/>
    <n v="1074"/>
    <x v="1"/>
    <n v="45108"/>
  </r>
  <r>
    <x v="4"/>
    <x v="1"/>
    <n v="83"/>
    <n v="1208"/>
    <x v="2"/>
    <n v="100264"/>
  </r>
  <r>
    <x v="2"/>
    <x v="4"/>
    <n v="45"/>
    <n v="1353"/>
    <x v="0"/>
    <n v="60885"/>
  </r>
  <r>
    <x v="1"/>
    <x v="3"/>
    <n v="61"/>
    <n v="1295"/>
    <x v="4"/>
    <n v="78995"/>
  </r>
  <r>
    <x v="2"/>
    <x v="4"/>
    <n v="39"/>
    <n v="1277"/>
    <x v="4"/>
    <n v="49803"/>
  </r>
  <r>
    <x v="2"/>
    <x v="0"/>
    <n v="84"/>
    <n v="1302"/>
    <x v="1"/>
    <n v="109368"/>
  </r>
  <r>
    <x v="4"/>
    <x v="4"/>
    <n v="71"/>
    <n v="1169"/>
    <x v="0"/>
    <n v="82999"/>
  </r>
  <r>
    <x v="4"/>
    <x v="2"/>
    <n v="76"/>
    <n v="1296"/>
    <x v="0"/>
    <n v="98496"/>
  </r>
  <r>
    <x v="1"/>
    <x v="3"/>
    <n v="76"/>
    <n v="1033"/>
    <x v="4"/>
    <n v="78508"/>
  </r>
  <r>
    <x v="3"/>
    <x v="6"/>
    <n v="23"/>
    <n v="1100"/>
    <x v="0"/>
    <n v="25300"/>
  </r>
  <r>
    <x v="4"/>
    <x v="2"/>
    <n v="75"/>
    <n v="1000"/>
    <x v="3"/>
    <n v="75000"/>
  </r>
  <r>
    <x v="0"/>
    <x v="5"/>
    <n v="41"/>
    <n v="1202"/>
    <x v="2"/>
    <n v="49282"/>
  </r>
  <r>
    <x v="5"/>
    <x v="2"/>
    <n v="99"/>
    <n v="1005"/>
    <x v="2"/>
    <n v="99495"/>
  </r>
  <r>
    <x v="1"/>
    <x v="3"/>
    <n v="62"/>
    <n v="1454"/>
    <x v="4"/>
    <n v="90148"/>
  </r>
  <r>
    <x v="0"/>
    <x v="0"/>
    <n v="63"/>
    <n v="1016"/>
    <x v="4"/>
    <n v="64008"/>
  </r>
  <r>
    <x v="4"/>
    <x v="1"/>
    <n v="4"/>
    <n v="1049"/>
    <x v="4"/>
    <n v="4196"/>
  </r>
  <r>
    <x v="0"/>
    <x v="4"/>
    <n v="4"/>
    <n v="1202"/>
    <x v="0"/>
    <n v="4808"/>
  </r>
  <r>
    <x v="3"/>
    <x v="4"/>
    <n v="18"/>
    <n v="1462"/>
    <x v="0"/>
    <n v="26316"/>
  </r>
  <r>
    <x v="3"/>
    <x v="5"/>
    <n v="49"/>
    <n v="1109"/>
    <x v="4"/>
    <n v="54341"/>
  </r>
  <r>
    <x v="3"/>
    <x v="4"/>
    <n v="46"/>
    <n v="1443"/>
    <x v="3"/>
    <n v="66378"/>
  </r>
  <r>
    <x v="2"/>
    <x v="0"/>
    <n v="24"/>
    <n v="1019"/>
    <x v="0"/>
    <n v="24456"/>
  </r>
  <r>
    <x v="4"/>
    <x v="5"/>
    <n v="35"/>
    <n v="1144"/>
    <x v="0"/>
    <n v="40040"/>
  </r>
  <r>
    <x v="1"/>
    <x v="2"/>
    <n v="24"/>
    <n v="1142"/>
    <x v="3"/>
    <n v="27408"/>
  </r>
  <r>
    <x v="4"/>
    <x v="0"/>
    <n v="32"/>
    <n v="1343"/>
    <x v="1"/>
    <n v="42976"/>
  </r>
  <r>
    <x v="3"/>
    <x v="3"/>
    <n v="39"/>
    <n v="1110"/>
    <x v="0"/>
    <n v="43290"/>
  </r>
  <r>
    <x v="4"/>
    <x v="3"/>
    <n v="9"/>
    <n v="1212"/>
    <x v="2"/>
    <n v="10908"/>
  </r>
  <r>
    <x v="1"/>
    <x v="6"/>
    <n v="14"/>
    <n v="1267"/>
    <x v="4"/>
    <n v="17738"/>
  </r>
  <r>
    <x v="0"/>
    <x v="2"/>
    <n v="49"/>
    <n v="1012"/>
    <x v="2"/>
    <n v="49588"/>
  </r>
  <r>
    <x v="3"/>
    <x v="6"/>
    <n v="9"/>
    <n v="1427"/>
    <x v="3"/>
    <n v="12843"/>
  </r>
  <r>
    <x v="0"/>
    <x v="6"/>
    <n v="72"/>
    <n v="1312"/>
    <x v="4"/>
    <n v="94464"/>
  </r>
  <r>
    <x v="0"/>
    <x v="0"/>
    <n v="79"/>
    <n v="1158"/>
    <x v="3"/>
    <n v="91482"/>
  </r>
  <r>
    <x v="5"/>
    <x v="6"/>
    <n v="22"/>
    <n v="1497"/>
    <x v="3"/>
    <n v="32934"/>
  </r>
  <r>
    <x v="0"/>
    <x v="3"/>
    <n v="56"/>
    <n v="1073"/>
    <x v="3"/>
    <n v="60088"/>
  </r>
  <r>
    <x v="3"/>
    <x v="2"/>
    <n v="93"/>
    <n v="1267"/>
    <x v="4"/>
    <n v="117831"/>
  </r>
  <r>
    <x v="3"/>
    <x v="1"/>
    <n v="26"/>
    <n v="1164"/>
    <x v="3"/>
    <n v="30264"/>
  </r>
  <r>
    <x v="0"/>
    <x v="0"/>
    <n v="67"/>
    <n v="1329"/>
    <x v="0"/>
    <n v="89043"/>
  </r>
  <r>
    <x v="3"/>
    <x v="1"/>
    <n v="98"/>
    <n v="1010"/>
    <x v="2"/>
    <n v="98980"/>
  </r>
  <r>
    <x v="3"/>
    <x v="4"/>
    <n v="59"/>
    <n v="1474"/>
    <x v="3"/>
    <n v="86966"/>
  </r>
  <r>
    <x v="0"/>
    <x v="0"/>
    <n v="5"/>
    <n v="1231"/>
    <x v="3"/>
    <n v="6155"/>
  </r>
  <r>
    <x v="5"/>
    <x v="2"/>
    <n v="61"/>
    <n v="1457"/>
    <x v="2"/>
    <n v="88877"/>
  </r>
  <r>
    <x v="4"/>
    <x v="1"/>
    <n v="84"/>
    <n v="1247"/>
    <x v="2"/>
    <n v="104748"/>
  </r>
  <r>
    <x v="2"/>
    <x v="0"/>
    <n v="88"/>
    <n v="1011"/>
    <x v="3"/>
    <n v="88968"/>
  </r>
  <r>
    <x v="0"/>
    <x v="3"/>
    <n v="67"/>
    <n v="1350"/>
    <x v="1"/>
    <n v="90450"/>
  </r>
  <r>
    <x v="1"/>
    <x v="6"/>
    <n v="55"/>
    <n v="1305"/>
    <x v="2"/>
    <n v="71775"/>
  </r>
  <r>
    <x v="5"/>
    <x v="5"/>
    <n v="39"/>
    <n v="1387"/>
    <x v="3"/>
    <n v="54093"/>
  </r>
  <r>
    <x v="2"/>
    <x v="5"/>
    <n v="97"/>
    <n v="1009"/>
    <x v="0"/>
    <n v="97873"/>
  </r>
  <r>
    <x v="3"/>
    <x v="2"/>
    <n v="16"/>
    <n v="1127"/>
    <x v="4"/>
    <n v="18032"/>
  </r>
  <r>
    <x v="4"/>
    <x v="5"/>
    <n v="52"/>
    <n v="1491"/>
    <x v="0"/>
    <n v="77532"/>
  </r>
  <r>
    <x v="0"/>
    <x v="1"/>
    <n v="60"/>
    <n v="1127"/>
    <x v="4"/>
    <n v="67620"/>
  </r>
  <r>
    <x v="2"/>
    <x v="5"/>
    <n v="9"/>
    <n v="1457"/>
    <x v="3"/>
    <n v="13113"/>
  </r>
  <r>
    <x v="0"/>
    <x v="3"/>
    <n v="100"/>
    <n v="1092"/>
    <x v="1"/>
    <n v="109200"/>
  </r>
  <r>
    <x v="5"/>
    <x v="6"/>
    <n v="18"/>
    <n v="1343"/>
    <x v="4"/>
    <n v="24174"/>
  </r>
  <r>
    <x v="5"/>
    <x v="4"/>
    <n v="16"/>
    <n v="1146"/>
    <x v="0"/>
    <n v="18336"/>
  </r>
  <r>
    <x v="4"/>
    <x v="4"/>
    <n v="69"/>
    <n v="1473"/>
    <x v="3"/>
    <n v="101637"/>
  </r>
  <r>
    <x v="3"/>
    <x v="6"/>
    <n v="36"/>
    <n v="1270"/>
    <x v="3"/>
    <n v="45720"/>
  </r>
  <r>
    <x v="2"/>
    <x v="3"/>
    <n v="59"/>
    <n v="1221"/>
    <x v="2"/>
    <n v="72039"/>
  </r>
  <r>
    <x v="3"/>
    <x v="0"/>
    <n v="93"/>
    <n v="1153"/>
    <x v="2"/>
    <n v="107229"/>
  </r>
  <r>
    <x v="4"/>
    <x v="4"/>
    <n v="61"/>
    <n v="1139"/>
    <x v="2"/>
    <n v="69479"/>
  </r>
  <r>
    <x v="5"/>
    <x v="0"/>
    <n v="82"/>
    <n v="1082"/>
    <x v="3"/>
    <n v="88724"/>
  </r>
  <r>
    <x v="2"/>
    <x v="1"/>
    <n v="53"/>
    <n v="1275"/>
    <x v="0"/>
    <n v="67575"/>
  </r>
  <r>
    <x v="5"/>
    <x v="6"/>
    <n v="30"/>
    <n v="1089"/>
    <x v="3"/>
    <n v="32670"/>
  </r>
  <r>
    <x v="1"/>
    <x v="5"/>
    <n v="10"/>
    <n v="1076"/>
    <x v="4"/>
    <n v="10760"/>
  </r>
  <r>
    <x v="1"/>
    <x v="4"/>
    <n v="95"/>
    <n v="1184"/>
    <x v="2"/>
    <n v="112480"/>
  </r>
  <r>
    <x v="0"/>
    <x v="5"/>
    <n v="27"/>
    <n v="1156"/>
    <x v="2"/>
    <n v="31212"/>
  </r>
  <r>
    <x v="2"/>
    <x v="5"/>
    <n v="73"/>
    <n v="1266"/>
    <x v="1"/>
    <n v="92418"/>
  </r>
  <r>
    <x v="4"/>
    <x v="1"/>
    <n v="81"/>
    <n v="1310"/>
    <x v="3"/>
    <n v="106110"/>
  </r>
  <r>
    <x v="4"/>
    <x v="4"/>
    <n v="65"/>
    <n v="1496"/>
    <x v="4"/>
    <n v="97240"/>
  </r>
  <r>
    <x v="3"/>
    <x v="6"/>
    <n v="15"/>
    <n v="1456"/>
    <x v="4"/>
    <n v="21840"/>
  </r>
  <r>
    <x v="1"/>
    <x v="5"/>
    <n v="41"/>
    <n v="1309"/>
    <x v="4"/>
    <n v="53669"/>
  </r>
  <r>
    <x v="0"/>
    <x v="5"/>
    <n v="15"/>
    <n v="1287"/>
    <x v="2"/>
    <n v="19305"/>
  </r>
  <r>
    <x v="5"/>
    <x v="0"/>
    <n v="10"/>
    <n v="1208"/>
    <x v="4"/>
    <n v="12080"/>
  </r>
  <r>
    <x v="5"/>
    <x v="4"/>
    <n v="3"/>
    <n v="1300"/>
    <x v="0"/>
    <n v="3900"/>
  </r>
  <r>
    <x v="3"/>
    <x v="5"/>
    <n v="27"/>
    <n v="1129"/>
    <x v="4"/>
    <n v="30483"/>
  </r>
  <r>
    <x v="3"/>
    <x v="4"/>
    <n v="61"/>
    <n v="1251"/>
    <x v="3"/>
    <n v="76311"/>
  </r>
  <r>
    <x v="4"/>
    <x v="6"/>
    <n v="90"/>
    <n v="1254"/>
    <x v="1"/>
    <n v="112860"/>
  </r>
  <r>
    <x v="3"/>
    <x v="1"/>
    <n v="56"/>
    <n v="1427"/>
    <x v="0"/>
    <n v="79912"/>
  </r>
  <r>
    <x v="1"/>
    <x v="1"/>
    <n v="100"/>
    <n v="1385"/>
    <x v="3"/>
    <n v="138500"/>
  </r>
  <r>
    <x v="3"/>
    <x v="6"/>
    <n v="23"/>
    <n v="1235"/>
    <x v="3"/>
    <n v="28405"/>
  </r>
  <r>
    <x v="4"/>
    <x v="1"/>
    <n v="15"/>
    <n v="1100"/>
    <x v="3"/>
    <n v="16500"/>
  </r>
  <r>
    <x v="4"/>
    <x v="2"/>
    <n v="4"/>
    <n v="1101"/>
    <x v="1"/>
    <n v="4404"/>
  </r>
  <r>
    <x v="5"/>
    <x v="2"/>
    <n v="55"/>
    <n v="1055"/>
    <x v="1"/>
    <n v="58025"/>
  </r>
  <r>
    <x v="0"/>
    <x v="5"/>
    <n v="23"/>
    <n v="1427"/>
    <x v="3"/>
    <n v="32821"/>
  </r>
  <r>
    <x v="3"/>
    <x v="4"/>
    <n v="96"/>
    <n v="1397"/>
    <x v="2"/>
    <n v="134112"/>
  </r>
  <r>
    <x v="4"/>
    <x v="4"/>
    <n v="85"/>
    <n v="1105"/>
    <x v="1"/>
    <n v="93925"/>
  </r>
  <r>
    <x v="3"/>
    <x v="5"/>
    <n v="10"/>
    <n v="1224"/>
    <x v="3"/>
    <n v="12240"/>
  </r>
  <r>
    <x v="1"/>
    <x v="2"/>
    <n v="93"/>
    <n v="1373"/>
    <x v="0"/>
    <n v="127689"/>
  </r>
  <r>
    <x v="4"/>
    <x v="2"/>
    <n v="12"/>
    <n v="1329"/>
    <x v="0"/>
    <n v="15948"/>
  </r>
  <r>
    <x v="5"/>
    <x v="3"/>
    <n v="5"/>
    <n v="1325"/>
    <x v="3"/>
    <n v="6625"/>
  </r>
  <r>
    <x v="4"/>
    <x v="6"/>
    <n v="56"/>
    <n v="1476"/>
    <x v="3"/>
    <n v="82656"/>
  </r>
  <r>
    <x v="3"/>
    <x v="1"/>
    <n v="94"/>
    <n v="1440"/>
    <x v="1"/>
    <n v="135360"/>
  </r>
  <r>
    <x v="5"/>
    <x v="5"/>
    <n v="91"/>
    <n v="1190"/>
    <x v="2"/>
    <n v="108290"/>
  </r>
  <r>
    <x v="0"/>
    <x v="3"/>
    <n v="54"/>
    <n v="1224"/>
    <x v="3"/>
    <n v="66096"/>
  </r>
  <r>
    <x v="3"/>
    <x v="3"/>
    <n v="43"/>
    <n v="1223"/>
    <x v="1"/>
    <n v="52589"/>
  </r>
  <r>
    <x v="0"/>
    <x v="5"/>
    <n v="19"/>
    <n v="1261"/>
    <x v="1"/>
    <n v="23959"/>
  </r>
  <r>
    <x v="0"/>
    <x v="4"/>
    <n v="71"/>
    <n v="1313"/>
    <x v="3"/>
    <n v="93223"/>
  </r>
  <r>
    <x v="5"/>
    <x v="6"/>
    <n v="64"/>
    <n v="1076"/>
    <x v="3"/>
    <n v="68864"/>
  </r>
  <r>
    <x v="0"/>
    <x v="4"/>
    <n v="38"/>
    <n v="1097"/>
    <x v="3"/>
    <n v="41686"/>
  </r>
  <r>
    <x v="5"/>
    <x v="6"/>
    <n v="50"/>
    <n v="1146"/>
    <x v="0"/>
    <n v="57300"/>
  </r>
  <r>
    <x v="1"/>
    <x v="1"/>
    <n v="98"/>
    <n v="1064"/>
    <x v="0"/>
    <n v="104272"/>
  </r>
  <r>
    <x v="2"/>
    <x v="1"/>
    <n v="72"/>
    <n v="1364"/>
    <x v="4"/>
    <n v="98208"/>
  </r>
  <r>
    <x v="3"/>
    <x v="5"/>
    <n v="62"/>
    <n v="1056"/>
    <x v="1"/>
    <n v="65472"/>
  </r>
  <r>
    <x v="5"/>
    <x v="2"/>
    <n v="43"/>
    <n v="1467"/>
    <x v="3"/>
    <n v="63081"/>
  </r>
  <r>
    <x v="1"/>
    <x v="1"/>
    <n v="25"/>
    <n v="1383"/>
    <x v="0"/>
    <n v="34575"/>
  </r>
  <r>
    <x v="1"/>
    <x v="6"/>
    <n v="9"/>
    <n v="1444"/>
    <x v="4"/>
    <n v="12996"/>
  </r>
  <r>
    <x v="4"/>
    <x v="1"/>
    <n v="89"/>
    <n v="1251"/>
    <x v="3"/>
    <n v="111339"/>
  </r>
  <r>
    <x v="2"/>
    <x v="0"/>
    <n v="78"/>
    <n v="1491"/>
    <x v="2"/>
    <n v="116298"/>
  </r>
  <r>
    <x v="1"/>
    <x v="2"/>
    <n v="82"/>
    <n v="1061"/>
    <x v="2"/>
    <n v="87002"/>
  </r>
  <r>
    <x v="5"/>
    <x v="2"/>
    <n v="30"/>
    <n v="1268"/>
    <x v="1"/>
    <n v="38040"/>
  </r>
  <r>
    <x v="4"/>
    <x v="0"/>
    <n v="71"/>
    <n v="1160"/>
    <x v="0"/>
    <n v="82360"/>
  </r>
  <r>
    <x v="1"/>
    <x v="0"/>
    <n v="75"/>
    <n v="1098"/>
    <x v="0"/>
    <n v="82350"/>
  </r>
  <r>
    <x v="1"/>
    <x v="4"/>
    <n v="11"/>
    <n v="1394"/>
    <x v="0"/>
    <n v="15334"/>
  </r>
  <r>
    <x v="5"/>
    <x v="2"/>
    <n v="62"/>
    <n v="1119"/>
    <x v="0"/>
    <n v="69378"/>
  </r>
  <r>
    <x v="4"/>
    <x v="4"/>
    <n v="6"/>
    <n v="1157"/>
    <x v="2"/>
    <n v="6942"/>
  </r>
  <r>
    <x v="1"/>
    <x v="2"/>
    <n v="81"/>
    <n v="1479"/>
    <x v="2"/>
    <n v="119799"/>
  </r>
  <r>
    <x v="5"/>
    <x v="0"/>
    <n v="44"/>
    <n v="1179"/>
    <x v="2"/>
    <n v="51876"/>
  </r>
  <r>
    <x v="4"/>
    <x v="3"/>
    <n v="16"/>
    <n v="1274"/>
    <x v="4"/>
    <n v="20384"/>
  </r>
  <r>
    <x v="2"/>
    <x v="3"/>
    <n v="54"/>
    <n v="1413"/>
    <x v="1"/>
    <n v="76302"/>
  </r>
  <r>
    <x v="2"/>
    <x v="3"/>
    <n v="56"/>
    <n v="1463"/>
    <x v="3"/>
    <n v="81928"/>
  </r>
  <r>
    <x v="4"/>
    <x v="0"/>
    <n v="41"/>
    <n v="1034"/>
    <x v="0"/>
    <n v="42394"/>
  </r>
  <r>
    <x v="3"/>
    <x v="2"/>
    <n v="67"/>
    <n v="1093"/>
    <x v="3"/>
    <n v="73231"/>
  </r>
  <r>
    <x v="2"/>
    <x v="1"/>
    <n v="80"/>
    <n v="1216"/>
    <x v="1"/>
    <n v="97280"/>
  </r>
  <r>
    <x v="5"/>
    <x v="5"/>
    <n v="32"/>
    <n v="1055"/>
    <x v="3"/>
    <n v="33760"/>
  </r>
  <r>
    <x v="4"/>
    <x v="5"/>
    <n v="45"/>
    <n v="1309"/>
    <x v="4"/>
    <n v="58905"/>
  </r>
  <r>
    <x v="0"/>
    <x v="1"/>
    <n v="37"/>
    <n v="1073"/>
    <x v="3"/>
    <n v="39701"/>
  </r>
  <r>
    <x v="1"/>
    <x v="4"/>
    <n v="32"/>
    <n v="1195"/>
    <x v="1"/>
    <n v="38240"/>
  </r>
  <r>
    <x v="0"/>
    <x v="0"/>
    <n v="36"/>
    <n v="1217"/>
    <x v="4"/>
    <n v="43812"/>
  </r>
  <r>
    <x v="0"/>
    <x v="3"/>
    <n v="50"/>
    <n v="1007"/>
    <x v="0"/>
    <n v="50350"/>
  </r>
  <r>
    <x v="4"/>
    <x v="6"/>
    <n v="8"/>
    <n v="1116"/>
    <x v="2"/>
    <n v="8928"/>
  </r>
  <r>
    <x v="5"/>
    <x v="6"/>
    <n v="59"/>
    <n v="1034"/>
    <x v="1"/>
    <n v="61006"/>
  </r>
  <r>
    <x v="3"/>
    <x v="3"/>
    <n v="26"/>
    <n v="1182"/>
    <x v="0"/>
    <n v="30732"/>
  </r>
  <r>
    <x v="2"/>
    <x v="2"/>
    <n v="38"/>
    <n v="1314"/>
    <x v="2"/>
    <n v="49932"/>
  </r>
  <r>
    <x v="0"/>
    <x v="6"/>
    <n v="83"/>
    <n v="1421"/>
    <x v="4"/>
    <n v="117943"/>
  </r>
  <r>
    <x v="5"/>
    <x v="2"/>
    <n v="72"/>
    <n v="1229"/>
    <x v="3"/>
    <n v="88488"/>
  </r>
  <r>
    <x v="4"/>
    <x v="4"/>
    <n v="56"/>
    <n v="1434"/>
    <x v="4"/>
    <n v="80304"/>
  </r>
  <r>
    <x v="4"/>
    <x v="4"/>
    <n v="88"/>
    <n v="1019"/>
    <x v="2"/>
    <n v="89672"/>
  </r>
  <r>
    <x v="4"/>
    <x v="5"/>
    <n v="95"/>
    <n v="1259"/>
    <x v="2"/>
    <n v="119605"/>
  </r>
  <r>
    <x v="4"/>
    <x v="5"/>
    <n v="20"/>
    <n v="1268"/>
    <x v="2"/>
    <n v="25360"/>
  </r>
  <r>
    <x v="5"/>
    <x v="4"/>
    <n v="17"/>
    <n v="1287"/>
    <x v="3"/>
    <n v="21879"/>
  </r>
  <r>
    <x v="1"/>
    <x v="3"/>
    <n v="40"/>
    <n v="1424"/>
    <x v="2"/>
    <n v="56960"/>
  </r>
  <r>
    <x v="2"/>
    <x v="4"/>
    <n v="34"/>
    <n v="1317"/>
    <x v="3"/>
    <n v="44778"/>
  </r>
  <r>
    <x v="0"/>
    <x v="1"/>
    <n v="49"/>
    <n v="1048"/>
    <x v="2"/>
    <n v="51352"/>
  </r>
  <r>
    <x v="1"/>
    <x v="3"/>
    <n v="39"/>
    <n v="1354"/>
    <x v="4"/>
    <n v="52806"/>
  </r>
  <r>
    <x v="3"/>
    <x v="6"/>
    <n v="61"/>
    <n v="1005"/>
    <x v="3"/>
    <n v="61305"/>
  </r>
  <r>
    <x v="3"/>
    <x v="2"/>
    <n v="41"/>
    <n v="1045"/>
    <x v="4"/>
    <n v="42845"/>
  </r>
  <r>
    <x v="2"/>
    <x v="1"/>
    <n v="53"/>
    <n v="1207"/>
    <x v="2"/>
    <n v="63971"/>
  </r>
  <r>
    <x v="1"/>
    <x v="1"/>
    <n v="50"/>
    <n v="1038"/>
    <x v="1"/>
    <n v="51900"/>
  </r>
  <r>
    <x v="0"/>
    <x v="3"/>
    <n v="19"/>
    <n v="1213"/>
    <x v="0"/>
    <n v="23047"/>
  </r>
  <r>
    <x v="0"/>
    <x v="0"/>
    <n v="73"/>
    <n v="1304"/>
    <x v="0"/>
    <n v="95192"/>
  </r>
  <r>
    <x v="3"/>
    <x v="6"/>
    <n v="17"/>
    <n v="1412"/>
    <x v="4"/>
    <n v="24004"/>
  </r>
  <r>
    <x v="2"/>
    <x v="0"/>
    <n v="13"/>
    <n v="1003"/>
    <x v="0"/>
    <n v="13039"/>
  </r>
  <r>
    <x v="3"/>
    <x v="2"/>
    <n v="89"/>
    <n v="1085"/>
    <x v="2"/>
    <n v="96565"/>
  </r>
  <r>
    <x v="3"/>
    <x v="0"/>
    <n v="22"/>
    <n v="1305"/>
    <x v="2"/>
    <n v="28710"/>
  </r>
</pivotCacheRecords>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نام_کالا" sourceName="نام کالا">
  <data>
    <tabular pivotCacheId="2">
      <items count="7">
        <i x="1"/>
        <i x="3" s="1"/>
        <i x="0" s="1"/>
        <i x="5"/>
        <i x="4"/>
        <i x="2"/>
        <i x="6"/>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نام_برند" sourceName="نام برند">
  <data>
    <tabular pivotCacheId="2">
      <items count="6">
        <i x="5"/>
        <i x="1" s="1"/>
        <i x="4"/>
        <i x="3" s="1"/>
        <i x="2"/>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نام_کالا1" sourceName="نام کالا">
  <data>
    <tabular pivotCacheId="2">
      <items count="7">
        <i x="1"/>
        <i x="3" s="1"/>
        <i x="0" s="1"/>
        <i x="5"/>
        <i x="4"/>
        <i x="2"/>
        <i x="6"/>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نام_برند1" sourceName="نام برند">
  <data>
    <tabular pivotCacheId="2">
      <items count="6">
        <i x="5"/>
        <i x="1" s="1"/>
        <i x="4"/>
        <i x="3" s="1"/>
        <i x="2"/>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نام کالا 1" cache="Slicer_نام_کالا" caption="نام کالا" columnCount="6" style="SlicerStyleLight2" rowHeight="241300"/>
  <slicer name="نام برند 1" cache="Slicer_نام_برند" caption="نام برند" columnCount="6" style="SlicerStyleLight6"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نام کالا 2" cache="Slicer_نام_کالا1" caption="نام کالا" columnCount="6" style="SlicerStyleLight2" rowHeight="241300"/>
  <slicer name="نام برند 2" cache="Slicer_نام_برند1" caption="نام برند" columnCount="6" style="SlicerStyleLight6" rowHeight="241300"/>
</slicers>
</file>

<file path=xl/tables/table1.xml><?xml version="1.0" encoding="utf-8"?>
<table xmlns="http://schemas.openxmlformats.org/spreadsheetml/2006/main" id="2" name="Table1" displayName="Table1" ref="F2:L9" totalsRowShown="0" headerRowDxfId="105" dataDxfId="103" headerRowBorderDxfId="104" tableBorderDxfId="102" totalsRowBorderDxfId="101">
  <autoFilter ref="F2:L9"/>
  <tableColumns count="7">
    <tableColumn id="1" name="دوغ" dataDxfId="100"/>
    <tableColumn id="2" name="شیر" dataDxfId="99"/>
    <tableColumn id="3" name="کره" dataDxfId="98"/>
    <tableColumn id="4" name="پنیر" dataDxfId="97"/>
    <tableColumn id="5" name="ماست" dataDxfId="96"/>
    <tableColumn id="6" name="خامه" dataDxfId="95"/>
    <tableColumn id="7" name="کشک" dataDxfId="94"/>
  </tableColumns>
  <tableStyleInfo name="TableStyleMedium2" showFirstColumn="0" showLastColumn="0" showRowStripes="1" showColumnStripes="0"/>
</table>
</file>

<file path=xl/tables/table2.xml><?xml version="1.0" encoding="utf-8"?>
<table xmlns="http://schemas.openxmlformats.org/spreadsheetml/2006/main" id="1" name="Table3" displayName="Table3" ref="A1:N1000" totalsRowShown="0" headerRowDxfId="86" dataDxfId="85">
  <tableColumns count="14">
    <tableColumn id="1" name="ردیف" dataDxfId="84"/>
    <tableColumn id="2" name="نام" dataDxfId="83"/>
    <tableColumn id="3" name="نام خانوادگی" dataDxfId="82"/>
    <tableColumn id="4" name="شهر" dataDxfId="81"/>
    <tableColumn id="5" name="شماره _x000a_شناسنامه" dataDxfId="80"/>
    <tableColumn id="6" name="شماره همراه" dataDxfId="79"/>
    <tableColumn id="7" name="روز" dataDxfId="78"/>
    <tableColumn id="8" name="ماه" dataDxfId="77"/>
    <tableColumn id="9" name="سال" dataDxfId="76"/>
    <tableColumn id="10" name="سری خودرو" dataDxfId="75"/>
    <tableColumn id="11" name="نوع خودرو" dataDxfId="74"/>
    <tableColumn id="12" name="رنگ" dataDxfId="73"/>
    <tableColumn id="13" name="نحوه پرداخت" dataDxfId="72"/>
    <tableColumn id="14" name="قیمت" dataDxfId="71"/>
  </tableColumns>
  <tableStyleInfo name="TableStyleMedium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2.xml"/><Relationship Id="rId1" Type="http://schemas.openxmlformats.org/officeDocument/2006/relationships/printerSettings" Target="../printerSettings/printerSettings1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5.xml.rels><?xml version="1.0" encoding="UTF-8" standalone="yes"?>
<Relationships xmlns="http://schemas.openxmlformats.org/package/2006/relationships"><Relationship Id="rId3" Type="http://schemas.openxmlformats.org/officeDocument/2006/relationships/ctrlProp" Target="../ctrlProps/ctrlProp9.xml"/><Relationship Id="rId7" Type="http://schemas.openxmlformats.org/officeDocument/2006/relationships/ctrlProp" Target="../ctrlProps/ctrlProp13.xml"/><Relationship Id="rId2" Type="http://schemas.openxmlformats.org/officeDocument/2006/relationships/vmlDrawing" Target="../drawings/vmlDrawing2.vml"/><Relationship Id="rId1" Type="http://schemas.openxmlformats.org/officeDocument/2006/relationships/drawing" Target="../drawings/drawing13.xm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vmlDrawing" Target="../drawings/vmlDrawing3.v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2.xml.rels><?xml version="1.0" encoding="UTF-8" standalone="yes"?>
<Relationships xmlns="http://schemas.openxmlformats.org/package/2006/relationships"><Relationship Id="rId3" Type="http://schemas.openxmlformats.org/officeDocument/2006/relationships/ctrlProp" Target="../ctrlProps/ctrlProp23.xml"/><Relationship Id="rId2" Type="http://schemas.openxmlformats.org/officeDocument/2006/relationships/vmlDrawing" Target="../drawings/vmlDrawing5.vml"/><Relationship Id="rId1" Type="http://schemas.openxmlformats.org/officeDocument/2006/relationships/drawing" Target="../drawings/drawing19.xml"/><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83.xml.rels><?xml version="1.0" encoding="UTF-8" standalone="yes"?>
<Relationships xmlns="http://schemas.openxmlformats.org/package/2006/relationships"><Relationship Id="rId3" Type="http://schemas.openxmlformats.org/officeDocument/2006/relationships/ctrlProp" Target="../ctrlProps/ctrlProp26.xml"/><Relationship Id="rId2" Type="http://schemas.openxmlformats.org/officeDocument/2006/relationships/vmlDrawing" Target="../drawings/vmlDrawing6.vml"/><Relationship Id="rId1" Type="http://schemas.openxmlformats.org/officeDocument/2006/relationships/drawing" Target="../drawings/drawing20.xml"/><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87.xml.rels><?xml version="1.0" encoding="UTF-8" standalone="yes"?>
<Relationships xmlns="http://schemas.openxmlformats.org/package/2006/relationships"><Relationship Id="rId3" Type="http://schemas.openxmlformats.org/officeDocument/2006/relationships/ctrlProp" Target="../ctrlProps/ctrlProp30.xml"/><Relationship Id="rId2" Type="http://schemas.openxmlformats.org/officeDocument/2006/relationships/vmlDrawing" Target="../drawings/vmlDrawing7.vml"/><Relationship Id="rId1" Type="http://schemas.openxmlformats.org/officeDocument/2006/relationships/drawing" Target="../drawings/drawing22.xml"/></Relationships>
</file>

<file path=xl/worksheets/_rels/sheet88.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vmlDrawing" Target="../drawings/vmlDrawing8.vml"/><Relationship Id="rId1" Type="http://schemas.openxmlformats.org/officeDocument/2006/relationships/drawing" Target="../drawings/drawing25.xml"/></Relationships>
</file>

<file path=xl/worksheets/_rels/sheet89.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26.xml"/></Relationships>
</file>

<file path=xl/worksheets/_rels/sheet90.xml.rels><?xml version="1.0" encoding="UTF-8" standalone="yes"?>
<Relationships xmlns="http://schemas.openxmlformats.org/package/2006/relationships"><Relationship Id="rId3" Type="http://schemas.openxmlformats.org/officeDocument/2006/relationships/ctrlProp" Target="../ctrlProps/ctrlProp31.xml"/><Relationship Id="rId2" Type="http://schemas.openxmlformats.org/officeDocument/2006/relationships/vmlDrawing" Target="../drawings/vmlDrawing9.vml"/><Relationship Id="rId1" Type="http://schemas.openxmlformats.org/officeDocument/2006/relationships/drawing" Target="../drawings/drawing27.xml"/><Relationship Id="rId4" Type="http://schemas.openxmlformats.org/officeDocument/2006/relationships/ctrlProp" Target="../ctrlProps/ctrlProp32.xml"/></Relationships>
</file>

<file path=xl/worksheets/_rels/sheet91.xml.rels><?xml version="1.0" encoding="UTF-8" standalone="yes"?>
<Relationships xmlns="http://schemas.openxmlformats.org/package/2006/relationships"><Relationship Id="rId3" Type="http://schemas.openxmlformats.org/officeDocument/2006/relationships/ctrlProp" Target="../ctrlProps/ctrlProp33.xml"/><Relationship Id="rId2" Type="http://schemas.openxmlformats.org/officeDocument/2006/relationships/vmlDrawing" Target="../drawings/vmlDrawing10.vml"/><Relationship Id="rId1" Type="http://schemas.openxmlformats.org/officeDocument/2006/relationships/drawing" Target="../drawings/drawing28.xml"/></Relationships>
</file>

<file path=xl/worksheets/_rels/sheet92.xml.rels><?xml version="1.0" encoding="UTF-8" standalone="yes"?>
<Relationships xmlns="http://schemas.openxmlformats.org/package/2006/relationships"><Relationship Id="rId3" Type="http://schemas.openxmlformats.org/officeDocument/2006/relationships/ctrlProp" Target="../ctrlProps/ctrlProp34.xml"/><Relationship Id="rId2" Type="http://schemas.openxmlformats.org/officeDocument/2006/relationships/vmlDrawing" Target="../drawings/vmlDrawing11.vml"/><Relationship Id="rId1" Type="http://schemas.openxmlformats.org/officeDocument/2006/relationships/drawing" Target="../drawings/drawing31.xml"/></Relationships>
</file>

<file path=xl/worksheets/_rels/sheet9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3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
  <sheetViews>
    <sheetView showGridLines="0" tabSelected="1" zoomScale="140" zoomScaleNormal="140" workbookViewId="0">
      <selection activeCell="A9" sqref="A9"/>
    </sheetView>
  </sheetViews>
  <sheetFormatPr defaultRowHeight="15"/>
  <cols>
    <col min="2" max="2" width="11.140625" bestFit="1" customWidth="1"/>
    <col min="4" max="4" width="10.5703125" bestFit="1" customWidth="1"/>
    <col min="5" max="5" width="13.42578125" bestFit="1" customWidth="1"/>
    <col min="7" max="7" width="13.42578125" bestFit="1" customWidth="1"/>
  </cols>
  <sheetData>
    <row r="1" spans="1:6">
      <c r="A1" t="str">
        <f>D2&amp;"درصد"</f>
        <v>18درصد</v>
      </c>
      <c r="B1" t="s">
        <v>348</v>
      </c>
      <c r="C1" t="s">
        <v>632</v>
      </c>
      <c r="D1" t="s">
        <v>633</v>
      </c>
      <c r="E1" t="s">
        <v>634</v>
      </c>
      <c r="F1" t="s">
        <v>635</v>
      </c>
    </row>
    <row r="2" spans="1:6">
      <c r="B2" s="388">
        <v>0.18</v>
      </c>
      <c r="C2">
        <v>5</v>
      </c>
      <c r="D2">
        <f>B2*100</f>
        <v>18</v>
      </c>
      <c r="E2">
        <f>100-B2*100</f>
        <v>82</v>
      </c>
      <c r="F2">
        <v>5</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H9"/>
  <sheetViews>
    <sheetView zoomScale="145" zoomScaleNormal="145" workbookViewId="0">
      <selection activeCell="E5" sqref="E5"/>
    </sheetView>
  </sheetViews>
  <sheetFormatPr defaultRowHeight="15"/>
  <sheetData>
    <row r="4" spans="4:8">
      <c r="D4" t="s">
        <v>389</v>
      </c>
      <c r="G4" t="s">
        <v>390</v>
      </c>
      <c r="H4" t="s">
        <v>391</v>
      </c>
    </row>
    <row r="5" spans="4:8">
      <c r="D5" t="s">
        <v>84</v>
      </c>
      <c r="E5">
        <f>COUNTIF($G$5:$G$7,D5)*COUNTIF($H$5:$H$8,D5)</f>
        <v>1</v>
      </c>
      <c r="G5" t="s">
        <v>84</v>
      </c>
      <c r="H5" t="s">
        <v>237</v>
      </c>
    </row>
    <row r="6" spans="4:8">
      <c r="D6" t="s">
        <v>83</v>
      </c>
      <c r="E6">
        <f t="shared" ref="E6:E9" si="0">COUNTIF($G$5:$G$7,D6)*COUNTIF($H$5:$H$8,D6)</f>
        <v>1</v>
      </c>
      <c r="G6" t="s">
        <v>83</v>
      </c>
      <c r="H6" t="s">
        <v>164</v>
      </c>
    </row>
    <row r="7" spans="4:8">
      <c r="D7" t="s">
        <v>161</v>
      </c>
      <c r="E7">
        <f t="shared" si="0"/>
        <v>0</v>
      </c>
      <c r="G7" t="s">
        <v>239</v>
      </c>
      <c r="H7" t="s">
        <v>84</v>
      </c>
    </row>
    <row r="8" spans="4:8">
      <c r="D8" t="s">
        <v>237</v>
      </c>
      <c r="E8">
        <f t="shared" si="0"/>
        <v>0</v>
      </c>
      <c r="H8" t="s">
        <v>83</v>
      </c>
    </row>
    <row r="9" spans="4:8">
      <c r="D9" t="s">
        <v>239</v>
      </c>
      <c r="E9">
        <f t="shared" si="0"/>
        <v>0</v>
      </c>
    </row>
  </sheetData>
  <conditionalFormatting sqref="D5:D9">
    <cfRule type="expression" dxfId="159" priority="1">
      <formula>COUNTIF($G$5:$G$7,D5)*COUNTIF($H$5:$H$8,D5)&gt;0</formula>
    </cfRule>
  </conditionalFormatting>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rightToLeft="1" workbookViewId="0">
      <selection activeCell="D5" sqref="D5"/>
    </sheetView>
  </sheetViews>
  <sheetFormatPr defaultRowHeight="15"/>
  <cols>
    <col min="1" max="1" width="20.85546875" style="91" bestFit="1" customWidth="1"/>
    <col min="2" max="2" width="22.140625" style="90" bestFit="1" customWidth="1"/>
    <col min="3" max="3" width="19" style="91" bestFit="1" customWidth="1"/>
    <col min="4" max="4" width="19.28515625" style="91" bestFit="1" customWidth="1"/>
    <col min="5" max="5" width="20.140625" style="91" bestFit="1" customWidth="1"/>
    <col min="6" max="16384" width="9.140625" style="91"/>
  </cols>
  <sheetData>
    <row r="1" spans="1:13" ht="9" customHeight="1">
      <c r="A1" s="90"/>
      <c r="C1" s="90"/>
    </row>
    <row r="2" spans="1:13" ht="45.75" customHeight="1">
      <c r="A2" s="92" t="s">
        <v>179</v>
      </c>
      <c r="B2" s="93" t="s">
        <v>180</v>
      </c>
      <c r="C2" s="94" t="s">
        <v>181</v>
      </c>
      <c r="D2" s="95" t="s">
        <v>182</v>
      </c>
      <c r="E2" s="96" t="s">
        <v>183</v>
      </c>
    </row>
    <row r="3" spans="1:13" ht="24">
      <c r="A3" s="97" t="s">
        <v>184</v>
      </c>
      <c r="B3" s="98">
        <v>60</v>
      </c>
      <c r="C3" s="99">
        <v>67</v>
      </c>
      <c r="D3" s="100">
        <v>55</v>
      </c>
      <c r="E3" s="101">
        <v>76</v>
      </c>
      <c r="M3" s="90"/>
    </row>
    <row r="4" spans="1:13" ht="24" customHeight="1">
      <c r="A4" s="97" t="s">
        <v>185</v>
      </c>
      <c r="B4" s="98">
        <v>27</v>
      </c>
      <c r="C4" s="99">
        <v>85</v>
      </c>
      <c r="D4" s="100">
        <v>80</v>
      </c>
      <c r="E4" s="101">
        <v>59</v>
      </c>
      <c r="M4" s="102"/>
    </row>
    <row r="5" spans="1:13" ht="24">
      <c r="A5" s="97" t="s">
        <v>186</v>
      </c>
      <c r="B5" s="98">
        <v>67</v>
      </c>
      <c r="C5" s="99">
        <v>70</v>
      </c>
      <c r="D5" s="100">
        <v>91</v>
      </c>
      <c r="E5" s="101">
        <v>60</v>
      </c>
      <c r="M5" s="102"/>
    </row>
    <row r="6" spans="1:13" ht="24">
      <c r="A6" s="97" t="s">
        <v>187</v>
      </c>
      <c r="B6" s="98">
        <v>57</v>
      </c>
      <c r="C6" s="99">
        <v>99</v>
      </c>
      <c r="D6" s="100">
        <v>49</v>
      </c>
      <c r="E6" s="101">
        <v>83</v>
      </c>
      <c r="M6" s="102"/>
    </row>
    <row r="7" spans="1:13" ht="24">
      <c r="A7" s="97" t="s">
        <v>188</v>
      </c>
      <c r="B7" s="98">
        <v>31</v>
      </c>
      <c r="C7" s="99">
        <v>100</v>
      </c>
      <c r="D7" s="100">
        <v>92</v>
      </c>
      <c r="E7" s="101">
        <v>94</v>
      </c>
      <c r="M7" s="90"/>
    </row>
    <row r="8" spans="1:13" ht="24">
      <c r="A8" s="97" t="s">
        <v>189</v>
      </c>
      <c r="B8" s="98">
        <v>68</v>
      </c>
      <c r="C8" s="99">
        <v>56</v>
      </c>
      <c r="D8" s="100">
        <v>89</v>
      </c>
      <c r="E8" s="101">
        <v>60</v>
      </c>
      <c r="M8" s="90"/>
    </row>
    <row r="9" spans="1:13" ht="24">
      <c r="A9" s="97" t="s">
        <v>190</v>
      </c>
      <c r="B9" s="98">
        <v>62</v>
      </c>
      <c r="C9" s="99">
        <v>54</v>
      </c>
      <c r="D9" s="100">
        <v>83</v>
      </c>
      <c r="E9" s="101">
        <v>86</v>
      </c>
    </row>
    <row r="10" spans="1:13" ht="24">
      <c r="A10" s="97" t="s">
        <v>191</v>
      </c>
      <c r="B10" s="98">
        <v>64</v>
      </c>
      <c r="C10" s="99">
        <v>80</v>
      </c>
      <c r="D10" s="100">
        <v>94</v>
      </c>
      <c r="E10" s="101">
        <v>91</v>
      </c>
    </row>
    <row r="11" spans="1:13" ht="24">
      <c r="A11" s="97" t="s">
        <v>192</v>
      </c>
      <c r="B11" s="98">
        <v>53</v>
      </c>
      <c r="C11" s="99">
        <v>77</v>
      </c>
      <c r="D11" s="100">
        <v>60</v>
      </c>
      <c r="E11" s="101">
        <v>100</v>
      </c>
    </row>
    <row r="12" spans="1:13" ht="24">
      <c r="A12" s="97" t="s">
        <v>193</v>
      </c>
      <c r="B12" s="98">
        <v>50</v>
      </c>
      <c r="C12" s="99">
        <v>97</v>
      </c>
      <c r="D12" s="100">
        <v>86</v>
      </c>
      <c r="E12" s="101">
        <v>102</v>
      </c>
    </row>
    <row r="13" spans="1:13" ht="24">
      <c r="A13" s="97" t="s">
        <v>194</v>
      </c>
      <c r="B13" s="98">
        <v>69</v>
      </c>
      <c r="C13" s="99">
        <v>56</v>
      </c>
      <c r="D13" s="100">
        <v>91</v>
      </c>
      <c r="E13" s="101">
        <v>89</v>
      </c>
    </row>
    <row r="14" spans="1:13" ht="24">
      <c r="A14" s="97" t="s">
        <v>195</v>
      </c>
      <c r="B14" s="98">
        <v>71</v>
      </c>
      <c r="C14" s="99">
        <v>35</v>
      </c>
      <c r="D14" s="100">
        <v>100</v>
      </c>
      <c r="E14" s="101">
        <v>72</v>
      </c>
    </row>
    <row r="15" spans="1:13" ht="24">
      <c r="A15" s="97" t="s">
        <v>196</v>
      </c>
      <c r="B15" s="98">
        <v>34</v>
      </c>
      <c r="C15" s="99">
        <v>90</v>
      </c>
      <c r="D15" s="100">
        <v>102</v>
      </c>
      <c r="E15" s="101">
        <v>59</v>
      </c>
    </row>
    <row r="16" spans="1:13" ht="24">
      <c r="A16" s="97" t="s">
        <v>197</v>
      </c>
      <c r="B16" s="98">
        <v>46</v>
      </c>
      <c r="C16" s="99">
        <v>49</v>
      </c>
      <c r="D16" s="100">
        <v>89</v>
      </c>
      <c r="E16" s="101">
        <v>89</v>
      </c>
    </row>
    <row r="17" spans="1:5" ht="24">
      <c r="A17" s="97" t="s">
        <v>198</v>
      </c>
      <c r="B17" s="98">
        <v>25</v>
      </c>
      <c r="C17" s="99">
        <v>92</v>
      </c>
      <c r="D17" s="100">
        <v>99</v>
      </c>
      <c r="E17" s="101">
        <v>54</v>
      </c>
    </row>
    <row r="18" spans="1:5" ht="24">
      <c r="A18" s="97" t="s">
        <v>199</v>
      </c>
      <c r="B18" s="98">
        <v>68</v>
      </c>
      <c r="C18" s="99">
        <v>89</v>
      </c>
      <c r="D18" s="100">
        <v>100</v>
      </c>
      <c r="E18" s="101">
        <v>80</v>
      </c>
    </row>
    <row r="19" spans="1:5" ht="24">
      <c r="A19" s="97" t="s">
        <v>200</v>
      </c>
      <c r="B19" s="98">
        <v>27</v>
      </c>
      <c r="C19" s="99">
        <v>83</v>
      </c>
      <c r="D19" s="100">
        <v>56</v>
      </c>
      <c r="E19" s="101">
        <v>77</v>
      </c>
    </row>
    <row r="20" spans="1:5" ht="24">
      <c r="A20" s="97" t="s">
        <v>201</v>
      </c>
      <c r="B20" s="98">
        <v>51</v>
      </c>
      <c r="C20" s="99">
        <v>94</v>
      </c>
      <c r="D20" s="100">
        <v>54</v>
      </c>
      <c r="E20" s="101">
        <v>97</v>
      </c>
    </row>
    <row r="21" spans="1:5" ht="24">
      <c r="A21" s="97" t="s">
        <v>202</v>
      </c>
      <c r="B21" s="98">
        <v>60</v>
      </c>
      <c r="C21" s="99">
        <v>60</v>
      </c>
      <c r="D21" s="100">
        <v>144</v>
      </c>
      <c r="E21" s="101">
        <v>56</v>
      </c>
    </row>
    <row r="22" spans="1:5" ht="24">
      <c r="A22" s="97" t="s">
        <v>203</v>
      </c>
      <c r="B22" s="98">
        <v>71</v>
      </c>
      <c r="C22" s="99">
        <v>86</v>
      </c>
      <c r="D22" s="100">
        <v>77</v>
      </c>
      <c r="E22" s="101">
        <v>35</v>
      </c>
    </row>
    <row r="23" spans="1:5" ht="24">
      <c r="A23" s="97" t="s">
        <v>204</v>
      </c>
      <c r="B23" s="98">
        <v>55</v>
      </c>
      <c r="C23" s="99">
        <v>91</v>
      </c>
      <c r="D23" s="100">
        <v>97</v>
      </c>
      <c r="E23" s="101">
        <v>90</v>
      </c>
    </row>
    <row r="24" spans="1:5" ht="24">
      <c r="A24" s="97" t="s">
        <v>205</v>
      </c>
      <c r="B24" s="98">
        <v>33</v>
      </c>
      <c r="C24" s="99">
        <v>100</v>
      </c>
      <c r="D24" s="100">
        <v>56</v>
      </c>
      <c r="E24" s="101">
        <v>49</v>
      </c>
    </row>
    <row r="25" spans="1:5" ht="24">
      <c r="A25" s="97" t="s">
        <v>206</v>
      </c>
      <c r="B25" s="98">
        <v>46</v>
      </c>
      <c r="C25" s="99">
        <v>102</v>
      </c>
      <c r="D25" s="100">
        <v>35</v>
      </c>
      <c r="E25" s="101">
        <v>92</v>
      </c>
    </row>
    <row r="26" spans="1:5" ht="24">
      <c r="A26" s="97" t="s">
        <v>207</v>
      </c>
      <c r="B26" s="98">
        <v>56</v>
      </c>
      <c r="C26" s="99">
        <v>89</v>
      </c>
      <c r="D26" s="100">
        <v>90</v>
      </c>
      <c r="E26" s="101">
        <v>49</v>
      </c>
    </row>
    <row r="27" spans="1:5" ht="24">
      <c r="A27" s="97" t="s">
        <v>208</v>
      </c>
      <c r="B27" s="98">
        <v>26</v>
      </c>
      <c r="C27" s="99">
        <v>72</v>
      </c>
      <c r="D27" s="100">
        <v>97</v>
      </c>
      <c r="E27" s="101">
        <v>92</v>
      </c>
    </row>
    <row r="28" spans="1:5" ht="24">
      <c r="A28" s="97" t="s">
        <v>209</v>
      </c>
      <c r="B28" s="98">
        <v>34</v>
      </c>
      <c r="C28" s="99">
        <v>59</v>
      </c>
      <c r="D28" s="100">
        <v>56</v>
      </c>
      <c r="E28" s="101">
        <v>89</v>
      </c>
    </row>
    <row r="29" spans="1:5" ht="24">
      <c r="A29" s="97" t="s">
        <v>210</v>
      </c>
      <c r="B29" s="98">
        <v>32</v>
      </c>
      <c r="C29" s="99">
        <v>89</v>
      </c>
      <c r="D29" s="100">
        <v>35</v>
      </c>
      <c r="E29" s="101">
        <v>83</v>
      </c>
    </row>
    <row r="30" spans="1:5" ht="24">
      <c r="A30" s="97" t="s">
        <v>211</v>
      </c>
      <c r="B30" s="98">
        <v>41</v>
      </c>
      <c r="C30" s="99">
        <v>68</v>
      </c>
      <c r="D30" s="100">
        <v>90</v>
      </c>
      <c r="E30" s="101">
        <v>94</v>
      </c>
    </row>
    <row r="31" spans="1:5" ht="24">
      <c r="A31" s="97" t="s">
        <v>212</v>
      </c>
      <c r="B31" s="98">
        <v>41</v>
      </c>
      <c r="C31" s="99">
        <v>79</v>
      </c>
      <c r="D31" s="100">
        <v>49</v>
      </c>
      <c r="E31" s="101">
        <v>60</v>
      </c>
    </row>
    <row r="32" spans="1:5" ht="24">
      <c r="A32" s="97" t="s">
        <v>213</v>
      </c>
      <c r="B32" s="98">
        <v>67</v>
      </c>
      <c r="C32" s="99">
        <v>68</v>
      </c>
      <c r="D32" s="100">
        <v>92</v>
      </c>
      <c r="E32" s="101">
        <v>86</v>
      </c>
    </row>
  </sheetData>
  <conditionalFormatting sqref="C3:C5">
    <cfRule type="expression" dxfId="66" priority="59">
      <formula>$AV3&gt;15</formula>
    </cfRule>
  </conditionalFormatting>
  <conditionalFormatting sqref="C20:C21">
    <cfRule type="expression" dxfId="65" priority="51">
      <formula>$AV20&gt;15</formula>
    </cfRule>
  </conditionalFormatting>
  <conditionalFormatting sqref="C6:C7">
    <cfRule type="expression" dxfId="64" priority="58">
      <formula>$AV6&gt;15</formula>
    </cfRule>
  </conditionalFormatting>
  <conditionalFormatting sqref="C8:C9">
    <cfRule type="expression" dxfId="63" priority="57">
      <formula>$AV8&gt;15</formula>
    </cfRule>
  </conditionalFormatting>
  <conditionalFormatting sqref="C10:C11">
    <cfRule type="expression" dxfId="62" priority="56">
      <formula>$AV10&gt;15</formula>
    </cfRule>
  </conditionalFormatting>
  <conditionalFormatting sqref="C12:C13">
    <cfRule type="expression" dxfId="61" priority="55">
      <formula>$AV12&gt;15</formula>
    </cfRule>
  </conditionalFormatting>
  <conditionalFormatting sqref="C14:C15">
    <cfRule type="expression" dxfId="60" priority="54">
      <formula>$AV14&gt;15</formula>
    </cfRule>
  </conditionalFormatting>
  <conditionalFormatting sqref="C16:C17">
    <cfRule type="expression" dxfId="59" priority="53">
      <formula>$AV16&gt;15</formula>
    </cfRule>
  </conditionalFormatting>
  <conditionalFormatting sqref="C18:C19">
    <cfRule type="expression" dxfId="58" priority="52">
      <formula>$AV18&gt;15</formula>
    </cfRule>
  </conditionalFormatting>
  <conditionalFormatting sqref="C22:C23">
    <cfRule type="expression" dxfId="57" priority="50">
      <formula>$AV22&gt;15</formula>
    </cfRule>
  </conditionalFormatting>
  <conditionalFormatting sqref="C24:C25">
    <cfRule type="expression" dxfId="56" priority="49">
      <formula>$AV24&gt;15</formula>
    </cfRule>
  </conditionalFormatting>
  <conditionalFormatting sqref="C26:C27">
    <cfRule type="expression" dxfId="55" priority="48">
      <formula>$AV26&gt;15</formula>
    </cfRule>
  </conditionalFormatting>
  <conditionalFormatting sqref="C28:C29">
    <cfRule type="expression" dxfId="54" priority="47">
      <formula>$AV28&gt;15</formula>
    </cfRule>
  </conditionalFormatting>
  <conditionalFormatting sqref="C30:C31">
    <cfRule type="expression" dxfId="53" priority="46">
      <formula>$AV30&gt;15</formula>
    </cfRule>
  </conditionalFormatting>
  <conditionalFormatting sqref="A3:B5">
    <cfRule type="expression" dxfId="52" priority="45">
      <formula>$AV3&gt;15</formula>
    </cfRule>
  </conditionalFormatting>
  <conditionalFormatting sqref="A32:B32">
    <cfRule type="expression" dxfId="51" priority="31">
      <formula>$AV32&gt;15</formula>
    </cfRule>
  </conditionalFormatting>
  <conditionalFormatting sqref="A20:B21">
    <cfRule type="expression" dxfId="50" priority="37">
      <formula>$AV20&gt;15</formula>
    </cfRule>
  </conditionalFormatting>
  <conditionalFormatting sqref="A6:B7">
    <cfRule type="expression" dxfId="49" priority="44">
      <formula>$AV6&gt;15</formula>
    </cfRule>
  </conditionalFormatting>
  <conditionalFormatting sqref="A8:B9">
    <cfRule type="expression" dxfId="48" priority="43">
      <formula>$AV8&gt;15</formula>
    </cfRule>
  </conditionalFormatting>
  <conditionalFormatting sqref="A10:B11">
    <cfRule type="expression" dxfId="47" priority="42">
      <formula>$AV10&gt;15</formula>
    </cfRule>
  </conditionalFormatting>
  <conditionalFormatting sqref="A12:B13">
    <cfRule type="expression" dxfId="46" priority="41">
      <formula>$AV12&gt;15</formula>
    </cfRule>
  </conditionalFormatting>
  <conditionalFormatting sqref="A14:B15">
    <cfRule type="expression" dxfId="45" priority="40">
      <formula>$AV14&gt;15</formula>
    </cfRule>
  </conditionalFormatting>
  <conditionalFormatting sqref="A16:B17">
    <cfRule type="expression" dxfId="44" priority="39">
      <formula>$AV16&gt;15</formula>
    </cfRule>
  </conditionalFormatting>
  <conditionalFormatting sqref="A18:B19">
    <cfRule type="expression" dxfId="43" priority="38">
      <formula>$AV18&gt;15</formula>
    </cfRule>
  </conditionalFormatting>
  <conditionalFormatting sqref="A22:B23">
    <cfRule type="expression" dxfId="42" priority="36">
      <formula>$AV22&gt;15</formula>
    </cfRule>
  </conditionalFormatting>
  <conditionalFormatting sqref="A24:B25">
    <cfRule type="expression" dxfId="41" priority="35">
      <formula>$AV24&gt;15</formula>
    </cfRule>
  </conditionalFormatting>
  <conditionalFormatting sqref="A26:B27">
    <cfRule type="expression" dxfId="40" priority="34">
      <formula>$AV26&gt;15</formula>
    </cfRule>
  </conditionalFormatting>
  <conditionalFormatting sqref="A28:B29">
    <cfRule type="expression" dxfId="39" priority="33">
      <formula>$AV28&gt;15</formula>
    </cfRule>
  </conditionalFormatting>
  <conditionalFormatting sqref="A30:B31">
    <cfRule type="expression" dxfId="38" priority="32">
      <formula>$AV30&gt;15</formula>
    </cfRule>
  </conditionalFormatting>
  <conditionalFormatting sqref="D10:D11">
    <cfRule type="expression" dxfId="37" priority="28">
      <formula>$AV10&gt;15</formula>
    </cfRule>
  </conditionalFormatting>
  <conditionalFormatting sqref="D6:D7">
    <cfRule type="expression" dxfId="36" priority="30">
      <formula>$AV6&gt;15</formula>
    </cfRule>
  </conditionalFormatting>
  <conditionalFormatting sqref="D8:D9">
    <cfRule type="expression" dxfId="35" priority="29">
      <formula>$AV8&gt;15</formula>
    </cfRule>
  </conditionalFormatting>
  <conditionalFormatting sqref="D12:D13">
    <cfRule type="expression" dxfId="34" priority="27">
      <formula>$AV12&gt;15</formula>
    </cfRule>
  </conditionalFormatting>
  <conditionalFormatting sqref="D14:D15">
    <cfRule type="expression" dxfId="33" priority="26">
      <formula>$AV14&gt;15</formula>
    </cfRule>
  </conditionalFormatting>
  <conditionalFormatting sqref="D16">
    <cfRule type="expression" dxfId="32" priority="25">
      <formula>$AV16&gt;15</formula>
    </cfRule>
  </conditionalFormatting>
  <conditionalFormatting sqref="D17:D18">
    <cfRule type="expression" dxfId="31" priority="24">
      <formula>$AV17&gt;15</formula>
    </cfRule>
  </conditionalFormatting>
  <conditionalFormatting sqref="D19:D20">
    <cfRule type="expression" dxfId="30" priority="23">
      <formula>$AV19&gt;15</formula>
    </cfRule>
  </conditionalFormatting>
  <conditionalFormatting sqref="D21:D22">
    <cfRule type="expression" dxfId="29" priority="22">
      <formula>$AV21&gt;15</formula>
    </cfRule>
  </conditionalFormatting>
  <conditionalFormatting sqref="D23:D24">
    <cfRule type="expression" dxfId="28" priority="21">
      <formula>$AV23&gt;15</formula>
    </cfRule>
  </conditionalFormatting>
  <conditionalFormatting sqref="D25:D26">
    <cfRule type="expression" dxfId="27" priority="20">
      <formula>$AV25&gt;15</formula>
    </cfRule>
  </conditionalFormatting>
  <conditionalFormatting sqref="D27:D28">
    <cfRule type="expression" dxfId="26" priority="19">
      <formula>$AV27&gt;15</formula>
    </cfRule>
  </conditionalFormatting>
  <conditionalFormatting sqref="D29:D30">
    <cfRule type="expression" dxfId="25" priority="18">
      <formula>$AV29&gt;15</formula>
    </cfRule>
  </conditionalFormatting>
  <conditionalFormatting sqref="D31:D32">
    <cfRule type="expression" dxfId="24" priority="17">
      <formula>$AV31&gt;15</formula>
    </cfRule>
  </conditionalFormatting>
  <conditionalFormatting sqref="E7:E8">
    <cfRule type="expression" dxfId="23" priority="15">
      <formula>$AV7&gt;15</formula>
    </cfRule>
  </conditionalFormatting>
  <conditionalFormatting sqref="E6">
    <cfRule type="expression" dxfId="22" priority="16">
      <formula>$AV6&gt;15</formula>
    </cfRule>
  </conditionalFormatting>
  <conditionalFormatting sqref="E9:E10">
    <cfRule type="expression" dxfId="21" priority="14">
      <formula>$AV9&gt;15</formula>
    </cfRule>
  </conditionalFormatting>
  <conditionalFormatting sqref="E11:E12">
    <cfRule type="expression" dxfId="20" priority="13">
      <formula>$AV11&gt;15</formula>
    </cfRule>
  </conditionalFormatting>
  <conditionalFormatting sqref="E13:E14">
    <cfRule type="expression" dxfId="19" priority="12">
      <formula>$AV13&gt;15</formula>
    </cfRule>
  </conditionalFormatting>
  <conditionalFormatting sqref="E15:E16">
    <cfRule type="expression" dxfId="18" priority="11">
      <formula>$AV15&gt;15</formula>
    </cfRule>
  </conditionalFormatting>
  <conditionalFormatting sqref="E17">
    <cfRule type="expression" dxfId="17" priority="10">
      <formula>$AV17&gt;15</formula>
    </cfRule>
  </conditionalFormatting>
  <conditionalFormatting sqref="E18:E19">
    <cfRule type="expression" dxfId="16" priority="9">
      <formula>$AV18&gt;15</formula>
    </cfRule>
  </conditionalFormatting>
  <conditionalFormatting sqref="E20:E21">
    <cfRule type="expression" dxfId="15" priority="8">
      <formula>$AV20&gt;15</formula>
    </cfRule>
  </conditionalFormatting>
  <conditionalFormatting sqref="E22:E23">
    <cfRule type="expression" dxfId="14" priority="7">
      <formula>$AV22&gt;15</formula>
    </cfRule>
  </conditionalFormatting>
  <conditionalFormatting sqref="E24:E25">
    <cfRule type="expression" dxfId="13" priority="6">
      <formula>$AV24&gt;15</formula>
    </cfRule>
  </conditionalFormatting>
  <conditionalFormatting sqref="E30:E31">
    <cfRule type="expression" dxfId="12" priority="3">
      <formula>$AV30&gt;15</formula>
    </cfRule>
  </conditionalFormatting>
  <conditionalFormatting sqref="E26:E27">
    <cfRule type="expression" dxfId="11" priority="5">
      <formula>$AV26&gt;15</formula>
    </cfRule>
  </conditionalFormatting>
  <conditionalFormatting sqref="E28:E29">
    <cfRule type="expression" dxfId="10" priority="4">
      <formula>$AV28&gt;15</formula>
    </cfRule>
  </conditionalFormatting>
  <conditionalFormatting sqref="E32">
    <cfRule type="expression" dxfId="9" priority="2">
      <formula>$AV32&gt;15</formula>
    </cfRule>
  </conditionalFormatting>
  <conditionalFormatting sqref="C2">
    <cfRule type="expression" dxfId="8" priority="1">
      <formula>$AV2&gt;15</formula>
    </cfRule>
  </conditionalFormatting>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showGridLines="0" zoomScale="190" zoomScaleNormal="190" workbookViewId="0">
      <selection activeCell="F7" sqref="F7"/>
    </sheetView>
  </sheetViews>
  <sheetFormatPr defaultRowHeight="22.5"/>
  <cols>
    <col min="1" max="1" width="10.42578125" style="2" bestFit="1" customWidth="1"/>
    <col min="2" max="2" width="5.28515625" style="2" bestFit="1" customWidth="1"/>
    <col min="3" max="3" width="5.28515625" style="2" customWidth="1"/>
    <col min="4" max="6" width="9.140625" style="2"/>
    <col min="7" max="7" width="2.42578125" style="2" customWidth="1"/>
    <col min="8" max="8" width="10.42578125" style="2" bestFit="1" customWidth="1"/>
    <col min="9" max="16384" width="9.140625" style="2"/>
  </cols>
  <sheetData>
    <row r="1" spans="1:17">
      <c r="A1" s="83" t="s">
        <v>175</v>
      </c>
      <c r="B1" s="83" t="s">
        <v>176</v>
      </c>
      <c r="C1" s="84"/>
      <c r="D1" s="85" t="s">
        <v>114</v>
      </c>
      <c r="E1" s="85" t="s">
        <v>115</v>
      </c>
      <c r="F1" s="85" t="s">
        <v>116</v>
      </c>
      <c r="H1" s="22" t="s">
        <v>175</v>
      </c>
      <c r="I1" s="22" t="s">
        <v>114</v>
      </c>
      <c r="J1" s="22" t="s">
        <v>115</v>
      </c>
      <c r="K1" s="22" t="s">
        <v>116</v>
      </c>
    </row>
    <row r="2" spans="1:17">
      <c r="A2" s="86" t="s">
        <v>177</v>
      </c>
      <c r="B2" s="23">
        <v>80</v>
      </c>
      <c r="C2" s="84"/>
      <c r="D2" s="87">
        <v>0.06</v>
      </c>
      <c r="E2" s="87">
        <v>7.0000000000000007E-2</v>
      </c>
      <c r="F2" s="87">
        <v>0.05</v>
      </c>
      <c r="H2" s="86" t="s">
        <v>177</v>
      </c>
      <c r="I2" s="23">
        <f t="shared" ref="I2:K3" si="0">$B2*D$2</f>
        <v>4.8</v>
      </c>
      <c r="J2" s="23">
        <f t="shared" si="0"/>
        <v>5.6000000000000005</v>
      </c>
      <c r="K2" s="23">
        <f t="shared" si="0"/>
        <v>4</v>
      </c>
      <c r="O2" s="88">
        <v>0.06</v>
      </c>
      <c r="P2" s="88">
        <v>7.0000000000000007E-2</v>
      </c>
      <c r="Q2" s="88">
        <v>0.05</v>
      </c>
    </row>
    <row r="3" spans="1:17">
      <c r="A3" s="86" t="s">
        <v>178</v>
      </c>
      <c r="B3" s="23">
        <v>30</v>
      </c>
      <c r="C3" s="84"/>
      <c r="H3" s="86" t="s">
        <v>178</v>
      </c>
      <c r="I3" s="23">
        <f t="shared" si="0"/>
        <v>1.7999999999999998</v>
      </c>
      <c r="J3" s="23">
        <f t="shared" si="0"/>
        <v>2.1</v>
      </c>
      <c r="K3" s="23">
        <f t="shared" si="0"/>
        <v>1.5</v>
      </c>
    </row>
    <row r="4" spans="1:17" ht="6.75" customHeight="1"/>
    <row r="5" spans="1:17">
      <c r="I5" s="89" t="str">
        <f ca="1">_xlfn.FORMULATEXT(I2)</f>
        <v>=$B2*D$2</v>
      </c>
      <c r="J5" s="89" t="str">
        <f t="shared" ref="J5:K6" ca="1" si="1">_xlfn.FORMULATEXT(J2)</f>
        <v>=$B2*E$2</v>
      </c>
      <c r="K5" s="89" t="str">
        <f t="shared" ca="1" si="1"/>
        <v>=$B2*F$2</v>
      </c>
    </row>
    <row r="6" spans="1:17">
      <c r="H6"/>
      <c r="I6" s="89" t="str">
        <f ca="1">_xlfn.FORMULATEXT(I3)</f>
        <v>=$B3*D$2</v>
      </c>
      <c r="J6" s="89" t="str">
        <f t="shared" ca="1" si="1"/>
        <v>=$B3*E$2</v>
      </c>
      <c r="K6" s="89" t="str">
        <f t="shared" ca="1" si="1"/>
        <v>=$B3*F$2</v>
      </c>
    </row>
    <row r="7" spans="1:17">
      <c r="H7"/>
      <c r="I7"/>
      <c r="J7"/>
      <c r="K7"/>
    </row>
    <row r="8" spans="1:17">
      <c r="H8"/>
      <c r="I8"/>
      <c r="J8"/>
      <c r="K8"/>
    </row>
  </sheetData>
  <pageMargins left="0.7" right="0.7" top="0.75" bottom="0.75" header="0.3" footer="0.3"/>
  <pageSetup orientation="portrait" horizontalDpi="200" verticalDpi="2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zoomScale="154" zoomScaleNormal="154" workbookViewId="0">
      <selection activeCell="K7" sqref="K7"/>
    </sheetView>
  </sheetViews>
  <sheetFormatPr defaultColWidth="9.140625" defaultRowHeight="22.5"/>
  <cols>
    <col min="1" max="2" width="9.140625" style="2"/>
    <col min="3" max="3" width="10.5703125" style="2" bestFit="1" customWidth="1"/>
    <col min="4" max="4" width="9.28515625" style="2" bestFit="1" customWidth="1"/>
    <col min="5" max="5" width="9.85546875" style="2" bestFit="1" customWidth="1"/>
    <col min="6" max="6" width="11" style="2" bestFit="1" customWidth="1"/>
    <col min="7" max="7" width="13.42578125" style="2" customWidth="1"/>
    <col min="8" max="8" width="11.5703125" style="2" bestFit="1" customWidth="1"/>
    <col min="9" max="9" width="13.42578125" style="2" bestFit="1" customWidth="1"/>
    <col min="10" max="10" width="13.7109375" style="2" bestFit="1" customWidth="1"/>
    <col min="11" max="11" width="11.5703125" style="2" bestFit="1" customWidth="1"/>
    <col min="12" max="12" width="13.42578125" style="2" bestFit="1" customWidth="1"/>
    <col min="13" max="13" width="11.5703125" style="2" bestFit="1" customWidth="1"/>
    <col min="14" max="16384" width="9.140625" style="2"/>
  </cols>
  <sheetData>
    <row r="1" spans="1:8">
      <c r="A1" s="80" t="s">
        <v>86</v>
      </c>
      <c r="B1" s="80" t="s">
        <v>1</v>
      </c>
      <c r="C1" s="80" t="s">
        <v>87</v>
      </c>
      <c r="D1" s="80" t="s">
        <v>2</v>
      </c>
      <c r="E1" s="80" t="s">
        <v>4</v>
      </c>
      <c r="F1" s="80" t="s">
        <v>10</v>
      </c>
    </row>
    <row r="2" spans="1:8">
      <c r="A2" s="2" t="s">
        <v>90</v>
      </c>
      <c r="B2" s="2" t="s">
        <v>91</v>
      </c>
      <c r="C2" s="2">
        <v>32</v>
      </c>
      <c r="D2" s="2">
        <v>1125</v>
      </c>
      <c r="E2" s="2">
        <f>C2*D2</f>
        <v>36000</v>
      </c>
      <c r="F2" s="2">
        <f>E2*H$3</f>
        <v>6480</v>
      </c>
      <c r="G2" s="2" t="str">
        <f ca="1">_xlfn.FORMULATEXT(F2)</f>
        <v>=E2*H$3</v>
      </c>
      <c r="H2" s="81" t="s">
        <v>10</v>
      </c>
    </row>
    <row r="3" spans="1:8">
      <c r="A3" s="2" t="s">
        <v>90</v>
      </c>
      <c r="B3" s="2" t="s">
        <v>92</v>
      </c>
      <c r="C3" s="2">
        <v>98</v>
      </c>
      <c r="D3" s="2">
        <v>1001</v>
      </c>
      <c r="E3" s="2">
        <f t="shared" ref="E3:E8" si="0">C3*D3</f>
        <v>98098</v>
      </c>
      <c r="F3" s="2">
        <f t="shared" ref="F3:F8" si="1">E3*H$3</f>
        <v>17657.64</v>
      </c>
      <c r="G3" s="2" t="str">
        <f t="shared" ref="G3:G8" ca="1" si="2">_xlfn.FORMULATEXT(F3)</f>
        <v>=E3*H$3</v>
      </c>
      <c r="H3" s="82">
        <v>0.18</v>
      </c>
    </row>
    <row r="4" spans="1:8">
      <c r="A4" s="2" t="s">
        <v>90</v>
      </c>
      <c r="B4" s="2" t="s">
        <v>94</v>
      </c>
      <c r="C4" s="2">
        <v>42</v>
      </c>
      <c r="D4" s="2">
        <v>1078</v>
      </c>
      <c r="E4" s="2">
        <f t="shared" si="0"/>
        <v>45276</v>
      </c>
      <c r="F4" s="2">
        <f t="shared" si="1"/>
        <v>8149.6799999999994</v>
      </c>
      <c r="G4" s="2" t="str">
        <f t="shared" ca="1" si="2"/>
        <v>=E4*H$3</v>
      </c>
    </row>
    <row r="5" spans="1:8">
      <c r="A5" s="2" t="s">
        <v>96</v>
      </c>
      <c r="B5" s="2" t="s">
        <v>97</v>
      </c>
      <c r="C5" s="2">
        <v>65</v>
      </c>
      <c r="D5" s="2">
        <v>1115</v>
      </c>
      <c r="E5" s="2">
        <f t="shared" si="0"/>
        <v>72475</v>
      </c>
      <c r="F5" s="2">
        <f t="shared" si="1"/>
        <v>13045.5</v>
      </c>
      <c r="G5" s="2" t="str">
        <f t="shared" ca="1" si="2"/>
        <v>=E5*H$3</v>
      </c>
    </row>
    <row r="6" spans="1:8">
      <c r="A6" s="2" t="s">
        <v>99</v>
      </c>
      <c r="B6" s="2" t="s">
        <v>100</v>
      </c>
      <c r="C6" s="2">
        <v>17</v>
      </c>
      <c r="D6" s="2">
        <v>1305</v>
      </c>
      <c r="E6" s="2">
        <f t="shared" si="0"/>
        <v>22185</v>
      </c>
      <c r="F6" s="2">
        <f t="shared" si="1"/>
        <v>3993.2999999999997</v>
      </c>
      <c r="G6" s="2" t="str">
        <f t="shared" ca="1" si="2"/>
        <v>=E6*H$3</v>
      </c>
    </row>
    <row r="7" spans="1:8">
      <c r="A7" s="2" t="s">
        <v>96</v>
      </c>
      <c r="B7" s="2" t="s">
        <v>97</v>
      </c>
      <c r="C7" s="2">
        <v>37</v>
      </c>
      <c r="D7" s="2">
        <v>1362</v>
      </c>
      <c r="E7" s="2">
        <f t="shared" si="0"/>
        <v>50394</v>
      </c>
      <c r="F7" s="2">
        <f t="shared" si="1"/>
        <v>9070.92</v>
      </c>
      <c r="G7" s="2" t="str">
        <f t="shared" ca="1" si="2"/>
        <v>=E7*H$3</v>
      </c>
    </row>
    <row r="8" spans="1:8">
      <c r="A8" s="2" t="s">
        <v>99</v>
      </c>
      <c r="B8" s="2" t="s">
        <v>94</v>
      </c>
      <c r="C8" s="2">
        <v>96</v>
      </c>
      <c r="D8" s="2">
        <v>1049</v>
      </c>
      <c r="E8" s="2">
        <f t="shared" si="0"/>
        <v>100704</v>
      </c>
      <c r="F8" s="2">
        <f t="shared" si="1"/>
        <v>18126.719999999998</v>
      </c>
      <c r="G8" s="2" t="str">
        <f t="shared" ca="1" si="2"/>
        <v>=E8*H$3</v>
      </c>
    </row>
  </sheetData>
  <pageMargins left="0.7" right="0.7" top="0.75" bottom="0.75" header="0.3" footer="0.3"/>
  <pageSetup orientation="portrait" horizontalDpi="200" verticalDpi="2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activeCell="K7" sqref="K7"/>
    </sheetView>
  </sheetViews>
  <sheetFormatPr defaultColWidth="9.140625" defaultRowHeight="22.5"/>
  <cols>
    <col min="1" max="1" width="9.140625" style="2"/>
    <col min="2" max="2" width="9.85546875" style="2" bestFit="1" customWidth="1"/>
    <col min="3" max="4" width="11.28515625" style="2" bestFit="1" customWidth="1"/>
    <col min="5" max="5" width="9.85546875" style="2" bestFit="1" customWidth="1"/>
    <col min="6" max="7" width="11.28515625" style="2" bestFit="1" customWidth="1"/>
    <col min="8" max="16384" width="9.140625" style="2"/>
  </cols>
  <sheetData>
    <row r="1" spans="1:7">
      <c r="A1" s="23"/>
      <c r="B1" s="23" t="s">
        <v>110</v>
      </c>
      <c r="C1" s="23" t="s">
        <v>96</v>
      </c>
      <c r="D1" s="23" t="s">
        <v>109</v>
      </c>
      <c r="E1" s="23" t="s">
        <v>104</v>
      </c>
      <c r="F1" s="23" t="s">
        <v>99</v>
      </c>
      <c r="G1" s="23" t="s">
        <v>90</v>
      </c>
    </row>
    <row r="2" spans="1:7">
      <c r="A2" s="23" t="s">
        <v>92</v>
      </c>
      <c r="B2" s="23">
        <v>101877</v>
      </c>
      <c r="C2" s="23">
        <v>633154</v>
      </c>
      <c r="D2" s="23">
        <v>774836</v>
      </c>
      <c r="E2" s="23">
        <v>689313</v>
      </c>
      <c r="F2" s="23">
        <v>598640</v>
      </c>
      <c r="G2" s="23">
        <v>982612</v>
      </c>
    </row>
    <row r="3" spans="1:7">
      <c r="A3" s="23" t="s">
        <v>97</v>
      </c>
      <c r="B3" s="23">
        <v>266862</v>
      </c>
      <c r="C3" s="23">
        <v>1004790</v>
      </c>
      <c r="D3" s="23">
        <v>368748</v>
      </c>
      <c r="E3" s="23">
        <v>447841</v>
      </c>
      <c r="F3" s="23">
        <v>838439</v>
      </c>
      <c r="G3" s="23">
        <v>1057967</v>
      </c>
    </row>
    <row r="4" spans="1:7">
      <c r="A4" s="23" t="s">
        <v>91</v>
      </c>
      <c r="B4" s="23">
        <v>460432</v>
      </c>
      <c r="C4" s="23">
        <v>934927</v>
      </c>
      <c r="D4" s="23">
        <v>757370</v>
      </c>
      <c r="E4" s="23">
        <v>358037</v>
      </c>
      <c r="F4" s="23">
        <v>1010488</v>
      </c>
      <c r="G4" s="23">
        <v>773386</v>
      </c>
    </row>
    <row r="5" spans="1:7">
      <c r="A5" s="23" t="s">
        <v>105</v>
      </c>
      <c r="B5" s="23">
        <v>357179</v>
      </c>
      <c r="C5" s="23">
        <v>889626</v>
      </c>
      <c r="D5" s="23">
        <v>661222</v>
      </c>
      <c r="E5" s="23">
        <v>762775</v>
      </c>
      <c r="F5" s="23">
        <v>575250</v>
      </c>
      <c r="G5" s="23">
        <v>789048</v>
      </c>
    </row>
    <row r="6" spans="1:7">
      <c r="A6" s="23" t="s">
        <v>100</v>
      </c>
      <c r="B6" s="23">
        <v>410575</v>
      </c>
      <c r="C6" s="23">
        <v>708636</v>
      </c>
      <c r="D6" s="23">
        <v>1188961</v>
      </c>
      <c r="E6" s="23">
        <v>973763</v>
      </c>
      <c r="F6" s="23">
        <v>807175</v>
      </c>
      <c r="G6" s="23">
        <v>380518</v>
      </c>
    </row>
    <row r="7" spans="1:7">
      <c r="A7" s="23" t="s">
        <v>94</v>
      </c>
      <c r="B7" s="23">
        <v>990075</v>
      </c>
      <c r="C7" s="23">
        <v>720451</v>
      </c>
      <c r="D7" s="23">
        <v>417398</v>
      </c>
      <c r="E7" s="23">
        <v>475338</v>
      </c>
      <c r="F7" s="23">
        <v>455657</v>
      </c>
      <c r="G7" s="23">
        <v>633902</v>
      </c>
    </row>
    <row r="8" spans="1:7">
      <c r="A8" s="23" t="s">
        <v>107</v>
      </c>
      <c r="B8" s="23">
        <v>775783</v>
      </c>
      <c r="C8" s="23">
        <v>506835</v>
      </c>
      <c r="D8" s="23">
        <v>814447</v>
      </c>
      <c r="E8" s="23">
        <v>948957</v>
      </c>
      <c r="F8" s="23">
        <v>658007</v>
      </c>
      <c r="G8" s="23">
        <v>369245</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6"/>
  <sheetViews>
    <sheetView workbookViewId="0">
      <selection activeCell="E10" sqref="E10"/>
    </sheetView>
  </sheetViews>
  <sheetFormatPr defaultColWidth="9.140625" defaultRowHeight="22.5"/>
  <cols>
    <col min="1" max="1" width="9" style="2" customWidth="1"/>
    <col min="2" max="2" width="8.7109375" style="2" customWidth="1"/>
    <col min="3" max="3" width="14.7109375" style="2" customWidth="1"/>
    <col min="4" max="4" width="7.7109375" style="2" bestFit="1" customWidth="1"/>
    <col min="5" max="5" width="12.42578125" style="2" customWidth="1"/>
    <col min="6" max="6" width="11.5703125" style="2" customWidth="1"/>
    <col min="7" max="7" width="11.28515625" style="2" bestFit="1" customWidth="1"/>
    <col min="8" max="8" width="16.7109375" style="2" customWidth="1"/>
    <col min="9" max="16384" width="9.140625" style="2"/>
  </cols>
  <sheetData>
    <row r="1" spans="1:8">
      <c r="A1" s="67" t="s">
        <v>86</v>
      </c>
      <c r="B1" s="68" t="s">
        <v>1</v>
      </c>
      <c r="C1" s="68" t="s">
        <v>158</v>
      </c>
      <c r="D1" s="68" t="s">
        <v>159</v>
      </c>
      <c r="E1" s="68" t="s">
        <v>87</v>
      </c>
      <c r="F1" s="68" t="s">
        <v>2</v>
      </c>
      <c r="G1" s="68" t="s">
        <v>88</v>
      </c>
      <c r="H1" s="69" t="s">
        <v>160</v>
      </c>
    </row>
    <row r="2" spans="1:8">
      <c r="A2" s="70" t="s">
        <v>90</v>
      </c>
      <c r="B2" s="71" t="s">
        <v>91</v>
      </c>
      <c r="C2" s="71" t="s">
        <v>161</v>
      </c>
      <c r="D2" s="71" t="s">
        <v>162</v>
      </c>
      <c r="E2" s="71">
        <v>32</v>
      </c>
      <c r="F2" s="71">
        <v>1125</v>
      </c>
      <c r="G2" s="71">
        <v>36000</v>
      </c>
      <c r="H2" s="72">
        <v>0.52</v>
      </c>
    </row>
    <row r="3" spans="1:8">
      <c r="A3" s="73" t="s">
        <v>90</v>
      </c>
      <c r="B3" s="74" t="s">
        <v>92</v>
      </c>
      <c r="C3" s="74" t="s">
        <v>84</v>
      </c>
      <c r="D3" s="74" t="s">
        <v>163</v>
      </c>
      <c r="E3" s="74">
        <v>98</v>
      </c>
      <c r="F3" s="74">
        <v>1001</v>
      </c>
      <c r="G3" s="74">
        <v>98098</v>
      </c>
      <c r="H3" s="75">
        <v>0.93</v>
      </c>
    </row>
    <row r="4" spans="1:8">
      <c r="A4" s="70" t="s">
        <v>90</v>
      </c>
      <c r="B4" s="71" t="s">
        <v>94</v>
      </c>
      <c r="C4" s="71" t="s">
        <v>164</v>
      </c>
      <c r="D4" s="71" t="s">
        <v>163</v>
      </c>
      <c r="E4" s="71">
        <v>42</v>
      </c>
      <c r="F4" s="71">
        <v>1078</v>
      </c>
      <c r="G4" s="71">
        <v>45276</v>
      </c>
      <c r="H4" s="72">
        <v>0.69</v>
      </c>
    </row>
    <row r="5" spans="1:8">
      <c r="A5" s="73" t="s">
        <v>96</v>
      </c>
      <c r="B5" s="74" t="s">
        <v>97</v>
      </c>
      <c r="C5" s="74" t="s">
        <v>161</v>
      </c>
      <c r="D5" s="74" t="s">
        <v>165</v>
      </c>
      <c r="E5" s="74">
        <v>65</v>
      </c>
      <c r="F5" s="74">
        <v>1115</v>
      </c>
      <c r="G5" s="74">
        <v>72475</v>
      </c>
      <c r="H5" s="75">
        <v>0.7</v>
      </c>
    </row>
    <row r="6" spans="1:8">
      <c r="A6" s="70" t="s">
        <v>99</v>
      </c>
      <c r="B6" s="71" t="s">
        <v>100</v>
      </c>
      <c r="C6" s="71" t="s">
        <v>166</v>
      </c>
      <c r="D6" s="71" t="s">
        <v>167</v>
      </c>
      <c r="E6" s="71">
        <v>17</v>
      </c>
      <c r="F6" s="71">
        <v>1305</v>
      </c>
      <c r="G6" s="71">
        <v>22185</v>
      </c>
      <c r="H6" s="72">
        <v>0.55000000000000004</v>
      </c>
    </row>
    <row r="7" spans="1:8">
      <c r="A7" s="73" t="s">
        <v>96</v>
      </c>
      <c r="B7" s="74" t="s">
        <v>97</v>
      </c>
      <c r="C7" s="74" t="s">
        <v>166</v>
      </c>
      <c r="D7" s="74" t="s">
        <v>168</v>
      </c>
      <c r="E7" s="74">
        <v>37</v>
      </c>
      <c r="F7" s="74">
        <v>1362</v>
      </c>
      <c r="G7" s="74">
        <v>50394</v>
      </c>
      <c r="H7" s="75">
        <v>0.64</v>
      </c>
    </row>
    <row r="8" spans="1:8">
      <c r="A8" s="70" t="s">
        <v>99</v>
      </c>
      <c r="B8" s="71" t="s">
        <v>94</v>
      </c>
      <c r="C8" s="71" t="s">
        <v>161</v>
      </c>
      <c r="D8" s="71" t="s">
        <v>169</v>
      </c>
      <c r="E8" s="71">
        <v>96</v>
      </c>
      <c r="F8" s="71">
        <v>1049</v>
      </c>
      <c r="G8" s="71">
        <v>100704</v>
      </c>
      <c r="H8" s="72">
        <v>0.68</v>
      </c>
    </row>
    <row r="9" spans="1:8">
      <c r="A9" s="73" t="s">
        <v>104</v>
      </c>
      <c r="B9" s="74" t="s">
        <v>105</v>
      </c>
      <c r="C9" s="74" t="s">
        <v>84</v>
      </c>
      <c r="D9" s="74" t="s">
        <v>170</v>
      </c>
      <c r="E9" s="74">
        <v>74</v>
      </c>
      <c r="F9" s="74">
        <v>1225</v>
      </c>
      <c r="G9" s="74">
        <v>90650</v>
      </c>
      <c r="H9" s="75">
        <v>0.78</v>
      </c>
    </row>
    <row r="10" spans="1:8">
      <c r="A10" s="70" t="s">
        <v>99</v>
      </c>
      <c r="B10" s="71" t="s">
        <v>107</v>
      </c>
      <c r="C10" s="71" t="s">
        <v>84</v>
      </c>
      <c r="D10" s="71" t="s">
        <v>170</v>
      </c>
      <c r="E10" s="71">
        <v>80</v>
      </c>
      <c r="F10" s="71">
        <v>1302</v>
      </c>
      <c r="G10" s="71">
        <v>104160</v>
      </c>
      <c r="H10" s="72">
        <v>0.77</v>
      </c>
    </row>
    <row r="11" spans="1:8">
      <c r="A11" s="73" t="s">
        <v>90</v>
      </c>
      <c r="B11" s="74" t="s">
        <v>97</v>
      </c>
      <c r="C11" s="74" t="s">
        <v>166</v>
      </c>
      <c r="D11" s="74" t="s">
        <v>168</v>
      </c>
      <c r="E11" s="74">
        <v>100</v>
      </c>
      <c r="F11" s="74">
        <v>1265</v>
      </c>
      <c r="G11" s="74">
        <v>126500</v>
      </c>
      <c r="H11" s="75">
        <v>0.76</v>
      </c>
    </row>
    <row r="12" spans="1:8">
      <c r="A12" s="70" t="s">
        <v>90</v>
      </c>
      <c r="B12" s="71" t="s">
        <v>94</v>
      </c>
      <c r="C12" s="71" t="s">
        <v>84</v>
      </c>
      <c r="D12" s="71" t="s">
        <v>171</v>
      </c>
      <c r="E12" s="71">
        <v>28</v>
      </c>
      <c r="F12" s="71">
        <v>1104</v>
      </c>
      <c r="G12" s="71">
        <v>30912</v>
      </c>
      <c r="H12" s="72">
        <v>0.78</v>
      </c>
    </row>
    <row r="13" spans="1:8">
      <c r="A13" s="73" t="s">
        <v>90</v>
      </c>
      <c r="B13" s="74" t="s">
        <v>91</v>
      </c>
      <c r="C13" s="74" t="s">
        <v>166</v>
      </c>
      <c r="D13" s="74" t="s">
        <v>171</v>
      </c>
      <c r="E13" s="74">
        <v>22</v>
      </c>
      <c r="F13" s="74">
        <v>1025</v>
      </c>
      <c r="G13" s="74">
        <v>22550</v>
      </c>
      <c r="H13" s="75">
        <v>0.72</v>
      </c>
    </row>
    <row r="14" spans="1:8">
      <c r="A14" s="70" t="s">
        <v>96</v>
      </c>
      <c r="B14" s="71" t="s">
        <v>107</v>
      </c>
      <c r="C14" s="71" t="s">
        <v>161</v>
      </c>
      <c r="D14" s="71" t="s">
        <v>172</v>
      </c>
      <c r="E14" s="71">
        <v>50</v>
      </c>
      <c r="F14" s="71">
        <v>1287</v>
      </c>
      <c r="G14" s="71">
        <v>64350</v>
      </c>
      <c r="H14" s="72">
        <v>0.55000000000000004</v>
      </c>
    </row>
    <row r="15" spans="1:8">
      <c r="A15" s="73" t="s">
        <v>99</v>
      </c>
      <c r="B15" s="74" t="s">
        <v>94</v>
      </c>
      <c r="C15" s="74" t="s">
        <v>164</v>
      </c>
      <c r="D15" s="74" t="s">
        <v>163</v>
      </c>
      <c r="E15" s="74">
        <v>53</v>
      </c>
      <c r="F15" s="74">
        <v>1060</v>
      </c>
      <c r="G15" s="74">
        <v>56180</v>
      </c>
      <c r="H15" s="75">
        <v>0.82</v>
      </c>
    </row>
    <row r="16" spans="1:8">
      <c r="A16" s="70" t="s">
        <v>96</v>
      </c>
      <c r="B16" s="71" t="s">
        <v>94</v>
      </c>
      <c r="C16" s="71" t="s">
        <v>83</v>
      </c>
      <c r="D16" s="71" t="s">
        <v>171</v>
      </c>
      <c r="E16" s="71">
        <v>99</v>
      </c>
      <c r="F16" s="71">
        <v>1171</v>
      </c>
      <c r="G16" s="71">
        <v>115929</v>
      </c>
      <c r="H16" s="72">
        <v>0.86</v>
      </c>
    </row>
    <row r="17" spans="1:8">
      <c r="A17" s="73" t="s">
        <v>90</v>
      </c>
      <c r="B17" s="74" t="s">
        <v>94</v>
      </c>
      <c r="C17" s="74" t="s">
        <v>83</v>
      </c>
      <c r="D17" s="74" t="s">
        <v>162</v>
      </c>
      <c r="E17" s="74">
        <v>96</v>
      </c>
      <c r="F17" s="74">
        <v>1100</v>
      </c>
      <c r="G17" s="74">
        <v>105600</v>
      </c>
      <c r="H17" s="75">
        <v>0.67</v>
      </c>
    </row>
    <row r="18" spans="1:8">
      <c r="A18" s="70" t="s">
        <v>96</v>
      </c>
      <c r="B18" s="71" t="s">
        <v>94</v>
      </c>
      <c r="C18" s="71" t="s">
        <v>166</v>
      </c>
      <c r="D18" s="71" t="s">
        <v>170</v>
      </c>
      <c r="E18" s="71">
        <v>30</v>
      </c>
      <c r="F18" s="71">
        <v>1267</v>
      </c>
      <c r="G18" s="71">
        <v>38010</v>
      </c>
      <c r="H18" s="72">
        <v>0.89</v>
      </c>
    </row>
    <row r="19" spans="1:8">
      <c r="A19" s="73" t="s">
        <v>96</v>
      </c>
      <c r="B19" s="74" t="s">
        <v>100</v>
      </c>
      <c r="C19" s="74" t="s">
        <v>161</v>
      </c>
      <c r="D19" s="74" t="s">
        <v>170</v>
      </c>
      <c r="E19" s="74">
        <v>37</v>
      </c>
      <c r="F19" s="74">
        <v>1248</v>
      </c>
      <c r="G19" s="74">
        <v>46176</v>
      </c>
      <c r="H19" s="75">
        <v>0.69</v>
      </c>
    </row>
    <row r="20" spans="1:8">
      <c r="A20" s="70" t="s">
        <v>104</v>
      </c>
      <c r="B20" s="71" t="s">
        <v>100</v>
      </c>
      <c r="C20" s="71" t="s">
        <v>166</v>
      </c>
      <c r="D20" s="71" t="s">
        <v>169</v>
      </c>
      <c r="E20" s="71">
        <v>68</v>
      </c>
      <c r="F20" s="71">
        <v>1098</v>
      </c>
      <c r="G20" s="71">
        <v>74664</v>
      </c>
      <c r="H20" s="72">
        <v>0.52</v>
      </c>
    </row>
    <row r="21" spans="1:8">
      <c r="A21" s="73" t="s">
        <v>90</v>
      </c>
      <c r="B21" s="74" t="s">
        <v>107</v>
      </c>
      <c r="C21" s="74" t="s">
        <v>166</v>
      </c>
      <c r="D21" s="74" t="s">
        <v>169</v>
      </c>
      <c r="E21" s="74">
        <v>15</v>
      </c>
      <c r="F21" s="74">
        <v>1347</v>
      </c>
      <c r="G21" s="74">
        <v>20205</v>
      </c>
      <c r="H21" s="75">
        <v>0.56000000000000005</v>
      </c>
    </row>
    <row r="22" spans="1:8">
      <c r="A22" s="70" t="s">
        <v>109</v>
      </c>
      <c r="B22" s="71" t="s">
        <v>97</v>
      </c>
      <c r="C22" s="71" t="s">
        <v>161</v>
      </c>
      <c r="D22" s="71" t="s">
        <v>163</v>
      </c>
      <c r="E22" s="71">
        <v>28</v>
      </c>
      <c r="F22" s="71">
        <v>1326</v>
      </c>
      <c r="G22" s="71">
        <v>37128</v>
      </c>
      <c r="H22" s="72">
        <v>0.67</v>
      </c>
    </row>
    <row r="23" spans="1:8">
      <c r="A23" s="73" t="s">
        <v>96</v>
      </c>
      <c r="B23" s="74" t="s">
        <v>92</v>
      </c>
      <c r="C23" s="74" t="s">
        <v>84</v>
      </c>
      <c r="D23" s="74" t="s">
        <v>168</v>
      </c>
      <c r="E23" s="74">
        <v>29</v>
      </c>
      <c r="F23" s="74">
        <v>1484</v>
      </c>
      <c r="G23" s="74">
        <v>43036</v>
      </c>
      <c r="H23" s="75">
        <v>0.69</v>
      </c>
    </row>
    <row r="24" spans="1:8">
      <c r="A24" s="70" t="s">
        <v>90</v>
      </c>
      <c r="B24" s="71" t="s">
        <v>105</v>
      </c>
      <c r="C24" s="71" t="s">
        <v>166</v>
      </c>
      <c r="D24" s="71" t="s">
        <v>169</v>
      </c>
      <c r="E24" s="71">
        <v>96</v>
      </c>
      <c r="F24" s="71">
        <v>1192</v>
      </c>
      <c r="G24" s="71">
        <v>114432</v>
      </c>
      <c r="H24" s="72">
        <v>0.89</v>
      </c>
    </row>
    <row r="25" spans="1:8">
      <c r="A25" s="73" t="s">
        <v>90</v>
      </c>
      <c r="B25" s="74" t="s">
        <v>97</v>
      </c>
      <c r="C25" s="74" t="s">
        <v>166</v>
      </c>
      <c r="D25" s="74" t="s">
        <v>167</v>
      </c>
      <c r="E25" s="74">
        <v>85</v>
      </c>
      <c r="F25" s="74">
        <v>1152</v>
      </c>
      <c r="G25" s="74">
        <v>97920</v>
      </c>
      <c r="H25" s="75">
        <v>0.68</v>
      </c>
    </row>
    <row r="26" spans="1:8">
      <c r="A26" s="70" t="s">
        <v>104</v>
      </c>
      <c r="B26" s="71" t="s">
        <v>97</v>
      </c>
      <c r="C26" s="71" t="s">
        <v>84</v>
      </c>
      <c r="D26" s="71" t="s">
        <v>171</v>
      </c>
      <c r="E26" s="71">
        <v>82</v>
      </c>
      <c r="F26" s="71">
        <v>1108</v>
      </c>
      <c r="G26" s="71">
        <v>90856</v>
      </c>
      <c r="H26" s="72">
        <v>0.66</v>
      </c>
    </row>
    <row r="27" spans="1:8">
      <c r="A27" s="73" t="s">
        <v>90</v>
      </c>
      <c r="B27" s="74" t="s">
        <v>97</v>
      </c>
      <c r="C27" s="74" t="s">
        <v>164</v>
      </c>
      <c r="D27" s="74" t="s">
        <v>173</v>
      </c>
      <c r="E27" s="74">
        <v>11</v>
      </c>
      <c r="F27" s="74">
        <v>1140</v>
      </c>
      <c r="G27" s="74">
        <v>12540</v>
      </c>
      <c r="H27" s="75">
        <v>1</v>
      </c>
    </row>
    <row r="28" spans="1:8">
      <c r="A28" s="70" t="s">
        <v>104</v>
      </c>
      <c r="B28" s="71" t="s">
        <v>100</v>
      </c>
      <c r="C28" s="71" t="s">
        <v>166</v>
      </c>
      <c r="D28" s="71" t="s">
        <v>167</v>
      </c>
      <c r="E28" s="71">
        <v>5</v>
      </c>
      <c r="F28" s="71">
        <v>1467</v>
      </c>
      <c r="G28" s="71">
        <v>7335</v>
      </c>
      <c r="H28" s="72">
        <v>0.52</v>
      </c>
    </row>
    <row r="29" spans="1:8">
      <c r="A29" s="73" t="s">
        <v>96</v>
      </c>
      <c r="B29" s="74" t="s">
        <v>91</v>
      </c>
      <c r="C29" s="74" t="s">
        <v>83</v>
      </c>
      <c r="D29" s="74" t="s">
        <v>165</v>
      </c>
      <c r="E29" s="74">
        <v>5</v>
      </c>
      <c r="F29" s="74">
        <v>1276</v>
      </c>
      <c r="G29" s="74">
        <v>6380</v>
      </c>
      <c r="H29" s="75">
        <v>0.8</v>
      </c>
    </row>
    <row r="30" spans="1:8">
      <c r="A30" s="70" t="s">
        <v>110</v>
      </c>
      <c r="B30" s="71" t="s">
        <v>92</v>
      </c>
      <c r="C30" s="71" t="s">
        <v>83</v>
      </c>
      <c r="D30" s="71" t="s">
        <v>173</v>
      </c>
      <c r="E30" s="71">
        <v>15</v>
      </c>
      <c r="F30" s="71">
        <v>1005</v>
      </c>
      <c r="G30" s="71">
        <v>15075</v>
      </c>
      <c r="H30" s="72">
        <v>0.63</v>
      </c>
    </row>
    <row r="31" spans="1:8">
      <c r="A31" s="73" t="s">
        <v>99</v>
      </c>
      <c r="B31" s="74" t="s">
        <v>107</v>
      </c>
      <c r="C31" s="74" t="s">
        <v>83</v>
      </c>
      <c r="D31" s="74" t="s">
        <v>168</v>
      </c>
      <c r="E31" s="74">
        <v>94</v>
      </c>
      <c r="F31" s="74">
        <v>1155</v>
      </c>
      <c r="G31" s="74">
        <v>108570</v>
      </c>
      <c r="H31" s="75">
        <v>0.76</v>
      </c>
    </row>
    <row r="32" spans="1:8">
      <c r="A32" s="70" t="s">
        <v>109</v>
      </c>
      <c r="B32" s="71" t="s">
        <v>100</v>
      </c>
      <c r="C32" s="71" t="s">
        <v>164</v>
      </c>
      <c r="D32" s="71" t="s">
        <v>172</v>
      </c>
      <c r="E32" s="71">
        <v>11</v>
      </c>
      <c r="F32" s="71">
        <v>1367</v>
      </c>
      <c r="G32" s="71">
        <v>15037</v>
      </c>
      <c r="H32" s="72">
        <v>0.8</v>
      </c>
    </row>
    <row r="33" spans="1:8">
      <c r="A33" s="73" t="s">
        <v>96</v>
      </c>
      <c r="B33" s="74" t="s">
        <v>100</v>
      </c>
      <c r="C33" s="74" t="s">
        <v>164</v>
      </c>
      <c r="D33" s="74" t="s">
        <v>162</v>
      </c>
      <c r="E33" s="74">
        <v>84</v>
      </c>
      <c r="F33" s="74">
        <v>1047</v>
      </c>
      <c r="G33" s="74">
        <v>87948</v>
      </c>
      <c r="H33" s="75">
        <v>0.87</v>
      </c>
    </row>
    <row r="34" spans="1:8">
      <c r="A34" s="70" t="s">
        <v>104</v>
      </c>
      <c r="B34" s="71" t="s">
        <v>105</v>
      </c>
      <c r="C34" s="71" t="s">
        <v>84</v>
      </c>
      <c r="D34" s="71" t="s">
        <v>172</v>
      </c>
      <c r="E34" s="71">
        <v>62</v>
      </c>
      <c r="F34" s="71">
        <v>1241</v>
      </c>
      <c r="G34" s="71">
        <v>76942</v>
      </c>
      <c r="H34" s="72">
        <v>0.7</v>
      </c>
    </row>
    <row r="35" spans="1:8">
      <c r="A35" s="73" t="s">
        <v>96</v>
      </c>
      <c r="B35" s="74" t="s">
        <v>100</v>
      </c>
      <c r="C35" s="74" t="s">
        <v>84</v>
      </c>
      <c r="D35" s="74" t="s">
        <v>165</v>
      </c>
      <c r="E35" s="74">
        <v>64</v>
      </c>
      <c r="F35" s="74">
        <v>1230</v>
      </c>
      <c r="G35" s="74">
        <v>78720</v>
      </c>
      <c r="H35" s="75">
        <v>0.5</v>
      </c>
    </row>
    <row r="36" spans="1:8">
      <c r="A36" s="70" t="s">
        <v>109</v>
      </c>
      <c r="B36" s="71" t="s">
        <v>105</v>
      </c>
      <c r="C36" s="71" t="s">
        <v>83</v>
      </c>
      <c r="D36" s="71" t="s">
        <v>172</v>
      </c>
      <c r="E36" s="71">
        <v>39</v>
      </c>
      <c r="F36" s="71">
        <v>1078</v>
      </c>
      <c r="G36" s="71">
        <v>42042</v>
      </c>
      <c r="H36" s="72">
        <v>0.79</v>
      </c>
    </row>
    <row r="37" spans="1:8">
      <c r="A37" s="73" t="s">
        <v>96</v>
      </c>
      <c r="B37" s="74" t="s">
        <v>92</v>
      </c>
      <c r="C37" s="74" t="s">
        <v>161</v>
      </c>
      <c r="D37" s="74" t="s">
        <v>168</v>
      </c>
      <c r="E37" s="74">
        <v>21</v>
      </c>
      <c r="F37" s="74">
        <v>1301</v>
      </c>
      <c r="G37" s="74">
        <v>27321</v>
      </c>
      <c r="H37" s="75">
        <v>0.97</v>
      </c>
    </row>
    <row r="38" spans="1:8">
      <c r="A38" s="70" t="s">
        <v>110</v>
      </c>
      <c r="B38" s="71" t="s">
        <v>107</v>
      </c>
      <c r="C38" s="71" t="s">
        <v>166</v>
      </c>
      <c r="D38" s="71" t="s">
        <v>170</v>
      </c>
      <c r="E38" s="71">
        <v>30</v>
      </c>
      <c r="F38" s="71">
        <v>1338</v>
      </c>
      <c r="G38" s="71">
        <v>40140</v>
      </c>
      <c r="H38" s="72">
        <v>0.63</v>
      </c>
    </row>
    <row r="39" spans="1:8">
      <c r="A39" s="73" t="s">
        <v>99</v>
      </c>
      <c r="B39" s="74" t="s">
        <v>91</v>
      </c>
      <c r="C39" s="74" t="s">
        <v>166</v>
      </c>
      <c r="D39" s="74" t="s">
        <v>163</v>
      </c>
      <c r="E39" s="74">
        <v>69</v>
      </c>
      <c r="F39" s="74">
        <v>1456</v>
      </c>
      <c r="G39" s="74">
        <v>100464</v>
      </c>
      <c r="H39" s="75">
        <v>0.53</v>
      </c>
    </row>
    <row r="40" spans="1:8">
      <c r="A40" s="70" t="s">
        <v>110</v>
      </c>
      <c r="B40" s="71" t="s">
        <v>107</v>
      </c>
      <c r="C40" s="71" t="s">
        <v>84</v>
      </c>
      <c r="D40" s="71" t="s">
        <v>169</v>
      </c>
      <c r="E40" s="71">
        <v>11</v>
      </c>
      <c r="F40" s="71">
        <v>1013</v>
      </c>
      <c r="G40" s="71">
        <v>11143</v>
      </c>
      <c r="H40" s="72">
        <v>0.62</v>
      </c>
    </row>
    <row r="41" spans="1:8">
      <c r="A41" s="73" t="s">
        <v>99</v>
      </c>
      <c r="B41" s="74" t="s">
        <v>97</v>
      </c>
      <c r="C41" s="74" t="s">
        <v>83</v>
      </c>
      <c r="D41" s="74" t="s">
        <v>173</v>
      </c>
      <c r="E41" s="74">
        <v>88</v>
      </c>
      <c r="F41" s="74">
        <v>1008</v>
      </c>
      <c r="G41" s="74">
        <v>88704</v>
      </c>
      <c r="H41" s="75">
        <v>0.73</v>
      </c>
    </row>
    <row r="42" spans="1:8">
      <c r="A42" s="70" t="s">
        <v>96</v>
      </c>
      <c r="B42" s="71" t="s">
        <v>105</v>
      </c>
      <c r="C42" s="71" t="s">
        <v>164</v>
      </c>
      <c r="D42" s="71" t="s">
        <v>170</v>
      </c>
      <c r="E42" s="71">
        <v>88</v>
      </c>
      <c r="F42" s="71">
        <v>1203</v>
      </c>
      <c r="G42" s="71">
        <v>105864</v>
      </c>
      <c r="H42" s="72">
        <v>0.66</v>
      </c>
    </row>
    <row r="43" spans="1:8">
      <c r="A43" s="73" t="s">
        <v>104</v>
      </c>
      <c r="B43" s="74" t="s">
        <v>100</v>
      </c>
      <c r="C43" s="74" t="s">
        <v>161</v>
      </c>
      <c r="D43" s="74" t="s">
        <v>163</v>
      </c>
      <c r="E43" s="74">
        <v>18</v>
      </c>
      <c r="F43" s="74">
        <v>1297</v>
      </c>
      <c r="G43" s="74">
        <v>23346</v>
      </c>
      <c r="H43" s="75">
        <v>0.9</v>
      </c>
    </row>
    <row r="44" spans="1:8">
      <c r="A44" s="70" t="s">
        <v>99</v>
      </c>
      <c r="B44" s="71" t="s">
        <v>100</v>
      </c>
      <c r="C44" s="71" t="s">
        <v>166</v>
      </c>
      <c r="D44" s="71" t="s">
        <v>168</v>
      </c>
      <c r="E44" s="71">
        <v>94</v>
      </c>
      <c r="F44" s="71">
        <v>1454</v>
      </c>
      <c r="G44" s="71">
        <v>136676</v>
      </c>
      <c r="H44" s="72">
        <v>0.64</v>
      </c>
    </row>
    <row r="45" spans="1:8">
      <c r="A45" s="73" t="s">
        <v>96</v>
      </c>
      <c r="B45" s="74" t="s">
        <v>91</v>
      </c>
      <c r="C45" s="74" t="s">
        <v>84</v>
      </c>
      <c r="D45" s="74" t="s">
        <v>168</v>
      </c>
      <c r="E45" s="74">
        <v>15</v>
      </c>
      <c r="F45" s="74">
        <v>1355</v>
      </c>
      <c r="G45" s="74">
        <v>20325</v>
      </c>
      <c r="H45" s="75">
        <v>0.76</v>
      </c>
    </row>
    <row r="46" spans="1:8">
      <c r="A46" s="70" t="s">
        <v>104</v>
      </c>
      <c r="B46" s="71" t="s">
        <v>91</v>
      </c>
      <c r="C46" s="71" t="s">
        <v>166</v>
      </c>
      <c r="D46" s="71" t="s">
        <v>168</v>
      </c>
      <c r="E46" s="71">
        <v>80</v>
      </c>
      <c r="F46" s="71">
        <v>1381</v>
      </c>
      <c r="G46" s="71">
        <v>110480</v>
      </c>
      <c r="H46" s="72">
        <v>0.98</v>
      </c>
    </row>
    <row r="47" spans="1:8">
      <c r="A47" s="73" t="s">
        <v>90</v>
      </c>
      <c r="B47" s="74" t="s">
        <v>92</v>
      </c>
      <c r="C47" s="74" t="s">
        <v>164</v>
      </c>
      <c r="D47" s="74" t="s">
        <v>171</v>
      </c>
      <c r="E47" s="74">
        <v>95</v>
      </c>
      <c r="F47" s="74">
        <v>1099</v>
      </c>
      <c r="G47" s="74">
        <v>104405</v>
      </c>
      <c r="H47" s="75">
        <v>0.57999999999999996</v>
      </c>
    </row>
    <row r="48" spans="1:8">
      <c r="A48" s="70" t="s">
        <v>99</v>
      </c>
      <c r="B48" s="71" t="s">
        <v>100</v>
      </c>
      <c r="C48" s="71" t="s">
        <v>164</v>
      </c>
      <c r="D48" s="71" t="s">
        <v>162</v>
      </c>
      <c r="E48" s="71">
        <v>4</v>
      </c>
      <c r="F48" s="71">
        <v>1025</v>
      </c>
      <c r="G48" s="71">
        <v>4100</v>
      </c>
      <c r="H48" s="72">
        <v>0.95</v>
      </c>
    </row>
    <row r="49" spans="1:8">
      <c r="A49" s="73" t="s">
        <v>96</v>
      </c>
      <c r="B49" s="74" t="s">
        <v>91</v>
      </c>
      <c r="C49" s="74" t="s">
        <v>83</v>
      </c>
      <c r="D49" s="74" t="s">
        <v>173</v>
      </c>
      <c r="E49" s="74">
        <v>91</v>
      </c>
      <c r="F49" s="74">
        <v>1049</v>
      </c>
      <c r="G49" s="74">
        <v>95459</v>
      </c>
      <c r="H49" s="75">
        <v>0.67</v>
      </c>
    </row>
    <row r="50" spans="1:8">
      <c r="A50" s="70" t="s">
        <v>109</v>
      </c>
      <c r="B50" s="71" t="s">
        <v>100</v>
      </c>
      <c r="C50" s="71" t="s">
        <v>84</v>
      </c>
      <c r="D50" s="71" t="s">
        <v>167</v>
      </c>
      <c r="E50" s="71">
        <v>70</v>
      </c>
      <c r="F50" s="71">
        <v>1388</v>
      </c>
      <c r="G50" s="71">
        <v>97160</v>
      </c>
      <c r="H50" s="72">
        <v>0.85</v>
      </c>
    </row>
    <row r="51" spans="1:8">
      <c r="A51" s="73" t="s">
        <v>110</v>
      </c>
      <c r="B51" s="74" t="s">
        <v>94</v>
      </c>
      <c r="C51" s="74" t="s">
        <v>83</v>
      </c>
      <c r="D51" s="74" t="s">
        <v>169</v>
      </c>
      <c r="E51" s="74">
        <v>85</v>
      </c>
      <c r="F51" s="74">
        <v>1031</v>
      </c>
      <c r="G51" s="74">
        <v>87635</v>
      </c>
      <c r="H51" s="75">
        <v>0.78</v>
      </c>
    </row>
    <row r="52" spans="1:8">
      <c r="A52" s="70" t="s">
        <v>96</v>
      </c>
      <c r="B52" s="71" t="s">
        <v>91</v>
      </c>
      <c r="C52" s="71" t="s">
        <v>83</v>
      </c>
      <c r="D52" s="71" t="s">
        <v>173</v>
      </c>
      <c r="E52" s="71">
        <v>98</v>
      </c>
      <c r="F52" s="71">
        <v>1264</v>
      </c>
      <c r="G52" s="71">
        <v>123872</v>
      </c>
      <c r="H52" s="72">
        <v>0.66</v>
      </c>
    </row>
    <row r="53" spans="1:8">
      <c r="A53" s="73" t="s">
        <v>96</v>
      </c>
      <c r="B53" s="74" t="s">
        <v>94</v>
      </c>
      <c r="C53" s="74" t="s">
        <v>161</v>
      </c>
      <c r="D53" s="74" t="s">
        <v>171</v>
      </c>
      <c r="E53" s="74">
        <v>64</v>
      </c>
      <c r="F53" s="74">
        <v>1097</v>
      </c>
      <c r="G53" s="74">
        <v>70208</v>
      </c>
      <c r="H53" s="75">
        <v>0.53</v>
      </c>
    </row>
    <row r="54" spans="1:8">
      <c r="A54" s="70" t="s">
        <v>109</v>
      </c>
      <c r="B54" s="71" t="s">
        <v>92</v>
      </c>
      <c r="C54" s="71" t="s">
        <v>164</v>
      </c>
      <c r="D54" s="71" t="s">
        <v>170</v>
      </c>
      <c r="E54" s="71">
        <v>88</v>
      </c>
      <c r="F54" s="71">
        <v>1352</v>
      </c>
      <c r="G54" s="71">
        <v>118976</v>
      </c>
      <c r="H54" s="72">
        <v>0.52</v>
      </c>
    </row>
    <row r="55" spans="1:8">
      <c r="A55" s="73" t="s">
        <v>90</v>
      </c>
      <c r="B55" s="74" t="s">
        <v>94</v>
      </c>
      <c r="C55" s="74" t="s">
        <v>83</v>
      </c>
      <c r="D55" s="74" t="s">
        <v>171</v>
      </c>
      <c r="E55" s="74">
        <v>44</v>
      </c>
      <c r="F55" s="74">
        <v>1258</v>
      </c>
      <c r="G55" s="74">
        <v>55352</v>
      </c>
      <c r="H55" s="75">
        <v>0.99</v>
      </c>
    </row>
    <row r="56" spans="1:8">
      <c r="A56" s="70" t="s">
        <v>96</v>
      </c>
      <c r="B56" s="71" t="s">
        <v>97</v>
      </c>
      <c r="C56" s="71" t="s">
        <v>164</v>
      </c>
      <c r="D56" s="71" t="s">
        <v>167</v>
      </c>
      <c r="E56" s="71">
        <v>91</v>
      </c>
      <c r="F56" s="71">
        <v>1279</v>
      </c>
      <c r="G56" s="71">
        <v>116389</v>
      </c>
      <c r="H56" s="72">
        <v>0.82</v>
      </c>
    </row>
    <row r="57" spans="1:8">
      <c r="A57" s="73" t="s">
        <v>104</v>
      </c>
      <c r="B57" s="74" t="s">
        <v>105</v>
      </c>
      <c r="C57" s="74" t="s">
        <v>161</v>
      </c>
      <c r="D57" s="74" t="s">
        <v>167</v>
      </c>
      <c r="E57" s="74">
        <v>69</v>
      </c>
      <c r="F57" s="74">
        <v>1435</v>
      </c>
      <c r="G57" s="74">
        <v>99015</v>
      </c>
      <c r="H57" s="75">
        <v>0.72</v>
      </c>
    </row>
    <row r="58" spans="1:8">
      <c r="A58" s="70" t="s">
        <v>104</v>
      </c>
      <c r="B58" s="71" t="s">
        <v>105</v>
      </c>
      <c r="C58" s="71" t="s">
        <v>161</v>
      </c>
      <c r="D58" s="71" t="s">
        <v>163</v>
      </c>
      <c r="E58" s="71">
        <v>45</v>
      </c>
      <c r="F58" s="71">
        <v>1324</v>
      </c>
      <c r="G58" s="71">
        <v>59580</v>
      </c>
      <c r="H58" s="72">
        <v>0.74</v>
      </c>
    </row>
    <row r="59" spans="1:8">
      <c r="A59" s="73" t="s">
        <v>109</v>
      </c>
      <c r="B59" s="74" t="s">
        <v>97</v>
      </c>
      <c r="C59" s="74" t="s">
        <v>84</v>
      </c>
      <c r="D59" s="74" t="s">
        <v>163</v>
      </c>
      <c r="E59" s="74">
        <v>8</v>
      </c>
      <c r="F59" s="74">
        <v>1254</v>
      </c>
      <c r="G59" s="74">
        <v>10032</v>
      </c>
      <c r="H59" s="75">
        <v>0.8</v>
      </c>
    </row>
    <row r="60" spans="1:8">
      <c r="A60" s="70" t="s">
        <v>99</v>
      </c>
      <c r="B60" s="71" t="s">
        <v>91</v>
      </c>
      <c r="C60" s="71" t="s">
        <v>166</v>
      </c>
      <c r="D60" s="71" t="s">
        <v>170</v>
      </c>
      <c r="E60" s="71">
        <v>80</v>
      </c>
      <c r="F60" s="71">
        <v>1322</v>
      </c>
      <c r="G60" s="71">
        <v>105760</v>
      </c>
      <c r="H60" s="72">
        <v>0.66</v>
      </c>
    </row>
    <row r="61" spans="1:8">
      <c r="A61" s="73" t="s">
        <v>90</v>
      </c>
      <c r="B61" s="74" t="s">
        <v>100</v>
      </c>
      <c r="C61" s="74" t="s">
        <v>161</v>
      </c>
      <c r="D61" s="74" t="s">
        <v>162</v>
      </c>
      <c r="E61" s="74">
        <v>65</v>
      </c>
      <c r="F61" s="74">
        <v>1341</v>
      </c>
      <c r="G61" s="74">
        <v>87165</v>
      </c>
      <c r="H61" s="75">
        <v>0.89</v>
      </c>
    </row>
    <row r="62" spans="1:8">
      <c r="A62" s="70" t="s">
        <v>90</v>
      </c>
      <c r="B62" s="71" t="s">
        <v>92</v>
      </c>
      <c r="C62" s="71" t="s">
        <v>161</v>
      </c>
      <c r="D62" s="71" t="s">
        <v>170</v>
      </c>
      <c r="E62" s="71">
        <v>83</v>
      </c>
      <c r="F62" s="71">
        <v>1268</v>
      </c>
      <c r="G62" s="71">
        <v>105244</v>
      </c>
      <c r="H62" s="72">
        <v>0.86</v>
      </c>
    </row>
    <row r="63" spans="1:8">
      <c r="A63" s="73" t="s">
        <v>96</v>
      </c>
      <c r="B63" s="74" t="s">
        <v>105</v>
      </c>
      <c r="C63" s="74" t="s">
        <v>164</v>
      </c>
      <c r="D63" s="74" t="s">
        <v>167</v>
      </c>
      <c r="E63" s="74">
        <v>91</v>
      </c>
      <c r="F63" s="74">
        <v>1229</v>
      </c>
      <c r="G63" s="74">
        <v>111839</v>
      </c>
      <c r="H63" s="75">
        <v>0.5</v>
      </c>
    </row>
    <row r="64" spans="1:8">
      <c r="A64" s="70" t="s">
        <v>104</v>
      </c>
      <c r="B64" s="71" t="s">
        <v>107</v>
      </c>
      <c r="C64" s="71" t="s">
        <v>84</v>
      </c>
      <c r="D64" s="71" t="s">
        <v>167</v>
      </c>
      <c r="E64" s="71">
        <v>46</v>
      </c>
      <c r="F64" s="71">
        <v>1461</v>
      </c>
      <c r="G64" s="71">
        <v>67206</v>
      </c>
      <c r="H64" s="72">
        <v>0.81</v>
      </c>
    </row>
    <row r="65" spans="1:8">
      <c r="A65" s="73" t="s">
        <v>109</v>
      </c>
      <c r="B65" s="74" t="s">
        <v>107</v>
      </c>
      <c r="C65" s="74" t="s">
        <v>161</v>
      </c>
      <c r="D65" s="74" t="s">
        <v>171</v>
      </c>
      <c r="E65" s="74">
        <v>54</v>
      </c>
      <c r="F65" s="74">
        <v>1132</v>
      </c>
      <c r="G65" s="74">
        <v>61128</v>
      </c>
      <c r="H65" s="75">
        <v>0.57999999999999996</v>
      </c>
    </row>
    <row r="66" spans="1:8">
      <c r="A66" s="70" t="s">
        <v>96</v>
      </c>
      <c r="B66" s="71" t="s">
        <v>107</v>
      </c>
      <c r="C66" s="71" t="s">
        <v>164</v>
      </c>
      <c r="D66" s="71" t="s">
        <v>168</v>
      </c>
      <c r="E66" s="71">
        <v>78</v>
      </c>
      <c r="F66" s="71">
        <v>1237</v>
      </c>
      <c r="G66" s="71">
        <v>96486</v>
      </c>
      <c r="H66" s="72">
        <v>0.84</v>
      </c>
    </row>
    <row r="67" spans="1:8">
      <c r="A67" s="73" t="s">
        <v>96</v>
      </c>
      <c r="B67" s="74" t="s">
        <v>107</v>
      </c>
      <c r="C67" s="74" t="s">
        <v>164</v>
      </c>
      <c r="D67" s="74" t="s">
        <v>169</v>
      </c>
      <c r="E67" s="74">
        <v>46</v>
      </c>
      <c r="F67" s="74">
        <v>1120</v>
      </c>
      <c r="G67" s="74">
        <v>51520</v>
      </c>
      <c r="H67" s="75">
        <v>0.5</v>
      </c>
    </row>
    <row r="68" spans="1:8">
      <c r="A68" s="70" t="s">
        <v>90</v>
      </c>
      <c r="B68" s="71" t="s">
        <v>94</v>
      </c>
      <c r="C68" s="71" t="s">
        <v>164</v>
      </c>
      <c r="D68" s="71" t="s">
        <v>168</v>
      </c>
      <c r="E68" s="71">
        <v>38</v>
      </c>
      <c r="F68" s="71">
        <v>1295</v>
      </c>
      <c r="G68" s="71">
        <v>49210</v>
      </c>
      <c r="H68" s="72">
        <v>0.59</v>
      </c>
    </row>
    <row r="69" spans="1:8">
      <c r="A69" s="73" t="s">
        <v>109</v>
      </c>
      <c r="B69" s="74" t="s">
        <v>92</v>
      </c>
      <c r="C69" s="74" t="s">
        <v>161</v>
      </c>
      <c r="D69" s="74" t="s">
        <v>163</v>
      </c>
      <c r="E69" s="74">
        <v>10</v>
      </c>
      <c r="F69" s="74">
        <v>1261</v>
      </c>
      <c r="G69" s="74">
        <v>12610</v>
      </c>
      <c r="H69" s="75">
        <v>0.73</v>
      </c>
    </row>
    <row r="70" spans="1:8">
      <c r="A70" s="70" t="s">
        <v>96</v>
      </c>
      <c r="B70" s="71" t="s">
        <v>97</v>
      </c>
      <c r="C70" s="71" t="s">
        <v>166</v>
      </c>
      <c r="D70" s="71" t="s">
        <v>162</v>
      </c>
      <c r="E70" s="71">
        <v>17</v>
      </c>
      <c r="F70" s="71">
        <v>1245</v>
      </c>
      <c r="G70" s="71">
        <v>21165</v>
      </c>
      <c r="H70" s="72">
        <v>0.78</v>
      </c>
    </row>
    <row r="71" spans="1:8">
      <c r="A71" s="73" t="s">
        <v>99</v>
      </c>
      <c r="B71" s="74" t="s">
        <v>100</v>
      </c>
      <c r="C71" s="74" t="s">
        <v>161</v>
      </c>
      <c r="D71" s="74" t="s">
        <v>169</v>
      </c>
      <c r="E71" s="74">
        <v>31</v>
      </c>
      <c r="F71" s="74">
        <v>1079</v>
      </c>
      <c r="G71" s="74">
        <v>33449</v>
      </c>
      <c r="H71" s="75">
        <v>1</v>
      </c>
    </row>
    <row r="72" spans="1:8">
      <c r="A72" s="70" t="s">
        <v>110</v>
      </c>
      <c r="B72" s="71" t="s">
        <v>105</v>
      </c>
      <c r="C72" s="71" t="s">
        <v>161</v>
      </c>
      <c r="D72" s="71" t="s">
        <v>162</v>
      </c>
      <c r="E72" s="71">
        <v>8</v>
      </c>
      <c r="F72" s="71">
        <v>1298</v>
      </c>
      <c r="G72" s="71">
        <v>10384</v>
      </c>
      <c r="H72" s="72">
        <v>0.74</v>
      </c>
    </row>
    <row r="73" spans="1:8">
      <c r="A73" s="73" t="s">
        <v>99</v>
      </c>
      <c r="B73" s="74" t="s">
        <v>100</v>
      </c>
      <c r="C73" s="74" t="s">
        <v>83</v>
      </c>
      <c r="D73" s="74" t="s">
        <v>171</v>
      </c>
      <c r="E73" s="74">
        <v>62</v>
      </c>
      <c r="F73" s="74">
        <v>1182</v>
      </c>
      <c r="G73" s="74">
        <v>73284</v>
      </c>
      <c r="H73" s="75">
        <v>0.61</v>
      </c>
    </row>
    <row r="74" spans="1:8">
      <c r="A74" s="70" t="s">
        <v>104</v>
      </c>
      <c r="B74" s="71" t="s">
        <v>97</v>
      </c>
      <c r="C74" s="71" t="s">
        <v>83</v>
      </c>
      <c r="D74" s="71" t="s">
        <v>167</v>
      </c>
      <c r="E74" s="71">
        <v>27</v>
      </c>
      <c r="F74" s="71">
        <v>1345</v>
      </c>
      <c r="G74" s="71">
        <v>36315</v>
      </c>
      <c r="H74" s="72">
        <v>0.69</v>
      </c>
    </row>
    <row r="75" spans="1:8">
      <c r="A75" s="73" t="s">
        <v>104</v>
      </c>
      <c r="B75" s="74" t="s">
        <v>100</v>
      </c>
      <c r="C75" s="74" t="s">
        <v>84</v>
      </c>
      <c r="D75" s="74" t="s">
        <v>169</v>
      </c>
      <c r="E75" s="74">
        <v>50</v>
      </c>
      <c r="F75" s="74">
        <v>1189</v>
      </c>
      <c r="G75" s="74">
        <v>59450</v>
      </c>
      <c r="H75" s="75">
        <v>0.66</v>
      </c>
    </row>
    <row r="76" spans="1:8">
      <c r="A76" s="70" t="s">
        <v>110</v>
      </c>
      <c r="B76" s="71" t="s">
        <v>97</v>
      </c>
      <c r="C76" s="71" t="s">
        <v>84</v>
      </c>
      <c r="D76" s="71" t="s">
        <v>163</v>
      </c>
      <c r="E76" s="71">
        <v>22</v>
      </c>
      <c r="F76" s="71">
        <v>1246</v>
      </c>
      <c r="G76" s="71">
        <v>27412</v>
      </c>
      <c r="H76" s="72">
        <v>0.76</v>
      </c>
    </row>
    <row r="77" spans="1:8">
      <c r="A77" s="73" t="s">
        <v>104</v>
      </c>
      <c r="B77" s="74" t="s">
        <v>91</v>
      </c>
      <c r="C77" s="74" t="s">
        <v>84</v>
      </c>
      <c r="D77" s="74" t="s">
        <v>173</v>
      </c>
      <c r="E77" s="74">
        <v>78</v>
      </c>
      <c r="F77" s="74">
        <v>1431</v>
      </c>
      <c r="G77" s="74">
        <v>111618</v>
      </c>
      <c r="H77" s="75">
        <v>0.75</v>
      </c>
    </row>
    <row r="78" spans="1:8">
      <c r="A78" s="70" t="s">
        <v>110</v>
      </c>
      <c r="B78" s="71" t="s">
        <v>92</v>
      </c>
      <c r="C78" s="71" t="s">
        <v>161</v>
      </c>
      <c r="D78" s="71" t="s">
        <v>168</v>
      </c>
      <c r="E78" s="71">
        <v>3</v>
      </c>
      <c r="F78" s="71">
        <v>1429</v>
      </c>
      <c r="G78" s="71">
        <v>4287</v>
      </c>
      <c r="H78" s="72">
        <v>0.56999999999999995</v>
      </c>
    </row>
    <row r="79" spans="1:8">
      <c r="A79" s="73" t="s">
        <v>96</v>
      </c>
      <c r="B79" s="74" t="s">
        <v>91</v>
      </c>
      <c r="C79" s="74" t="s">
        <v>83</v>
      </c>
      <c r="D79" s="74" t="s">
        <v>173</v>
      </c>
      <c r="E79" s="74">
        <v>88</v>
      </c>
      <c r="F79" s="74">
        <v>1230</v>
      </c>
      <c r="G79" s="74">
        <v>108240</v>
      </c>
      <c r="H79" s="75">
        <v>0.63</v>
      </c>
    </row>
    <row r="80" spans="1:8">
      <c r="A80" s="70" t="s">
        <v>104</v>
      </c>
      <c r="B80" s="71" t="s">
        <v>107</v>
      </c>
      <c r="C80" s="71" t="s">
        <v>164</v>
      </c>
      <c r="D80" s="71" t="s">
        <v>167</v>
      </c>
      <c r="E80" s="71">
        <v>21</v>
      </c>
      <c r="F80" s="71">
        <v>1407</v>
      </c>
      <c r="G80" s="71">
        <v>29547</v>
      </c>
      <c r="H80" s="72">
        <v>0.89</v>
      </c>
    </row>
    <row r="81" spans="1:8">
      <c r="A81" s="73" t="s">
        <v>99</v>
      </c>
      <c r="B81" s="74" t="s">
        <v>107</v>
      </c>
      <c r="C81" s="74" t="s">
        <v>166</v>
      </c>
      <c r="D81" s="74" t="s">
        <v>167</v>
      </c>
      <c r="E81" s="74">
        <v>93</v>
      </c>
      <c r="F81" s="74">
        <v>1283</v>
      </c>
      <c r="G81" s="74">
        <v>119319</v>
      </c>
      <c r="H81" s="75">
        <v>0.87</v>
      </c>
    </row>
    <row r="82" spans="1:8">
      <c r="A82" s="70" t="s">
        <v>109</v>
      </c>
      <c r="B82" s="71" t="s">
        <v>97</v>
      </c>
      <c r="C82" s="71" t="s">
        <v>83</v>
      </c>
      <c r="D82" s="71" t="s">
        <v>168</v>
      </c>
      <c r="E82" s="71">
        <v>11</v>
      </c>
      <c r="F82" s="71">
        <v>1085</v>
      </c>
      <c r="G82" s="71">
        <v>11935</v>
      </c>
      <c r="H82" s="72">
        <v>0.64</v>
      </c>
    </row>
    <row r="83" spans="1:8">
      <c r="A83" s="73" t="s">
        <v>110</v>
      </c>
      <c r="B83" s="74" t="s">
        <v>107</v>
      </c>
      <c r="C83" s="74" t="s">
        <v>83</v>
      </c>
      <c r="D83" s="74" t="s">
        <v>168</v>
      </c>
      <c r="E83" s="74">
        <v>41</v>
      </c>
      <c r="F83" s="74">
        <v>1042</v>
      </c>
      <c r="G83" s="74">
        <v>42722</v>
      </c>
      <c r="H83" s="75">
        <v>0.69</v>
      </c>
    </row>
    <row r="84" spans="1:8">
      <c r="A84" s="70" t="s">
        <v>109</v>
      </c>
      <c r="B84" s="71" t="s">
        <v>97</v>
      </c>
      <c r="C84" s="71" t="s">
        <v>161</v>
      </c>
      <c r="D84" s="71" t="s">
        <v>165</v>
      </c>
      <c r="E84" s="71">
        <v>20</v>
      </c>
      <c r="F84" s="71">
        <v>1500</v>
      </c>
      <c r="G84" s="71">
        <v>30000</v>
      </c>
      <c r="H84" s="72">
        <v>0.8</v>
      </c>
    </row>
    <row r="85" spans="1:8">
      <c r="A85" s="73" t="s">
        <v>96</v>
      </c>
      <c r="B85" s="74" t="s">
        <v>105</v>
      </c>
      <c r="C85" s="74" t="s">
        <v>164</v>
      </c>
      <c r="D85" s="74" t="s">
        <v>168</v>
      </c>
      <c r="E85" s="74">
        <v>43</v>
      </c>
      <c r="F85" s="74">
        <v>1099</v>
      </c>
      <c r="G85" s="74">
        <v>47257</v>
      </c>
      <c r="H85" s="75">
        <v>0.77</v>
      </c>
    </row>
    <row r="86" spans="1:8">
      <c r="A86" s="70" t="s">
        <v>99</v>
      </c>
      <c r="B86" s="71" t="s">
        <v>91</v>
      </c>
      <c r="C86" s="71" t="s">
        <v>83</v>
      </c>
      <c r="D86" s="71" t="s">
        <v>173</v>
      </c>
      <c r="E86" s="71">
        <v>65</v>
      </c>
      <c r="F86" s="71">
        <v>1490</v>
      </c>
      <c r="G86" s="71">
        <v>96850</v>
      </c>
      <c r="H86" s="72">
        <v>0.75</v>
      </c>
    </row>
    <row r="87" spans="1:8">
      <c r="A87" s="73" t="s">
        <v>109</v>
      </c>
      <c r="B87" s="74" t="s">
        <v>92</v>
      </c>
      <c r="C87" s="74" t="s">
        <v>84</v>
      </c>
      <c r="D87" s="74" t="s">
        <v>170</v>
      </c>
      <c r="E87" s="74">
        <v>61</v>
      </c>
      <c r="F87" s="74">
        <v>1139</v>
      </c>
      <c r="G87" s="74">
        <v>69479</v>
      </c>
      <c r="H87" s="75">
        <v>0.75</v>
      </c>
    </row>
    <row r="88" spans="1:8">
      <c r="A88" s="70" t="s">
        <v>110</v>
      </c>
      <c r="B88" s="71" t="s">
        <v>94</v>
      </c>
      <c r="C88" s="71" t="s">
        <v>84</v>
      </c>
      <c r="D88" s="71" t="s">
        <v>165</v>
      </c>
      <c r="E88" s="71">
        <v>51</v>
      </c>
      <c r="F88" s="71">
        <v>1022</v>
      </c>
      <c r="G88" s="71">
        <v>52122</v>
      </c>
      <c r="H88" s="72">
        <v>0.7</v>
      </c>
    </row>
    <row r="89" spans="1:8">
      <c r="A89" s="73" t="s">
        <v>104</v>
      </c>
      <c r="B89" s="74" t="s">
        <v>105</v>
      </c>
      <c r="C89" s="74" t="s">
        <v>164</v>
      </c>
      <c r="D89" s="74" t="s">
        <v>163</v>
      </c>
      <c r="E89" s="74">
        <v>65</v>
      </c>
      <c r="F89" s="74">
        <v>1113</v>
      </c>
      <c r="G89" s="74">
        <v>72345</v>
      </c>
      <c r="H89" s="75">
        <v>0.88</v>
      </c>
    </row>
    <row r="90" spans="1:8">
      <c r="A90" s="70" t="s">
        <v>99</v>
      </c>
      <c r="B90" s="71" t="s">
        <v>91</v>
      </c>
      <c r="C90" s="71" t="s">
        <v>166</v>
      </c>
      <c r="D90" s="71" t="s">
        <v>165</v>
      </c>
      <c r="E90" s="71">
        <v>81</v>
      </c>
      <c r="F90" s="71">
        <v>1135</v>
      </c>
      <c r="G90" s="71">
        <v>91935</v>
      </c>
      <c r="H90" s="72">
        <v>0.73</v>
      </c>
    </row>
    <row r="91" spans="1:8">
      <c r="A91" s="73" t="s">
        <v>99</v>
      </c>
      <c r="B91" s="74" t="s">
        <v>100</v>
      </c>
      <c r="C91" s="74" t="s">
        <v>166</v>
      </c>
      <c r="D91" s="74" t="s">
        <v>165</v>
      </c>
      <c r="E91" s="74">
        <v>4</v>
      </c>
      <c r="F91" s="74">
        <v>1018</v>
      </c>
      <c r="G91" s="74">
        <v>4072</v>
      </c>
      <c r="H91" s="75">
        <v>0.86</v>
      </c>
    </row>
    <row r="92" spans="1:8">
      <c r="A92" s="70" t="s">
        <v>99</v>
      </c>
      <c r="B92" s="71" t="s">
        <v>91</v>
      </c>
      <c r="C92" s="71" t="s">
        <v>83</v>
      </c>
      <c r="D92" s="71" t="s">
        <v>171</v>
      </c>
      <c r="E92" s="71">
        <v>45</v>
      </c>
      <c r="F92" s="71">
        <v>1202</v>
      </c>
      <c r="G92" s="71">
        <v>54090</v>
      </c>
      <c r="H92" s="72">
        <v>0.71</v>
      </c>
    </row>
    <row r="93" spans="1:8">
      <c r="A93" s="73" t="s">
        <v>90</v>
      </c>
      <c r="B93" s="74" t="s">
        <v>94</v>
      </c>
      <c r="C93" s="74" t="s">
        <v>84</v>
      </c>
      <c r="D93" s="74" t="s">
        <v>162</v>
      </c>
      <c r="E93" s="74">
        <v>14</v>
      </c>
      <c r="F93" s="74">
        <v>1254</v>
      </c>
      <c r="G93" s="74">
        <v>17556</v>
      </c>
      <c r="H93" s="75">
        <v>0.57999999999999996</v>
      </c>
    </row>
    <row r="94" spans="1:8">
      <c r="A94" s="70" t="s">
        <v>110</v>
      </c>
      <c r="B94" s="71" t="s">
        <v>94</v>
      </c>
      <c r="C94" s="71" t="s">
        <v>161</v>
      </c>
      <c r="D94" s="71" t="s">
        <v>163</v>
      </c>
      <c r="E94" s="71">
        <v>93</v>
      </c>
      <c r="F94" s="71">
        <v>1254</v>
      </c>
      <c r="G94" s="71">
        <v>116622</v>
      </c>
      <c r="H94" s="72">
        <v>0.6</v>
      </c>
    </row>
    <row r="95" spans="1:8">
      <c r="A95" s="73" t="s">
        <v>104</v>
      </c>
      <c r="B95" s="74" t="s">
        <v>97</v>
      </c>
      <c r="C95" s="74" t="s">
        <v>166</v>
      </c>
      <c r="D95" s="74" t="s">
        <v>165</v>
      </c>
      <c r="E95" s="74">
        <v>14</v>
      </c>
      <c r="F95" s="74">
        <v>1349</v>
      </c>
      <c r="G95" s="74">
        <v>18886</v>
      </c>
      <c r="H95" s="75">
        <v>0.79</v>
      </c>
    </row>
    <row r="96" spans="1:8">
      <c r="A96" s="70" t="s">
        <v>96</v>
      </c>
      <c r="B96" s="71" t="s">
        <v>91</v>
      </c>
      <c r="C96" s="71" t="s">
        <v>164</v>
      </c>
      <c r="D96" s="71" t="s">
        <v>172</v>
      </c>
      <c r="E96" s="71">
        <v>8</v>
      </c>
      <c r="F96" s="71">
        <v>1019</v>
      </c>
      <c r="G96" s="71">
        <v>8152</v>
      </c>
      <c r="H96" s="72">
        <v>0.65</v>
      </c>
    </row>
    <row r="97" spans="1:8">
      <c r="A97" s="73" t="s">
        <v>110</v>
      </c>
      <c r="B97" s="74" t="s">
        <v>100</v>
      </c>
      <c r="C97" s="74" t="s">
        <v>161</v>
      </c>
      <c r="D97" s="74" t="s">
        <v>162</v>
      </c>
      <c r="E97" s="74">
        <v>73</v>
      </c>
      <c r="F97" s="74">
        <v>1306</v>
      </c>
      <c r="G97" s="74">
        <v>95338</v>
      </c>
      <c r="H97" s="75">
        <v>0.72</v>
      </c>
    </row>
    <row r="98" spans="1:8">
      <c r="A98" s="70" t="s">
        <v>109</v>
      </c>
      <c r="B98" s="71" t="s">
        <v>107</v>
      </c>
      <c r="C98" s="71" t="s">
        <v>83</v>
      </c>
      <c r="D98" s="71" t="s">
        <v>170</v>
      </c>
      <c r="E98" s="71">
        <v>72</v>
      </c>
      <c r="F98" s="71">
        <v>1299</v>
      </c>
      <c r="G98" s="71">
        <v>93528</v>
      </c>
      <c r="H98" s="72">
        <v>0.56000000000000005</v>
      </c>
    </row>
    <row r="99" spans="1:8">
      <c r="A99" s="73" t="s">
        <v>110</v>
      </c>
      <c r="B99" s="74" t="s">
        <v>91</v>
      </c>
      <c r="C99" s="74" t="s">
        <v>161</v>
      </c>
      <c r="D99" s="74" t="s">
        <v>163</v>
      </c>
      <c r="E99" s="74">
        <v>16</v>
      </c>
      <c r="F99" s="74">
        <v>1121</v>
      </c>
      <c r="G99" s="74">
        <v>17936</v>
      </c>
      <c r="H99" s="75">
        <v>0.67</v>
      </c>
    </row>
    <row r="100" spans="1:8">
      <c r="A100" s="70" t="s">
        <v>109</v>
      </c>
      <c r="B100" s="71" t="s">
        <v>105</v>
      </c>
      <c r="C100" s="71" t="s">
        <v>84</v>
      </c>
      <c r="D100" s="71" t="s">
        <v>167</v>
      </c>
      <c r="E100" s="71">
        <v>18</v>
      </c>
      <c r="F100" s="71">
        <v>1127</v>
      </c>
      <c r="G100" s="71">
        <v>20286</v>
      </c>
      <c r="H100" s="72">
        <v>0.81</v>
      </c>
    </row>
    <row r="101" spans="1:8">
      <c r="A101" s="73" t="s">
        <v>90</v>
      </c>
      <c r="B101" s="74" t="s">
        <v>91</v>
      </c>
      <c r="C101" s="74" t="s">
        <v>164</v>
      </c>
      <c r="D101" s="74" t="s">
        <v>165</v>
      </c>
      <c r="E101" s="74">
        <v>63</v>
      </c>
      <c r="F101" s="74">
        <v>1070</v>
      </c>
      <c r="G101" s="74">
        <v>67410</v>
      </c>
      <c r="H101" s="75">
        <v>0.81</v>
      </c>
    </row>
    <row r="102" spans="1:8">
      <c r="A102" s="70" t="s">
        <v>109</v>
      </c>
      <c r="B102" s="71" t="s">
        <v>91</v>
      </c>
      <c r="C102" s="71" t="s">
        <v>83</v>
      </c>
      <c r="D102" s="71" t="s">
        <v>163</v>
      </c>
      <c r="E102" s="71">
        <v>38</v>
      </c>
      <c r="F102" s="71">
        <v>1486</v>
      </c>
      <c r="G102" s="71">
        <v>56468</v>
      </c>
      <c r="H102" s="72">
        <v>0.94</v>
      </c>
    </row>
    <row r="103" spans="1:8">
      <c r="A103" s="73" t="s">
        <v>110</v>
      </c>
      <c r="B103" s="74" t="s">
        <v>107</v>
      </c>
      <c r="C103" s="74" t="s">
        <v>161</v>
      </c>
      <c r="D103" s="74" t="s">
        <v>162</v>
      </c>
      <c r="E103" s="74">
        <v>30</v>
      </c>
      <c r="F103" s="74">
        <v>1245</v>
      </c>
      <c r="G103" s="74">
        <v>37350</v>
      </c>
      <c r="H103" s="75">
        <v>0.77</v>
      </c>
    </row>
    <row r="104" spans="1:8">
      <c r="A104" s="70" t="s">
        <v>110</v>
      </c>
      <c r="B104" s="71" t="s">
        <v>91</v>
      </c>
      <c r="C104" s="71" t="s">
        <v>84</v>
      </c>
      <c r="D104" s="71" t="s">
        <v>171</v>
      </c>
      <c r="E104" s="71">
        <v>9</v>
      </c>
      <c r="F104" s="71">
        <v>1250</v>
      </c>
      <c r="G104" s="71">
        <v>11250</v>
      </c>
      <c r="H104" s="72">
        <v>0.84</v>
      </c>
    </row>
    <row r="105" spans="1:8">
      <c r="A105" s="73" t="s">
        <v>99</v>
      </c>
      <c r="B105" s="74" t="s">
        <v>91</v>
      </c>
      <c r="C105" s="74" t="s">
        <v>83</v>
      </c>
      <c r="D105" s="74" t="s">
        <v>167</v>
      </c>
      <c r="E105" s="74">
        <v>60</v>
      </c>
      <c r="F105" s="74">
        <v>1102</v>
      </c>
      <c r="G105" s="74">
        <v>66120</v>
      </c>
      <c r="H105" s="75">
        <v>0.57999999999999996</v>
      </c>
    </row>
    <row r="106" spans="1:8">
      <c r="A106" s="70" t="s">
        <v>104</v>
      </c>
      <c r="B106" s="71" t="s">
        <v>97</v>
      </c>
      <c r="C106" s="71" t="s">
        <v>166</v>
      </c>
      <c r="D106" s="71" t="s">
        <v>172</v>
      </c>
      <c r="E106" s="71">
        <v>46</v>
      </c>
      <c r="F106" s="71">
        <v>1021</v>
      </c>
      <c r="G106" s="71">
        <v>46966</v>
      </c>
      <c r="H106" s="72">
        <v>0.75</v>
      </c>
    </row>
    <row r="107" spans="1:8">
      <c r="A107" s="73" t="s">
        <v>90</v>
      </c>
      <c r="B107" s="74" t="s">
        <v>92</v>
      </c>
      <c r="C107" s="74" t="s">
        <v>166</v>
      </c>
      <c r="D107" s="74" t="s">
        <v>167</v>
      </c>
      <c r="E107" s="74">
        <v>26</v>
      </c>
      <c r="F107" s="74">
        <v>1053</v>
      </c>
      <c r="G107" s="74">
        <v>27378</v>
      </c>
      <c r="H107" s="75">
        <v>0.89</v>
      </c>
    </row>
    <row r="108" spans="1:8">
      <c r="A108" s="70" t="s">
        <v>104</v>
      </c>
      <c r="B108" s="71" t="s">
        <v>105</v>
      </c>
      <c r="C108" s="71" t="s">
        <v>83</v>
      </c>
      <c r="D108" s="71" t="s">
        <v>162</v>
      </c>
      <c r="E108" s="71">
        <v>1</v>
      </c>
      <c r="F108" s="71">
        <v>1089</v>
      </c>
      <c r="G108" s="71">
        <v>1089</v>
      </c>
      <c r="H108" s="72">
        <v>0.8</v>
      </c>
    </row>
    <row r="109" spans="1:8">
      <c r="A109" s="73" t="s">
        <v>109</v>
      </c>
      <c r="B109" s="74" t="s">
        <v>100</v>
      </c>
      <c r="C109" s="74" t="s">
        <v>161</v>
      </c>
      <c r="D109" s="74" t="s">
        <v>173</v>
      </c>
      <c r="E109" s="74">
        <v>22</v>
      </c>
      <c r="F109" s="74">
        <v>1057</v>
      </c>
      <c r="G109" s="74">
        <v>23254</v>
      </c>
      <c r="H109" s="75">
        <v>0.92</v>
      </c>
    </row>
    <row r="110" spans="1:8">
      <c r="A110" s="70" t="s">
        <v>110</v>
      </c>
      <c r="B110" s="71" t="s">
        <v>107</v>
      </c>
      <c r="C110" s="71" t="s">
        <v>83</v>
      </c>
      <c r="D110" s="71" t="s">
        <v>173</v>
      </c>
      <c r="E110" s="71">
        <v>35</v>
      </c>
      <c r="F110" s="71">
        <v>1341</v>
      </c>
      <c r="G110" s="71">
        <v>46935</v>
      </c>
      <c r="H110" s="72">
        <v>0.66</v>
      </c>
    </row>
    <row r="111" spans="1:8">
      <c r="A111" s="73" t="s">
        <v>96</v>
      </c>
      <c r="B111" s="74" t="s">
        <v>92</v>
      </c>
      <c r="C111" s="74" t="s">
        <v>161</v>
      </c>
      <c r="D111" s="74" t="s">
        <v>167</v>
      </c>
      <c r="E111" s="74">
        <v>34</v>
      </c>
      <c r="F111" s="74">
        <v>1229</v>
      </c>
      <c r="G111" s="74">
        <v>41786</v>
      </c>
      <c r="H111" s="75">
        <v>0.72</v>
      </c>
    </row>
    <row r="112" spans="1:8">
      <c r="A112" s="70" t="s">
        <v>96</v>
      </c>
      <c r="B112" s="71" t="s">
        <v>91</v>
      </c>
      <c r="C112" s="71" t="s">
        <v>166</v>
      </c>
      <c r="D112" s="71" t="s">
        <v>163</v>
      </c>
      <c r="E112" s="71">
        <v>97</v>
      </c>
      <c r="F112" s="71">
        <v>1201</v>
      </c>
      <c r="G112" s="71">
        <v>116497</v>
      </c>
      <c r="H112" s="72">
        <v>0.61</v>
      </c>
    </row>
    <row r="113" spans="1:8">
      <c r="A113" s="73" t="s">
        <v>90</v>
      </c>
      <c r="B113" s="74" t="s">
        <v>107</v>
      </c>
      <c r="C113" s="74" t="s">
        <v>164</v>
      </c>
      <c r="D113" s="74" t="s">
        <v>173</v>
      </c>
      <c r="E113" s="74">
        <v>86</v>
      </c>
      <c r="F113" s="74">
        <v>1010</v>
      </c>
      <c r="G113" s="74">
        <v>86860</v>
      </c>
      <c r="H113" s="75">
        <v>0.91</v>
      </c>
    </row>
    <row r="114" spans="1:8">
      <c r="A114" s="70" t="s">
        <v>96</v>
      </c>
      <c r="B114" s="71" t="s">
        <v>100</v>
      </c>
      <c r="C114" s="71" t="s">
        <v>166</v>
      </c>
      <c r="D114" s="71" t="s">
        <v>170</v>
      </c>
      <c r="E114" s="71">
        <v>76</v>
      </c>
      <c r="F114" s="71">
        <v>1336</v>
      </c>
      <c r="G114" s="71">
        <v>101536</v>
      </c>
      <c r="H114" s="72">
        <v>0.72</v>
      </c>
    </row>
    <row r="115" spans="1:8">
      <c r="A115" s="73" t="s">
        <v>104</v>
      </c>
      <c r="B115" s="74" t="s">
        <v>107</v>
      </c>
      <c r="C115" s="74" t="s">
        <v>161</v>
      </c>
      <c r="D115" s="74" t="s">
        <v>173</v>
      </c>
      <c r="E115" s="74">
        <v>60</v>
      </c>
      <c r="F115" s="74">
        <v>1488</v>
      </c>
      <c r="G115" s="74">
        <v>89280</v>
      </c>
      <c r="H115" s="75">
        <v>0.75</v>
      </c>
    </row>
    <row r="116" spans="1:8">
      <c r="A116" s="70" t="s">
        <v>99</v>
      </c>
      <c r="B116" s="71" t="s">
        <v>92</v>
      </c>
      <c r="C116" s="71" t="s">
        <v>166</v>
      </c>
      <c r="D116" s="71" t="s">
        <v>173</v>
      </c>
      <c r="E116" s="71">
        <v>74</v>
      </c>
      <c r="F116" s="71">
        <v>1273</v>
      </c>
      <c r="G116" s="71">
        <v>94202</v>
      </c>
      <c r="H116" s="72">
        <v>0.71</v>
      </c>
    </row>
    <row r="117" spans="1:8">
      <c r="A117" s="73" t="s">
        <v>99</v>
      </c>
      <c r="B117" s="74" t="s">
        <v>91</v>
      </c>
      <c r="C117" s="74" t="s">
        <v>84</v>
      </c>
      <c r="D117" s="74" t="s">
        <v>168</v>
      </c>
      <c r="E117" s="74">
        <v>34</v>
      </c>
      <c r="F117" s="74">
        <v>1485</v>
      </c>
      <c r="G117" s="74">
        <v>50490</v>
      </c>
      <c r="H117" s="75">
        <v>0.67</v>
      </c>
    </row>
    <row r="118" spans="1:8">
      <c r="A118" s="70" t="s">
        <v>96</v>
      </c>
      <c r="B118" s="71" t="s">
        <v>105</v>
      </c>
      <c r="C118" s="71" t="s">
        <v>166</v>
      </c>
      <c r="D118" s="71" t="s">
        <v>171</v>
      </c>
      <c r="E118" s="71">
        <v>99</v>
      </c>
      <c r="F118" s="71">
        <v>1397</v>
      </c>
      <c r="G118" s="71">
        <v>138303</v>
      </c>
      <c r="H118" s="72">
        <v>0.69</v>
      </c>
    </row>
    <row r="119" spans="1:8">
      <c r="A119" s="73" t="s">
        <v>90</v>
      </c>
      <c r="B119" s="74" t="s">
        <v>105</v>
      </c>
      <c r="C119" s="74" t="s">
        <v>164</v>
      </c>
      <c r="D119" s="74" t="s">
        <v>165</v>
      </c>
      <c r="E119" s="74">
        <v>48</v>
      </c>
      <c r="F119" s="74">
        <v>1181</v>
      </c>
      <c r="G119" s="74">
        <v>56688</v>
      </c>
      <c r="H119" s="75">
        <v>0.99</v>
      </c>
    </row>
    <row r="120" spans="1:8">
      <c r="A120" s="70" t="s">
        <v>110</v>
      </c>
      <c r="B120" s="71" t="s">
        <v>107</v>
      </c>
      <c r="C120" s="71" t="s">
        <v>83</v>
      </c>
      <c r="D120" s="71" t="s">
        <v>162</v>
      </c>
      <c r="E120" s="71">
        <v>8</v>
      </c>
      <c r="F120" s="71">
        <v>1170</v>
      </c>
      <c r="G120" s="71">
        <v>9360</v>
      </c>
      <c r="H120" s="72">
        <v>0.65</v>
      </c>
    </row>
    <row r="121" spans="1:8">
      <c r="A121" s="73" t="s">
        <v>104</v>
      </c>
      <c r="B121" s="74" t="s">
        <v>100</v>
      </c>
      <c r="C121" s="74" t="s">
        <v>166</v>
      </c>
      <c r="D121" s="74" t="s">
        <v>170</v>
      </c>
      <c r="E121" s="74">
        <v>83</v>
      </c>
      <c r="F121" s="74">
        <v>1291</v>
      </c>
      <c r="G121" s="74">
        <v>107153</v>
      </c>
      <c r="H121" s="75">
        <v>0.57999999999999996</v>
      </c>
    </row>
    <row r="122" spans="1:8">
      <c r="A122" s="70" t="s">
        <v>96</v>
      </c>
      <c r="B122" s="71" t="s">
        <v>92</v>
      </c>
      <c r="C122" s="71" t="s">
        <v>164</v>
      </c>
      <c r="D122" s="71" t="s">
        <v>171</v>
      </c>
      <c r="E122" s="71">
        <v>56</v>
      </c>
      <c r="F122" s="71">
        <v>1059</v>
      </c>
      <c r="G122" s="71">
        <v>59304</v>
      </c>
      <c r="H122" s="72">
        <v>0.82</v>
      </c>
    </row>
    <row r="123" spans="1:8">
      <c r="A123" s="73" t="s">
        <v>110</v>
      </c>
      <c r="B123" s="74" t="s">
        <v>91</v>
      </c>
      <c r="C123" s="74" t="s">
        <v>166</v>
      </c>
      <c r="D123" s="74" t="s">
        <v>163</v>
      </c>
      <c r="E123" s="74">
        <v>56</v>
      </c>
      <c r="F123" s="74">
        <v>1007</v>
      </c>
      <c r="G123" s="74">
        <v>56392</v>
      </c>
      <c r="H123" s="75">
        <v>0.56999999999999995</v>
      </c>
    </row>
    <row r="124" spans="1:8">
      <c r="A124" s="70" t="s">
        <v>109</v>
      </c>
      <c r="B124" s="71" t="s">
        <v>107</v>
      </c>
      <c r="C124" s="71" t="s">
        <v>161</v>
      </c>
      <c r="D124" s="71" t="s">
        <v>165</v>
      </c>
      <c r="E124" s="71">
        <v>48</v>
      </c>
      <c r="F124" s="71">
        <v>1474</v>
      </c>
      <c r="G124" s="71">
        <v>70752</v>
      </c>
      <c r="H124" s="72">
        <v>0.53</v>
      </c>
    </row>
    <row r="125" spans="1:8">
      <c r="A125" s="73" t="s">
        <v>96</v>
      </c>
      <c r="B125" s="74" t="s">
        <v>97</v>
      </c>
      <c r="C125" s="74" t="s">
        <v>83</v>
      </c>
      <c r="D125" s="74" t="s">
        <v>173</v>
      </c>
      <c r="E125" s="74">
        <v>89</v>
      </c>
      <c r="F125" s="74">
        <v>1050</v>
      </c>
      <c r="G125" s="74">
        <v>93450</v>
      </c>
      <c r="H125" s="75">
        <v>0.77</v>
      </c>
    </row>
    <row r="126" spans="1:8">
      <c r="A126" s="70" t="s">
        <v>90</v>
      </c>
      <c r="B126" s="71" t="s">
        <v>105</v>
      </c>
      <c r="C126" s="71" t="s">
        <v>84</v>
      </c>
      <c r="D126" s="71" t="s">
        <v>168</v>
      </c>
      <c r="E126" s="71">
        <v>99</v>
      </c>
      <c r="F126" s="71">
        <v>1433</v>
      </c>
      <c r="G126" s="71">
        <v>141867</v>
      </c>
      <c r="H126" s="72">
        <v>0.68</v>
      </c>
    </row>
    <row r="127" spans="1:8">
      <c r="A127" s="73" t="s">
        <v>90</v>
      </c>
      <c r="B127" s="74" t="s">
        <v>105</v>
      </c>
      <c r="C127" s="74" t="s">
        <v>164</v>
      </c>
      <c r="D127" s="74" t="s">
        <v>168</v>
      </c>
      <c r="E127" s="74">
        <v>39</v>
      </c>
      <c r="F127" s="74">
        <v>1060</v>
      </c>
      <c r="G127" s="74">
        <v>41340</v>
      </c>
      <c r="H127" s="75">
        <v>0.52</v>
      </c>
    </row>
    <row r="128" spans="1:8">
      <c r="A128" s="70" t="s">
        <v>110</v>
      </c>
      <c r="B128" s="71" t="s">
        <v>100</v>
      </c>
      <c r="C128" s="71" t="s">
        <v>161</v>
      </c>
      <c r="D128" s="71" t="s">
        <v>162</v>
      </c>
      <c r="E128" s="71">
        <v>29</v>
      </c>
      <c r="F128" s="71">
        <v>1294</v>
      </c>
      <c r="G128" s="71">
        <v>37526</v>
      </c>
      <c r="H128" s="72">
        <v>0.95</v>
      </c>
    </row>
    <row r="129" spans="1:8">
      <c r="A129" s="73" t="s">
        <v>96</v>
      </c>
      <c r="B129" s="74" t="s">
        <v>107</v>
      </c>
      <c r="C129" s="74" t="s">
        <v>83</v>
      </c>
      <c r="D129" s="74" t="s">
        <v>165</v>
      </c>
      <c r="E129" s="74">
        <v>30</v>
      </c>
      <c r="F129" s="74">
        <v>1499</v>
      </c>
      <c r="G129" s="74">
        <v>44970</v>
      </c>
      <c r="H129" s="75">
        <v>0.89</v>
      </c>
    </row>
    <row r="130" spans="1:8">
      <c r="A130" s="70" t="s">
        <v>96</v>
      </c>
      <c r="B130" s="71" t="s">
        <v>97</v>
      </c>
      <c r="C130" s="71" t="s">
        <v>84</v>
      </c>
      <c r="D130" s="71" t="s">
        <v>170</v>
      </c>
      <c r="E130" s="71">
        <v>70</v>
      </c>
      <c r="F130" s="71">
        <v>1132</v>
      </c>
      <c r="G130" s="71">
        <v>79240</v>
      </c>
      <c r="H130" s="72">
        <v>0.61</v>
      </c>
    </row>
    <row r="131" spans="1:8">
      <c r="A131" s="73" t="s">
        <v>90</v>
      </c>
      <c r="B131" s="74" t="s">
        <v>94</v>
      </c>
      <c r="C131" s="74" t="s">
        <v>164</v>
      </c>
      <c r="D131" s="74" t="s">
        <v>172</v>
      </c>
      <c r="E131" s="74">
        <v>1</v>
      </c>
      <c r="F131" s="74">
        <v>1173</v>
      </c>
      <c r="G131" s="74">
        <v>1173</v>
      </c>
      <c r="H131" s="75">
        <v>0.83</v>
      </c>
    </row>
    <row r="132" spans="1:8">
      <c r="A132" s="70" t="s">
        <v>110</v>
      </c>
      <c r="B132" s="71" t="s">
        <v>97</v>
      </c>
      <c r="C132" s="71" t="s">
        <v>84</v>
      </c>
      <c r="D132" s="71" t="s">
        <v>162</v>
      </c>
      <c r="E132" s="71">
        <v>25</v>
      </c>
      <c r="F132" s="71">
        <v>1444</v>
      </c>
      <c r="G132" s="71">
        <v>36100</v>
      </c>
      <c r="H132" s="72">
        <v>0.89</v>
      </c>
    </row>
    <row r="133" spans="1:8">
      <c r="A133" s="73" t="s">
        <v>90</v>
      </c>
      <c r="B133" s="74" t="s">
        <v>105</v>
      </c>
      <c r="C133" s="74" t="s">
        <v>83</v>
      </c>
      <c r="D133" s="74" t="s">
        <v>162</v>
      </c>
      <c r="E133" s="74">
        <v>38</v>
      </c>
      <c r="F133" s="74">
        <v>1073</v>
      </c>
      <c r="G133" s="74">
        <v>40774</v>
      </c>
      <c r="H133" s="75">
        <v>0.82</v>
      </c>
    </row>
    <row r="134" spans="1:8">
      <c r="A134" s="70" t="s">
        <v>104</v>
      </c>
      <c r="B134" s="71" t="s">
        <v>107</v>
      </c>
      <c r="C134" s="71" t="s">
        <v>83</v>
      </c>
      <c r="D134" s="71" t="s">
        <v>170</v>
      </c>
      <c r="E134" s="71">
        <v>47</v>
      </c>
      <c r="F134" s="71">
        <v>1407</v>
      </c>
      <c r="G134" s="71">
        <v>66129</v>
      </c>
      <c r="H134" s="72">
        <v>0.84</v>
      </c>
    </row>
    <row r="135" spans="1:8">
      <c r="A135" s="73" t="s">
        <v>99</v>
      </c>
      <c r="B135" s="74" t="s">
        <v>97</v>
      </c>
      <c r="C135" s="74" t="s">
        <v>164</v>
      </c>
      <c r="D135" s="74" t="s">
        <v>173</v>
      </c>
      <c r="E135" s="74">
        <v>80</v>
      </c>
      <c r="F135" s="74">
        <v>1324</v>
      </c>
      <c r="G135" s="74">
        <v>105920</v>
      </c>
      <c r="H135" s="75">
        <v>0.56999999999999995</v>
      </c>
    </row>
    <row r="136" spans="1:8">
      <c r="A136" s="70" t="s">
        <v>99</v>
      </c>
      <c r="B136" s="71" t="s">
        <v>97</v>
      </c>
      <c r="C136" s="71" t="s">
        <v>161</v>
      </c>
      <c r="D136" s="71" t="s">
        <v>162</v>
      </c>
      <c r="E136" s="71">
        <v>95</v>
      </c>
      <c r="F136" s="71">
        <v>1152</v>
      </c>
      <c r="G136" s="71">
        <v>109440</v>
      </c>
      <c r="H136" s="72">
        <v>0.57999999999999996</v>
      </c>
    </row>
    <row r="137" spans="1:8">
      <c r="A137" s="73" t="s">
        <v>109</v>
      </c>
      <c r="B137" s="74" t="s">
        <v>91</v>
      </c>
      <c r="C137" s="74" t="s">
        <v>166</v>
      </c>
      <c r="D137" s="74" t="s">
        <v>172</v>
      </c>
      <c r="E137" s="74">
        <v>75</v>
      </c>
      <c r="F137" s="74">
        <v>1383</v>
      </c>
      <c r="G137" s="74">
        <v>103725</v>
      </c>
      <c r="H137" s="75">
        <v>0.65</v>
      </c>
    </row>
    <row r="138" spans="1:8">
      <c r="A138" s="70" t="s">
        <v>99</v>
      </c>
      <c r="B138" s="71" t="s">
        <v>94</v>
      </c>
      <c r="C138" s="71" t="s">
        <v>164</v>
      </c>
      <c r="D138" s="71" t="s">
        <v>172</v>
      </c>
      <c r="E138" s="71">
        <v>70</v>
      </c>
      <c r="F138" s="71">
        <v>1128</v>
      </c>
      <c r="G138" s="71">
        <v>78960</v>
      </c>
      <c r="H138" s="72">
        <v>0.56999999999999995</v>
      </c>
    </row>
    <row r="139" spans="1:8">
      <c r="A139" s="73" t="s">
        <v>104</v>
      </c>
      <c r="B139" s="74" t="s">
        <v>97</v>
      </c>
      <c r="C139" s="74" t="s">
        <v>84</v>
      </c>
      <c r="D139" s="74" t="s">
        <v>165</v>
      </c>
      <c r="E139" s="74">
        <v>59</v>
      </c>
      <c r="F139" s="74">
        <v>1154</v>
      </c>
      <c r="G139" s="74">
        <v>68086</v>
      </c>
      <c r="H139" s="75">
        <v>0.93</v>
      </c>
    </row>
    <row r="140" spans="1:8">
      <c r="A140" s="70" t="s">
        <v>109</v>
      </c>
      <c r="B140" s="71" t="s">
        <v>100</v>
      </c>
      <c r="C140" s="71" t="s">
        <v>161</v>
      </c>
      <c r="D140" s="71" t="s">
        <v>162</v>
      </c>
      <c r="E140" s="71">
        <v>57</v>
      </c>
      <c r="F140" s="71">
        <v>1135</v>
      </c>
      <c r="G140" s="71">
        <v>64695</v>
      </c>
      <c r="H140" s="72">
        <v>0.59</v>
      </c>
    </row>
    <row r="141" spans="1:8">
      <c r="A141" s="73" t="s">
        <v>110</v>
      </c>
      <c r="B141" s="74" t="s">
        <v>105</v>
      </c>
      <c r="C141" s="74" t="s">
        <v>166</v>
      </c>
      <c r="D141" s="74" t="s">
        <v>169</v>
      </c>
      <c r="E141" s="74">
        <v>6</v>
      </c>
      <c r="F141" s="74">
        <v>1370</v>
      </c>
      <c r="G141" s="74">
        <v>8220</v>
      </c>
      <c r="H141" s="75">
        <v>0.52</v>
      </c>
    </row>
    <row r="142" spans="1:8">
      <c r="A142" s="70" t="s">
        <v>110</v>
      </c>
      <c r="B142" s="71" t="s">
        <v>107</v>
      </c>
      <c r="C142" s="71" t="s">
        <v>166</v>
      </c>
      <c r="D142" s="71" t="s">
        <v>167</v>
      </c>
      <c r="E142" s="71">
        <v>65</v>
      </c>
      <c r="F142" s="71">
        <v>1045</v>
      </c>
      <c r="G142" s="71">
        <v>67925</v>
      </c>
      <c r="H142" s="72">
        <v>0.81</v>
      </c>
    </row>
    <row r="143" spans="1:8">
      <c r="A143" s="73" t="s">
        <v>109</v>
      </c>
      <c r="B143" s="74" t="s">
        <v>105</v>
      </c>
      <c r="C143" s="74" t="s">
        <v>161</v>
      </c>
      <c r="D143" s="74" t="s">
        <v>169</v>
      </c>
      <c r="E143" s="74">
        <v>81</v>
      </c>
      <c r="F143" s="74">
        <v>1350</v>
      </c>
      <c r="G143" s="74">
        <v>109350</v>
      </c>
      <c r="H143" s="75">
        <v>0.84</v>
      </c>
    </row>
    <row r="144" spans="1:8">
      <c r="A144" s="70" t="s">
        <v>96</v>
      </c>
      <c r="B144" s="71" t="s">
        <v>91</v>
      </c>
      <c r="C144" s="71" t="s">
        <v>164</v>
      </c>
      <c r="D144" s="71" t="s">
        <v>168</v>
      </c>
      <c r="E144" s="71">
        <v>40</v>
      </c>
      <c r="F144" s="71">
        <v>1322</v>
      </c>
      <c r="G144" s="71">
        <v>52880</v>
      </c>
      <c r="H144" s="72">
        <v>0.69</v>
      </c>
    </row>
    <row r="145" spans="1:8">
      <c r="A145" s="73" t="s">
        <v>96</v>
      </c>
      <c r="B145" s="74" t="s">
        <v>100</v>
      </c>
      <c r="C145" s="74" t="s">
        <v>161</v>
      </c>
      <c r="D145" s="74" t="s">
        <v>162</v>
      </c>
      <c r="E145" s="74">
        <v>63</v>
      </c>
      <c r="F145" s="74">
        <v>1272</v>
      </c>
      <c r="G145" s="74">
        <v>80136</v>
      </c>
      <c r="H145" s="75">
        <v>0.93</v>
      </c>
    </row>
    <row r="146" spans="1:8">
      <c r="A146" s="70" t="s">
        <v>110</v>
      </c>
      <c r="B146" s="71" t="s">
        <v>91</v>
      </c>
      <c r="C146" s="71" t="s">
        <v>83</v>
      </c>
      <c r="D146" s="71" t="s">
        <v>170</v>
      </c>
      <c r="E146" s="71">
        <v>73</v>
      </c>
      <c r="F146" s="71">
        <v>1185</v>
      </c>
      <c r="G146" s="71">
        <v>86505</v>
      </c>
      <c r="H146" s="72">
        <v>0.83</v>
      </c>
    </row>
    <row r="147" spans="1:8">
      <c r="A147" s="73" t="s">
        <v>99</v>
      </c>
      <c r="B147" s="74" t="s">
        <v>92</v>
      </c>
      <c r="C147" s="74" t="s">
        <v>161</v>
      </c>
      <c r="D147" s="74" t="s">
        <v>165</v>
      </c>
      <c r="E147" s="74">
        <v>39</v>
      </c>
      <c r="F147" s="74">
        <v>1346</v>
      </c>
      <c r="G147" s="74">
        <v>52494</v>
      </c>
      <c r="H147" s="75">
        <v>0.87</v>
      </c>
    </row>
    <row r="148" spans="1:8">
      <c r="A148" s="70" t="s">
        <v>104</v>
      </c>
      <c r="B148" s="71" t="s">
        <v>100</v>
      </c>
      <c r="C148" s="71" t="s">
        <v>83</v>
      </c>
      <c r="D148" s="71" t="s">
        <v>170</v>
      </c>
      <c r="E148" s="71">
        <v>87</v>
      </c>
      <c r="F148" s="71">
        <v>1121</v>
      </c>
      <c r="G148" s="71">
        <v>97527</v>
      </c>
      <c r="H148" s="72">
        <v>0.75</v>
      </c>
    </row>
    <row r="149" spans="1:8">
      <c r="A149" s="73" t="s">
        <v>109</v>
      </c>
      <c r="B149" s="74" t="s">
        <v>97</v>
      </c>
      <c r="C149" s="74" t="s">
        <v>164</v>
      </c>
      <c r="D149" s="74" t="s">
        <v>172</v>
      </c>
      <c r="E149" s="74">
        <v>7</v>
      </c>
      <c r="F149" s="74">
        <v>1428</v>
      </c>
      <c r="G149" s="74">
        <v>9996</v>
      </c>
      <c r="H149" s="75">
        <v>0.99</v>
      </c>
    </row>
    <row r="150" spans="1:8">
      <c r="A150" s="70" t="s">
        <v>109</v>
      </c>
      <c r="B150" s="71" t="s">
        <v>92</v>
      </c>
      <c r="C150" s="71" t="s">
        <v>84</v>
      </c>
      <c r="D150" s="71" t="s">
        <v>168</v>
      </c>
      <c r="E150" s="71">
        <v>19</v>
      </c>
      <c r="F150" s="71">
        <v>1192</v>
      </c>
      <c r="G150" s="71">
        <v>22648</v>
      </c>
      <c r="H150" s="72">
        <v>0.76</v>
      </c>
    </row>
    <row r="151" spans="1:8">
      <c r="A151" s="73" t="s">
        <v>99</v>
      </c>
      <c r="B151" s="74" t="s">
        <v>100</v>
      </c>
      <c r="C151" s="74" t="s">
        <v>166</v>
      </c>
      <c r="D151" s="74" t="s">
        <v>162</v>
      </c>
      <c r="E151" s="74">
        <v>100</v>
      </c>
      <c r="F151" s="74">
        <v>1320</v>
      </c>
      <c r="G151" s="74">
        <v>132000</v>
      </c>
      <c r="H151" s="75">
        <v>0.87</v>
      </c>
    </row>
    <row r="152" spans="1:8">
      <c r="A152" s="70" t="s">
        <v>90</v>
      </c>
      <c r="B152" s="71" t="s">
        <v>105</v>
      </c>
      <c r="C152" s="71" t="s">
        <v>164</v>
      </c>
      <c r="D152" s="71" t="s">
        <v>171</v>
      </c>
      <c r="E152" s="71">
        <v>38</v>
      </c>
      <c r="F152" s="71">
        <v>1191</v>
      </c>
      <c r="G152" s="71">
        <v>45258</v>
      </c>
      <c r="H152" s="72">
        <v>0.55000000000000004</v>
      </c>
    </row>
    <row r="153" spans="1:8">
      <c r="A153" s="73" t="s">
        <v>99</v>
      </c>
      <c r="B153" s="74" t="s">
        <v>105</v>
      </c>
      <c r="C153" s="74" t="s">
        <v>83</v>
      </c>
      <c r="D153" s="74" t="s">
        <v>168</v>
      </c>
      <c r="E153" s="74">
        <v>61</v>
      </c>
      <c r="F153" s="74">
        <v>1468</v>
      </c>
      <c r="G153" s="74">
        <v>89548</v>
      </c>
      <c r="H153" s="75">
        <v>0.66</v>
      </c>
    </row>
    <row r="154" spans="1:8">
      <c r="A154" s="70" t="s">
        <v>96</v>
      </c>
      <c r="B154" s="71" t="s">
        <v>100</v>
      </c>
      <c r="C154" s="71" t="s">
        <v>164</v>
      </c>
      <c r="D154" s="71" t="s">
        <v>168</v>
      </c>
      <c r="E154" s="71">
        <v>64</v>
      </c>
      <c r="F154" s="71">
        <v>1159</v>
      </c>
      <c r="G154" s="71">
        <v>74176</v>
      </c>
      <c r="H154" s="72">
        <v>0.56000000000000005</v>
      </c>
    </row>
    <row r="155" spans="1:8">
      <c r="A155" s="73" t="s">
        <v>110</v>
      </c>
      <c r="B155" s="74" t="s">
        <v>107</v>
      </c>
      <c r="C155" s="74" t="s">
        <v>83</v>
      </c>
      <c r="D155" s="74" t="s">
        <v>172</v>
      </c>
      <c r="E155" s="74">
        <v>15</v>
      </c>
      <c r="F155" s="74">
        <v>1297</v>
      </c>
      <c r="G155" s="74">
        <v>19455</v>
      </c>
      <c r="H155" s="75">
        <v>0.57999999999999996</v>
      </c>
    </row>
    <row r="156" spans="1:8">
      <c r="A156" s="70" t="s">
        <v>96</v>
      </c>
      <c r="B156" s="71" t="s">
        <v>105</v>
      </c>
      <c r="C156" s="71" t="s">
        <v>83</v>
      </c>
      <c r="D156" s="71" t="s">
        <v>168</v>
      </c>
      <c r="E156" s="71">
        <v>97</v>
      </c>
      <c r="F156" s="71">
        <v>1490</v>
      </c>
      <c r="G156" s="71">
        <v>144530</v>
      </c>
      <c r="H156" s="72">
        <v>1</v>
      </c>
    </row>
    <row r="157" spans="1:8">
      <c r="A157" s="73" t="s">
        <v>104</v>
      </c>
      <c r="B157" s="74" t="s">
        <v>105</v>
      </c>
      <c r="C157" s="74" t="s">
        <v>164</v>
      </c>
      <c r="D157" s="74" t="s">
        <v>168</v>
      </c>
      <c r="E157" s="74">
        <v>26</v>
      </c>
      <c r="F157" s="74">
        <v>1371</v>
      </c>
      <c r="G157" s="74">
        <v>35646</v>
      </c>
      <c r="H157" s="75">
        <v>0.92</v>
      </c>
    </row>
    <row r="158" spans="1:8">
      <c r="A158" s="70" t="s">
        <v>99</v>
      </c>
      <c r="B158" s="71" t="s">
        <v>97</v>
      </c>
      <c r="C158" s="71" t="s">
        <v>164</v>
      </c>
      <c r="D158" s="71" t="s">
        <v>173</v>
      </c>
      <c r="E158" s="71">
        <v>70</v>
      </c>
      <c r="F158" s="71">
        <v>1050</v>
      </c>
      <c r="G158" s="71">
        <v>73500</v>
      </c>
      <c r="H158" s="72">
        <v>0.88</v>
      </c>
    </row>
    <row r="159" spans="1:8">
      <c r="A159" s="73" t="s">
        <v>104</v>
      </c>
      <c r="B159" s="74" t="s">
        <v>107</v>
      </c>
      <c r="C159" s="74" t="s">
        <v>164</v>
      </c>
      <c r="D159" s="74" t="s">
        <v>162</v>
      </c>
      <c r="E159" s="74">
        <v>42</v>
      </c>
      <c r="F159" s="74">
        <v>1205</v>
      </c>
      <c r="G159" s="74">
        <v>50610</v>
      </c>
      <c r="H159" s="75">
        <v>0.7</v>
      </c>
    </row>
    <row r="160" spans="1:8">
      <c r="A160" s="70" t="s">
        <v>96</v>
      </c>
      <c r="B160" s="71" t="s">
        <v>97</v>
      </c>
      <c r="C160" s="71" t="s">
        <v>166</v>
      </c>
      <c r="D160" s="71" t="s">
        <v>162</v>
      </c>
      <c r="E160" s="71">
        <v>80</v>
      </c>
      <c r="F160" s="71">
        <v>1251</v>
      </c>
      <c r="G160" s="71">
        <v>100080</v>
      </c>
      <c r="H160" s="72">
        <v>0.75</v>
      </c>
    </row>
    <row r="161" spans="1:8">
      <c r="A161" s="73" t="s">
        <v>104</v>
      </c>
      <c r="B161" s="74" t="s">
        <v>92</v>
      </c>
      <c r="C161" s="74" t="s">
        <v>161</v>
      </c>
      <c r="D161" s="74" t="s">
        <v>168</v>
      </c>
      <c r="E161" s="74">
        <v>2</v>
      </c>
      <c r="F161" s="74">
        <v>1373</v>
      </c>
      <c r="G161" s="74">
        <v>2746</v>
      </c>
      <c r="H161" s="75">
        <v>0.64</v>
      </c>
    </row>
    <row r="162" spans="1:8">
      <c r="A162" s="70" t="s">
        <v>109</v>
      </c>
      <c r="B162" s="71" t="s">
        <v>91</v>
      </c>
      <c r="C162" s="71" t="s">
        <v>83</v>
      </c>
      <c r="D162" s="71" t="s">
        <v>165</v>
      </c>
      <c r="E162" s="71">
        <v>80</v>
      </c>
      <c r="F162" s="71">
        <v>1445</v>
      </c>
      <c r="G162" s="71">
        <v>115600</v>
      </c>
      <c r="H162" s="72">
        <v>0.53</v>
      </c>
    </row>
    <row r="163" spans="1:8">
      <c r="A163" s="73" t="s">
        <v>110</v>
      </c>
      <c r="B163" s="74" t="s">
        <v>100</v>
      </c>
      <c r="C163" s="74" t="s">
        <v>84</v>
      </c>
      <c r="D163" s="74" t="s">
        <v>171</v>
      </c>
      <c r="E163" s="74">
        <v>73</v>
      </c>
      <c r="F163" s="74">
        <v>1237</v>
      </c>
      <c r="G163" s="74">
        <v>90301</v>
      </c>
      <c r="H163" s="75">
        <v>0.74</v>
      </c>
    </row>
    <row r="164" spans="1:8">
      <c r="A164" s="70" t="s">
        <v>99</v>
      </c>
      <c r="B164" s="71" t="s">
        <v>91</v>
      </c>
      <c r="C164" s="71" t="s">
        <v>166</v>
      </c>
      <c r="D164" s="71" t="s">
        <v>165</v>
      </c>
      <c r="E164" s="71">
        <v>22</v>
      </c>
      <c r="F164" s="71">
        <v>1369</v>
      </c>
      <c r="G164" s="71">
        <v>30118</v>
      </c>
      <c r="H164" s="72">
        <v>0.51</v>
      </c>
    </row>
    <row r="165" spans="1:8">
      <c r="A165" s="73" t="s">
        <v>96</v>
      </c>
      <c r="B165" s="74" t="s">
        <v>92</v>
      </c>
      <c r="C165" s="74" t="s">
        <v>83</v>
      </c>
      <c r="D165" s="74" t="s">
        <v>162</v>
      </c>
      <c r="E165" s="74">
        <v>52</v>
      </c>
      <c r="F165" s="74">
        <v>1366</v>
      </c>
      <c r="G165" s="74">
        <v>71032</v>
      </c>
      <c r="H165" s="75">
        <v>0.98</v>
      </c>
    </row>
    <row r="166" spans="1:8">
      <c r="A166" s="70" t="s">
        <v>90</v>
      </c>
      <c r="B166" s="71" t="s">
        <v>105</v>
      </c>
      <c r="C166" s="71" t="s">
        <v>164</v>
      </c>
      <c r="D166" s="71" t="s">
        <v>170</v>
      </c>
      <c r="E166" s="71">
        <v>83</v>
      </c>
      <c r="F166" s="71">
        <v>1372</v>
      </c>
      <c r="G166" s="71">
        <v>113876</v>
      </c>
      <c r="H166" s="72">
        <v>0.67</v>
      </c>
    </row>
    <row r="167" spans="1:8">
      <c r="A167" s="73" t="s">
        <v>96</v>
      </c>
      <c r="B167" s="74" t="s">
        <v>94</v>
      </c>
      <c r="C167" s="74" t="s">
        <v>166</v>
      </c>
      <c r="D167" s="74" t="s">
        <v>162</v>
      </c>
      <c r="E167" s="74">
        <v>17</v>
      </c>
      <c r="F167" s="74">
        <v>1312</v>
      </c>
      <c r="G167" s="74">
        <v>22304</v>
      </c>
      <c r="H167" s="75">
        <v>0.67</v>
      </c>
    </row>
    <row r="168" spans="1:8">
      <c r="A168" s="70" t="s">
        <v>90</v>
      </c>
      <c r="B168" s="71" t="s">
        <v>92</v>
      </c>
      <c r="C168" s="71" t="s">
        <v>166</v>
      </c>
      <c r="D168" s="71" t="s">
        <v>173</v>
      </c>
      <c r="E168" s="71">
        <v>41</v>
      </c>
      <c r="F168" s="71">
        <v>1192</v>
      </c>
      <c r="G168" s="71">
        <v>48872</v>
      </c>
      <c r="H168" s="72">
        <v>0.75</v>
      </c>
    </row>
    <row r="169" spans="1:8">
      <c r="A169" s="73" t="s">
        <v>109</v>
      </c>
      <c r="B169" s="74" t="s">
        <v>94</v>
      </c>
      <c r="C169" s="74" t="s">
        <v>164</v>
      </c>
      <c r="D169" s="74" t="s">
        <v>172</v>
      </c>
      <c r="E169" s="74">
        <v>98</v>
      </c>
      <c r="F169" s="74">
        <v>1496</v>
      </c>
      <c r="G169" s="74">
        <v>146608</v>
      </c>
      <c r="H169" s="75">
        <v>0.91</v>
      </c>
    </row>
    <row r="170" spans="1:8">
      <c r="A170" s="70" t="s">
        <v>110</v>
      </c>
      <c r="B170" s="71" t="s">
        <v>92</v>
      </c>
      <c r="C170" s="71" t="s">
        <v>83</v>
      </c>
      <c r="D170" s="71" t="s">
        <v>168</v>
      </c>
      <c r="E170" s="71">
        <v>7</v>
      </c>
      <c r="F170" s="71">
        <v>1055</v>
      </c>
      <c r="G170" s="71">
        <v>7385</v>
      </c>
      <c r="H170" s="72">
        <v>0.67</v>
      </c>
    </row>
    <row r="171" spans="1:8">
      <c r="A171" s="73" t="s">
        <v>110</v>
      </c>
      <c r="B171" s="74" t="s">
        <v>97</v>
      </c>
      <c r="C171" s="74" t="s">
        <v>84</v>
      </c>
      <c r="D171" s="74" t="s">
        <v>162</v>
      </c>
      <c r="E171" s="74">
        <v>25</v>
      </c>
      <c r="F171" s="74">
        <v>1038</v>
      </c>
      <c r="G171" s="74">
        <v>25950</v>
      </c>
      <c r="H171" s="75">
        <v>0.93</v>
      </c>
    </row>
    <row r="172" spans="1:8">
      <c r="A172" s="70" t="s">
        <v>109</v>
      </c>
      <c r="B172" s="71" t="s">
        <v>97</v>
      </c>
      <c r="C172" s="71" t="s">
        <v>84</v>
      </c>
      <c r="D172" s="71" t="s">
        <v>172</v>
      </c>
      <c r="E172" s="71">
        <v>55</v>
      </c>
      <c r="F172" s="71">
        <v>1433</v>
      </c>
      <c r="G172" s="71">
        <v>78815</v>
      </c>
      <c r="H172" s="72">
        <v>0.73</v>
      </c>
    </row>
    <row r="173" spans="1:8">
      <c r="A173" s="73" t="s">
        <v>104</v>
      </c>
      <c r="B173" s="74" t="s">
        <v>94</v>
      </c>
      <c r="C173" s="74" t="s">
        <v>161</v>
      </c>
      <c r="D173" s="74" t="s">
        <v>169</v>
      </c>
      <c r="E173" s="74">
        <v>92</v>
      </c>
      <c r="F173" s="74">
        <v>1212</v>
      </c>
      <c r="G173" s="74">
        <v>111504</v>
      </c>
      <c r="H173" s="75">
        <v>0.74</v>
      </c>
    </row>
    <row r="174" spans="1:8">
      <c r="A174" s="70" t="s">
        <v>90</v>
      </c>
      <c r="B174" s="71" t="s">
        <v>100</v>
      </c>
      <c r="C174" s="71" t="s">
        <v>161</v>
      </c>
      <c r="D174" s="71" t="s">
        <v>168</v>
      </c>
      <c r="E174" s="71">
        <v>44</v>
      </c>
      <c r="F174" s="71">
        <v>1311</v>
      </c>
      <c r="G174" s="71">
        <v>57684</v>
      </c>
      <c r="H174" s="72">
        <v>0.91</v>
      </c>
    </row>
    <row r="175" spans="1:8">
      <c r="A175" s="73" t="s">
        <v>109</v>
      </c>
      <c r="B175" s="74" t="s">
        <v>91</v>
      </c>
      <c r="C175" s="74" t="s">
        <v>161</v>
      </c>
      <c r="D175" s="74" t="s">
        <v>162</v>
      </c>
      <c r="E175" s="74">
        <v>11</v>
      </c>
      <c r="F175" s="74">
        <v>1362</v>
      </c>
      <c r="G175" s="74">
        <v>14982</v>
      </c>
      <c r="H175" s="75">
        <v>0.63</v>
      </c>
    </row>
    <row r="176" spans="1:8">
      <c r="A176" s="70" t="s">
        <v>104</v>
      </c>
      <c r="B176" s="71" t="s">
        <v>92</v>
      </c>
      <c r="C176" s="71" t="s">
        <v>83</v>
      </c>
      <c r="D176" s="71" t="s">
        <v>165</v>
      </c>
      <c r="E176" s="71">
        <v>91</v>
      </c>
      <c r="F176" s="71">
        <v>1324</v>
      </c>
      <c r="G176" s="71">
        <v>120484</v>
      </c>
      <c r="H176" s="72">
        <v>0.56000000000000005</v>
      </c>
    </row>
    <row r="177" spans="1:8">
      <c r="A177" s="73" t="s">
        <v>104</v>
      </c>
      <c r="B177" s="74" t="s">
        <v>105</v>
      </c>
      <c r="C177" s="74" t="s">
        <v>84</v>
      </c>
      <c r="D177" s="74" t="s">
        <v>173</v>
      </c>
      <c r="E177" s="74">
        <v>24</v>
      </c>
      <c r="F177" s="74">
        <v>1328</v>
      </c>
      <c r="G177" s="74">
        <v>31872</v>
      </c>
      <c r="H177" s="75">
        <v>0.64</v>
      </c>
    </row>
    <row r="178" spans="1:8">
      <c r="A178" s="70" t="s">
        <v>90</v>
      </c>
      <c r="B178" s="71" t="s">
        <v>92</v>
      </c>
      <c r="C178" s="71" t="s">
        <v>83</v>
      </c>
      <c r="D178" s="71" t="s">
        <v>169</v>
      </c>
      <c r="E178" s="71">
        <v>4</v>
      </c>
      <c r="F178" s="71">
        <v>1425</v>
      </c>
      <c r="G178" s="71">
        <v>5700</v>
      </c>
      <c r="H178" s="72">
        <v>0.95</v>
      </c>
    </row>
    <row r="179" spans="1:8">
      <c r="A179" s="73" t="s">
        <v>104</v>
      </c>
      <c r="B179" s="74" t="s">
        <v>105</v>
      </c>
      <c r="C179" s="74" t="s">
        <v>161</v>
      </c>
      <c r="D179" s="74" t="s">
        <v>162</v>
      </c>
      <c r="E179" s="74">
        <v>81</v>
      </c>
      <c r="F179" s="74">
        <v>1422</v>
      </c>
      <c r="G179" s="74">
        <v>115182</v>
      </c>
      <c r="H179" s="75">
        <v>0.5</v>
      </c>
    </row>
    <row r="180" spans="1:8">
      <c r="A180" s="70" t="s">
        <v>104</v>
      </c>
      <c r="B180" s="71" t="s">
        <v>94</v>
      </c>
      <c r="C180" s="71" t="s">
        <v>161</v>
      </c>
      <c r="D180" s="71" t="s">
        <v>170</v>
      </c>
      <c r="E180" s="71">
        <v>15</v>
      </c>
      <c r="F180" s="71">
        <v>1022</v>
      </c>
      <c r="G180" s="71">
        <v>15330</v>
      </c>
      <c r="H180" s="72">
        <v>0.99</v>
      </c>
    </row>
    <row r="181" spans="1:8">
      <c r="A181" s="73" t="s">
        <v>110</v>
      </c>
      <c r="B181" s="74" t="s">
        <v>94</v>
      </c>
      <c r="C181" s="74" t="s">
        <v>161</v>
      </c>
      <c r="D181" s="74" t="s">
        <v>168</v>
      </c>
      <c r="E181" s="74">
        <v>12</v>
      </c>
      <c r="F181" s="74">
        <v>1376</v>
      </c>
      <c r="G181" s="74">
        <v>16512</v>
      </c>
      <c r="H181" s="75">
        <v>0.65</v>
      </c>
    </row>
    <row r="182" spans="1:8">
      <c r="A182" s="70" t="s">
        <v>96</v>
      </c>
      <c r="B182" s="71" t="s">
        <v>91</v>
      </c>
      <c r="C182" s="71" t="s">
        <v>83</v>
      </c>
      <c r="D182" s="71" t="s">
        <v>168</v>
      </c>
      <c r="E182" s="71">
        <v>25</v>
      </c>
      <c r="F182" s="71">
        <v>1110</v>
      </c>
      <c r="G182" s="71">
        <v>27750</v>
      </c>
      <c r="H182" s="72">
        <v>0.67</v>
      </c>
    </row>
    <row r="183" spans="1:8">
      <c r="A183" s="73" t="s">
        <v>99</v>
      </c>
      <c r="B183" s="74" t="s">
        <v>97</v>
      </c>
      <c r="C183" s="74" t="s">
        <v>83</v>
      </c>
      <c r="D183" s="74" t="s">
        <v>163</v>
      </c>
      <c r="E183" s="74">
        <v>62</v>
      </c>
      <c r="F183" s="74">
        <v>1200</v>
      </c>
      <c r="G183" s="74">
        <v>74400</v>
      </c>
      <c r="H183" s="75">
        <v>0.81</v>
      </c>
    </row>
    <row r="184" spans="1:8">
      <c r="A184" s="70" t="s">
        <v>99</v>
      </c>
      <c r="B184" s="71" t="s">
        <v>105</v>
      </c>
      <c r="C184" s="71" t="s">
        <v>164</v>
      </c>
      <c r="D184" s="71" t="s">
        <v>168</v>
      </c>
      <c r="E184" s="71">
        <v>2</v>
      </c>
      <c r="F184" s="71">
        <v>1431</v>
      </c>
      <c r="G184" s="71">
        <v>2862</v>
      </c>
      <c r="H184" s="72">
        <v>0.92</v>
      </c>
    </row>
    <row r="185" spans="1:8">
      <c r="A185" s="73" t="s">
        <v>109</v>
      </c>
      <c r="B185" s="74" t="s">
        <v>91</v>
      </c>
      <c r="C185" s="74" t="s">
        <v>164</v>
      </c>
      <c r="D185" s="74" t="s">
        <v>165</v>
      </c>
      <c r="E185" s="74">
        <v>96</v>
      </c>
      <c r="F185" s="74">
        <v>1032</v>
      </c>
      <c r="G185" s="74">
        <v>99072</v>
      </c>
      <c r="H185" s="75">
        <v>0.55000000000000004</v>
      </c>
    </row>
    <row r="186" spans="1:8">
      <c r="A186" s="70" t="s">
        <v>96</v>
      </c>
      <c r="B186" s="71" t="s">
        <v>92</v>
      </c>
      <c r="C186" s="71" t="s">
        <v>166</v>
      </c>
      <c r="D186" s="71" t="s">
        <v>165</v>
      </c>
      <c r="E186" s="71">
        <v>39</v>
      </c>
      <c r="F186" s="71">
        <v>1397</v>
      </c>
      <c r="G186" s="71">
        <v>54483</v>
      </c>
      <c r="H186" s="72">
        <v>0.9</v>
      </c>
    </row>
    <row r="187" spans="1:8">
      <c r="A187" s="73" t="s">
        <v>110</v>
      </c>
      <c r="B187" s="74" t="s">
        <v>97</v>
      </c>
      <c r="C187" s="74" t="s">
        <v>164</v>
      </c>
      <c r="D187" s="74" t="s">
        <v>162</v>
      </c>
      <c r="E187" s="74">
        <v>99</v>
      </c>
      <c r="F187" s="74">
        <v>1381</v>
      </c>
      <c r="G187" s="74">
        <v>136719</v>
      </c>
      <c r="H187" s="75">
        <v>0.68</v>
      </c>
    </row>
    <row r="188" spans="1:8">
      <c r="A188" s="70" t="s">
        <v>99</v>
      </c>
      <c r="B188" s="71" t="s">
        <v>100</v>
      </c>
      <c r="C188" s="71" t="s">
        <v>164</v>
      </c>
      <c r="D188" s="71" t="s">
        <v>170</v>
      </c>
      <c r="E188" s="71">
        <v>81</v>
      </c>
      <c r="F188" s="71">
        <v>1024</v>
      </c>
      <c r="G188" s="71">
        <v>82944</v>
      </c>
      <c r="H188" s="72">
        <v>0.74</v>
      </c>
    </row>
    <row r="189" spans="1:8">
      <c r="A189" s="73" t="s">
        <v>90</v>
      </c>
      <c r="B189" s="74" t="s">
        <v>94</v>
      </c>
      <c r="C189" s="74" t="s">
        <v>164</v>
      </c>
      <c r="D189" s="74" t="s">
        <v>167</v>
      </c>
      <c r="E189" s="74">
        <v>57</v>
      </c>
      <c r="F189" s="74">
        <v>1200</v>
      </c>
      <c r="G189" s="74">
        <v>68400</v>
      </c>
      <c r="H189" s="75">
        <v>0.78</v>
      </c>
    </row>
    <row r="190" spans="1:8">
      <c r="A190" s="70" t="s">
        <v>109</v>
      </c>
      <c r="B190" s="71" t="s">
        <v>107</v>
      </c>
      <c r="C190" s="71" t="s">
        <v>164</v>
      </c>
      <c r="D190" s="71" t="s">
        <v>169</v>
      </c>
      <c r="E190" s="71">
        <v>87</v>
      </c>
      <c r="F190" s="71">
        <v>1042</v>
      </c>
      <c r="G190" s="71">
        <v>90654</v>
      </c>
      <c r="H190" s="72">
        <v>0.62</v>
      </c>
    </row>
    <row r="191" spans="1:8">
      <c r="A191" s="73" t="s">
        <v>109</v>
      </c>
      <c r="B191" s="74" t="s">
        <v>97</v>
      </c>
      <c r="C191" s="74" t="s">
        <v>84</v>
      </c>
      <c r="D191" s="74" t="s">
        <v>171</v>
      </c>
      <c r="E191" s="74">
        <v>81</v>
      </c>
      <c r="F191" s="74">
        <v>1183</v>
      </c>
      <c r="G191" s="74">
        <v>95823</v>
      </c>
      <c r="H191" s="75">
        <v>0.53</v>
      </c>
    </row>
    <row r="192" spans="1:8">
      <c r="A192" s="70" t="s">
        <v>110</v>
      </c>
      <c r="B192" s="71" t="s">
        <v>107</v>
      </c>
      <c r="C192" s="71" t="s">
        <v>161</v>
      </c>
      <c r="D192" s="71" t="s">
        <v>172</v>
      </c>
      <c r="E192" s="71">
        <v>59</v>
      </c>
      <c r="F192" s="71">
        <v>1180</v>
      </c>
      <c r="G192" s="71">
        <v>69620</v>
      </c>
      <c r="H192" s="72">
        <v>0.64</v>
      </c>
    </row>
    <row r="193" spans="1:8">
      <c r="A193" s="73" t="s">
        <v>90</v>
      </c>
      <c r="B193" s="74" t="s">
        <v>92</v>
      </c>
      <c r="C193" s="74" t="s">
        <v>83</v>
      </c>
      <c r="D193" s="74" t="s">
        <v>169</v>
      </c>
      <c r="E193" s="74">
        <v>8</v>
      </c>
      <c r="F193" s="74">
        <v>1365</v>
      </c>
      <c r="G193" s="74">
        <v>10920</v>
      </c>
      <c r="H193" s="75">
        <v>0.72</v>
      </c>
    </row>
    <row r="194" spans="1:8">
      <c r="A194" s="70" t="s">
        <v>90</v>
      </c>
      <c r="B194" s="71" t="s">
        <v>107</v>
      </c>
      <c r="C194" s="71" t="s">
        <v>166</v>
      </c>
      <c r="D194" s="71" t="s">
        <v>171</v>
      </c>
      <c r="E194" s="71">
        <v>23</v>
      </c>
      <c r="F194" s="71">
        <v>1035</v>
      </c>
      <c r="G194" s="71">
        <v>23805</v>
      </c>
      <c r="H194" s="72">
        <v>0.96</v>
      </c>
    </row>
    <row r="195" spans="1:8">
      <c r="A195" s="73" t="s">
        <v>109</v>
      </c>
      <c r="B195" s="74" t="s">
        <v>100</v>
      </c>
      <c r="C195" s="74" t="s">
        <v>166</v>
      </c>
      <c r="D195" s="74" t="s">
        <v>171</v>
      </c>
      <c r="E195" s="74">
        <v>88</v>
      </c>
      <c r="F195" s="74">
        <v>1021</v>
      </c>
      <c r="G195" s="74">
        <v>89848</v>
      </c>
      <c r="H195" s="75">
        <v>0.5</v>
      </c>
    </row>
    <row r="196" spans="1:8">
      <c r="A196" s="70" t="s">
        <v>90</v>
      </c>
      <c r="B196" s="71" t="s">
        <v>100</v>
      </c>
      <c r="C196" s="71" t="s">
        <v>83</v>
      </c>
      <c r="D196" s="71" t="s">
        <v>170</v>
      </c>
      <c r="E196" s="71">
        <v>57</v>
      </c>
      <c r="F196" s="71">
        <v>1053</v>
      </c>
      <c r="G196" s="71">
        <v>60021</v>
      </c>
      <c r="H196" s="72">
        <v>0.5</v>
      </c>
    </row>
    <row r="197" spans="1:8">
      <c r="A197" s="73" t="s">
        <v>90</v>
      </c>
      <c r="B197" s="74" t="s">
        <v>94</v>
      </c>
      <c r="C197" s="74" t="s">
        <v>166</v>
      </c>
      <c r="D197" s="74" t="s">
        <v>171</v>
      </c>
      <c r="E197" s="74">
        <v>6</v>
      </c>
      <c r="F197" s="74">
        <v>1254</v>
      </c>
      <c r="G197" s="74">
        <v>7524</v>
      </c>
      <c r="H197" s="75">
        <v>0.92</v>
      </c>
    </row>
    <row r="198" spans="1:8">
      <c r="A198" s="70" t="s">
        <v>109</v>
      </c>
      <c r="B198" s="71" t="s">
        <v>100</v>
      </c>
      <c r="C198" s="71" t="s">
        <v>161</v>
      </c>
      <c r="D198" s="71" t="s">
        <v>167</v>
      </c>
      <c r="E198" s="71">
        <v>80</v>
      </c>
      <c r="F198" s="71">
        <v>1459</v>
      </c>
      <c r="G198" s="71">
        <v>116720</v>
      </c>
      <c r="H198" s="72">
        <v>0.99</v>
      </c>
    </row>
    <row r="199" spans="1:8">
      <c r="A199" s="73" t="s">
        <v>109</v>
      </c>
      <c r="B199" s="74" t="s">
        <v>92</v>
      </c>
      <c r="C199" s="74" t="s">
        <v>166</v>
      </c>
      <c r="D199" s="74" t="s">
        <v>167</v>
      </c>
      <c r="E199" s="74">
        <v>74</v>
      </c>
      <c r="F199" s="74">
        <v>1459</v>
      </c>
      <c r="G199" s="74">
        <v>107966</v>
      </c>
      <c r="H199" s="75">
        <v>0.65</v>
      </c>
    </row>
    <row r="200" spans="1:8">
      <c r="A200" s="70" t="s">
        <v>110</v>
      </c>
      <c r="B200" s="71" t="s">
        <v>91</v>
      </c>
      <c r="C200" s="71" t="s">
        <v>161</v>
      </c>
      <c r="D200" s="71" t="s">
        <v>162</v>
      </c>
      <c r="E200" s="71">
        <v>35</v>
      </c>
      <c r="F200" s="71">
        <v>1142</v>
      </c>
      <c r="G200" s="71">
        <v>39970</v>
      </c>
      <c r="H200" s="72">
        <v>0.95</v>
      </c>
    </row>
    <row r="201" spans="1:8">
      <c r="A201" s="73" t="s">
        <v>96</v>
      </c>
      <c r="B201" s="74" t="s">
        <v>100</v>
      </c>
      <c r="C201" s="74" t="s">
        <v>166</v>
      </c>
      <c r="D201" s="74" t="s">
        <v>173</v>
      </c>
      <c r="E201" s="74">
        <v>26</v>
      </c>
      <c r="F201" s="74">
        <v>1500</v>
      </c>
      <c r="G201" s="74">
        <v>39000</v>
      </c>
      <c r="H201" s="75">
        <v>0.7</v>
      </c>
    </row>
    <row r="202" spans="1:8">
      <c r="A202" s="70" t="s">
        <v>99</v>
      </c>
      <c r="B202" s="71" t="s">
        <v>91</v>
      </c>
      <c r="C202" s="71" t="s">
        <v>161</v>
      </c>
      <c r="D202" s="71" t="s">
        <v>169</v>
      </c>
      <c r="E202" s="71">
        <v>12</v>
      </c>
      <c r="F202" s="71">
        <v>1266</v>
      </c>
      <c r="G202" s="71">
        <v>15192</v>
      </c>
      <c r="H202" s="72">
        <v>0.93</v>
      </c>
    </row>
    <row r="203" spans="1:8">
      <c r="A203" s="73" t="s">
        <v>99</v>
      </c>
      <c r="B203" s="74" t="s">
        <v>94</v>
      </c>
      <c r="C203" s="74" t="s">
        <v>83</v>
      </c>
      <c r="D203" s="74" t="s">
        <v>171</v>
      </c>
      <c r="E203" s="74">
        <v>5</v>
      </c>
      <c r="F203" s="74">
        <v>1043</v>
      </c>
      <c r="G203" s="74">
        <v>5215</v>
      </c>
      <c r="H203" s="75">
        <v>0.74</v>
      </c>
    </row>
    <row r="204" spans="1:8">
      <c r="A204" s="70" t="s">
        <v>104</v>
      </c>
      <c r="B204" s="71" t="s">
        <v>92</v>
      </c>
      <c r="C204" s="71" t="s">
        <v>161</v>
      </c>
      <c r="D204" s="71" t="s">
        <v>173</v>
      </c>
      <c r="E204" s="71">
        <v>19</v>
      </c>
      <c r="F204" s="71">
        <v>1001</v>
      </c>
      <c r="G204" s="71">
        <v>19019</v>
      </c>
      <c r="H204" s="72">
        <v>0.63</v>
      </c>
    </row>
    <row r="205" spans="1:8">
      <c r="A205" s="73" t="s">
        <v>110</v>
      </c>
      <c r="B205" s="74" t="s">
        <v>107</v>
      </c>
      <c r="C205" s="74" t="s">
        <v>161</v>
      </c>
      <c r="D205" s="74" t="s">
        <v>162</v>
      </c>
      <c r="E205" s="74">
        <v>100</v>
      </c>
      <c r="F205" s="74">
        <v>1181</v>
      </c>
      <c r="G205" s="74">
        <v>118100</v>
      </c>
      <c r="H205" s="75">
        <v>0.81</v>
      </c>
    </row>
    <row r="206" spans="1:8">
      <c r="A206" s="70" t="s">
        <v>90</v>
      </c>
      <c r="B206" s="71" t="s">
        <v>97</v>
      </c>
      <c r="C206" s="71" t="s">
        <v>166</v>
      </c>
      <c r="D206" s="71" t="s">
        <v>169</v>
      </c>
      <c r="E206" s="71">
        <v>74</v>
      </c>
      <c r="F206" s="71">
        <v>1109</v>
      </c>
      <c r="G206" s="71">
        <v>82066</v>
      </c>
      <c r="H206" s="72">
        <v>0.72</v>
      </c>
    </row>
    <row r="207" spans="1:8">
      <c r="A207" s="73" t="s">
        <v>99</v>
      </c>
      <c r="B207" s="74" t="s">
        <v>100</v>
      </c>
      <c r="C207" s="74" t="s">
        <v>161</v>
      </c>
      <c r="D207" s="74" t="s">
        <v>163</v>
      </c>
      <c r="E207" s="74">
        <v>39</v>
      </c>
      <c r="F207" s="74">
        <v>1178</v>
      </c>
      <c r="G207" s="74">
        <v>45942</v>
      </c>
      <c r="H207" s="75">
        <v>0.82</v>
      </c>
    </row>
    <row r="208" spans="1:8">
      <c r="A208" s="70" t="s">
        <v>109</v>
      </c>
      <c r="B208" s="71" t="s">
        <v>100</v>
      </c>
      <c r="C208" s="71" t="s">
        <v>83</v>
      </c>
      <c r="D208" s="71" t="s">
        <v>171</v>
      </c>
      <c r="E208" s="71">
        <v>9</v>
      </c>
      <c r="F208" s="71">
        <v>1117</v>
      </c>
      <c r="G208" s="71">
        <v>10053</v>
      </c>
      <c r="H208" s="72">
        <v>0.9</v>
      </c>
    </row>
    <row r="209" spans="1:8">
      <c r="A209" s="73" t="s">
        <v>96</v>
      </c>
      <c r="B209" s="74" t="s">
        <v>92</v>
      </c>
      <c r="C209" s="74" t="s">
        <v>164</v>
      </c>
      <c r="D209" s="74" t="s">
        <v>171</v>
      </c>
      <c r="E209" s="74">
        <v>5</v>
      </c>
      <c r="F209" s="74">
        <v>1389</v>
      </c>
      <c r="G209" s="74">
        <v>6945</v>
      </c>
      <c r="H209" s="75">
        <v>0.9</v>
      </c>
    </row>
    <row r="210" spans="1:8">
      <c r="A210" s="70" t="s">
        <v>110</v>
      </c>
      <c r="B210" s="71" t="s">
        <v>107</v>
      </c>
      <c r="C210" s="71" t="s">
        <v>84</v>
      </c>
      <c r="D210" s="71" t="s">
        <v>167</v>
      </c>
      <c r="E210" s="71">
        <v>35</v>
      </c>
      <c r="F210" s="71">
        <v>1031</v>
      </c>
      <c r="G210" s="71">
        <v>36085</v>
      </c>
      <c r="H210" s="72">
        <v>0.64</v>
      </c>
    </row>
    <row r="211" spans="1:8">
      <c r="A211" s="73" t="s">
        <v>96</v>
      </c>
      <c r="B211" s="74" t="s">
        <v>91</v>
      </c>
      <c r="C211" s="74" t="s">
        <v>83</v>
      </c>
      <c r="D211" s="74" t="s">
        <v>173</v>
      </c>
      <c r="E211" s="74">
        <v>89</v>
      </c>
      <c r="F211" s="74">
        <v>1064</v>
      </c>
      <c r="G211" s="74">
        <v>94696</v>
      </c>
      <c r="H211" s="75">
        <v>0.67</v>
      </c>
    </row>
    <row r="212" spans="1:8">
      <c r="A212" s="70" t="s">
        <v>96</v>
      </c>
      <c r="B212" s="71" t="s">
        <v>94</v>
      </c>
      <c r="C212" s="71" t="s">
        <v>166</v>
      </c>
      <c r="D212" s="71" t="s">
        <v>173</v>
      </c>
      <c r="E212" s="71">
        <v>79</v>
      </c>
      <c r="F212" s="71">
        <v>1354</v>
      </c>
      <c r="G212" s="71">
        <v>106966</v>
      </c>
      <c r="H212" s="72">
        <v>0.91</v>
      </c>
    </row>
    <row r="213" spans="1:8">
      <c r="A213" s="73" t="s">
        <v>110</v>
      </c>
      <c r="B213" s="74" t="s">
        <v>94</v>
      </c>
      <c r="C213" s="74" t="s">
        <v>83</v>
      </c>
      <c r="D213" s="74" t="s">
        <v>163</v>
      </c>
      <c r="E213" s="74">
        <v>58</v>
      </c>
      <c r="F213" s="74">
        <v>1474</v>
      </c>
      <c r="G213" s="74">
        <v>85492</v>
      </c>
      <c r="H213" s="75">
        <v>0.93</v>
      </c>
    </row>
    <row r="214" spans="1:8">
      <c r="A214" s="70" t="s">
        <v>104</v>
      </c>
      <c r="B214" s="71" t="s">
        <v>107</v>
      </c>
      <c r="C214" s="71" t="s">
        <v>83</v>
      </c>
      <c r="D214" s="71" t="s">
        <v>163</v>
      </c>
      <c r="E214" s="71">
        <v>91</v>
      </c>
      <c r="F214" s="71">
        <v>1297</v>
      </c>
      <c r="G214" s="71">
        <v>118027</v>
      </c>
      <c r="H214" s="72">
        <v>0.72</v>
      </c>
    </row>
    <row r="215" spans="1:8">
      <c r="A215" s="73" t="s">
        <v>99</v>
      </c>
      <c r="B215" s="74" t="s">
        <v>100</v>
      </c>
      <c r="C215" s="74" t="s">
        <v>164</v>
      </c>
      <c r="D215" s="74" t="s">
        <v>165</v>
      </c>
      <c r="E215" s="74">
        <v>23</v>
      </c>
      <c r="F215" s="74">
        <v>1309</v>
      </c>
      <c r="G215" s="74">
        <v>30107</v>
      </c>
      <c r="H215" s="75">
        <v>0.92</v>
      </c>
    </row>
    <row r="216" spans="1:8">
      <c r="A216" s="70" t="s">
        <v>110</v>
      </c>
      <c r="B216" s="71" t="s">
        <v>100</v>
      </c>
      <c r="C216" s="71" t="s">
        <v>166</v>
      </c>
      <c r="D216" s="71" t="s">
        <v>170</v>
      </c>
      <c r="E216" s="71">
        <v>59</v>
      </c>
      <c r="F216" s="71">
        <v>1165</v>
      </c>
      <c r="G216" s="71">
        <v>68735</v>
      </c>
      <c r="H216" s="72">
        <v>0.94</v>
      </c>
    </row>
    <row r="217" spans="1:8">
      <c r="A217" s="73" t="s">
        <v>109</v>
      </c>
      <c r="B217" s="74" t="s">
        <v>100</v>
      </c>
      <c r="C217" s="74" t="s">
        <v>166</v>
      </c>
      <c r="D217" s="74" t="s">
        <v>168</v>
      </c>
      <c r="E217" s="74">
        <v>40</v>
      </c>
      <c r="F217" s="74">
        <v>1302</v>
      </c>
      <c r="G217" s="74">
        <v>52080</v>
      </c>
      <c r="H217" s="75">
        <v>0.79</v>
      </c>
    </row>
    <row r="218" spans="1:8">
      <c r="A218" s="70" t="s">
        <v>109</v>
      </c>
      <c r="B218" s="71" t="s">
        <v>91</v>
      </c>
      <c r="C218" s="71" t="s">
        <v>84</v>
      </c>
      <c r="D218" s="71" t="s">
        <v>168</v>
      </c>
      <c r="E218" s="71">
        <v>58</v>
      </c>
      <c r="F218" s="71">
        <v>1080</v>
      </c>
      <c r="G218" s="71">
        <v>62640</v>
      </c>
      <c r="H218" s="72">
        <v>0.54</v>
      </c>
    </row>
    <row r="219" spans="1:8">
      <c r="A219" s="73" t="s">
        <v>109</v>
      </c>
      <c r="B219" s="74" t="s">
        <v>91</v>
      </c>
      <c r="C219" s="74" t="s">
        <v>83</v>
      </c>
      <c r="D219" s="74" t="s">
        <v>163</v>
      </c>
      <c r="E219" s="74">
        <v>54</v>
      </c>
      <c r="F219" s="74">
        <v>1204</v>
      </c>
      <c r="G219" s="74">
        <v>65016</v>
      </c>
      <c r="H219" s="75">
        <v>0.78</v>
      </c>
    </row>
    <row r="220" spans="1:8">
      <c r="A220" s="70" t="s">
        <v>90</v>
      </c>
      <c r="B220" s="71" t="s">
        <v>97</v>
      </c>
      <c r="C220" s="71" t="s">
        <v>161</v>
      </c>
      <c r="D220" s="71" t="s">
        <v>162</v>
      </c>
      <c r="E220" s="71">
        <v>30</v>
      </c>
      <c r="F220" s="71">
        <v>1057</v>
      </c>
      <c r="G220" s="71">
        <v>31710</v>
      </c>
      <c r="H220" s="72">
        <v>0.51</v>
      </c>
    </row>
    <row r="221" spans="1:8">
      <c r="A221" s="73" t="s">
        <v>109</v>
      </c>
      <c r="B221" s="74" t="s">
        <v>107</v>
      </c>
      <c r="C221" s="74" t="s">
        <v>161</v>
      </c>
      <c r="D221" s="74" t="s">
        <v>162</v>
      </c>
      <c r="E221" s="74">
        <v>88</v>
      </c>
      <c r="F221" s="74">
        <v>1288</v>
      </c>
      <c r="G221" s="74">
        <v>113344</v>
      </c>
      <c r="H221" s="75">
        <v>0.68</v>
      </c>
    </row>
    <row r="222" spans="1:8">
      <c r="A222" s="70" t="s">
        <v>99</v>
      </c>
      <c r="B222" s="71" t="s">
        <v>105</v>
      </c>
      <c r="C222" s="71" t="s">
        <v>84</v>
      </c>
      <c r="D222" s="71" t="s">
        <v>163</v>
      </c>
      <c r="E222" s="71">
        <v>16</v>
      </c>
      <c r="F222" s="71">
        <v>1105</v>
      </c>
      <c r="G222" s="71">
        <v>17680</v>
      </c>
      <c r="H222" s="72">
        <v>0.65</v>
      </c>
    </row>
    <row r="223" spans="1:8">
      <c r="A223" s="73" t="s">
        <v>96</v>
      </c>
      <c r="B223" s="74" t="s">
        <v>105</v>
      </c>
      <c r="C223" s="74" t="s">
        <v>83</v>
      </c>
      <c r="D223" s="74" t="s">
        <v>162</v>
      </c>
      <c r="E223" s="74">
        <v>80</v>
      </c>
      <c r="F223" s="74">
        <v>1269</v>
      </c>
      <c r="G223" s="74">
        <v>101520</v>
      </c>
      <c r="H223" s="75">
        <v>0.98</v>
      </c>
    </row>
    <row r="224" spans="1:8">
      <c r="A224" s="70" t="s">
        <v>104</v>
      </c>
      <c r="B224" s="71" t="s">
        <v>100</v>
      </c>
      <c r="C224" s="71" t="s">
        <v>166</v>
      </c>
      <c r="D224" s="71" t="s">
        <v>173</v>
      </c>
      <c r="E224" s="71">
        <v>98</v>
      </c>
      <c r="F224" s="71">
        <v>1177</v>
      </c>
      <c r="G224" s="71">
        <v>115346</v>
      </c>
      <c r="H224" s="72">
        <v>0.95</v>
      </c>
    </row>
    <row r="225" spans="1:8">
      <c r="A225" s="73" t="s">
        <v>104</v>
      </c>
      <c r="B225" s="74" t="s">
        <v>92</v>
      </c>
      <c r="C225" s="74" t="s">
        <v>161</v>
      </c>
      <c r="D225" s="74" t="s">
        <v>162</v>
      </c>
      <c r="E225" s="74">
        <v>52</v>
      </c>
      <c r="F225" s="74">
        <v>1461</v>
      </c>
      <c r="G225" s="74">
        <v>75972</v>
      </c>
      <c r="H225" s="75">
        <v>0.56999999999999995</v>
      </c>
    </row>
    <row r="226" spans="1:8">
      <c r="A226" s="70" t="s">
        <v>109</v>
      </c>
      <c r="B226" s="71" t="s">
        <v>107</v>
      </c>
      <c r="C226" s="71" t="s">
        <v>84</v>
      </c>
      <c r="D226" s="71" t="s">
        <v>170</v>
      </c>
      <c r="E226" s="71">
        <v>58</v>
      </c>
      <c r="F226" s="71">
        <v>1290</v>
      </c>
      <c r="G226" s="71">
        <v>74820</v>
      </c>
      <c r="H226" s="72">
        <v>0.8</v>
      </c>
    </row>
    <row r="227" spans="1:8">
      <c r="A227" s="73" t="s">
        <v>90</v>
      </c>
      <c r="B227" s="74" t="s">
        <v>94</v>
      </c>
      <c r="C227" s="74" t="s">
        <v>166</v>
      </c>
      <c r="D227" s="74" t="s">
        <v>162</v>
      </c>
      <c r="E227" s="74">
        <v>69</v>
      </c>
      <c r="F227" s="74">
        <v>1175</v>
      </c>
      <c r="G227" s="74">
        <v>81075</v>
      </c>
      <c r="H227" s="75">
        <v>0.55000000000000004</v>
      </c>
    </row>
    <row r="228" spans="1:8">
      <c r="A228" s="70" t="s">
        <v>99</v>
      </c>
      <c r="B228" s="71" t="s">
        <v>105</v>
      </c>
      <c r="C228" s="71" t="s">
        <v>83</v>
      </c>
      <c r="D228" s="71" t="s">
        <v>168</v>
      </c>
      <c r="E228" s="71">
        <v>55</v>
      </c>
      <c r="F228" s="71">
        <v>1425</v>
      </c>
      <c r="G228" s="71">
        <v>78375</v>
      </c>
      <c r="H228" s="72">
        <v>0.68</v>
      </c>
    </row>
    <row r="229" spans="1:8">
      <c r="A229" s="73" t="s">
        <v>90</v>
      </c>
      <c r="B229" s="74" t="s">
        <v>92</v>
      </c>
      <c r="C229" s="74" t="s">
        <v>161</v>
      </c>
      <c r="D229" s="74" t="s">
        <v>162</v>
      </c>
      <c r="E229" s="74">
        <v>89</v>
      </c>
      <c r="F229" s="74">
        <v>1369</v>
      </c>
      <c r="G229" s="74">
        <v>121841</v>
      </c>
      <c r="H229" s="75">
        <v>0.97</v>
      </c>
    </row>
    <row r="230" spans="1:8">
      <c r="A230" s="70" t="s">
        <v>109</v>
      </c>
      <c r="B230" s="71" t="s">
        <v>100</v>
      </c>
      <c r="C230" s="71" t="s">
        <v>84</v>
      </c>
      <c r="D230" s="71" t="s">
        <v>167</v>
      </c>
      <c r="E230" s="71">
        <v>33</v>
      </c>
      <c r="F230" s="71">
        <v>1477</v>
      </c>
      <c r="G230" s="71">
        <v>48741</v>
      </c>
      <c r="H230" s="72">
        <v>0.71</v>
      </c>
    </row>
    <row r="231" spans="1:8">
      <c r="A231" s="73" t="s">
        <v>90</v>
      </c>
      <c r="B231" s="74" t="s">
        <v>91</v>
      </c>
      <c r="C231" s="74" t="s">
        <v>84</v>
      </c>
      <c r="D231" s="74" t="s">
        <v>173</v>
      </c>
      <c r="E231" s="74">
        <v>44</v>
      </c>
      <c r="F231" s="74">
        <v>1102</v>
      </c>
      <c r="G231" s="74">
        <v>48488</v>
      </c>
      <c r="H231" s="75">
        <v>0.8</v>
      </c>
    </row>
    <row r="232" spans="1:8">
      <c r="A232" s="70" t="s">
        <v>96</v>
      </c>
      <c r="B232" s="71" t="s">
        <v>105</v>
      </c>
      <c r="C232" s="71" t="s">
        <v>84</v>
      </c>
      <c r="D232" s="71" t="s">
        <v>172</v>
      </c>
      <c r="E232" s="71">
        <v>86</v>
      </c>
      <c r="F232" s="71">
        <v>1348</v>
      </c>
      <c r="G232" s="71">
        <v>115928</v>
      </c>
      <c r="H232" s="72">
        <v>0.82</v>
      </c>
    </row>
    <row r="233" spans="1:8">
      <c r="A233" s="73" t="s">
        <v>104</v>
      </c>
      <c r="B233" s="74" t="s">
        <v>107</v>
      </c>
      <c r="C233" s="74" t="s">
        <v>83</v>
      </c>
      <c r="D233" s="74" t="s">
        <v>167</v>
      </c>
      <c r="E233" s="74">
        <v>12</v>
      </c>
      <c r="F233" s="74">
        <v>1254</v>
      </c>
      <c r="G233" s="74">
        <v>15048</v>
      </c>
      <c r="H233" s="75">
        <v>0.61</v>
      </c>
    </row>
    <row r="234" spans="1:8">
      <c r="A234" s="70" t="s">
        <v>90</v>
      </c>
      <c r="B234" s="71" t="s">
        <v>91</v>
      </c>
      <c r="C234" s="71" t="s">
        <v>83</v>
      </c>
      <c r="D234" s="71" t="s">
        <v>170</v>
      </c>
      <c r="E234" s="71">
        <v>36</v>
      </c>
      <c r="F234" s="71">
        <v>1483</v>
      </c>
      <c r="G234" s="71">
        <v>53388</v>
      </c>
      <c r="H234" s="72">
        <v>0.62</v>
      </c>
    </row>
    <row r="235" spans="1:8">
      <c r="A235" s="73" t="s">
        <v>90</v>
      </c>
      <c r="B235" s="74" t="s">
        <v>107</v>
      </c>
      <c r="C235" s="74" t="s">
        <v>164</v>
      </c>
      <c r="D235" s="74" t="s">
        <v>173</v>
      </c>
      <c r="E235" s="74">
        <v>24</v>
      </c>
      <c r="F235" s="74">
        <v>1082</v>
      </c>
      <c r="G235" s="74">
        <v>25968</v>
      </c>
      <c r="H235" s="75">
        <v>0.84</v>
      </c>
    </row>
    <row r="236" spans="1:8">
      <c r="A236" s="70" t="s">
        <v>90</v>
      </c>
      <c r="B236" s="71" t="s">
        <v>92</v>
      </c>
      <c r="C236" s="71" t="s">
        <v>161</v>
      </c>
      <c r="D236" s="71" t="s">
        <v>163</v>
      </c>
      <c r="E236" s="71">
        <v>50</v>
      </c>
      <c r="F236" s="71">
        <v>1252</v>
      </c>
      <c r="G236" s="71">
        <v>62600</v>
      </c>
      <c r="H236" s="72">
        <v>0.78</v>
      </c>
    </row>
    <row r="237" spans="1:8">
      <c r="A237" s="73" t="s">
        <v>99</v>
      </c>
      <c r="B237" s="74" t="s">
        <v>107</v>
      </c>
      <c r="C237" s="74" t="s">
        <v>166</v>
      </c>
      <c r="D237" s="74" t="s">
        <v>171</v>
      </c>
      <c r="E237" s="74">
        <v>35</v>
      </c>
      <c r="F237" s="74">
        <v>1229</v>
      </c>
      <c r="G237" s="74">
        <v>43015</v>
      </c>
      <c r="H237" s="75">
        <v>0.65</v>
      </c>
    </row>
    <row r="238" spans="1:8">
      <c r="A238" s="70" t="s">
        <v>90</v>
      </c>
      <c r="B238" s="71" t="s">
        <v>91</v>
      </c>
      <c r="C238" s="71" t="s">
        <v>84</v>
      </c>
      <c r="D238" s="71" t="s">
        <v>162</v>
      </c>
      <c r="E238" s="71">
        <v>74</v>
      </c>
      <c r="F238" s="71">
        <v>1321</v>
      </c>
      <c r="G238" s="71">
        <v>97754</v>
      </c>
      <c r="H238" s="72">
        <v>0.52</v>
      </c>
    </row>
    <row r="239" spans="1:8">
      <c r="A239" s="73" t="s">
        <v>99</v>
      </c>
      <c r="B239" s="74" t="s">
        <v>92</v>
      </c>
      <c r="C239" s="74" t="s">
        <v>84</v>
      </c>
      <c r="D239" s="74" t="s">
        <v>173</v>
      </c>
      <c r="E239" s="74">
        <v>7</v>
      </c>
      <c r="F239" s="74">
        <v>1442</v>
      </c>
      <c r="G239" s="74">
        <v>10094</v>
      </c>
      <c r="H239" s="75">
        <v>0.6</v>
      </c>
    </row>
    <row r="240" spans="1:8">
      <c r="A240" s="70" t="s">
        <v>99</v>
      </c>
      <c r="B240" s="71" t="s">
        <v>107</v>
      </c>
      <c r="C240" s="71" t="s">
        <v>84</v>
      </c>
      <c r="D240" s="71" t="s">
        <v>173</v>
      </c>
      <c r="E240" s="71">
        <v>87</v>
      </c>
      <c r="F240" s="71">
        <v>1135</v>
      </c>
      <c r="G240" s="71">
        <v>98745</v>
      </c>
      <c r="H240" s="72">
        <v>0.95</v>
      </c>
    </row>
    <row r="241" spans="1:8">
      <c r="A241" s="73" t="s">
        <v>99</v>
      </c>
      <c r="B241" s="74" t="s">
        <v>92</v>
      </c>
      <c r="C241" s="74" t="s">
        <v>164</v>
      </c>
      <c r="D241" s="74" t="s">
        <v>165</v>
      </c>
      <c r="E241" s="74">
        <v>96</v>
      </c>
      <c r="F241" s="74">
        <v>1196</v>
      </c>
      <c r="G241" s="74">
        <v>114816</v>
      </c>
      <c r="H241" s="75">
        <v>0.98</v>
      </c>
    </row>
    <row r="242" spans="1:8">
      <c r="A242" s="70" t="s">
        <v>96</v>
      </c>
      <c r="B242" s="71" t="s">
        <v>97</v>
      </c>
      <c r="C242" s="71" t="s">
        <v>84</v>
      </c>
      <c r="D242" s="71" t="s">
        <v>162</v>
      </c>
      <c r="E242" s="71">
        <v>14</v>
      </c>
      <c r="F242" s="71">
        <v>1315</v>
      </c>
      <c r="G242" s="71">
        <v>18410</v>
      </c>
      <c r="H242" s="72">
        <v>0.81</v>
      </c>
    </row>
    <row r="243" spans="1:8">
      <c r="A243" s="73" t="s">
        <v>90</v>
      </c>
      <c r="B243" s="74" t="s">
        <v>91</v>
      </c>
      <c r="C243" s="74" t="s">
        <v>166</v>
      </c>
      <c r="D243" s="74" t="s">
        <v>172</v>
      </c>
      <c r="E243" s="74">
        <v>54</v>
      </c>
      <c r="F243" s="74">
        <v>1076</v>
      </c>
      <c r="G243" s="74">
        <v>58104</v>
      </c>
      <c r="H243" s="75">
        <v>0.7</v>
      </c>
    </row>
    <row r="244" spans="1:8">
      <c r="A244" s="70" t="s">
        <v>90</v>
      </c>
      <c r="B244" s="71" t="s">
        <v>97</v>
      </c>
      <c r="C244" s="71" t="s">
        <v>161</v>
      </c>
      <c r="D244" s="71" t="s">
        <v>165</v>
      </c>
      <c r="E244" s="71">
        <v>77</v>
      </c>
      <c r="F244" s="71">
        <v>1328</v>
      </c>
      <c r="G244" s="71">
        <v>102256</v>
      </c>
      <c r="H244" s="72">
        <v>0.51</v>
      </c>
    </row>
    <row r="245" spans="1:8">
      <c r="A245" s="73" t="s">
        <v>99</v>
      </c>
      <c r="B245" s="74" t="s">
        <v>100</v>
      </c>
      <c r="C245" s="74" t="s">
        <v>161</v>
      </c>
      <c r="D245" s="74" t="s">
        <v>169</v>
      </c>
      <c r="E245" s="74">
        <v>74</v>
      </c>
      <c r="F245" s="74">
        <v>1175</v>
      </c>
      <c r="G245" s="74">
        <v>86950</v>
      </c>
      <c r="H245" s="75">
        <v>0.94</v>
      </c>
    </row>
    <row r="246" spans="1:8">
      <c r="A246" s="70" t="s">
        <v>96</v>
      </c>
      <c r="B246" s="71" t="s">
        <v>91</v>
      </c>
      <c r="C246" s="71" t="s">
        <v>166</v>
      </c>
      <c r="D246" s="71" t="s">
        <v>173</v>
      </c>
      <c r="E246" s="71">
        <v>93</v>
      </c>
      <c r="F246" s="71">
        <v>1287</v>
      </c>
      <c r="G246" s="71">
        <v>119691</v>
      </c>
      <c r="H246" s="72">
        <v>0.82</v>
      </c>
    </row>
    <row r="247" spans="1:8">
      <c r="A247" s="73" t="s">
        <v>90</v>
      </c>
      <c r="B247" s="74" t="s">
        <v>92</v>
      </c>
      <c r="C247" s="74" t="s">
        <v>164</v>
      </c>
      <c r="D247" s="74" t="s">
        <v>172</v>
      </c>
      <c r="E247" s="74">
        <v>60</v>
      </c>
      <c r="F247" s="74">
        <v>1047</v>
      </c>
      <c r="G247" s="74">
        <v>62820</v>
      </c>
      <c r="H247" s="75">
        <v>0.7</v>
      </c>
    </row>
    <row r="248" spans="1:8">
      <c r="A248" s="70" t="s">
        <v>104</v>
      </c>
      <c r="B248" s="71" t="s">
        <v>100</v>
      </c>
      <c r="C248" s="71" t="s">
        <v>164</v>
      </c>
      <c r="D248" s="71" t="s">
        <v>162</v>
      </c>
      <c r="E248" s="71">
        <v>34</v>
      </c>
      <c r="F248" s="71">
        <v>1113</v>
      </c>
      <c r="G248" s="71">
        <v>37842</v>
      </c>
      <c r="H248" s="72">
        <v>0.98</v>
      </c>
    </row>
    <row r="249" spans="1:8">
      <c r="A249" s="73" t="s">
        <v>90</v>
      </c>
      <c r="B249" s="74" t="s">
        <v>94</v>
      </c>
      <c r="C249" s="74" t="s">
        <v>83</v>
      </c>
      <c r="D249" s="74" t="s">
        <v>165</v>
      </c>
      <c r="E249" s="74">
        <v>16</v>
      </c>
      <c r="F249" s="74">
        <v>1246</v>
      </c>
      <c r="G249" s="74">
        <v>19936</v>
      </c>
      <c r="H249" s="75">
        <v>0.61</v>
      </c>
    </row>
    <row r="250" spans="1:8">
      <c r="A250" s="70" t="s">
        <v>96</v>
      </c>
      <c r="B250" s="71" t="s">
        <v>105</v>
      </c>
      <c r="C250" s="71" t="s">
        <v>161</v>
      </c>
      <c r="D250" s="71" t="s">
        <v>168</v>
      </c>
      <c r="E250" s="71">
        <v>52</v>
      </c>
      <c r="F250" s="71">
        <v>1153</v>
      </c>
      <c r="G250" s="71">
        <v>59956</v>
      </c>
      <c r="H250" s="72">
        <v>0.94</v>
      </c>
    </row>
    <row r="251" spans="1:8">
      <c r="A251" s="73" t="s">
        <v>110</v>
      </c>
      <c r="B251" s="74" t="s">
        <v>105</v>
      </c>
      <c r="C251" s="74" t="s">
        <v>84</v>
      </c>
      <c r="D251" s="74" t="s">
        <v>162</v>
      </c>
      <c r="E251" s="74">
        <v>48</v>
      </c>
      <c r="F251" s="74">
        <v>1038</v>
      </c>
      <c r="G251" s="74">
        <v>49824</v>
      </c>
      <c r="H251" s="75">
        <v>0.88</v>
      </c>
    </row>
    <row r="252" spans="1:8">
      <c r="A252" s="70" t="s">
        <v>109</v>
      </c>
      <c r="B252" s="71" t="s">
        <v>107</v>
      </c>
      <c r="C252" s="71" t="s">
        <v>83</v>
      </c>
      <c r="D252" s="71" t="s">
        <v>169</v>
      </c>
      <c r="E252" s="71">
        <v>73</v>
      </c>
      <c r="F252" s="71">
        <v>1449</v>
      </c>
      <c r="G252" s="71">
        <v>105777</v>
      </c>
      <c r="H252" s="72">
        <v>0.61</v>
      </c>
    </row>
    <row r="253" spans="1:8">
      <c r="A253" s="73" t="s">
        <v>96</v>
      </c>
      <c r="B253" s="74" t="s">
        <v>97</v>
      </c>
      <c r="C253" s="74" t="s">
        <v>83</v>
      </c>
      <c r="D253" s="74" t="s">
        <v>163</v>
      </c>
      <c r="E253" s="74">
        <v>10</v>
      </c>
      <c r="F253" s="74">
        <v>1183</v>
      </c>
      <c r="G253" s="74">
        <v>11830</v>
      </c>
      <c r="H253" s="75">
        <v>0.51</v>
      </c>
    </row>
    <row r="254" spans="1:8">
      <c r="A254" s="70" t="s">
        <v>90</v>
      </c>
      <c r="B254" s="71" t="s">
        <v>92</v>
      </c>
      <c r="C254" s="71" t="s">
        <v>83</v>
      </c>
      <c r="D254" s="71" t="s">
        <v>167</v>
      </c>
      <c r="E254" s="71">
        <v>79</v>
      </c>
      <c r="F254" s="71">
        <v>1455</v>
      </c>
      <c r="G254" s="71">
        <v>114945</v>
      </c>
      <c r="H254" s="72">
        <v>0.85</v>
      </c>
    </row>
    <row r="255" spans="1:8">
      <c r="A255" s="73" t="s">
        <v>96</v>
      </c>
      <c r="B255" s="74" t="s">
        <v>107</v>
      </c>
      <c r="C255" s="74" t="s">
        <v>166</v>
      </c>
      <c r="D255" s="74" t="s">
        <v>173</v>
      </c>
      <c r="E255" s="74">
        <v>100</v>
      </c>
      <c r="F255" s="74">
        <v>1470</v>
      </c>
      <c r="G255" s="74">
        <v>147000</v>
      </c>
      <c r="H255" s="75">
        <v>0.54</v>
      </c>
    </row>
    <row r="256" spans="1:8">
      <c r="A256" s="70" t="s">
        <v>104</v>
      </c>
      <c r="B256" s="71" t="s">
        <v>107</v>
      </c>
      <c r="C256" s="71" t="s">
        <v>166</v>
      </c>
      <c r="D256" s="71" t="s">
        <v>171</v>
      </c>
      <c r="E256" s="71">
        <v>74</v>
      </c>
      <c r="F256" s="71">
        <v>1223</v>
      </c>
      <c r="G256" s="71">
        <v>90502</v>
      </c>
      <c r="H256" s="72">
        <v>0.84</v>
      </c>
    </row>
    <row r="257" spans="1:8">
      <c r="A257" s="73" t="s">
        <v>96</v>
      </c>
      <c r="B257" s="74" t="s">
        <v>91</v>
      </c>
      <c r="C257" s="74" t="s">
        <v>84</v>
      </c>
      <c r="D257" s="74" t="s">
        <v>162</v>
      </c>
      <c r="E257" s="74">
        <v>3</v>
      </c>
      <c r="F257" s="74">
        <v>1425</v>
      </c>
      <c r="G257" s="74">
        <v>4275</v>
      </c>
      <c r="H257" s="75">
        <v>0.75</v>
      </c>
    </row>
    <row r="258" spans="1:8">
      <c r="A258" s="70" t="s">
        <v>104</v>
      </c>
      <c r="B258" s="71" t="s">
        <v>107</v>
      </c>
      <c r="C258" s="71" t="s">
        <v>164</v>
      </c>
      <c r="D258" s="71" t="s">
        <v>167</v>
      </c>
      <c r="E258" s="71">
        <v>28</v>
      </c>
      <c r="F258" s="71">
        <v>1131</v>
      </c>
      <c r="G258" s="71">
        <v>31668</v>
      </c>
      <c r="H258" s="72">
        <v>0.99</v>
      </c>
    </row>
    <row r="259" spans="1:8">
      <c r="A259" s="73" t="s">
        <v>110</v>
      </c>
      <c r="B259" s="74" t="s">
        <v>105</v>
      </c>
      <c r="C259" s="74" t="s">
        <v>166</v>
      </c>
      <c r="D259" s="74" t="s">
        <v>172</v>
      </c>
      <c r="E259" s="74">
        <v>84</v>
      </c>
      <c r="F259" s="74">
        <v>1037</v>
      </c>
      <c r="G259" s="74">
        <v>87108</v>
      </c>
      <c r="H259" s="75">
        <v>0.95</v>
      </c>
    </row>
    <row r="260" spans="1:8">
      <c r="A260" s="70" t="s">
        <v>104</v>
      </c>
      <c r="B260" s="71" t="s">
        <v>100</v>
      </c>
      <c r="C260" s="71" t="s">
        <v>164</v>
      </c>
      <c r="D260" s="71" t="s">
        <v>163</v>
      </c>
      <c r="E260" s="71">
        <v>43</v>
      </c>
      <c r="F260" s="71">
        <v>1419</v>
      </c>
      <c r="G260" s="71">
        <v>61017</v>
      </c>
      <c r="H260" s="72">
        <v>0.92</v>
      </c>
    </row>
    <row r="261" spans="1:8">
      <c r="A261" s="73" t="s">
        <v>99</v>
      </c>
      <c r="B261" s="74" t="s">
        <v>105</v>
      </c>
      <c r="C261" s="74" t="s">
        <v>84</v>
      </c>
      <c r="D261" s="74" t="s">
        <v>162</v>
      </c>
      <c r="E261" s="74">
        <v>45</v>
      </c>
      <c r="F261" s="74">
        <v>1471</v>
      </c>
      <c r="G261" s="74">
        <v>66195</v>
      </c>
      <c r="H261" s="75">
        <v>0.56999999999999995</v>
      </c>
    </row>
    <row r="262" spans="1:8">
      <c r="A262" s="70" t="s">
        <v>109</v>
      </c>
      <c r="B262" s="71" t="s">
        <v>105</v>
      </c>
      <c r="C262" s="71" t="s">
        <v>166</v>
      </c>
      <c r="D262" s="71" t="s">
        <v>172</v>
      </c>
      <c r="E262" s="71">
        <v>99</v>
      </c>
      <c r="F262" s="71">
        <v>1402</v>
      </c>
      <c r="G262" s="71">
        <v>138798</v>
      </c>
      <c r="H262" s="72">
        <v>0.65</v>
      </c>
    </row>
    <row r="263" spans="1:8">
      <c r="A263" s="73" t="s">
        <v>109</v>
      </c>
      <c r="B263" s="74" t="s">
        <v>100</v>
      </c>
      <c r="C263" s="74" t="s">
        <v>161</v>
      </c>
      <c r="D263" s="74" t="s">
        <v>163</v>
      </c>
      <c r="E263" s="74">
        <v>35</v>
      </c>
      <c r="F263" s="74">
        <v>1405</v>
      </c>
      <c r="G263" s="74">
        <v>49175</v>
      </c>
      <c r="H263" s="75">
        <v>0.7</v>
      </c>
    </row>
    <row r="264" spans="1:8">
      <c r="A264" s="70" t="s">
        <v>104</v>
      </c>
      <c r="B264" s="71" t="s">
        <v>107</v>
      </c>
      <c r="C264" s="71" t="s">
        <v>161</v>
      </c>
      <c r="D264" s="71" t="s">
        <v>162</v>
      </c>
      <c r="E264" s="71">
        <v>27</v>
      </c>
      <c r="F264" s="71">
        <v>1174</v>
      </c>
      <c r="G264" s="71">
        <v>31698</v>
      </c>
      <c r="H264" s="72">
        <v>0.94</v>
      </c>
    </row>
    <row r="265" spans="1:8">
      <c r="A265" s="73" t="s">
        <v>104</v>
      </c>
      <c r="B265" s="74" t="s">
        <v>92</v>
      </c>
      <c r="C265" s="74" t="s">
        <v>164</v>
      </c>
      <c r="D265" s="74" t="s">
        <v>169</v>
      </c>
      <c r="E265" s="74">
        <v>57</v>
      </c>
      <c r="F265" s="74">
        <v>1456</v>
      </c>
      <c r="G265" s="74">
        <v>82992</v>
      </c>
      <c r="H265" s="75">
        <v>0.91</v>
      </c>
    </row>
    <row r="266" spans="1:8">
      <c r="A266" s="70" t="s">
        <v>96</v>
      </c>
      <c r="B266" s="71" t="s">
        <v>97</v>
      </c>
      <c r="C266" s="71" t="s">
        <v>83</v>
      </c>
      <c r="D266" s="71" t="s">
        <v>163</v>
      </c>
      <c r="E266" s="71">
        <v>60</v>
      </c>
      <c r="F266" s="71">
        <v>1399</v>
      </c>
      <c r="G266" s="71">
        <v>83940</v>
      </c>
      <c r="H266" s="72">
        <v>0.67</v>
      </c>
    </row>
    <row r="267" spans="1:8">
      <c r="A267" s="73" t="s">
        <v>90</v>
      </c>
      <c r="B267" s="74" t="s">
        <v>94</v>
      </c>
      <c r="C267" s="74" t="s">
        <v>83</v>
      </c>
      <c r="D267" s="74" t="s">
        <v>165</v>
      </c>
      <c r="E267" s="74">
        <v>93</v>
      </c>
      <c r="F267" s="74">
        <v>1100</v>
      </c>
      <c r="G267" s="74">
        <v>102300</v>
      </c>
      <c r="H267" s="75">
        <v>0.64</v>
      </c>
    </row>
    <row r="268" spans="1:8">
      <c r="A268" s="70" t="s">
        <v>99</v>
      </c>
      <c r="B268" s="71" t="s">
        <v>105</v>
      </c>
      <c r="C268" s="71" t="s">
        <v>166</v>
      </c>
      <c r="D268" s="71" t="s">
        <v>169</v>
      </c>
      <c r="E268" s="71">
        <v>51</v>
      </c>
      <c r="F268" s="71">
        <v>1302</v>
      </c>
      <c r="G268" s="71">
        <v>66402</v>
      </c>
      <c r="H268" s="72">
        <v>0.68</v>
      </c>
    </row>
    <row r="269" spans="1:8">
      <c r="A269" s="73" t="s">
        <v>109</v>
      </c>
      <c r="B269" s="74" t="s">
        <v>91</v>
      </c>
      <c r="C269" s="74" t="s">
        <v>83</v>
      </c>
      <c r="D269" s="74" t="s">
        <v>170</v>
      </c>
      <c r="E269" s="74">
        <v>27</v>
      </c>
      <c r="F269" s="74">
        <v>1419</v>
      </c>
      <c r="G269" s="74">
        <v>38313</v>
      </c>
      <c r="H269" s="75">
        <v>0.5</v>
      </c>
    </row>
    <row r="270" spans="1:8">
      <c r="A270" s="70" t="s">
        <v>99</v>
      </c>
      <c r="B270" s="71" t="s">
        <v>105</v>
      </c>
      <c r="C270" s="71" t="s">
        <v>83</v>
      </c>
      <c r="D270" s="71" t="s">
        <v>169</v>
      </c>
      <c r="E270" s="71">
        <v>18</v>
      </c>
      <c r="F270" s="71">
        <v>1432</v>
      </c>
      <c r="G270" s="71">
        <v>25776</v>
      </c>
      <c r="H270" s="72">
        <v>0.99</v>
      </c>
    </row>
    <row r="271" spans="1:8">
      <c r="A271" s="73" t="s">
        <v>110</v>
      </c>
      <c r="B271" s="74" t="s">
        <v>100</v>
      </c>
      <c r="C271" s="74" t="s">
        <v>161</v>
      </c>
      <c r="D271" s="74" t="s">
        <v>171</v>
      </c>
      <c r="E271" s="74">
        <v>64</v>
      </c>
      <c r="F271" s="74">
        <v>1165</v>
      </c>
      <c r="G271" s="74">
        <v>74560</v>
      </c>
      <c r="H271" s="75">
        <v>0.7</v>
      </c>
    </row>
    <row r="272" spans="1:8">
      <c r="A272" s="70" t="s">
        <v>110</v>
      </c>
      <c r="B272" s="71" t="s">
        <v>91</v>
      </c>
      <c r="C272" s="71" t="s">
        <v>161</v>
      </c>
      <c r="D272" s="71" t="s">
        <v>167</v>
      </c>
      <c r="E272" s="71">
        <v>83</v>
      </c>
      <c r="F272" s="71">
        <v>1153</v>
      </c>
      <c r="G272" s="71">
        <v>95699</v>
      </c>
      <c r="H272" s="72">
        <v>0.97</v>
      </c>
    </row>
    <row r="273" spans="1:8">
      <c r="A273" s="73" t="s">
        <v>96</v>
      </c>
      <c r="B273" s="74" t="s">
        <v>94</v>
      </c>
      <c r="C273" s="74" t="s">
        <v>84</v>
      </c>
      <c r="D273" s="74" t="s">
        <v>172</v>
      </c>
      <c r="E273" s="74">
        <v>4</v>
      </c>
      <c r="F273" s="74">
        <v>1284</v>
      </c>
      <c r="G273" s="74">
        <v>5136</v>
      </c>
      <c r="H273" s="75">
        <v>0.88</v>
      </c>
    </row>
    <row r="274" spans="1:8">
      <c r="A274" s="70" t="s">
        <v>99</v>
      </c>
      <c r="B274" s="71" t="s">
        <v>105</v>
      </c>
      <c r="C274" s="71" t="s">
        <v>84</v>
      </c>
      <c r="D274" s="71" t="s">
        <v>167</v>
      </c>
      <c r="E274" s="71">
        <v>24</v>
      </c>
      <c r="F274" s="71">
        <v>1042</v>
      </c>
      <c r="G274" s="71">
        <v>25008</v>
      </c>
      <c r="H274" s="72">
        <v>0.96</v>
      </c>
    </row>
    <row r="275" spans="1:8">
      <c r="A275" s="73" t="s">
        <v>104</v>
      </c>
      <c r="B275" s="74" t="s">
        <v>105</v>
      </c>
      <c r="C275" s="74" t="s">
        <v>166</v>
      </c>
      <c r="D275" s="74" t="s">
        <v>173</v>
      </c>
      <c r="E275" s="74">
        <v>17</v>
      </c>
      <c r="F275" s="74">
        <v>1054</v>
      </c>
      <c r="G275" s="74">
        <v>17918</v>
      </c>
      <c r="H275" s="75">
        <v>0.84</v>
      </c>
    </row>
    <row r="276" spans="1:8">
      <c r="A276" s="70" t="s">
        <v>99</v>
      </c>
      <c r="B276" s="71" t="s">
        <v>107</v>
      </c>
      <c r="C276" s="71" t="s">
        <v>161</v>
      </c>
      <c r="D276" s="71" t="s">
        <v>173</v>
      </c>
      <c r="E276" s="71">
        <v>49</v>
      </c>
      <c r="F276" s="71">
        <v>1126</v>
      </c>
      <c r="G276" s="71">
        <v>55174</v>
      </c>
      <c r="H276" s="72">
        <v>0.74</v>
      </c>
    </row>
    <row r="277" spans="1:8">
      <c r="A277" s="73" t="s">
        <v>104</v>
      </c>
      <c r="B277" s="74" t="s">
        <v>92</v>
      </c>
      <c r="C277" s="74" t="s">
        <v>161</v>
      </c>
      <c r="D277" s="74" t="s">
        <v>165</v>
      </c>
      <c r="E277" s="74">
        <v>32</v>
      </c>
      <c r="F277" s="74">
        <v>1362</v>
      </c>
      <c r="G277" s="74">
        <v>43584</v>
      </c>
      <c r="H277" s="75">
        <v>0.89</v>
      </c>
    </row>
    <row r="278" spans="1:8">
      <c r="A278" s="70" t="s">
        <v>96</v>
      </c>
      <c r="B278" s="71" t="s">
        <v>91</v>
      </c>
      <c r="C278" s="71" t="s">
        <v>161</v>
      </c>
      <c r="D278" s="71" t="s">
        <v>163</v>
      </c>
      <c r="E278" s="71">
        <v>52</v>
      </c>
      <c r="F278" s="71">
        <v>1430</v>
      </c>
      <c r="G278" s="71">
        <v>74360</v>
      </c>
      <c r="H278" s="72">
        <v>0.8</v>
      </c>
    </row>
    <row r="279" spans="1:8">
      <c r="A279" s="73" t="s">
        <v>99</v>
      </c>
      <c r="B279" s="74" t="s">
        <v>97</v>
      </c>
      <c r="C279" s="74" t="s">
        <v>164</v>
      </c>
      <c r="D279" s="74" t="s">
        <v>172</v>
      </c>
      <c r="E279" s="74">
        <v>39</v>
      </c>
      <c r="F279" s="74">
        <v>1333</v>
      </c>
      <c r="G279" s="74">
        <v>51987</v>
      </c>
      <c r="H279" s="75">
        <v>0.63</v>
      </c>
    </row>
    <row r="280" spans="1:8">
      <c r="A280" s="70" t="s">
        <v>109</v>
      </c>
      <c r="B280" s="71" t="s">
        <v>97</v>
      </c>
      <c r="C280" s="71" t="s">
        <v>84</v>
      </c>
      <c r="D280" s="71" t="s">
        <v>172</v>
      </c>
      <c r="E280" s="71">
        <v>17</v>
      </c>
      <c r="F280" s="71">
        <v>1415</v>
      </c>
      <c r="G280" s="71">
        <v>24055</v>
      </c>
      <c r="H280" s="72">
        <v>0.75</v>
      </c>
    </row>
    <row r="281" spans="1:8">
      <c r="A281" s="73" t="s">
        <v>99</v>
      </c>
      <c r="B281" s="74" t="s">
        <v>94</v>
      </c>
      <c r="C281" s="74" t="s">
        <v>166</v>
      </c>
      <c r="D281" s="74" t="s">
        <v>168</v>
      </c>
      <c r="E281" s="74">
        <v>83</v>
      </c>
      <c r="F281" s="74">
        <v>1150</v>
      </c>
      <c r="G281" s="74">
        <v>95450</v>
      </c>
      <c r="H281" s="75">
        <v>0.69</v>
      </c>
    </row>
    <row r="282" spans="1:8">
      <c r="A282" s="70" t="s">
        <v>109</v>
      </c>
      <c r="B282" s="71" t="s">
        <v>105</v>
      </c>
      <c r="C282" s="71" t="s">
        <v>166</v>
      </c>
      <c r="D282" s="71" t="s">
        <v>173</v>
      </c>
      <c r="E282" s="71">
        <v>22</v>
      </c>
      <c r="F282" s="71">
        <v>1332</v>
      </c>
      <c r="G282" s="71">
        <v>29304</v>
      </c>
      <c r="H282" s="72">
        <v>0.62</v>
      </c>
    </row>
    <row r="283" spans="1:8">
      <c r="A283" s="73" t="s">
        <v>99</v>
      </c>
      <c r="B283" s="74" t="s">
        <v>107</v>
      </c>
      <c r="C283" s="74" t="s">
        <v>83</v>
      </c>
      <c r="D283" s="74" t="s">
        <v>162</v>
      </c>
      <c r="E283" s="74">
        <v>96</v>
      </c>
      <c r="F283" s="74">
        <v>1344</v>
      </c>
      <c r="G283" s="74">
        <v>129024</v>
      </c>
      <c r="H283" s="75">
        <v>0.87</v>
      </c>
    </row>
    <row r="284" spans="1:8">
      <c r="A284" s="70" t="s">
        <v>99</v>
      </c>
      <c r="B284" s="71" t="s">
        <v>97</v>
      </c>
      <c r="C284" s="71" t="s">
        <v>166</v>
      </c>
      <c r="D284" s="71" t="s">
        <v>169</v>
      </c>
      <c r="E284" s="71">
        <v>89</v>
      </c>
      <c r="F284" s="71">
        <v>1171</v>
      </c>
      <c r="G284" s="71">
        <v>104219</v>
      </c>
      <c r="H284" s="72">
        <v>0.84</v>
      </c>
    </row>
    <row r="285" spans="1:8">
      <c r="A285" s="73" t="s">
        <v>90</v>
      </c>
      <c r="B285" s="74" t="s">
        <v>105</v>
      </c>
      <c r="C285" s="74" t="s">
        <v>161</v>
      </c>
      <c r="D285" s="74" t="s">
        <v>165</v>
      </c>
      <c r="E285" s="74">
        <v>78</v>
      </c>
      <c r="F285" s="74">
        <v>1003</v>
      </c>
      <c r="G285" s="74">
        <v>78234</v>
      </c>
      <c r="H285" s="75">
        <v>0.67</v>
      </c>
    </row>
    <row r="286" spans="1:8">
      <c r="A286" s="70" t="s">
        <v>90</v>
      </c>
      <c r="B286" s="71" t="s">
        <v>100</v>
      </c>
      <c r="C286" s="71" t="s">
        <v>166</v>
      </c>
      <c r="D286" s="71" t="s">
        <v>170</v>
      </c>
      <c r="E286" s="71">
        <v>29</v>
      </c>
      <c r="F286" s="71">
        <v>1239</v>
      </c>
      <c r="G286" s="71">
        <v>35931</v>
      </c>
      <c r="H286" s="72">
        <v>0.93</v>
      </c>
    </row>
    <row r="287" spans="1:8">
      <c r="A287" s="73" t="s">
        <v>109</v>
      </c>
      <c r="B287" s="74" t="s">
        <v>97</v>
      </c>
      <c r="C287" s="74" t="s">
        <v>84</v>
      </c>
      <c r="D287" s="74" t="s">
        <v>169</v>
      </c>
      <c r="E287" s="74">
        <v>29</v>
      </c>
      <c r="F287" s="74">
        <v>1368</v>
      </c>
      <c r="G287" s="74">
        <v>39672</v>
      </c>
      <c r="H287" s="75">
        <v>0.73</v>
      </c>
    </row>
    <row r="288" spans="1:8">
      <c r="A288" s="70" t="s">
        <v>110</v>
      </c>
      <c r="B288" s="71" t="s">
        <v>105</v>
      </c>
      <c r="C288" s="71" t="s">
        <v>166</v>
      </c>
      <c r="D288" s="71" t="s">
        <v>169</v>
      </c>
      <c r="E288" s="71">
        <v>5</v>
      </c>
      <c r="F288" s="71">
        <v>1100</v>
      </c>
      <c r="G288" s="71">
        <v>5500</v>
      </c>
      <c r="H288" s="72">
        <v>0.94</v>
      </c>
    </row>
    <row r="289" spans="1:8">
      <c r="A289" s="73" t="s">
        <v>104</v>
      </c>
      <c r="B289" s="74" t="s">
        <v>107</v>
      </c>
      <c r="C289" s="74" t="s">
        <v>161</v>
      </c>
      <c r="D289" s="74" t="s">
        <v>173</v>
      </c>
      <c r="E289" s="74">
        <v>29</v>
      </c>
      <c r="F289" s="74">
        <v>1026</v>
      </c>
      <c r="G289" s="74">
        <v>29754</v>
      </c>
      <c r="H289" s="75">
        <v>0.91</v>
      </c>
    </row>
    <row r="290" spans="1:8">
      <c r="A290" s="70" t="s">
        <v>99</v>
      </c>
      <c r="B290" s="71" t="s">
        <v>94</v>
      </c>
      <c r="C290" s="71" t="s">
        <v>83</v>
      </c>
      <c r="D290" s="71" t="s">
        <v>173</v>
      </c>
      <c r="E290" s="71">
        <v>56</v>
      </c>
      <c r="F290" s="71">
        <v>1236</v>
      </c>
      <c r="G290" s="71">
        <v>69216</v>
      </c>
      <c r="H290" s="72">
        <v>0.99</v>
      </c>
    </row>
    <row r="291" spans="1:8">
      <c r="A291" s="73" t="s">
        <v>110</v>
      </c>
      <c r="B291" s="74" t="s">
        <v>92</v>
      </c>
      <c r="C291" s="74" t="s">
        <v>83</v>
      </c>
      <c r="D291" s="74" t="s">
        <v>162</v>
      </c>
      <c r="E291" s="74">
        <v>55</v>
      </c>
      <c r="F291" s="74">
        <v>1366</v>
      </c>
      <c r="G291" s="74">
        <v>75130</v>
      </c>
      <c r="H291" s="75">
        <v>0.88</v>
      </c>
    </row>
    <row r="292" spans="1:8">
      <c r="A292" s="70" t="s">
        <v>90</v>
      </c>
      <c r="B292" s="71" t="s">
        <v>97</v>
      </c>
      <c r="C292" s="71" t="s">
        <v>161</v>
      </c>
      <c r="D292" s="71" t="s">
        <v>168</v>
      </c>
      <c r="E292" s="71">
        <v>91</v>
      </c>
      <c r="F292" s="71">
        <v>1132</v>
      </c>
      <c r="G292" s="71">
        <v>103012</v>
      </c>
      <c r="H292" s="72">
        <v>1</v>
      </c>
    </row>
    <row r="293" spans="1:8">
      <c r="A293" s="73" t="s">
        <v>99</v>
      </c>
      <c r="B293" s="74" t="s">
        <v>91</v>
      </c>
      <c r="C293" s="74" t="s">
        <v>161</v>
      </c>
      <c r="D293" s="74" t="s">
        <v>173</v>
      </c>
      <c r="E293" s="74">
        <v>45</v>
      </c>
      <c r="F293" s="74">
        <v>1052</v>
      </c>
      <c r="G293" s="74">
        <v>47340</v>
      </c>
      <c r="H293" s="75">
        <v>1</v>
      </c>
    </row>
    <row r="294" spans="1:8">
      <c r="A294" s="70" t="s">
        <v>104</v>
      </c>
      <c r="B294" s="71" t="s">
        <v>107</v>
      </c>
      <c r="C294" s="71" t="s">
        <v>164</v>
      </c>
      <c r="D294" s="71" t="s">
        <v>162</v>
      </c>
      <c r="E294" s="71">
        <v>45</v>
      </c>
      <c r="F294" s="71">
        <v>1411</v>
      </c>
      <c r="G294" s="71">
        <v>63495</v>
      </c>
      <c r="H294" s="72">
        <v>0.87</v>
      </c>
    </row>
    <row r="295" spans="1:8">
      <c r="A295" s="73" t="s">
        <v>90</v>
      </c>
      <c r="B295" s="74" t="s">
        <v>97</v>
      </c>
      <c r="C295" s="74" t="s">
        <v>84</v>
      </c>
      <c r="D295" s="74" t="s">
        <v>167</v>
      </c>
      <c r="E295" s="74">
        <v>84</v>
      </c>
      <c r="F295" s="74">
        <v>1223</v>
      </c>
      <c r="G295" s="74">
        <v>102732</v>
      </c>
      <c r="H295" s="75">
        <v>0.56000000000000005</v>
      </c>
    </row>
    <row r="296" spans="1:8">
      <c r="A296" s="70" t="s">
        <v>96</v>
      </c>
      <c r="B296" s="71" t="s">
        <v>100</v>
      </c>
      <c r="C296" s="71" t="s">
        <v>166</v>
      </c>
      <c r="D296" s="71" t="s">
        <v>170</v>
      </c>
      <c r="E296" s="71">
        <v>30</v>
      </c>
      <c r="F296" s="71">
        <v>1163</v>
      </c>
      <c r="G296" s="71">
        <v>34890</v>
      </c>
      <c r="H296" s="72">
        <v>0.68</v>
      </c>
    </row>
    <row r="297" spans="1:8">
      <c r="A297" s="73" t="s">
        <v>109</v>
      </c>
      <c r="B297" s="74" t="s">
        <v>94</v>
      </c>
      <c r="C297" s="74" t="s">
        <v>164</v>
      </c>
      <c r="D297" s="74" t="s">
        <v>171</v>
      </c>
      <c r="E297" s="74">
        <v>62</v>
      </c>
      <c r="F297" s="74">
        <v>1241</v>
      </c>
      <c r="G297" s="74">
        <v>76942</v>
      </c>
      <c r="H297" s="75">
        <v>0.92</v>
      </c>
    </row>
    <row r="298" spans="1:8">
      <c r="A298" s="70" t="s">
        <v>104</v>
      </c>
      <c r="B298" s="71" t="s">
        <v>97</v>
      </c>
      <c r="C298" s="71" t="s">
        <v>166</v>
      </c>
      <c r="D298" s="71" t="s">
        <v>172</v>
      </c>
      <c r="E298" s="71">
        <v>59</v>
      </c>
      <c r="F298" s="71">
        <v>1019</v>
      </c>
      <c r="G298" s="71">
        <v>60121</v>
      </c>
      <c r="H298" s="72">
        <v>0.6</v>
      </c>
    </row>
    <row r="299" spans="1:8">
      <c r="A299" s="73" t="s">
        <v>104</v>
      </c>
      <c r="B299" s="74" t="s">
        <v>107</v>
      </c>
      <c r="C299" s="74" t="s">
        <v>83</v>
      </c>
      <c r="D299" s="74" t="s">
        <v>163</v>
      </c>
      <c r="E299" s="74">
        <v>41</v>
      </c>
      <c r="F299" s="74">
        <v>1136</v>
      </c>
      <c r="G299" s="74">
        <v>46576</v>
      </c>
      <c r="H299" s="75">
        <v>0.86</v>
      </c>
    </row>
    <row r="300" spans="1:8">
      <c r="A300" s="70" t="s">
        <v>109</v>
      </c>
      <c r="B300" s="71" t="s">
        <v>91</v>
      </c>
      <c r="C300" s="71" t="s">
        <v>161</v>
      </c>
      <c r="D300" s="71" t="s">
        <v>171</v>
      </c>
      <c r="E300" s="71">
        <v>28</v>
      </c>
      <c r="F300" s="71">
        <v>1208</v>
      </c>
      <c r="G300" s="71">
        <v>33824</v>
      </c>
      <c r="H300" s="72">
        <v>0.86</v>
      </c>
    </row>
    <row r="301" spans="1:8">
      <c r="A301" s="73" t="s">
        <v>110</v>
      </c>
      <c r="B301" s="74" t="s">
        <v>94</v>
      </c>
      <c r="C301" s="74" t="s">
        <v>83</v>
      </c>
      <c r="D301" s="74" t="s">
        <v>167</v>
      </c>
      <c r="E301" s="74">
        <v>80</v>
      </c>
      <c r="F301" s="74">
        <v>1015</v>
      </c>
      <c r="G301" s="74">
        <v>81200</v>
      </c>
      <c r="H301" s="75">
        <v>0.8</v>
      </c>
    </row>
    <row r="302" spans="1:8">
      <c r="A302" s="70" t="s">
        <v>90</v>
      </c>
      <c r="B302" s="71" t="s">
        <v>92</v>
      </c>
      <c r="C302" s="71" t="s">
        <v>164</v>
      </c>
      <c r="D302" s="71" t="s">
        <v>169</v>
      </c>
      <c r="E302" s="71">
        <v>44</v>
      </c>
      <c r="F302" s="71">
        <v>1389</v>
      </c>
      <c r="G302" s="71">
        <v>61116</v>
      </c>
      <c r="H302" s="72">
        <v>0.94</v>
      </c>
    </row>
    <row r="303" spans="1:8">
      <c r="A303" s="73" t="s">
        <v>110</v>
      </c>
      <c r="B303" s="74" t="s">
        <v>97</v>
      </c>
      <c r="C303" s="74" t="s">
        <v>161</v>
      </c>
      <c r="D303" s="74" t="s">
        <v>172</v>
      </c>
      <c r="E303" s="74">
        <v>24</v>
      </c>
      <c r="F303" s="74">
        <v>1419</v>
      </c>
      <c r="G303" s="74">
        <v>34056</v>
      </c>
      <c r="H303" s="75">
        <v>0.59</v>
      </c>
    </row>
    <row r="304" spans="1:8">
      <c r="A304" s="70" t="s">
        <v>110</v>
      </c>
      <c r="B304" s="71" t="s">
        <v>94</v>
      </c>
      <c r="C304" s="71" t="s">
        <v>164</v>
      </c>
      <c r="D304" s="71" t="s">
        <v>163</v>
      </c>
      <c r="E304" s="71">
        <v>42</v>
      </c>
      <c r="F304" s="71">
        <v>1074</v>
      </c>
      <c r="G304" s="71">
        <v>45108</v>
      </c>
      <c r="H304" s="72">
        <v>0.61</v>
      </c>
    </row>
    <row r="305" spans="1:8">
      <c r="A305" s="73" t="s">
        <v>109</v>
      </c>
      <c r="B305" s="74" t="s">
        <v>92</v>
      </c>
      <c r="C305" s="74" t="s">
        <v>161</v>
      </c>
      <c r="D305" s="74" t="s">
        <v>163</v>
      </c>
      <c r="E305" s="74">
        <v>83</v>
      </c>
      <c r="F305" s="74">
        <v>1208</v>
      </c>
      <c r="G305" s="74">
        <v>100264</v>
      </c>
      <c r="H305" s="75">
        <v>0.87</v>
      </c>
    </row>
    <row r="306" spans="1:8">
      <c r="A306" s="70" t="s">
        <v>99</v>
      </c>
      <c r="B306" s="71" t="s">
        <v>100</v>
      </c>
      <c r="C306" s="71" t="s">
        <v>164</v>
      </c>
      <c r="D306" s="71" t="s">
        <v>173</v>
      </c>
      <c r="E306" s="71">
        <v>45</v>
      </c>
      <c r="F306" s="71">
        <v>1353</v>
      </c>
      <c r="G306" s="71">
        <v>60885</v>
      </c>
      <c r="H306" s="72">
        <v>0.51</v>
      </c>
    </row>
    <row r="307" spans="1:8">
      <c r="A307" s="73" t="s">
        <v>96</v>
      </c>
      <c r="B307" s="74" t="s">
        <v>97</v>
      </c>
      <c r="C307" s="74" t="s">
        <v>164</v>
      </c>
      <c r="D307" s="74" t="s">
        <v>162</v>
      </c>
      <c r="E307" s="74">
        <v>61</v>
      </c>
      <c r="F307" s="74">
        <v>1295</v>
      </c>
      <c r="G307" s="74">
        <v>78995</v>
      </c>
      <c r="H307" s="75">
        <v>0.74</v>
      </c>
    </row>
    <row r="308" spans="1:8">
      <c r="A308" s="70" t="s">
        <v>99</v>
      </c>
      <c r="B308" s="71" t="s">
        <v>100</v>
      </c>
      <c r="C308" s="71" t="s">
        <v>84</v>
      </c>
      <c r="D308" s="71" t="s">
        <v>165</v>
      </c>
      <c r="E308" s="71">
        <v>39</v>
      </c>
      <c r="F308" s="71">
        <v>1277</v>
      </c>
      <c r="G308" s="71">
        <v>49803</v>
      </c>
      <c r="H308" s="72">
        <v>0.71</v>
      </c>
    </row>
    <row r="309" spans="1:8">
      <c r="A309" s="73" t="s">
        <v>99</v>
      </c>
      <c r="B309" s="74" t="s">
        <v>91</v>
      </c>
      <c r="C309" s="74" t="s">
        <v>161</v>
      </c>
      <c r="D309" s="74" t="s">
        <v>163</v>
      </c>
      <c r="E309" s="74">
        <v>84</v>
      </c>
      <c r="F309" s="74">
        <v>1302</v>
      </c>
      <c r="G309" s="74">
        <v>109368</v>
      </c>
      <c r="H309" s="75">
        <v>0.99</v>
      </c>
    </row>
    <row r="310" spans="1:8">
      <c r="A310" s="70" t="s">
        <v>109</v>
      </c>
      <c r="B310" s="71" t="s">
        <v>100</v>
      </c>
      <c r="C310" s="71" t="s">
        <v>166</v>
      </c>
      <c r="D310" s="71" t="s">
        <v>169</v>
      </c>
      <c r="E310" s="71">
        <v>71</v>
      </c>
      <c r="F310" s="71">
        <v>1169</v>
      </c>
      <c r="G310" s="71">
        <v>82999</v>
      </c>
      <c r="H310" s="72">
        <v>0.87</v>
      </c>
    </row>
    <row r="311" spans="1:8">
      <c r="A311" s="73" t="s">
        <v>109</v>
      </c>
      <c r="B311" s="74" t="s">
        <v>94</v>
      </c>
      <c r="C311" s="74" t="s">
        <v>84</v>
      </c>
      <c r="D311" s="74" t="s">
        <v>163</v>
      </c>
      <c r="E311" s="74">
        <v>76</v>
      </c>
      <c r="F311" s="74">
        <v>1296</v>
      </c>
      <c r="G311" s="74">
        <v>98496</v>
      </c>
      <c r="H311" s="75">
        <v>0.66</v>
      </c>
    </row>
    <row r="312" spans="1:8">
      <c r="A312" s="70" t="s">
        <v>96</v>
      </c>
      <c r="B312" s="71" t="s">
        <v>97</v>
      </c>
      <c r="C312" s="71" t="s">
        <v>166</v>
      </c>
      <c r="D312" s="71" t="s">
        <v>170</v>
      </c>
      <c r="E312" s="71">
        <v>76</v>
      </c>
      <c r="F312" s="71">
        <v>1033</v>
      </c>
      <c r="G312" s="71">
        <v>78508</v>
      </c>
      <c r="H312" s="72">
        <v>0.53</v>
      </c>
    </row>
    <row r="313" spans="1:8">
      <c r="A313" s="73" t="s">
        <v>104</v>
      </c>
      <c r="B313" s="74" t="s">
        <v>107</v>
      </c>
      <c r="C313" s="74" t="s">
        <v>83</v>
      </c>
      <c r="D313" s="74" t="s">
        <v>172</v>
      </c>
      <c r="E313" s="74">
        <v>23</v>
      </c>
      <c r="F313" s="74">
        <v>1100</v>
      </c>
      <c r="G313" s="74">
        <v>25300</v>
      </c>
      <c r="H313" s="75">
        <v>0.51</v>
      </c>
    </row>
    <row r="314" spans="1:8">
      <c r="A314" s="70" t="s">
        <v>109</v>
      </c>
      <c r="B314" s="71" t="s">
        <v>94</v>
      </c>
      <c r="C314" s="71" t="s">
        <v>83</v>
      </c>
      <c r="D314" s="71" t="s">
        <v>168</v>
      </c>
      <c r="E314" s="71">
        <v>75</v>
      </c>
      <c r="F314" s="71">
        <v>1000</v>
      </c>
      <c r="G314" s="71">
        <v>75000</v>
      </c>
      <c r="H314" s="72">
        <v>0.5</v>
      </c>
    </row>
    <row r="315" spans="1:8">
      <c r="A315" s="73" t="s">
        <v>90</v>
      </c>
      <c r="B315" s="74" t="s">
        <v>105</v>
      </c>
      <c r="C315" s="74" t="s">
        <v>164</v>
      </c>
      <c r="D315" s="74" t="s">
        <v>172</v>
      </c>
      <c r="E315" s="74">
        <v>41</v>
      </c>
      <c r="F315" s="74">
        <v>1202</v>
      </c>
      <c r="G315" s="74">
        <v>49282</v>
      </c>
      <c r="H315" s="75">
        <v>0.62</v>
      </c>
    </row>
    <row r="316" spans="1:8">
      <c r="A316" s="70" t="s">
        <v>110</v>
      </c>
      <c r="B316" s="71" t="s">
        <v>94</v>
      </c>
      <c r="C316" s="71" t="s">
        <v>83</v>
      </c>
      <c r="D316" s="71" t="s">
        <v>169</v>
      </c>
      <c r="E316" s="71">
        <v>99</v>
      </c>
      <c r="F316" s="71">
        <v>1005</v>
      </c>
      <c r="G316" s="71">
        <v>99495</v>
      </c>
      <c r="H316" s="72">
        <v>1</v>
      </c>
    </row>
    <row r="317" spans="1:8">
      <c r="A317" s="73" t="s">
        <v>96</v>
      </c>
      <c r="B317" s="74" t="s">
        <v>97</v>
      </c>
      <c r="C317" s="74" t="s">
        <v>84</v>
      </c>
      <c r="D317" s="74" t="s">
        <v>171</v>
      </c>
      <c r="E317" s="74">
        <v>62</v>
      </c>
      <c r="F317" s="74">
        <v>1454</v>
      </c>
      <c r="G317" s="74">
        <v>90148</v>
      </c>
      <c r="H317" s="75">
        <v>0.53</v>
      </c>
    </row>
    <row r="318" spans="1:8">
      <c r="A318" s="70" t="s">
        <v>90</v>
      </c>
      <c r="B318" s="71" t="s">
        <v>91</v>
      </c>
      <c r="C318" s="71" t="s">
        <v>83</v>
      </c>
      <c r="D318" s="71" t="s">
        <v>171</v>
      </c>
      <c r="E318" s="71">
        <v>63</v>
      </c>
      <c r="F318" s="71">
        <v>1016</v>
      </c>
      <c r="G318" s="71">
        <v>64008</v>
      </c>
      <c r="H318" s="72">
        <v>0.51</v>
      </c>
    </row>
    <row r="319" spans="1:8">
      <c r="A319" s="73" t="s">
        <v>109</v>
      </c>
      <c r="B319" s="74" t="s">
        <v>92</v>
      </c>
      <c r="C319" s="74" t="s">
        <v>166</v>
      </c>
      <c r="D319" s="74" t="s">
        <v>167</v>
      </c>
      <c r="E319" s="74">
        <v>4</v>
      </c>
      <c r="F319" s="74">
        <v>1049</v>
      </c>
      <c r="G319" s="74">
        <v>4196</v>
      </c>
      <c r="H319" s="75">
        <v>0.84</v>
      </c>
    </row>
    <row r="320" spans="1:8">
      <c r="A320" s="70" t="s">
        <v>90</v>
      </c>
      <c r="B320" s="71" t="s">
        <v>100</v>
      </c>
      <c r="C320" s="71" t="s">
        <v>84</v>
      </c>
      <c r="D320" s="71" t="s">
        <v>165</v>
      </c>
      <c r="E320" s="71">
        <v>4</v>
      </c>
      <c r="F320" s="71">
        <v>1202</v>
      </c>
      <c r="G320" s="71">
        <v>4808</v>
      </c>
      <c r="H320" s="72">
        <v>0.56999999999999995</v>
      </c>
    </row>
    <row r="321" spans="1:8">
      <c r="A321" s="73" t="s">
        <v>104</v>
      </c>
      <c r="B321" s="74" t="s">
        <v>100</v>
      </c>
      <c r="C321" s="74" t="s">
        <v>83</v>
      </c>
      <c r="D321" s="74" t="s">
        <v>172</v>
      </c>
      <c r="E321" s="74">
        <v>18</v>
      </c>
      <c r="F321" s="74">
        <v>1462</v>
      </c>
      <c r="G321" s="74">
        <v>26316</v>
      </c>
      <c r="H321" s="75">
        <v>0.91</v>
      </c>
    </row>
    <row r="322" spans="1:8">
      <c r="A322" s="70" t="s">
        <v>104</v>
      </c>
      <c r="B322" s="71" t="s">
        <v>105</v>
      </c>
      <c r="C322" s="71" t="s">
        <v>161</v>
      </c>
      <c r="D322" s="71" t="s">
        <v>168</v>
      </c>
      <c r="E322" s="71">
        <v>49</v>
      </c>
      <c r="F322" s="71">
        <v>1109</v>
      </c>
      <c r="G322" s="71">
        <v>54341</v>
      </c>
      <c r="H322" s="72">
        <v>0.76</v>
      </c>
    </row>
    <row r="323" spans="1:8">
      <c r="A323" s="73" t="s">
        <v>104</v>
      </c>
      <c r="B323" s="74" t="s">
        <v>100</v>
      </c>
      <c r="C323" s="74" t="s">
        <v>164</v>
      </c>
      <c r="D323" s="74" t="s">
        <v>172</v>
      </c>
      <c r="E323" s="74">
        <v>46</v>
      </c>
      <c r="F323" s="74">
        <v>1443</v>
      </c>
      <c r="G323" s="74">
        <v>66378</v>
      </c>
      <c r="H323" s="75">
        <v>0.56999999999999995</v>
      </c>
    </row>
    <row r="324" spans="1:8">
      <c r="A324" s="70" t="s">
        <v>99</v>
      </c>
      <c r="B324" s="71" t="s">
        <v>91</v>
      </c>
      <c r="C324" s="71" t="s">
        <v>84</v>
      </c>
      <c r="D324" s="71" t="s">
        <v>163</v>
      </c>
      <c r="E324" s="71">
        <v>24</v>
      </c>
      <c r="F324" s="71">
        <v>1019</v>
      </c>
      <c r="G324" s="71">
        <v>24456</v>
      </c>
      <c r="H324" s="72">
        <v>0.86</v>
      </c>
    </row>
    <row r="325" spans="1:8">
      <c r="A325" s="73" t="s">
        <v>109</v>
      </c>
      <c r="B325" s="74" t="s">
        <v>105</v>
      </c>
      <c r="C325" s="74" t="s">
        <v>164</v>
      </c>
      <c r="D325" s="74" t="s">
        <v>168</v>
      </c>
      <c r="E325" s="74">
        <v>35</v>
      </c>
      <c r="F325" s="74">
        <v>1144</v>
      </c>
      <c r="G325" s="74">
        <v>40040</v>
      </c>
      <c r="H325" s="75">
        <v>0.94</v>
      </c>
    </row>
    <row r="326" spans="1:8">
      <c r="A326" s="70" t="s">
        <v>96</v>
      </c>
      <c r="B326" s="71" t="s">
        <v>94</v>
      </c>
      <c r="C326" s="71" t="s">
        <v>164</v>
      </c>
      <c r="D326" s="71" t="s">
        <v>173</v>
      </c>
      <c r="E326" s="71">
        <v>24</v>
      </c>
      <c r="F326" s="71">
        <v>1142</v>
      </c>
      <c r="G326" s="71">
        <v>27408</v>
      </c>
      <c r="H326" s="72">
        <v>0.89</v>
      </c>
    </row>
    <row r="327" spans="1:8">
      <c r="A327" s="73" t="s">
        <v>109</v>
      </c>
      <c r="B327" s="74" t="s">
        <v>91</v>
      </c>
      <c r="C327" s="74" t="s">
        <v>83</v>
      </c>
      <c r="D327" s="74" t="s">
        <v>163</v>
      </c>
      <c r="E327" s="74">
        <v>32</v>
      </c>
      <c r="F327" s="74">
        <v>1343</v>
      </c>
      <c r="G327" s="74">
        <v>42976</v>
      </c>
      <c r="H327" s="75">
        <v>0.93</v>
      </c>
    </row>
    <row r="328" spans="1:8">
      <c r="A328" s="70" t="s">
        <v>104</v>
      </c>
      <c r="B328" s="71" t="s">
        <v>97</v>
      </c>
      <c r="C328" s="71" t="s">
        <v>83</v>
      </c>
      <c r="D328" s="71" t="s">
        <v>163</v>
      </c>
      <c r="E328" s="71">
        <v>39</v>
      </c>
      <c r="F328" s="71">
        <v>1110</v>
      </c>
      <c r="G328" s="71">
        <v>43290</v>
      </c>
      <c r="H328" s="72">
        <v>0.85</v>
      </c>
    </row>
    <row r="329" spans="1:8">
      <c r="A329" s="73" t="s">
        <v>109</v>
      </c>
      <c r="B329" s="74" t="s">
        <v>97</v>
      </c>
      <c r="C329" s="74" t="s">
        <v>166</v>
      </c>
      <c r="D329" s="74" t="s">
        <v>173</v>
      </c>
      <c r="E329" s="74">
        <v>9</v>
      </c>
      <c r="F329" s="74">
        <v>1212</v>
      </c>
      <c r="G329" s="74">
        <v>10908</v>
      </c>
      <c r="H329" s="75">
        <v>0.57999999999999996</v>
      </c>
    </row>
    <row r="330" spans="1:8">
      <c r="A330" s="70" t="s">
        <v>96</v>
      </c>
      <c r="B330" s="71" t="s">
        <v>107</v>
      </c>
      <c r="C330" s="71" t="s">
        <v>84</v>
      </c>
      <c r="D330" s="71" t="s">
        <v>170</v>
      </c>
      <c r="E330" s="71">
        <v>14</v>
      </c>
      <c r="F330" s="71">
        <v>1267</v>
      </c>
      <c r="G330" s="71">
        <v>17738</v>
      </c>
      <c r="H330" s="72">
        <v>0.69</v>
      </c>
    </row>
    <row r="331" spans="1:8">
      <c r="A331" s="73" t="s">
        <v>90</v>
      </c>
      <c r="B331" s="74" t="s">
        <v>94</v>
      </c>
      <c r="C331" s="74" t="s">
        <v>83</v>
      </c>
      <c r="D331" s="74" t="s">
        <v>167</v>
      </c>
      <c r="E331" s="74">
        <v>49</v>
      </c>
      <c r="F331" s="74">
        <v>1012</v>
      </c>
      <c r="G331" s="74">
        <v>49588</v>
      </c>
      <c r="H331" s="75">
        <v>0.85</v>
      </c>
    </row>
    <row r="332" spans="1:8">
      <c r="A332" s="70" t="s">
        <v>104</v>
      </c>
      <c r="B332" s="71" t="s">
        <v>107</v>
      </c>
      <c r="C332" s="71" t="s">
        <v>161</v>
      </c>
      <c r="D332" s="71" t="s">
        <v>173</v>
      </c>
      <c r="E332" s="71">
        <v>9</v>
      </c>
      <c r="F332" s="71">
        <v>1427</v>
      </c>
      <c r="G332" s="71">
        <v>12843</v>
      </c>
      <c r="H332" s="72">
        <v>0.71</v>
      </c>
    </row>
    <row r="333" spans="1:8">
      <c r="A333" s="73" t="s">
        <v>90</v>
      </c>
      <c r="B333" s="74" t="s">
        <v>107</v>
      </c>
      <c r="C333" s="74" t="s">
        <v>83</v>
      </c>
      <c r="D333" s="74" t="s">
        <v>168</v>
      </c>
      <c r="E333" s="74">
        <v>72</v>
      </c>
      <c r="F333" s="74">
        <v>1312</v>
      </c>
      <c r="G333" s="74">
        <v>94464</v>
      </c>
      <c r="H333" s="75">
        <v>0.95</v>
      </c>
    </row>
    <row r="334" spans="1:8">
      <c r="A334" s="70" t="s">
        <v>90</v>
      </c>
      <c r="B334" s="71" t="s">
        <v>91</v>
      </c>
      <c r="C334" s="71" t="s">
        <v>84</v>
      </c>
      <c r="D334" s="71" t="s">
        <v>171</v>
      </c>
      <c r="E334" s="71">
        <v>79</v>
      </c>
      <c r="F334" s="71">
        <v>1158</v>
      </c>
      <c r="G334" s="71">
        <v>91482</v>
      </c>
      <c r="H334" s="72">
        <v>0.85</v>
      </c>
    </row>
    <row r="335" spans="1:8">
      <c r="A335" s="73" t="s">
        <v>110</v>
      </c>
      <c r="B335" s="74" t="s">
        <v>107</v>
      </c>
      <c r="C335" s="74" t="s">
        <v>83</v>
      </c>
      <c r="D335" s="74" t="s">
        <v>162</v>
      </c>
      <c r="E335" s="74">
        <v>22</v>
      </c>
      <c r="F335" s="74">
        <v>1497</v>
      </c>
      <c r="G335" s="74">
        <v>32934</v>
      </c>
      <c r="H335" s="75">
        <v>0.53</v>
      </c>
    </row>
    <row r="336" spans="1:8">
      <c r="A336" s="70" t="s">
        <v>90</v>
      </c>
      <c r="B336" s="71" t="s">
        <v>97</v>
      </c>
      <c r="C336" s="71" t="s">
        <v>83</v>
      </c>
      <c r="D336" s="71" t="s">
        <v>162</v>
      </c>
      <c r="E336" s="71">
        <v>56</v>
      </c>
      <c r="F336" s="71">
        <v>1073</v>
      </c>
      <c r="G336" s="71">
        <v>60088</v>
      </c>
      <c r="H336" s="72">
        <v>0.9</v>
      </c>
    </row>
    <row r="337" spans="1:8">
      <c r="A337" s="73" t="s">
        <v>104</v>
      </c>
      <c r="B337" s="74" t="s">
        <v>94</v>
      </c>
      <c r="C337" s="74" t="s">
        <v>164</v>
      </c>
      <c r="D337" s="74" t="s">
        <v>170</v>
      </c>
      <c r="E337" s="74">
        <v>93</v>
      </c>
      <c r="F337" s="74">
        <v>1267</v>
      </c>
      <c r="G337" s="74">
        <v>117831</v>
      </c>
      <c r="H337" s="75">
        <v>0.56000000000000005</v>
      </c>
    </row>
    <row r="338" spans="1:8">
      <c r="A338" s="70" t="s">
        <v>104</v>
      </c>
      <c r="B338" s="71" t="s">
        <v>92</v>
      </c>
      <c r="C338" s="71" t="s">
        <v>83</v>
      </c>
      <c r="D338" s="71" t="s">
        <v>168</v>
      </c>
      <c r="E338" s="71">
        <v>26</v>
      </c>
      <c r="F338" s="71">
        <v>1164</v>
      </c>
      <c r="G338" s="71">
        <v>30264</v>
      </c>
      <c r="H338" s="72">
        <v>0.6</v>
      </c>
    </row>
    <row r="339" spans="1:8">
      <c r="A339" s="73" t="s">
        <v>90</v>
      </c>
      <c r="B339" s="74" t="s">
        <v>91</v>
      </c>
      <c r="C339" s="74" t="s">
        <v>161</v>
      </c>
      <c r="D339" s="74" t="s">
        <v>163</v>
      </c>
      <c r="E339" s="74">
        <v>67</v>
      </c>
      <c r="F339" s="74">
        <v>1329</v>
      </c>
      <c r="G339" s="74">
        <v>89043</v>
      </c>
      <c r="H339" s="75">
        <v>1</v>
      </c>
    </row>
    <row r="340" spans="1:8">
      <c r="A340" s="70" t="s">
        <v>104</v>
      </c>
      <c r="B340" s="71" t="s">
        <v>92</v>
      </c>
      <c r="C340" s="71" t="s">
        <v>83</v>
      </c>
      <c r="D340" s="71" t="s">
        <v>169</v>
      </c>
      <c r="E340" s="71">
        <v>98</v>
      </c>
      <c r="F340" s="71">
        <v>1010</v>
      </c>
      <c r="G340" s="71">
        <v>98980</v>
      </c>
      <c r="H340" s="72">
        <v>0.83</v>
      </c>
    </row>
    <row r="341" spans="1:8">
      <c r="A341" s="73" t="s">
        <v>104</v>
      </c>
      <c r="B341" s="74" t="s">
        <v>100</v>
      </c>
      <c r="C341" s="74" t="s">
        <v>164</v>
      </c>
      <c r="D341" s="74" t="s">
        <v>167</v>
      </c>
      <c r="E341" s="74">
        <v>59</v>
      </c>
      <c r="F341" s="74">
        <v>1474</v>
      </c>
      <c r="G341" s="74">
        <v>86966</v>
      </c>
      <c r="H341" s="75">
        <v>0.57999999999999996</v>
      </c>
    </row>
    <row r="342" spans="1:8">
      <c r="A342" s="70" t="s">
        <v>90</v>
      </c>
      <c r="B342" s="71" t="s">
        <v>91</v>
      </c>
      <c r="C342" s="71" t="s">
        <v>161</v>
      </c>
      <c r="D342" s="71" t="s">
        <v>172</v>
      </c>
      <c r="E342" s="71">
        <v>5</v>
      </c>
      <c r="F342" s="71">
        <v>1231</v>
      </c>
      <c r="G342" s="71">
        <v>6155</v>
      </c>
      <c r="H342" s="72">
        <v>0.61</v>
      </c>
    </row>
    <row r="343" spans="1:8">
      <c r="A343" s="73" t="s">
        <v>110</v>
      </c>
      <c r="B343" s="74" t="s">
        <v>94</v>
      </c>
      <c r="C343" s="74" t="s">
        <v>161</v>
      </c>
      <c r="D343" s="74" t="s">
        <v>168</v>
      </c>
      <c r="E343" s="74">
        <v>61</v>
      </c>
      <c r="F343" s="74">
        <v>1457</v>
      </c>
      <c r="G343" s="74">
        <v>88877</v>
      </c>
      <c r="H343" s="75">
        <v>0.54</v>
      </c>
    </row>
    <row r="344" spans="1:8">
      <c r="A344" s="70" t="s">
        <v>109</v>
      </c>
      <c r="B344" s="71" t="s">
        <v>92</v>
      </c>
      <c r="C344" s="71" t="s">
        <v>83</v>
      </c>
      <c r="D344" s="71" t="s">
        <v>169</v>
      </c>
      <c r="E344" s="71">
        <v>84</v>
      </c>
      <c r="F344" s="71">
        <v>1247</v>
      </c>
      <c r="G344" s="71">
        <v>104748</v>
      </c>
      <c r="H344" s="72">
        <v>0.65</v>
      </c>
    </row>
    <row r="345" spans="1:8">
      <c r="A345" s="73" t="s">
        <v>99</v>
      </c>
      <c r="B345" s="74" t="s">
        <v>91</v>
      </c>
      <c r="C345" s="74" t="s">
        <v>83</v>
      </c>
      <c r="D345" s="74" t="s">
        <v>162</v>
      </c>
      <c r="E345" s="74">
        <v>88</v>
      </c>
      <c r="F345" s="74">
        <v>1011</v>
      </c>
      <c r="G345" s="74">
        <v>88968</v>
      </c>
      <c r="H345" s="75">
        <v>0.71</v>
      </c>
    </row>
    <row r="346" spans="1:8">
      <c r="A346" s="70" t="s">
        <v>90</v>
      </c>
      <c r="B346" s="71" t="s">
        <v>97</v>
      </c>
      <c r="C346" s="71" t="s">
        <v>83</v>
      </c>
      <c r="D346" s="71" t="s">
        <v>163</v>
      </c>
      <c r="E346" s="71">
        <v>67</v>
      </c>
      <c r="F346" s="71">
        <v>1350</v>
      </c>
      <c r="G346" s="71">
        <v>90450</v>
      </c>
      <c r="H346" s="72">
        <v>0.64</v>
      </c>
    </row>
    <row r="347" spans="1:8">
      <c r="A347" s="73" t="s">
        <v>96</v>
      </c>
      <c r="B347" s="74" t="s">
        <v>107</v>
      </c>
      <c r="C347" s="74" t="s">
        <v>84</v>
      </c>
      <c r="D347" s="74" t="s">
        <v>169</v>
      </c>
      <c r="E347" s="74">
        <v>55</v>
      </c>
      <c r="F347" s="74">
        <v>1305</v>
      </c>
      <c r="G347" s="74">
        <v>71775</v>
      </c>
      <c r="H347" s="75">
        <v>0.72</v>
      </c>
    </row>
    <row r="348" spans="1:8">
      <c r="A348" s="70" t="s">
        <v>110</v>
      </c>
      <c r="B348" s="71" t="s">
        <v>105</v>
      </c>
      <c r="C348" s="71" t="s">
        <v>161</v>
      </c>
      <c r="D348" s="71" t="s">
        <v>170</v>
      </c>
      <c r="E348" s="71">
        <v>39</v>
      </c>
      <c r="F348" s="71">
        <v>1387</v>
      </c>
      <c r="G348" s="71">
        <v>54093</v>
      </c>
      <c r="H348" s="72">
        <v>0.99</v>
      </c>
    </row>
    <row r="349" spans="1:8">
      <c r="A349" s="73" t="s">
        <v>99</v>
      </c>
      <c r="B349" s="74" t="s">
        <v>105</v>
      </c>
      <c r="C349" s="74" t="s">
        <v>84</v>
      </c>
      <c r="D349" s="74" t="s">
        <v>169</v>
      </c>
      <c r="E349" s="74">
        <v>97</v>
      </c>
      <c r="F349" s="74">
        <v>1009</v>
      </c>
      <c r="G349" s="74">
        <v>97873</v>
      </c>
      <c r="H349" s="75">
        <v>0.81</v>
      </c>
    </row>
    <row r="350" spans="1:8">
      <c r="A350" s="70" t="s">
        <v>104</v>
      </c>
      <c r="B350" s="71" t="s">
        <v>94</v>
      </c>
      <c r="C350" s="71" t="s">
        <v>164</v>
      </c>
      <c r="D350" s="71" t="s">
        <v>165</v>
      </c>
      <c r="E350" s="71">
        <v>16</v>
      </c>
      <c r="F350" s="71">
        <v>1127</v>
      </c>
      <c r="G350" s="71">
        <v>18032</v>
      </c>
      <c r="H350" s="72">
        <v>0.67</v>
      </c>
    </row>
    <row r="351" spans="1:8">
      <c r="A351" s="73" t="s">
        <v>109</v>
      </c>
      <c r="B351" s="74" t="s">
        <v>105</v>
      </c>
      <c r="C351" s="74" t="s">
        <v>84</v>
      </c>
      <c r="D351" s="74" t="s">
        <v>162</v>
      </c>
      <c r="E351" s="74">
        <v>52</v>
      </c>
      <c r="F351" s="74">
        <v>1491</v>
      </c>
      <c r="G351" s="74">
        <v>77532</v>
      </c>
      <c r="H351" s="75">
        <v>0.51</v>
      </c>
    </row>
    <row r="352" spans="1:8">
      <c r="A352" s="70" t="s">
        <v>90</v>
      </c>
      <c r="B352" s="71" t="s">
        <v>92</v>
      </c>
      <c r="C352" s="71" t="s">
        <v>164</v>
      </c>
      <c r="D352" s="71" t="s">
        <v>167</v>
      </c>
      <c r="E352" s="71">
        <v>60</v>
      </c>
      <c r="F352" s="71">
        <v>1127</v>
      </c>
      <c r="G352" s="71">
        <v>67620</v>
      </c>
      <c r="H352" s="72">
        <v>0.98</v>
      </c>
    </row>
    <row r="353" spans="1:8">
      <c r="A353" s="73" t="s">
        <v>99</v>
      </c>
      <c r="B353" s="74" t="s">
        <v>105</v>
      </c>
      <c r="C353" s="74" t="s">
        <v>84</v>
      </c>
      <c r="D353" s="74" t="s">
        <v>172</v>
      </c>
      <c r="E353" s="74">
        <v>9</v>
      </c>
      <c r="F353" s="74">
        <v>1457</v>
      </c>
      <c r="G353" s="74">
        <v>13113</v>
      </c>
      <c r="H353" s="75">
        <v>0.92</v>
      </c>
    </row>
    <row r="354" spans="1:8">
      <c r="A354" s="70" t="s">
        <v>90</v>
      </c>
      <c r="B354" s="71" t="s">
        <v>97</v>
      </c>
      <c r="C354" s="71" t="s">
        <v>161</v>
      </c>
      <c r="D354" s="71" t="s">
        <v>170</v>
      </c>
      <c r="E354" s="71">
        <v>100</v>
      </c>
      <c r="F354" s="71">
        <v>1092</v>
      </c>
      <c r="G354" s="71">
        <v>109200</v>
      </c>
      <c r="H354" s="72">
        <v>0.67</v>
      </c>
    </row>
    <row r="355" spans="1:8">
      <c r="A355" s="73" t="s">
        <v>110</v>
      </c>
      <c r="B355" s="74" t="s">
        <v>107</v>
      </c>
      <c r="C355" s="74" t="s">
        <v>166</v>
      </c>
      <c r="D355" s="74" t="s">
        <v>165</v>
      </c>
      <c r="E355" s="74">
        <v>18</v>
      </c>
      <c r="F355" s="74">
        <v>1343</v>
      </c>
      <c r="G355" s="74">
        <v>24174</v>
      </c>
      <c r="H355" s="75">
        <v>0.94</v>
      </c>
    </row>
    <row r="356" spans="1:8">
      <c r="A356" s="70" t="s">
        <v>110</v>
      </c>
      <c r="B356" s="71" t="s">
        <v>100</v>
      </c>
      <c r="C356" s="71" t="s">
        <v>161</v>
      </c>
      <c r="D356" s="71" t="s">
        <v>169</v>
      </c>
      <c r="E356" s="71">
        <v>16</v>
      </c>
      <c r="F356" s="71">
        <v>1146</v>
      </c>
      <c r="G356" s="71">
        <v>18336</v>
      </c>
      <c r="H356" s="72">
        <v>0.55000000000000004</v>
      </c>
    </row>
    <row r="357" spans="1:8">
      <c r="A357" s="73" t="s">
        <v>109</v>
      </c>
      <c r="B357" s="74" t="s">
        <v>100</v>
      </c>
      <c r="C357" s="74" t="s">
        <v>164</v>
      </c>
      <c r="D357" s="74" t="s">
        <v>165</v>
      </c>
      <c r="E357" s="74">
        <v>69</v>
      </c>
      <c r="F357" s="74">
        <v>1473</v>
      </c>
      <c r="G357" s="74">
        <v>101637</v>
      </c>
      <c r="H357" s="75">
        <v>0.69</v>
      </c>
    </row>
    <row r="358" spans="1:8">
      <c r="A358" s="70" t="s">
        <v>104</v>
      </c>
      <c r="B358" s="71" t="s">
        <v>107</v>
      </c>
      <c r="C358" s="71" t="s">
        <v>164</v>
      </c>
      <c r="D358" s="71" t="s">
        <v>163</v>
      </c>
      <c r="E358" s="71">
        <v>36</v>
      </c>
      <c r="F358" s="71">
        <v>1270</v>
      </c>
      <c r="G358" s="71">
        <v>45720</v>
      </c>
      <c r="H358" s="72">
        <v>0.87</v>
      </c>
    </row>
    <row r="359" spans="1:8">
      <c r="A359" s="73" t="s">
        <v>99</v>
      </c>
      <c r="B359" s="74" t="s">
        <v>97</v>
      </c>
      <c r="C359" s="74" t="s">
        <v>166</v>
      </c>
      <c r="D359" s="74" t="s">
        <v>169</v>
      </c>
      <c r="E359" s="74">
        <v>59</v>
      </c>
      <c r="F359" s="74">
        <v>1221</v>
      </c>
      <c r="G359" s="74">
        <v>72039</v>
      </c>
      <c r="H359" s="75">
        <v>0.87</v>
      </c>
    </row>
    <row r="360" spans="1:8">
      <c r="A360" s="70" t="s">
        <v>104</v>
      </c>
      <c r="B360" s="71" t="s">
        <v>91</v>
      </c>
      <c r="C360" s="71" t="s">
        <v>83</v>
      </c>
      <c r="D360" s="71" t="s">
        <v>167</v>
      </c>
      <c r="E360" s="71">
        <v>93</v>
      </c>
      <c r="F360" s="71">
        <v>1153</v>
      </c>
      <c r="G360" s="71">
        <v>107229</v>
      </c>
      <c r="H360" s="72">
        <v>0.96</v>
      </c>
    </row>
    <row r="361" spans="1:8">
      <c r="A361" s="73" t="s">
        <v>109</v>
      </c>
      <c r="B361" s="74" t="s">
        <v>100</v>
      </c>
      <c r="C361" s="74" t="s">
        <v>166</v>
      </c>
      <c r="D361" s="74" t="s">
        <v>173</v>
      </c>
      <c r="E361" s="74">
        <v>61</v>
      </c>
      <c r="F361" s="74">
        <v>1139</v>
      </c>
      <c r="G361" s="74">
        <v>69479</v>
      </c>
      <c r="H361" s="75">
        <v>0.99</v>
      </c>
    </row>
    <row r="362" spans="1:8">
      <c r="A362" s="70" t="s">
        <v>110</v>
      </c>
      <c r="B362" s="71" t="s">
        <v>91</v>
      </c>
      <c r="C362" s="71" t="s">
        <v>161</v>
      </c>
      <c r="D362" s="71" t="s">
        <v>162</v>
      </c>
      <c r="E362" s="71">
        <v>82</v>
      </c>
      <c r="F362" s="71">
        <v>1082</v>
      </c>
      <c r="G362" s="71">
        <v>88724</v>
      </c>
      <c r="H362" s="72">
        <v>0.99</v>
      </c>
    </row>
    <row r="363" spans="1:8">
      <c r="A363" s="73" t="s">
        <v>99</v>
      </c>
      <c r="B363" s="74" t="s">
        <v>92</v>
      </c>
      <c r="C363" s="74" t="s">
        <v>164</v>
      </c>
      <c r="D363" s="74" t="s">
        <v>170</v>
      </c>
      <c r="E363" s="74">
        <v>53</v>
      </c>
      <c r="F363" s="74">
        <v>1275</v>
      </c>
      <c r="G363" s="74">
        <v>67575</v>
      </c>
      <c r="H363" s="75">
        <v>0.51</v>
      </c>
    </row>
    <row r="364" spans="1:8">
      <c r="A364" s="70" t="s">
        <v>110</v>
      </c>
      <c r="B364" s="71" t="s">
        <v>107</v>
      </c>
      <c r="C364" s="71" t="s">
        <v>84</v>
      </c>
      <c r="D364" s="71" t="s">
        <v>172</v>
      </c>
      <c r="E364" s="71">
        <v>30</v>
      </c>
      <c r="F364" s="71">
        <v>1089</v>
      </c>
      <c r="G364" s="71">
        <v>32670</v>
      </c>
      <c r="H364" s="72">
        <v>0.62</v>
      </c>
    </row>
    <row r="365" spans="1:8">
      <c r="A365" s="73" t="s">
        <v>96</v>
      </c>
      <c r="B365" s="74" t="s">
        <v>105</v>
      </c>
      <c r="C365" s="74" t="s">
        <v>84</v>
      </c>
      <c r="D365" s="74" t="s">
        <v>162</v>
      </c>
      <c r="E365" s="74">
        <v>10</v>
      </c>
      <c r="F365" s="74">
        <v>1076</v>
      </c>
      <c r="G365" s="74">
        <v>10760</v>
      </c>
      <c r="H365" s="75">
        <v>0.67</v>
      </c>
    </row>
    <row r="366" spans="1:8">
      <c r="A366" s="70" t="s">
        <v>96</v>
      </c>
      <c r="B366" s="71" t="s">
        <v>100</v>
      </c>
      <c r="C366" s="71" t="s">
        <v>84</v>
      </c>
      <c r="D366" s="71" t="s">
        <v>163</v>
      </c>
      <c r="E366" s="71">
        <v>95</v>
      </c>
      <c r="F366" s="71">
        <v>1184</v>
      </c>
      <c r="G366" s="71">
        <v>112480</v>
      </c>
      <c r="H366" s="72">
        <v>0.88</v>
      </c>
    </row>
    <row r="367" spans="1:8">
      <c r="A367" s="73" t="s">
        <v>90</v>
      </c>
      <c r="B367" s="74" t="s">
        <v>105</v>
      </c>
      <c r="C367" s="74" t="s">
        <v>161</v>
      </c>
      <c r="D367" s="74" t="s">
        <v>171</v>
      </c>
      <c r="E367" s="74">
        <v>27</v>
      </c>
      <c r="F367" s="74">
        <v>1156</v>
      </c>
      <c r="G367" s="74">
        <v>31212</v>
      </c>
      <c r="H367" s="75">
        <v>0.86</v>
      </c>
    </row>
    <row r="368" spans="1:8">
      <c r="A368" s="70" t="s">
        <v>99</v>
      </c>
      <c r="B368" s="71" t="s">
        <v>105</v>
      </c>
      <c r="C368" s="71" t="s">
        <v>164</v>
      </c>
      <c r="D368" s="71" t="s">
        <v>167</v>
      </c>
      <c r="E368" s="71">
        <v>73</v>
      </c>
      <c r="F368" s="71">
        <v>1266</v>
      </c>
      <c r="G368" s="71">
        <v>92418</v>
      </c>
      <c r="H368" s="72">
        <v>0.72</v>
      </c>
    </row>
    <row r="369" spans="1:8">
      <c r="A369" s="73" t="s">
        <v>109</v>
      </c>
      <c r="B369" s="74" t="s">
        <v>92</v>
      </c>
      <c r="C369" s="74" t="s">
        <v>83</v>
      </c>
      <c r="D369" s="74" t="s">
        <v>171</v>
      </c>
      <c r="E369" s="74">
        <v>81</v>
      </c>
      <c r="F369" s="74">
        <v>1310</v>
      </c>
      <c r="G369" s="74">
        <v>106110</v>
      </c>
      <c r="H369" s="75">
        <v>0.79</v>
      </c>
    </row>
    <row r="370" spans="1:8">
      <c r="A370" s="70" t="s">
        <v>109</v>
      </c>
      <c r="B370" s="71" t="s">
        <v>100</v>
      </c>
      <c r="C370" s="71" t="s">
        <v>161</v>
      </c>
      <c r="D370" s="71" t="s">
        <v>168</v>
      </c>
      <c r="E370" s="71">
        <v>65</v>
      </c>
      <c r="F370" s="71">
        <v>1496</v>
      </c>
      <c r="G370" s="71">
        <v>97240</v>
      </c>
      <c r="H370" s="72">
        <v>0.6</v>
      </c>
    </row>
    <row r="371" spans="1:8">
      <c r="A371" s="73" t="s">
        <v>104</v>
      </c>
      <c r="B371" s="74" t="s">
        <v>107</v>
      </c>
      <c r="C371" s="74" t="s">
        <v>161</v>
      </c>
      <c r="D371" s="74" t="s">
        <v>168</v>
      </c>
      <c r="E371" s="74">
        <v>15</v>
      </c>
      <c r="F371" s="74">
        <v>1456</v>
      </c>
      <c r="G371" s="74">
        <v>21840</v>
      </c>
      <c r="H371" s="75">
        <v>0.59</v>
      </c>
    </row>
    <row r="372" spans="1:8">
      <c r="A372" s="70" t="s">
        <v>96</v>
      </c>
      <c r="B372" s="71" t="s">
        <v>105</v>
      </c>
      <c r="C372" s="71" t="s">
        <v>83</v>
      </c>
      <c r="D372" s="71" t="s">
        <v>173</v>
      </c>
      <c r="E372" s="71">
        <v>41</v>
      </c>
      <c r="F372" s="71">
        <v>1309</v>
      </c>
      <c r="G372" s="71">
        <v>53669</v>
      </c>
      <c r="H372" s="72">
        <v>0.56000000000000005</v>
      </c>
    </row>
    <row r="373" spans="1:8">
      <c r="A373" s="73" t="s">
        <v>90</v>
      </c>
      <c r="B373" s="74" t="s">
        <v>105</v>
      </c>
      <c r="C373" s="74" t="s">
        <v>161</v>
      </c>
      <c r="D373" s="74" t="s">
        <v>169</v>
      </c>
      <c r="E373" s="74">
        <v>15</v>
      </c>
      <c r="F373" s="74">
        <v>1287</v>
      </c>
      <c r="G373" s="74">
        <v>19305</v>
      </c>
      <c r="H373" s="75">
        <v>0.55000000000000004</v>
      </c>
    </row>
    <row r="374" spans="1:8">
      <c r="A374" s="70" t="s">
        <v>110</v>
      </c>
      <c r="B374" s="71" t="s">
        <v>91</v>
      </c>
      <c r="C374" s="71" t="s">
        <v>161</v>
      </c>
      <c r="D374" s="71" t="s">
        <v>169</v>
      </c>
      <c r="E374" s="71">
        <v>10</v>
      </c>
      <c r="F374" s="71">
        <v>1208</v>
      </c>
      <c r="G374" s="71">
        <v>12080</v>
      </c>
      <c r="H374" s="72">
        <v>0.9</v>
      </c>
    </row>
    <row r="375" spans="1:8">
      <c r="A375" s="73" t="s">
        <v>110</v>
      </c>
      <c r="B375" s="74" t="s">
        <v>100</v>
      </c>
      <c r="C375" s="74" t="s">
        <v>161</v>
      </c>
      <c r="D375" s="74" t="s">
        <v>167</v>
      </c>
      <c r="E375" s="74">
        <v>3</v>
      </c>
      <c r="F375" s="74">
        <v>1300</v>
      </c>
      <c r="G375" s="74">
        <v>3900</v>
      </c>
      <c r="H375" s="75">
        <v>0.82</v>
      </c>
    </row>
    <row r="376" spans="1:8">
      <c r="A376" s="70" t="s">
        <v>104</v>
      </c>
      <c r="B376" s="71" t="s">
        <v>105</v>
      </c>
      <c r="C376" s="71" t="s">
        <v>166</v>
      </c>
      <c r="D376" s="71" t="s">
        <v>170</v>
      </c>
      <c r="E376" s="71">
        <v>27</v>
      </c>
      <c r="F376" s="71">
        <v>1129</v>
      </c>
      <c r="G376" s="71">
        <v>30483</v>
      </c>
      <c r="H376" s="72">
        <v>0.81</v>
      </c>
    </row>
    <row r="377" spans="1:8">
      <c r="A377" s="73" t="s">
        <v>104</v>
      </c>
      <c r="B377" s="74" t="s">
        <v>100</v>
      </c>
      <c r="C377" s="74" t="s">
        <v>84</v>
      </c>
      <c r="D377" s="74" t="s">
        <v>168</v>
      </c>
      <c r="E377" s="74">
        <v>61</v>
      </c>
      <c r="F377" s="74">
        <v>1251</v>
      </c>
      <c r="G377" s="74">
        <v>76311</v>
      </c>
      <c r="H377" s="75">
        <v>0.68</v>
      </c>
    </row>
    <row r="378" spans="1:8">
      <c r="A378" s="70" t="s">
        <v>109</v>
      </c>
      <c r="B378" s="71" t="s">
        <v>107</v>
      </c>
      <c r="C378" s="71" t="s">
        <v>166</v>
      </c>
      <c r="D378" s="71" t="s">
        <v>163</v>
      </c>
      <c r="E378" s="71">
        <v>90</v>
      </c>
      <c r="F378" s="71">
        <v>1254</v>
      </c>
      <c r="G378" s="71">
        <v>112860</v>
      </c>
      <c r="H378" s="72">
        <v>1</v>
      </c>
    </row>
    <row r="379" spans="1:8">
      <c r="A379" s="73" t="s">
        <v>104</v>
      </c>
      <c r="B379" s="74" t="s">
        <v>92</v>
      </c>
      <c r="C379" s="74" t="s">
        <v>166</v>
      </c>
      <c r="D379" s="74" t="s">
        <v>172</v>
      </c>
      <c r="E379" s="74">
        <v>56</v>
      </c>
      <c r="F379" s="74">
        <v>1427</v>
      </c>
      <c r="G379" s="74">
        <v>79912</v>
      </c>
      <c r="H379" s="75">
        <v>0.89</v>
      </c>
    </row>
    <row r="380" spans="1:8">
      <c r="A380" s="70" t="s">
        <v>96</v>
      </c>
      <c r="B380" s="71" t="s">
        <v>92</v>
      </c>
      <c r="C380" s="71" t="s">
        <v>161</v>
      </c>
      <c r="D380" s="71" t="s">
        <v>169</v>
      </c>
      <c r="E380" s="71">
        <v>100</v>
      </c>
      <c r="F380" s="71">
        <v>1385</v>
      </c>
      <c r="G380" s="71">
        <v>138500</v>
      </c>
      <c r="H380" s="72">
        <v>0.78</v>
      </c>
    </row>
    <row r="381" spans="1:8">
      <c r="A381" s="73" t="s">
        <v>104</v>
      </c>
      <c r="B381" s="74" t="s">
        <v>107</v>
      </c>
      <c r="C381" s="74" t="s">
        <v>161</v>
      </c>
      <c r="D381" s="74" t="s">
        <v>168</v>
      </c>
      <c r="E381" s="74">
        <v>23</v>
      </c>
      <c r="F381" s="74">
        <v>1235</v>
      </c>
      <c r="G381" s="74">
        <v>28405</v>
      </c>
      <c r="H381" s="75">
        <v>0.56999999999999995</v>
      </c>
    </row>
    <row r="382" spans="1:8">
      <c r="A382" s="70" t="s">
        <v>109</v>
      </c>
      <c r="B382" s="71" t="s">
        <v>92</v>
      </c>
      <c r="C382" s="71" t="s">
        <v>164</v>
      </c>
      <c r="D382" s="71" t="s">
        <v>162</v>
      </c>
      <c r="E382" s="71">
        <v>15</v>
      </c>
      <c r="F382" s="71">
        <v>1100</v>
      </c>
      <c r="G382" s="71">
        <v>16500</v>
      </c>
      <c r="H382" s="72">
        <v>0.78</v>
      </c>
    </row>
    <row r="383" spans="1:8">
      <c r="A383" s="73" t="s">
        <v>109</v>
      </c>
      <c r="B383" s="74" t="s">
        <v>94</v>
      </c>
      <c r="C383" s="74" t="s">
        <v>164</v>
      </c>
      <c r="D383" s="74" t="s">
        <v>170</v>
      </c>
      <c r="E383" s="74">
        <v>4</v>
      </c>
      <c r="F383" s="74">
        <v>1101</v>
      </c>
      <c r="G383" s="74">
        <v>4404</v>
      </c>
      <c r="H383" s="75">
        <v>0.56999999999999995</v>
      </c>
    </row>
    <row r="384" spans="1:8">
      <c r="A384" s="70" t="s">
        <v>110</v>
      </c>
      <c r="B384" s="71" t="s">
        <v>94</v>
      </c>
      <c r="C384" s="71" t="s">
        <v>164</v>
      </c>
      <c r="D384" s="71" t="s">
        <v>165</v>
      </c>
      <c r="E384" s="71">
        <v>55</v>
      </c>
      <c r="F384" s="71">
        <v>1055</v>
      </c>
      <c r="G384" s="71">
        <v>58025</v>
      </c>
      <c r="H384" s="72">
        <v>0.71</v>
      </c>
    </row>
    <row r="385" spans="1:8">
      <c r="A385" s="73" t="s">
        <v>90</v>
      </c>
      <c r="B385" s="74" t="s">
        <v>105</v>
      </c>
      <c r="C385" s="74" t="s">
        <v>83</v>
      </c>
      <c r="D385" s="74" t="s">
        <v>168</v>
      </c>
      <c r="E385" s="74">
        <v>23</v>
      </c>
      <c r="F385" s="74">
        <v>1427</v>
      </c>
      <c r="G385" s="74">
        <v>32821</v>
      </c>
      <c r="H385" s="75">
        <v>0.61</v>
      </c>
    </row>
    <row r="386" spans="1:8">
      <c r="A386" s="70" t="s">
        <v>104</v>
      </c>
      <c r="B386" s="71" t="s">
        <v>100</v>
      </c>
      <c r="C386" s="71" t="s">
        <v>83</v>
      </c>
      <c r="D386" s="71" t="s">
        <v>169</v>
      </c>
      <c r="E386" s="71">
        <v>96</v>
      </c>
      <c r="F386" s="71">
        <v>1397</v>
      </c>
      <c r="G386" s="71">
        <v>134112</v>
      </c>
      <c r="H386" s="72">
        <v>0.84</v>
      </c>
    </row>
    <row r="387" spans="1:8">
      <c r="A387" s="73" t="s">
        <v>109</v>
      </c>
      <c r="B387" s="74" t="s">
        <v>100</v>
      </c>
      <c r="C387" s="74" t="s">
        <v>83</v>
      </c>
      <c r="D387" s="74" t="s">
        <v>170</v>
      </c>
      <c r="E387" s="74">
        <v>85</v>
      </c>
      <c r="F387" s="74">
        <v>1105</v>
      </c>
      <c r="G387" s="74">
        <v>93925</v>
      </c>
      <c r="H387" s="75">
        <v>0.52</v>
      </c>
    </row>
    <row r="388" spans="1:8">
      <c r="A388" s="70" t="s">
        <v>104</v>
      </c>
      <c r="B388" s="71" t="s">
        <v>105</v>
      </c>
      <c r="C388" s="71" t="s">
        <v>83</v>
      </c>
      <c r="D388" s="71" t="s">
        <v>165</v>
      </c>
      <c r="E388" s="71">
        <v>10</v>
      </c>
      <c r="F388" s="71">
        <v>1224</v>
      </c>
      <c r="G388" s="71">
        <v>12240</v>
      </c>
      <c r="H388" s="72">
        <v>0.79</v>
      </c>
    </row>
    <row r="389" spans="1:8">
      <c r="A389" s="73" t="s">
        <v>96</v>
      </c>
      <c r="B389" s="74" t="s">
        <v>94</v>
      </c>
      <c r="C389" s="74" t="s">
        <v>166</v>
      </c>
      <c r="D389" s="74" t="s">
        <v>171</v>
      </c>
      <c r="E389" s="74">
        <v>93</v>
      </c>
      <c r="F389" s="74">
        <v>1373</v>
      </c>
      <c r="G389" s="74">
        <v>127689</v>
      </c>
      <c r="H389" s="75">
        <v>0.85</v>
      </c>
    </row>
    <row r="390" spans="1:8">
      <c r="A390" s="70" t="s">
        <v>109</v>
      </c>
      <c r="B390" s="71" t="s">
        <v>94</v>
      </c>
      <c r="C390" s="71" t="s">
        <v>83</v>
      </c>
      <c r="D390" s="71" t="s">
        <v>168</v>
      </c>
      <c r="E390" s="71">
        <v>12</v>
      </c>
      <c r="F390" s="71">
        <v>1329</v>
      </c>
      <c r="G390" s="71">
        <v>15948</v>
      </c>
      <c r="H390" s="72">
        <v>0.76</v>
      </c>
    </row>
    <row r="391" spans="1:8">
      <c r="A391" s="73" t="s">
        <v>110</v>
      </c>
      <c r="B391" s="74" t="s">
        <v>97</v>
      </c>
      <c r="C391" s="74" t="s">
        <v>161</v>
      </c>
      <c r="D391" s="74" t="s">
        <v>170</v>
      </c>
      <c r="E391" s="74">
        <v>5</v>
      </c>
      <c r="F391" s="74">
        <v>1325</v>
      </c>
      <c r="G391" s="74">
        <v>6625</v>
      </c>
      <c r="H391" s="75">
        <v>0.78</v>
      </c>
    </row>
    <row r="392" spans="1:8">
      <c r="A392" s="70" t="s">
        <v>109</v>
      </c>
      <c r="B392" s="71" t="s">
        <v>107</v>
      </c>
      <c r="C392" s="71" t="s">
        <v>161</v>
      </c>
      <c r="D392" s="71" t="s">
        <v>169</v>
      </c>
      <c r="E392" s="71">
        <v>56</v>
      </c>
      <c r="F392" s="71">
        <v>1476</v>
      </c>
      <c r="G392" s="71">
        <v>82656</v>
      </c>
      <c r="H392" s="72">
        <v>0.92</v>
      </c>
    </row>
    <row r="393" spans="1:8">
      <c r="A393" s="73" t="s">
        <v>104</v>
      </c>
      <c r="B393" s="74" t="s">
        <v>92</v>
      </c>
      <c r="C393" s="74" t="s">
        <v>166</v>
      </c>
      <c r="D393" s="74" t="s">
        <v>169</v>
      </c>
      <c r="E393" s="74">
        <v>94</v>
      </c>
      <c r="F393" s="74">
        <v>1440</v>
      </c>
      <c r="G393" s="74">
        <v>135360</v>
      </c>
      <c r="H393" s="75">
        <v>0.64</v>
      </c>
    </row>
    <row r="394" spans="1:8">
      <c r="A394" s="70" t="s">
        <v>110</v>
      </c>
      <c r="B394" s="71" t="s">
        <v>105</v>
      </c>
      <c r="C394" s="71" t="s">
        <v>161</v>
      </c>
      <c r="D394" s="71" t="s">
        <v>167</v>
      </c>
      <c r="E394" s="71">
        <v>91</v>
      </c>
      <c r="F394" s="71">
        <v>1190</v>
      </c>
      <c r="G394" s="71">
        <v>108290</v>
      </c>
      <c r="H394" s="72">
        <v>0.86</v>
      </c>
    </row>
    <row r="395" spans="1:8">
      <c r="A395" s="73" t="s">
        <v>90</v>
      </c>
      <c r="B395" s="74" t="s">
        <v>97</v>
      </c>
      <c r="C395" s="74" t="s">
        <v>83</v>
      </c>
      <c r="D395" s="74" t="s">
        <v>165</v>
      </c>
      <c r="E395" s="74">
        <v>54</v>
      </c>
      <c r="F395" s="74">
        <v>1224</v>
      </c>
      <c r="G395" s="74">
        <v>66096</v>
      </c>
      <c r="H395" s="75">
        <v>0.92</v>
      </c>
    </row>
    <row r="396" spans="1:8">
      <c r="A396" s="70" t="s">
        <v>104</v>
      </c>
      <c r="B396" s="71" t="s">
        <v>97</v>
      </c>
      <c r="C396" s="71" t="s">
        <v>83</v>
      </c>
      <c r="D396" s="71" t="s">
        <v>168</v>
      </c>
      <c r="E396" s="71">
        <v>43</v>
      </c>
      <c r="F396" s="71">
        <v>1223</v>
      </c>
      <c r="G396" s="71">
        <v>52589</v>
      </c>
      <c r="H396" s="72">
        <v>0.83</v>
      </c>
    </row>
    <row r="397" spans="1:8">
      <c r="A397" s="73" t="s">
        <v>90</v>
      </c>
      <c r="B397" s="74" t="s">
        <v>105</v>
      </c>
      <c r="C397" s="74" t="s">
        <v>166</v>
      </c>
      <c r="D397" s="74" t="s">
        <v>169</v>
      </c>
      <c r="E397" s="74">
        <v>19</v>
      </c>
      <c r="F397" s="74">
        <v>1261</v>
      </c>
      <c r="G397" s="74">
        <v>23959</v>
      </c>
      <c r="H397" s="75">
        <v>0.55000000000000004</v>
      </c>
    </row>
    <row r="398" spans="1:8">
      <c r="A398" s="70" t="s">
        <v>90</v>
      </c>
      <c r="B398" s="71" t="s">
        <v>100</v>
      </c>
      <c r="C398" s="71" t="s">
        <v>84</v>
      </c>
      <c r="D398" s="71" t="s">
        <v>173</v>
      </c>
      <c r="E398" s="71">
        <v>71</v>
      </c>
      <c r="F398" s="71">
        <v>1313</v>
      </c>
      <c r="G398" s="71">
        <v>93223</v>
      </c>
      <c r="H398" s="72">
        <v>0.66</v>
      </c>
    </row>
    <row r="399" spans="1:8">
      <c r="A399" s="73" t="s">
        <v>110</v>
      </c>
      <c r="B399" s="74" t="s">
        <v>107</v>
      </c>
      <c r="C399" s="74" t="s">
        <v>161</v>
      </c>
      <c r="D399" s="74" t="s">
        <v>168</v>
      </c>
      <c r="E399" s="74">
        <v>64</v>
      </c>
      <c r="F399" s="74">
        <v>1076</v>
      </c>
      <c r="G399" s="74">
        <v>68864</v>
      </c>
      <c r="H399" s="75">
        <v>0.71</v>
      </c>
    </row>
    <row r="400" spans="1:8">
      <c r="A400" s="70" t="s">
        <v>90</v>
      </c>
      <c r="B400" s="71" t="s">
        <v>100</v>
      </c>
      <c r="C400" s="71" t="s">
        <v>161</v>
      </c>
      <c r="D400" s="71" t="s">
        <v>163</v>
      </c>
      <c r="E400" s="71">
        <v>38</v>
      </c>
      <c r="F400" s="71">
        <v>1097</v>
      </c>
      <c r="G400" s="71">
        <v>41686</v>
      </c>
      <c r="H400" s="72">
        <v>0.67</v>
      </c>
    </row>
    <row r="401" spans="1:8">
      <c r="A401" s="73" t="s">
        <v>110</v>
      </c>
      <c r="B401" s="74" t="s">
        <v>107</v>
      </c>
      <c r="C401" s="74" t="s">
        <v>83</v>
      </c>
      <c r="D401" s="74" t="s">
        <v>163</v>
      </c>
      <c r="E401" s="74">
        <v>50</v>
      </c>
      <c r="F401" s="74">
        <v>1146</v>
      </c>
      <c r="G401" s="74">
        <v>57300</v>
      </c>
      <c r="H401" s="75">
        <v>0.67</v>
      </c>
    </row>
    <row r="402" spans="1:8">
      <c r="A402" s="70" t="s">
        <v>96</v>
      </c>
      <c r="B402" s="71" t="s">
        <v>92</v>
      </c>
      <c r="C402" s="71" t="s">
        <v>164</v>
      </c>
      <c r="D402" s="71" t="s">
        <v>171</v>
      </c>
      <c r="E402" s="71">
        <v>98</v>
      </c>
      <c r="F402" s="71">
        <v>1064</v>
      </c>
      <c r="G402" s="71">
        <v>104272</v>
      </c>
      <c r="H402" s="72">
        <v>0.85</v>
      </c>
    </row>
    <row r="403" spans="1:8">
      <c r="A403" s="73" t="s">
        <v>99</v>
      </c>
      <c r="B403" s="74" t="s">
        <v>92</v>
      </c>
      <c r="C403" s="74" t="s">
        <v>83</v>
      </c>
      <c r="D403" s="74" t="s">
        <v>170</v>
      </c>
      <c r="E403" s="74">
        <v>72</v>
      </c>
      <c r="F403" s="74">
        <v>1364</v>
      </c>
      <c r="G403" s="74">
        <v>98208</v>
      </c>
      <c r="H403" s="75">
        <v>0.7</v>
      </c>
    </row>
    <row r="404" spans="1:8">
      <c r="A404" s="70" t="s">
        <v>104</v>
      </c>
      <c r="B404" s="71" t="s">
        <v>105</v>
      </c>
      <c r="C404" s="71" t="s">
        <v>164</v>
      </c>
      <c r="D404" s="71" t="s">
        <v>172</v>
      </c>
      <c r="E404" s="71">
        <v>62</v>
      </c>
      <c r="F404" s="71">
        <v>1056</v>
      </c>
      <c r="G404" s="71">
        <v>65472</v>
      </c>
      <c r="H404" s="72">
        <v>0.62</v>
      </c>
    </row>
    <row r="405" spans="1:8">
      <c r="A405" s="73" t="s">
        <v>110</v>
      </c>
      <c r="B405" s="74" t="s">
        <v>94</v>
      </c>
      <c r="C405" s="74" t="s">
        <v>83</v>
      </c>
      <c r="D405" s="74" t="s">
        <v>173</v>
      </c>
      <c r="E405" s="74">
        <v>43</v>
      </c>
      <c r="F405" s="74">
        <v>1467</v>
      </c>
      <c r="G405" s="74">
        <v>63081</v>
      </c>
      <c r="H405" s="75">
        <v>0.54</v>
      </c>
    </row>
    <row r="406" spans="1:8">
      <c r="A406" s="70" t="s">
        <v>96</v>
      </c>
      <c r="B406" s="71" t="s">
        <v>92</v>
      </c>
      <c r="C406" s="71" t="s">
        <v>83</v>
      </c>
      <c r="D406" s="71" t="s">
        <v>165</v>
      </c>
      <c r="E406" s="71">
        <v>25</v>
      </c>
      <c r="F406" s="71">
        <v>1383</v>
      </c>
      <c r="G406" s="71">
        <v>34575</v>
      </c>
      <c r="H406" s="72">
        <v>0.67</v>
      </c>
    </row>
    <row r="407" spans="1:8">
      <c r="A407" s="73" t="s">
        <v>96</v>
      </c>
      <c r="B407" s="74" t="s">
        <v>107</v>
      </c>
      <c r="C407" s="74" t="s">
        <v>84</v>
      </c>
      <c r="D407" s="74" t="s">
        <v>163</v>
      </c>
      <c r="E407" s="74">
        <v>9</v>
      </c>
      <c r="F407" s="74">
        <v>1444</v>
      </c>
      <c r="G407" s="74">
        <v>12996</v>
      </c>
      <c r="H407" s="75">
        <v>0.79</v>
      </c>
    </row>
    <row r="408" spans="1:8">
      <c r="A408" s="70" t="s">
        <v>109</v>
      </c>
      <c r="B408" s="71" t="s">
        <v>92</v>
      </c>
      <c r="C408" s="71" t="s">
        <v>166</v>
      </c>
      <c r="D408" s="71" t="s">
        <v>170</v>
      </c>
      <c r="E408" s="71">
        <v>89</v>
      </c>
      <c r="F408" s="71">
        <v>1251</v>
      </c>
      <c r="G408" s="71">
        <v>111339</v>
      </c>
      <c r="H408" s="72">
        <v>0.98</v>
      </c>
    </row>
    <row r="409" spans="1:8">
      <c r="A409" s="73" t="s">
        <v>99</v>
      </c>
      <c r="B409" s="74" t="s">
        <v>91</v>
      </c>
      <c r="C409" s="74" t="s">
        <v>166</v>
      </c>
      <c r="D409" s="74" t="s">
        <v>173</v>
      </c>
      <c r="E409" s="74">
        <v>78</v>
      </c>
      <c r="F409" s="74">
        <v>1491</v>
      </c>
      <c r="G409" s="74">
        <v>116298</v>
      </c>
      <c r="H409" s="75">
        <v>0.96</v>
      </c>
    </row>
    <row r="410" spans="1:8">
      <c r="A410" s="70" t="s">
        <v>96</v>
      </c>
      <c r="B410" s="71" t="s">
        <v>94</v>
      </c>
      <c r="C410" s="71" t="s">
        <v>166</v>
      </c>
      <c r="D410" s="71" t="s">
        <v>167</v>
      </c>
      <c r="E410" s="71">
        <v>82</v>
      </c>
      <c r="F410" s="71">
        <v>1061</v>
      </c>
      <c r="G410" s="71">
        <v>87002</v>
      </c>
      <c r="H410" s="72">
        <v>0.68</v>
      </c>
    </row>
    <row r="411" spans="1:8">
      <c r="A411" s="73" t="s">
        <v>110</v>
      </c>
      <c r="B411" s="74" t="s">
        <v>94</v>
      </c>
      <c r="C411" s="74" t="s">
        <v>83</v>
      </c>
      <c r="D411" s="74" t="s">
        <v>168</v>
      </c>
      <c r="E411" s="74">
        <v>30</v>
      </c>
      <c r="F411" s="74">
        <v>1268</v>
      </c>
      <c r="G411" s="74">
        <v>38040</v>
      </c>
      <c r="H411" s="75">
        <v>0.61</v>
      </c>
    </row>
    <row r="412" spans="1:8">
      <c r="A412" s="70" t="s">
        <v>109</v>
      </c>
      <c r="B412" s="71" t="s">
        <v>91</v>
      </c>
      <c r="C412" s="71" t="s">
        <v>84</v>
      </c>
      <c r="D412" s="71" t="s">
        <v>165</v>
      </c>
      <c r="E412" s="71">
        <v>71</v>
      </c>
      <c r="F412" s="71">
        <v>1160</v>
      </c>
      <c r="G412" s="71">
        <v>82360</v>
      </c>
      <c r="H412" s="72">
        <v>0.89</v>
      </c>
    </row>
    <row r="413" spans="1:8">
      <c r="A413" s="73" t="s">
        <v>96</v>
      </c>
      <c r="B413" s="74" t="s">
        <v>91</v>
      </c>
      <c r="C413" s="74" t="s">
        <v>84</v>
      </c>
      <c r="D413" s="74" t="s">
        <v>170</v>
      </c>
      <c r="E413" s="74">
        <v>75</v>
      </c>
      <c r="F413" s="74">
        <v>1098</v>
      </c>
      <c r="G413" s="74">
        <v>82350</v>
      </c>
      <c r="H413" s="75">
        <v>0.72</v>
      </c>
    </row>
    <row r="414" spans="1:8">
      <c r="A414" s="70" t="s">
        <v>96</v>
      </c>
      <c r="B414" s="71" t="s">
        <v>100</v>
      </c>
      <c r="C414" s="71" t="s">
        <v>164</v>
      </c>
      <c r="D414" s="71" t="s">
        <v>170</v>
      </c>
      <c r="E414" s="71">
        <v>11</v>
      </c>
      <c r="F414" s="71">
        <v>1394</v>
      </c>
      <c r="G414" s="71">
        <v>15334</v>
      </c>
      <c r="H414" s="72">
        <v>0.53</v>
      </c>
    </row>
    <row r="415" spans="1:8">
      <c r="A415" s="73" t="s">
        <v>110</v>
      </c>
      <c r="B415" s="74" t="s">
        <v>94</v>
      </c>
      <c r="C415" s="74" t="s">
        <v>84</v>
      </c>
      <c r="D415" s="74" t="s">
        <v>165</v>
      </c>
      <c r="E415" s="74">
        <v>62</v>
      </c>
      <c r="F415" s="74">
        <v>1119</v>
      </c>
      <c r="G415" s="74">
        <v>69378</v>
      </c>
      <c r="H415" s="75">
        <v>0.71</v>
      </c>
    </row>
    <row r="416" spans="1:8">
      <c r="A416" s="70" t="s">
        <v>109</v>
      </c>
      <c r="B416" s="71" t="s">
        <v>100</v>
      </c>
      <c r="C416" s="71" t="s">
        <v>164</v>
      </c>
      <c r="D416" s="71" t="s">
        <v>170</v>
      </c>
      <c r="E416" s="71">
        <v>6</v>
      </c>
      <c r="F416" s="71">
        <v>1157</v>
      </c>
      <c r="G416" s="71">
        <v>6942</v>
      </c>
      <c r="H416" s="72">
        <v>0.64</v>
      </c>
    </row>
    <row r="417" spans="1:8">
      <c r="A417" s="73" t="s">
        <v>96</v>
      </c>
      <c r="B417" s="74" t="s">
        <v>94</v>
      </c>
      <c r="C417" s="74" t="s">
        <v>84</v>
      </c>
      <c r="D417" s="74" t="s">
        <v>171</v>
      </c>
      <c r="E417" s="74">
        <v>81</v>
      </c>
      <c r="F417" s="74">
        <v>1479</v>
      </c>
      <c r="G417" s="74">
        <v>119799</v>
      </c>
      <c r="H417" s="75">
        <v>0.69</v>
      </c>
    </row>
    <row r="418" spans="1:8">
      <c r="A418" s="70" t="s">
        <v>110</v>
      </c>
      <c r="B418" s="71" t="s">
        <v>91</v>
      </c>
      <c r="C418" s="71" t="s">
        <v>84</v>
      </c>
      <c r="D418" s="71" t="s">
        <v>162</v>
      </c>
      <c r="E418" s="71">
        <v>44</v>
      </c>
      <c r="F418" s="71">
        <v>1179</v>
      </c>
      <c r="G418" s="71">
        <v>51876</v>
      </c>
      <c r="H418" s="72">
        <v>0.89</v>
      </c>
    </row>
    <row r="419" spans="1:8">
      <c r="A419" s="73" t="s">
        <v>109</v>
      </c>
      <c r="B419" s="74" t="s">
        <v>97</v>
      </c>
      <c r="C419" s="74" t="s">
        <v>161</v>
      </c>
      <c r="D419" s="74" t="s">
        <v>171</v>
      </c>
      <c r="E419" s="74">
        <v>16</v>
      </c>
      <c r="F419" s="74">
        <v>1274</v>
      </c>
      <c r="G419" s="74">
        <v>20384</v>
      </c>
      <c r="H419" s="75">
        <v>0.65</v>
      </c>
    </row>
    <row r="420" spans="1:8">
      <c r="A420" s="70" t="s">
        <v>99</v>
      </c>
      <c r="B420" s="71" t="s">
        <v>97</v>
      </c>
      <c r="C420" s="71" t="s">
        <v>166</v>
      </c>
      <c r="D420" s="71" t="s">
        <v>167</v>
      </c>
      <c r="E420" s="71">
        <v>54</v>
      </c>
      <c r="F420" s="71">
        <v>1413</v>
      </c>
      <c r="G420" s="71">
        <v>76302</v>
      </c>
      <c r="H420" s="72">
        <v>0.52</v>
      </c>
    </row>
    <row r="421" spans="1:8">
      <c r="A421" s="73" t="s">
        <v>99</v>
      </c>
      <c r="B421" s="74" t="s">
        <v>97</v>
      </c>
      <c r="C421" s="74" t="s">
        <v>166</v>
      </c>
      <c r="D421" s="74" t="s">
        <v>165</v>
      </c>
      <c r="E421" s="74">
        <v>56</v>
      </c>
      <c r="F421" s="74">
        <v>1463</v>
      </c>
      <c r="G421" s="74">
        <v>81928</v>
      </c>
      <c r="H421" s="75">
        <v>0.83</v>
      </c>
    </row>
    <row r="422" spans="1:8">
      <c r="A422" s="70" t="s">
        <v>109</v>
      </c>
      <c r="B422" s="71" t="s">
        <v>91</v>
      </c>
      <c r="C422" s="71" t="s">
        <v>161</v>
      </c>
      <c r="D422" s="71" t="s">
        <v>171</v>
      </c>
      <c r="E422" s="71">
        <v>41</v>
      </c>
      <c r="F422" s="71">
        <v>1034</v>
      </c>
      <c r="G422" s="71">
        <v>42394</v>
      </c>
      <c r="H422" s="72">
        <v>0.6</v>
      </c>
    </row>
    <row r="423" spans="1:8">
      <c r="A423" s="73" t="s">
        <v>104</v>
      </c>
      <c r="B423" s="74" t="s">
        <v>94</v>
      </c>
      <c r="C423" s="74" t="s">
        <v>84</v>
      </c>
      <c r="D423" s="74" t="s">
        <v>172</v>
      </c>
      <c r="E423" s="74">
        <v>67</v>
      </c>
      <c r="F423" s="74">
        <v>1093</v>
      </c>
      <c r="G423" s="74">
        <v>73231</v>
      </c>
      <c r="H423" s="75">
        <v>0.78</v>
      </c>
    </row>
    <row r="424" spans="1:8">
      <c r="A424" s="70" t="s">
        <v>99</v>
      </c>
      <c r="B424" s="71" t="s">
        <v>92</v>
      </c>
      <c r="C424" s="71" t="s">
        <v>83</v>
      </c>
      <c r="D424" s="71" t="s">
        <v>170</v>
      </c>
      <c r="E424" s="71">
        <v>80</v>
      </c>
      <c r="F424" s="71">
        <v>1216</v>
      </c>
      <c r="G424" s="71">
        <v>97280</v>
      </c>
      <c r="H424" s="72">
        <v>0.87</v>
      </c>
    </row>
    <row r="425" spans="1:8">
      <c r="A425" s="73" t="s">
        <v>110</v>
      </c>
      <c r="B425" s="74" t="s">
        <v>105</v>
      </c>
      <c r="C425" s="74" t="s">
        <v>166</v>
      </c>
      <c r="D425" s="74" t="s">
        <v>165</v>
      </c>
      <c r="E425" s="74">
        <v>32</v>
      </c>
      <c r="F425" s="74">
        <v>1055</v>
      </c>
      <c r="G425" s="74">
        <v>33760</v>
      </c>
      <c r="H425" s="75">
        <v>0.83</v>
      </c>
    </row>
    <row r="426" spans="1:8">
      <c r="A426" s="70" t="s">
        <v>109</v>
      </c>
      <c r="B426" s="71" t="s">
        <v>105</v>
      </c>
      <c r="C426" s="71" t="s">
        <v>84</v>
      </c>
      <c r="D426" s="71" t="s">
        <v>172</v>
      </c>
      <c r="E426" s="71">
        <v>45</v>
      </c>
      <c r="F426" s="71">
        <v>1309</v>
      </c>
      <c r="G426" s="71">
        <v>58905</v>
      </c>
      <c r="H426" s="72">
        <v>0.92</v>
      </c>
    </row>
    <row r="427" spans="1:8">
      <c r="A427" s="73" t="s">
        <v>90</v>
      </c>
      <c r="B427" s="74" t="s">
        <v>92</v>
      </c>
      <c r="C427" s="74" t="s">
        <v>161</v>
      </c>
      <c r="D427" s="74" t="s">
        <v>163</v>
      </c>
      <c r="E427" s="74">
        <v>37</v>
      </c>
      <c r="F427" s="74">
        <v>1073</v>
      </c>
      <c r="G427" s="74">
        <v>39701</v>
      </c>
      <c r="H427" s="75">
        <v>0.84</v>
      </c>
    </row>
    <row r="428" spans="1:8">
      <c r="A428" s="70" t="s">
        <v>96</v>
      </c>
      <c r="B428" s="71" t="s">
        <v>100</v>
      </c>
      <c r="C428" s="71" t="s">
        <v>161</v>
      </c>
      <c r="D428" s="71" t="s">
        <v>165</v>
      </c>
      <c r="E428" s="71">
        <v>32</v>
      </c>
      <c r="F428" s="71">
        <v>1195</v>
      </c>
      <c r="G428" s="71">
        <v>38240</v>
      </c>
      <c r="H428" s="72">
        <v>0.61</v>
      </c>
    </row>
    <row r="429" spans="1:8">
      <c r="A429" s="73" t="s">
        <v>90</v>
      </c>
      <c r="B429" s="74" t="s">
        <v>91</v>
      </c>
      <c r="C429" s="74" t="s">
        <v>164</v>
      </c>
      <c r="D429" s="74" t="s">
        <v>172</v>
      </c>
      <c r="E429" s="74">
        <v>36</v>
      </c>
      <c r="F429" s="74">
        <v>1217</v>
      </c>
      <c r="G429" s="74">
        <v>43812</v>
      </c>
      <c r="H429" s="75">
        <v>0.78</v>
      </c>
    </row>
    <row r="430" spans="1:8">
      <c r="A430" s="70" t="s">
        <v>90</v>
      </c>
      <c r="B430" s="71" t="s">
        <v>97</v>
      </c>
      <c r="C430" s="71" t="s">
        <v>164</v>
      </c>
      <c r="D430" s="71" t="s">
        <v>169</v>
      </c>
      <c r="E430" s="71">
        <v>50</v>
      </c>
      <c r="F430" s="71">
        <v>1007</v>
      </c>
      <c r="G430" s="71">
        <v>50350</v>
      </c>
      <c r="H430" s="72">
        <v>0.97</v>
      </c>
    </row>
    <row r="431" spans="1:8">
      <c r="A431" s="73" t="s">
        <v>109</v>
      </c>
      <c r="B431" s="74" t="s">
        <v>107</v>
      </c>
      <c r="C431" s="74" t="s">
        <v>83</v>
      </c>
      <c r="D431" s="74" t="s">
        <v>173</v>
      </c>
      <c r="E431" s="74">
        <v>8</v>
      </c>
      <c r="F431" s="74">
        <v>1116</v>
      </c>
      <c r="G431" s="74">
        <v>8928</v>
      </c>
      <c r="H431" s="75">
        <v>0.72</v>
      </c>
    </row>
    <row r="432" spans="1:8">
      <c r="A432" s="70" t="s">
        <v>110</v>
      </c>
      <c r="B432" s="71" t="s">
        <v>107</v>
      </c>
      <c r="C432" s="71" t="s">
        <v>83</v>
      </c>
      <c r="D432" s="71" t="s">
        <v>165</v>
      </c>
      <c r="E432" s="71">
        <v>59</v>
      </c>
      <c r="F432" s="71">
        <v>1034</v>
      </c>
      <c r="G432" s="71">
        <v>61006</v>
      </c>
      <c r="H432" s="72">
        <v>0.64</v>
      </c>
    </row>
    <row r="433" spans="1:8">
      <c r="A433" s="73" t="s">
        <v>104</v>
      </c>
      <c r="B433" s="74" t="s">
        <v>97</v>
      </c>
      <c r="C433" s="74" t="s">
        <v>166</v>
      </c>
      <c r="D433" s="74" t="s">
        <v>163</v>
      </c>
      <c r="E433" s="74">
        <v>26</v>
      </c>
      <c r="F433" s="74">
        <v>1182</v>
      </c>
      <c r="G433" s="74">
        <v>30732</v>
      </c>
      <c r="H433" s="75">
        <v>0.68</v>
      </c>
    </row>
    <row r="434" spans="1:8">
      <c r="A434" s="70" t="s">
        <v>99</v>
      </c>
      <c r="B434" s="71" t="s">
        <v>94</v>
      </c>
      <c r="C434" s="71" t="s">
        <v>161</v>
      </c>
      <c r="D434" s="71" t="s">
        <v>168</v>
      </c>
      <c r="E434" s="71">
        <v>38</v>
      </c>
      <c r="F434" s="71">
        <v>1314</v>
      </c>
      <c r="G434" s="71">
        <v>49932</v>
      </c>
      <c r="H434" s="72">
        <v>0.94</v>
      </c>
    </row>
    <row r="435" spans="1:8">
      <c r="A435" s="73" t="s">
        <v>90</v>
      </c>
      <c r="B435" s="74" t="s">
        <v>107</v>
      </c>
      <c r="C435" s="74" t="s">
        <v>164</v>
      </c>
      <c r="D435" s="74" t="s">
        <v>162</v>
      </c>
      <c r="E435" s="74">
        <v>83</v>
      </c>
      <c r="F435" s="74">
        <v>1421</v>
      </c>
      <c r="G435" s="74">
        <v>117943</v>
      </c>
      <c r="H435" s="75">
        <v>0.86</v>
      </c>
    </row>
    <row r="436" spans="1:8">
      <c r="A436" s="70" t="s">
        <v>110</v>
      </c>
      <c r="B436" s="71" t="s">
        <v>94</v>
      </c>
      <c r="C436" s="71" t="s">
        <v>83</v>
      </c>
      <c r="D436" s="71" t="s">
        <v>167</v>
      </c>
      <c r="E436" s="71">
        <v>72</v>
      </c>
      <c r="F436" s="71">
        <v>1229</v>
      </c>
      <c r="G436" s="71">
        <v>88488</v>
      </c>
      <c r="H436" s="72">
        <v>0.72</v>
      </c>
    </row>
    <row r="437" spans="1:8">
      <c r="A437" s="73" t="s">
        <v>109</v>
      </c>
      <c r="B437" s="74" t="s">
        <v>100</v>
      </c>
      <c r="C437" s="74" t="s">
        <v>164</v>
      </c>
      <c r="D437" s="74" t="s">
        <v>167</v>
      </c>
      <c r="E437" s="74">
        <v>56</v>
      </c>
      <c r="F437" s="74">
        <v>1434</v>
      </c>
      <c r="G437" s="74">
        <v>80304</v>
      </c>
      <c r="H437" s="75">
        <v>0.72</v>
      </c>
    </row>
    <row r="438" spans="1:8">
      <c r="A438" s="70" t="s">
        <v>109</v>
      </c>
      <c r="B438" s="71" t="s">
        <v>100</v>
      </c>
      <c r="C438" s="71" t="s">
        <v>161</v>
      </c>
      <c r="D438" s="71" t="s">
        <v>170</v>
      </c>
      <c r="E438" s="71">
        <v>88</v>
      </c>
      <c r="F438" s="71">
        <v>1019</v>
      </c>
      <c r="G438" s="71">
        <v>89672</v>
      </c>
      <c r="H438" s="72">
        <v>0.5</v>
      </c>
    </row>
    <row r="439" spans="1:8">
      <c r="A439" s="73" t="s">
        <v>109</v>
      </c>
      <c r="B439" s="74" t="s">
        <v>105</v>
      </c>
      <c r="C439" s="74" t="s">
        <v>164</v>
      </c>
      <c r="D439" s="74" t="s">
        <v>162</v>
      </c>
      <c r="E439" s="74">
        <v>95</v>
      </c>
      <c r="F439" s="74">
        <v>1259</v>
      </c>
      <c r="G439" s="74">
        <v>119605</v>
      </c>
      <c r="H439" s="75">
        <v>0.93</v>
      </c>
    </row>
    <row r="440" spans="1:8">
      <c r="A440" s="70" t="s">
        <v>109</v>
      </c>
      <c r="B440" s="71" t="s">
        <v>105</v>
      </c>
      <c r="C440" s="71" t="s">
        <v>161</v>
      </c>
      <c r="D440" s="71" t="s">
        <v>162</v>
      </c>
      <c r="E440" s="71">
        <v>20</v>
      </c>
      <c r="F440" s="71">
        <v>1268</v>
      </c>
      <c r="G440" s="71">
        <v>25360</v>
      </c>
      <c r="H440" s="72">
        <v>0.99</v>
      </c>
    </row>
    <row r="441" spans="1:8">
      <c r="A441" s="73" t="s">
        <v>110</v>
      </c>
      <c r="B441" s="74" t="s">
        <v>100</v>
      </c>
      <c r="C441" s="74" t="s">
        <v>83</v>
      </c>
      <c r="D441" s="74" t="s">
        <v>169</v>
      </c>
      <c r="E441" s="74">
        <v>17</v>
      </c>
      <c r="F441" s="74">
        <v>1287</v>
      </c>
      <c r="G441" s="74">
        <v>21879</v>
      </c>
      <c r="H441" s="75">
        <v>0.63</v>
      </c>
    </row>
    <row r="442" spans="1:8">
      <c r="A442" s="70" t="s">
        <v>96</v>
      </c>
      <c r="B442" s="71" t="s">
        <v>97</v>
      </c>
      <c r="C442" s="71" t="s">
        <v>161</v>
      </c>
      <c r="D442" s="71" t="s">
        <v>162</v>
      </c>
      <c r="E442" s="71">
        <v>40</v>
      </c>
      <c r="F442" s="71">
        <v>1424</v>
      </c>
      <c r="G442" s="71">
        <v>56960</v>
      </c>
      <c r="H442" s="72">
        <v>0.57999999999999996</v>
      </c>
    </row>
    <row r="443" spans="1:8">
      <c r="A443" s="73" t="s">
        <v>99</v>
      </c>
      <c r="B443" s="74" t="s">
        <v>100</v>
      </c>
      <c r="C443" s="74" t="s">
        <v>161</v>
      </c>
      <c r="D443" s="74" t="s">
        <v>168</v>
      </c>
      <c r="E443" s="74">
        <v>34</v>
      </c>
      <c r="F443" s="74">
        <v>1317</v>
      </c>
      <c r="G443" s="74">
        <v>44778</v>
      </c>
      <c r="H443" s="75">
        <v>0.92</v>
      </c>
    </row>
    <row r="444" spans="1:8">
      <c r="A444" s="70" t="s">
        <v>90</v>
      </c>
      <c r="B444" s="71" t="s">
        <v>92</v>
      </c>
      <c r="C444" s="71" t="s">
        <v>83</v>
      </c>
      <c r="D444" s="71" t="s">
        <v>163</v>
      </c>
      <c r="E444" s="71">
        <v>49</v>
      </c>
      <c r="F444" s="71">
        <v>1048</v>
      </c>
      <c r="G444" s="71">
        <v>51352</v>
      </c>
      <c r="H444" s="72">
        <v>0.98</v>
      </c>
    </row>
    <row r="445" spans="1:8">
      <c r="A445" s="73" t="s">
        <v>96</v>
      </c>
      <c r="B445" s="74" t="s">
        <v>97</v>
      </c>
      <c r="C445" s="74" t="s">
        <v>161</v>
      </c>
      <c r="D445" s="74" t="s">
        <v>162</v>
      </c>
      <c r="E445" s="74">
        <v>39</v>
      </c>
      <c r="F445" s="74">
        <v>1354</v>
      </c>
      <c r="G445" s="74">
        <v>52806</v>
      </c>
      <c r="H445" s="75">
        <v>0.91</v>
      </c>
    </row>
    <row r="446" spans="1:8">
      <c r="A446" s="70" t="s">
        <v>104</v>
      </c>
      <c r="B446" s="71" t="s">
        <v>107</v>
      </c>
      <c r="C446" s="71" t="s">
        <v>166</v>
      </c>
      <c r="D446" s="71" t="s">
        <v>167</v>
      </c>
      <c r="E446" s="71">
        <v>61</v>
      </c>
      <c r="F446" s="71">
        <v>1005</v>
      </c>
      <c r="G446" s="71">
        <v>61305</v>
      </c>
      <c r="H446" s="72">
        <v>0.51</v>
      </c>
    </row>
    <row r="447" spans="1:8">
      <c r="A447" s="73" t="s">
        <v>104</v>
      </c>
      <c r="B447" s="74" t="s">
        <v>94</v>
      </c>
      <c r="C447" s="74" t="s">
        <v>84</v>
      </c>
      <c r="D447" s="74" t="s">
        <v>165</v>
      </c>
      <c r="E447" s="74">
        <v>41</v>
      </c>
      <c r="F447" s="74">
        <v>1045</v>
      </c>
      <c r="G447" s="74">
        <v>42845</v>
      </c>
      <c r="H447" s="75">
        <v>1</v>
      </c>
    </row>
    <row r="448" spans="1:8">
      <c r="A448" s="70" t="s">
        <v>99</v>
      </c>
      <c r="B448" s="71" t="s">
        <v>92</v>
      </c>
      <c r="C448" s="71" t="s">
        <v>164</v>
      </c>
      <c r="D448" s="71" t="s">
        <v>173</v>
      </c>
      <c r="E448" s="71">
        <v>53</v>
      </c>
      <c r="F448" s="71">
        <v>1207</v>
      </c>
      <c r="G448" s="71">
        <v>63971</v>
      </c>
      <c r="H448" s="72">
        <v>0.5</v>
      </c>
    </row>
    <row r="449" spans="1:8">
      <c r="A449" s="73" t="s">
        <v>96</v>
      </c>
      <c r="B449" s="74" t="s">
        <v>92</v>
      </c>
      <c r="C449" s="74" t="s">
        <v>83</v>
      </c>
      <c r="D449" s="74" t="s">
        <v>163</v>
      </c>
      <c r="E449" s="74">
        <v>50</v>
      </c>
      <c r="F449" s="74">
        <v>1038</v>
      </c>
      <c r="G449" s="74">
        <v>51900</v>
      </c>
      <c r="H449" s="75">
        <v>0.99</v>
      </c>
    </row>
    <row r="450" spans="1:8">
      <c r="A450" s="70" t="s">
        <v>90</v>
      </c>
      <c r="B450" s="71" t="s">
        <v>97</v>
      </c>
      <c r="C450" s="71" t="s">
        <v>161</v>
      </c>
      <c r="D450" s="71" t="s">
        <v>168</v>
      </c>
      <c r="E450" s="71">
        <v>19</v>
      </c>
      <c r="F450" s="71">
        <v>1213</v>
      </c>
      <c r="G450" s="71">
        <v>23047</v>
      </c>
      <c r="H450" s="72">
        <v>0.5</v>
      </c>
    </row>
    <row r="451" spans="1:8">
      <c r="A451" s="73" t="s">
        <v>90</v>
      </c>
      <c r="B451" s="74" t="s">
        <v>91</v>
      </c>
      <c r="C451" s="74" t="s">
        <v>83</v>
      </c>
      <c r="D451" s="74" t="s">
        <v>172</v>
      </c>
      <c r="E451" s="74">
        <v>73</v>
      </c>
      <c r="F451" s="74">
        <v>1304</v>
      </c>
      <c r="G451" s="74">
        <v>95192</v>
      </c>
      <c r="H451" s="75">
        <v>0.69</v>
      </c>
    </row>
    <row r="452" spans="1:8">
      <c r="A452" s="70" t="s">
        <v>104</v>
      </c>
      <c r="B452" s="71" t="s">
        <v>107</v>
      </c>
      <c r="C452" s="71" t="s">
        <v>164</v>
      </c>
      <c r="D452" s="71" t="s">
        <v>172</v>
      </c>
      <c r="E452" s="71">
        <v>17</v>
      </c>
      <c r="F452" s="71">
        <v>1412</v>
      </c>
      <c r="G452" s="71">
        <v>24004</v>
      </c>
      <c r="H452" s="72">
        <v>0.61</v>
      </c>
    </row>
    <row r="453" spans="1:8">
      <c r="A453" s="73" t="s">
        <v>99</v>
      </c>
      <c r="B453" s="74" t="s">
        <v>91</v>
      </c>
      <c r="C453" s="74" t="s">
        <v>166</v>
      </c>
      <c r="D453" s="74" t="s">
        <v>165</v>
      </c>
      <c r="E453" s="74">
        <v>13</v>
      </c>
      <c r="F453" s="74">
        <v>1003</v>
      </c>
      <c r="G453" s="74">
        <v>13039</v>
      </c>
      <c r="H453" s="75">
        <v>0.83</v>
      </c>
    </row>
    <row r="454" spans="1:8">
      <c r="A454" s="70" t="s">
        <v>104</v>
      </c>
      <c r="B454" s="71" t="s">
        <v>94</v>
      </c>
      <c r="C454" s="71" t="s">
        <v>164</v>
      </c>
      <c r="D454" s="71" t="s">
        <v>170</v>
      </c>
      <c r="E454" s="71">
        <v>89</v>
      </c>
      <c r="F454" s="71">
        <v>1085</v>
      </c>
      <c r="G454" s="71">
        <v>96565</v>
      </c>
      <c r="H454" s="72">
        <v>0.55000000000000004</v>
      </c>
    </row>
    <row r="455" spans="1:8" ht="23.25" thickBot="1">
      <c r="A455" s="73" t="s">
        <v>104</v>
      </c>
      <c r="B455" s="74" t="s">
        <v>91</v>
      </c>
      <c r="C455" s="74" t="s">
        <v>84</v>
      </c>
      <c r="D455" s="74" t="s">
        <v>165</v>
      </c>
      <c r="E455" s="74">
        <v>22</v>
      </c>
      <c r="F455" s="74">
        <v>1305</v>
      </c>
      <c r="G455" s="74">
        <v>28710</v>
      </c>
      <c r="H455" s="75">
        <v>0.77</v>
      </c>
    </row>
    <row r="456" spans="1:8" ht="23.25" thickTop="1">
      <c r="A456" s="76" t="s">
        <v>174</v>
      </c>
      <c r="B456" s="77">
        <f>SUBTOTAL(103,Data!$B$2:$B$455)</f>
        <v>454</v>
      </c>
      <c r="C456" s="77"/>
      <c r="D456" s="77"/>
      <c r="E456" s="77"/>
      <c r="F456" s="77">
        <f>SUBTOTAL(101,Data!$F$2:$F$455)</f>
        <v>1236.8744493392071</v>
      </c>
      <c r="G456" s="78">
        <f>SUBTOTAL(104,Data!$G$2:$G$455)</f>
        <v>147000</v>
      </c>
      <c r="H456" s="79">
        <f>SUBTOTAL(109,Data!$H$2:$H$455)</f>
        <v>339.19000000000011</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M18"/>
  <sheetViews>
    <sheetView zoomScale="115" zoomScaleNormal="115" workbookViewId="0">
      <selection activeCell="J7" sqref="J7:L7"/>
    </sheetView>
  </sheetViews>
  <sheetFormatPr defaultRowHeight="15"/>
  <cols>
    <col min="1" max="3" width="0.7109375" customWidth="1"/>
    <col min="4" max="4" width="14.28515625" style="66" bestFit="1" customWidth="1"/>
    <col min="5" max="5" width="8.5703125" style="66" bestFit="1" customWidth="1"/>
    <col min="6" max="6" width="12.28515625" style="66" customWidth="1"/>
    <col min="7" max="7" width="13.7109375" style="66" bestFit="1" customWidth="1"/>
    <col min="8" max="8" width="11" bestFit="1" customWidth="1"/>
    <col min="9" max="9" width="4.7109375" customWidth="1"/>
    <col min="10" max="10" width="13.85546875" bestFit="1" customWidth="1"/>
    <col min="11" max="11" width="16.5703125" bestFit="1" customWidth="1"/>
  </cols>
  <sheetData>
    <row r="1" spans="4:13" ht="17.25">
      <c r="D1" s="52" t="s">
        <v>137</v>
      </c>
      <c r="E1" s="53" t="s">
        <v>138</v>
      </c>
      <c r="F1" s="54" t="s">
        <v>139</v>
      </c>
      <c r="G1" s="55" t="s">
        <v>154</v>
      </c>
      <c r="H1" s="55" t="s">
        <v>141</v>
      </c>
      <c r="J1" s="56" t="s">
        <v>137</v>
      </c>
      <c r="K1" s="56" t="s">
        <v>155</v>
      </c>
      <c r="L1" s="56" t="s">
        <v>133</v>
      </c>
    </row>
    <row r="2" spans="4:13" ht="18">
      <c r="D2" s="57">
        <f>VALUE(LEFT([6]Grades!$A$2:$A$30,7))</f>
        <v>9265778</v>
      </c>
      <c r="E2" s="58" t="s">
        <v>142</v>
      </c>
      <c r="F2" s="58" t="str">
        <f>MID([6]Grades!A2,'[6]First-Course'!G2+1,'[6]First-Course'!H2-'[6]First-Course'!G2-1)</f>
        <v>3</v>
      </c>
      <c r="G2" s="59">
        <v>12</v>
      </c>
      <c r="H2" s="60" t="s">
        <v>121</v>
      </c>
      <c r="J2" s="61">
        <v>9119913</v>
      </c>
      <c r="K2" s="61" t="s">
        <v>139</v>
      </c>
      <c r="L2" s="61" t="s">
        <v>121</v>
      </c>
    </row>
    <row r="3" spans="4:13" ht="18">
      <c r="D3" s="62">
        <f>VALUE(LEFT([6]Grades!$A$2:$A$30,7))</f>
        <v>9270038</v>
      </c>
      <c r="E3" s="58" t="s">
        <v>143</v>
      </c>
      <c r="F3" s="61" t="str">
        <f>MID([6]Grades!A3,'[6]First-Course'!G3+1,'[6]First-Course'!H3-'[6]First-Course'!G3-1)</f>
        <v>16</v>
      </c>
      <c r="G3" s="63">
        <v>7</v>
      </c>
      <c r="H3" s="64"/>
    </row>
    <row r="4" spans="4:13" ht="18">
      <c r="D4" s="57">
        <f>VALUE(LEFT([6]Grades!$A$2:$A$30,7))</f>
        <v>9162627</v>
      </c>
      <c r="E4" s="58" t="s">
        <v>144</v>
      </c>
      <c r="F4" s="58" t="str">
        <f>MID([6]Grades!A4,'[6]First-Course'!G4+1,'[6]First-Course'!H4-'[6]First-Course'!G4-1)</f>
        <v>20</v>
      </c>
      <c r="G4" s="59">
        <v>17</v>
      </c>
      <c r="H4" s="64"/>
    </row>
    <row r="5" spans="4:13" ht="18">
      <c r="D5" s="62">
        <f>VALUE(LEFT([6]Grades!$A$2:$A$30,7))</f>
        <v>9229275</v>
      </c>
      <c r="E5" s="58" t="s">
        <v>145</v>
      </c>
      <c r="F5" s="61" t="str">
        <f>MID([6]Grades!A5,'[6]First-Course'!G5+1,'[6]First-Course'!H5-'[6]First-Course'!G5-1)</f>
        <v>13</v>
      </c>
      <c r="G5" s="63">
        <v>16</v>
      </c>
      <c r="H5" s="64"/>
    </row>
    <row r="6" spans="4:13" ht="18">
      <c r="D6" s="57">
        <f>VALUE(LEFT([6]Grades!$A$2:$A$30,7))</f>
        <v>9139918</v>
      </c>
      <c r="E6" s="58" t="s">
        <v>146</v>
      </c>
      <c r="F6" s="58" t="str">
        <f>MID([6]Grades!A6,'[6]First-Course'!G6+1,'[6]First-Course'!H6-'[6]First-Course'!G6-1)</f>
        <v>17</v>
      </c>
      <c r="G6" s="59">
        <v>18</v>
      </c>
      <c r="H6" s="64"/>
    </row>
    <row r="7" spans="4:13" ht="18">
      <c r="D7" s="62">
        <f>VALUE(LEFT([6]Grades!$A$2:$A$30,7))</f>
        <v>9251663</v>
      </c>
      <c r="E7" s="58" t="s">
        <v>144</v>
      </c>
      <c r="F7" s="61" t="str">
        <f>MID([6]Grades!A7,'[6]First-Course'!G7+1,'[6]First-Course'!H7-'[6]First-Course'!G7-1)</f>
        <v>20</v>
      </c>
      <c r="G7" s="63">
        <v>3</v>
      </c>
      <c r="H7" s="64"/>
      <c r="J7" s="378" t="s">
        <v>156</v>
      </c>
      <c r="K7" s="379"/>
      <c r="L7" s="380"/>
      <c r="M7" s="65"/>
    </row>
    <row r="8" spans="4:13" ht="18">
      <c r="D8" s="57">
        <f>VALUE(LEFT([6]Grades!$A$2:$A$30,7))</f>
        <v>8837478</v>
      </c>
      <c r="E8" s="58" t="s">
        <v>142</v>
      </c>
      <c r="F8" s="58" t="str">
        <f>MID([6]Grades!A8,'[6]First-Course'!G8+1,'[6]First-Course'!H8-'[6]First-Course'!G8-1)</f>
        <v>15</v>
      </c>
      <c r="G8" s="59">
        <v>14</v>
      </c>
      <c r="H8" s="64"/>
      <c r="J8" s="381" t="s">
        <v>157</v>
      </c>
      <c r="K8" s="382"/>
      <c r="L8" s="383"/>
      <c r="M8" s="65"/>
    </row>
    <row r="9" spans="4:13" ht="18">
      <c r="D9" s="62">
        <f>VALUE(LEFT([6]Grades!$A$2:$A$30,7))</f>
        <v>8973628</v>
      </c>
      <c r="E9" s="58" t="s">
        <v>142</v>
      </c>
      <c r="F9" s="61" t="str">
        <f>MID([6]Grades!A9,'[6]First-Course'!G9+1,'[6]First-Course'!H9-'[6]First-Course'!G9-1)</f>
        <v>18</v>
      </c>
      <c r="G9" s="63">
        <v>6</v>
      </c>
      <c r="H9" s="64"/>
      <c r="J9">
        <f>COUNTIFS(E1:E18,E2,G1:G18,"&gt;=12",G1:G18,"&lt;=15")</f>
        <v>2</v>
      </c>
    </row>
    <row r="10" spans="4:13" ht="18">
      <c r="D10" s="57">
        <f>VALUE(LEFT([6]Grades!$A$2:$A$30,7))</f>
        <v>9185319</v>
      </c>
      <c r="E10" s="58" t="s">
        <v>144</v>
      </c>
      <c r="F10" s="58" t="str">
        <f>MID([6]Grades!A10,'[6]First-Course'!G10+1,'[6]First-Course'!H10-'[6]First-Course'!G10-1)</f>
        <v>13</v>
      </c>
      <c r="G10" s="59">
        <v>2</v>
      </c>
      <c r="H10" s="64"/>
    </row>
    <row r="11" spans="4:13" ht="18">
      <c r="D11" s="62">
        <f>VALUE(LEFT([6]Grades!$A$2:$A$30,7))</f>
        <v>9245757</v>
      </c>
      <c r="E11" s="58" t="s">
        <v>143</v>
      </c>
      <c r="F11" s="61" t="str">
        <f>MID([6]Grades!A11,'[6]First-Course'!G11+1,'[6]First-Course'!H11-'[6]First-Course'!G11-1)</f>
        <v>16</v>
      </c>
      <c r="G11" s="63">
        <v>10</v>
      </c>
      <c r="H11" s="64"/>
    </row>
    <row r="12" spans="4:13" ht="18">
      <c r="D12" s="57">
        <f>VALUE(LEFT([6]Grades!$A$2:$A$30,7))</f>
        <v>9100400</v>
      </c>
      <c r="E12" s="58" t="s">
        <v>143</v>
      </c>
      <c r="F12" s="58" t="str">
        <f>MID([6]Grades!A12,'[6]First-Course'!G12+1,'[6]First-Course'!H12-'[6]First-Course'!G12-1)</f>
        <v>9</v>
      </c>
      <c r="G12" s="59">
        <v>20</v>
      </c>
      <c r="H12" s="64"/>
    </row>
    <row r="13" spans="4:13" ht="18">
      <c r="D13" s="62">
        <f>VALUE(LEFT([6]Grades!$A$2:$A$30,7))</f>
        <v>9119913</v>
      </c>
      <c r="E13" s="58" t="s">
        <v>143</v>
      </c>
      <c r="F13" s="61" t="str">
        <f>MID([6]Grades!A13,'[6]First-Course'!G13+1,'[6]First-Course'!H13-'[6]First-Course'!G13-1)</f>
        <v>20</v>
      </c>
      <c r="G13" s="63">
        <v>18</v>
      </c>
      <c r="H13" s="64"/>
    </row>
    <row r="14" spans="4:13" ht="18">
      <c r="D14" s="57">
        <f>VALUE(LEFT([6]Grades!$A$2:$A$30,7))</f>
        <v>9143220</v>
      </c>
      <c r="E14" s="58" t="s">
        <v>143</v>
      </c>
      <c r="F14" s="58" t="str">
        <f>MID([6]Grades!A14,'[6]First-Course'!G14+1,'[6]First-Course'!H14-'[6]First-Course'!G14-1)</f>
        <v>3</v>
      </c>
      <c r="G14" s="59">
        <v>12</v>
      </c>
      <c r="H14" s="64"/>
    </row>
    <row r="15" spans="4:13" ht="18">
      <c r="D15" s="62">
        <f>VALUE(LEFT([6]Grades!$A$2:$A$30,7))</f>
        <v>8957529</v>
      </c>
      <c r="E15" s="58" t="s">
        <v>143</v>
      </c>
      <c r="F15" s="61" t="str">
        <f>MID([6]Grades!A15,'[6]First-Course'!G15+1,'[6]First-Course'!H15-'[6]First-Course'!G15-1)</f>
        <v>15</v>
      </c>
      <c r="G15" s="63">
        <v>13</v>
      </c>
      <c r="H15" s="64"/>
    </row>
    <row r="16" spans="4:13" ht="18">
      <c r="D16" s="57">
        <f>VALUE(LEFT([6]Grades!$A$2:$A$30,7))</f>
        <v>8927862</v>
      </c>
      <c r="E16" s="58" t="s">
        <v>143</v>
      </c>
      <c r="F16" s="58" t="str">
        <f>MID([6]Grades!A16,'[6]First-Course'!G16+1,'[6]First-Course'!H16-'[6]First-Course'!G16-1)</f>
        <v>10</v>
      </c>
      <c r="G16" s="59">
        <v>18</v>
      </c>
      <c r="H16" s="64"/>
    </row>
    <row r="17" spans="4:8" ht="18">
      <c r="D17" s="62">
        <f>VALUE(LEFT([6]Grades!$A$2:$A$30,7))</f>
        <v>9131457</v>
      </c>
      <c r="E17" s="58" t="s">
        <v>145</v>
      </c>
      <c r="F17" s="61" t="str">
        <f>MID([6]Grades!A17,'[6]First-Course'!G17+1,'[6]First-Course'!H17-'[6]First-Course'!G17-1)</f>
        <v>17</v>
      </c>
      <c r="G17" s="63">
        <v>19</v>
      </c>
      <c r="H17" s="64"/>
    </row>
    <row r="18" spans="4:8" ht="18">
      <c r="D18" s="57">
        <f>VALUE(LEFT([6]Grades!$A$2:$A$30,7))</f>
        <v>9172412</v>
      </c>
      <c r="E18" s="58" t="s">
        <v>145</v>
      </c>
      <c r="F18" s="58" t="str">
        <f>MID([6]Grades!A18,'[6]First-Course'!G18+1,'[6]First-Course'!H18-'[6]First-Course'!G18-1)</f>
        <v>18</v>
      </c>
      <c r="G18" s="59">
        <v>14</v>
      </c>
      <c r="H18" s="64"/>
    </row>
  </sheetData>
  <mergeCells count="2">
    <mergeCell ref="J7:L7"/>
    <mergeCell ref="J8:L8"/>
  </mergeCells>
  <conditionalFormatting sqref="D1:D1048576">
    <cfRule type="duplicateValues" dxfId="7" priority="3"/>
  </conditionalFormatting>
  <conditionalFormatting sqref="J1:L1">
    <cfRule type="duplicateValues" dxfId="6" priority="2"/>
  </conditionalFormatting>
  <conditionalFormatting sqref="J7:J8">
    <cfRule type="duplicateValues" dxfId="5" priority="1"/>
  </conditionalFormatting>
  <dataValidations count="1">
    <dataValidation type="list" allowBlank="1" showInputMessage="1" showErrorMessage="1" sqref="K2">
      <formula1>$F$1:$G$1</formula1>
    </dataValidation>
  </dataValidation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zoomScale="160" zoomScaleNormal="160" workbookViewId="0">
      <selection activeCell="K7" sqref="K7"/>
    </sheetView>
  </sheetViews>
  <sheetFormatPr defaultRowHeight="15"/>
  <cols>
    <col min="1" max="1" width="12.140625" bestFit="1" customWidth="1"/>
    <col min="2" max="2" width="6.7109375" bestFit="1" customWidth="1"/>
    <col min="3" max="4" width="10.28515625" bestFit="1" customWidth="1"/>
    <col min="5" max="5" width="10.140625" bestFit="1" customWidth="1"/>
    <col min="6" max="6" width="34.85546875" bestFit="1" customWidth="1"/>
  </cols>
  <sheetData>
    <row r="1" spans="1:10" ht="18">
      <c r="A1" s="47" t="s">
        <v>137</v>
      </c>
      <c r="B1" s="47" t="s">
        <v>138</v>
      </c>
      <c r="C1" s="47" t="s">
        <v>139</v>
      </c>
      <c r="D1" s="47" t="s">
        <v>140</v>
      </c>
      <c r="E1" s="47" t="s">
        <v>141</v>
      </c>
    </row>
    <row r="2" spans="1:10" ht="18">
      <c r="A2" s="47">
        <v>9265778</v>
      </c>
      <c r="B2" s="47" t="s">
        <v>142</v>
      </c>
      <c r="C2" s="48">
        <v>3</v>
      </c>
      <c r="D2" s="48">
        <v>13</v>
      </c>
      <c r="E2" s="42" t="str">
        <f>IF(AND(C2&gt;=8,D2&gt;=12),"Pass","Fail")</f>
        <v>Fail</v>
      </c>
      <c r="F2" t="str">
        <f ca="1">_xlfn.FORMULATEXT(E2)</f>
        <v>=IF(AND(C2&gt;=8,D2&gt;=12),"Pass","Fail")</v>
      </c>
      <c r="H2" s="339" t="s">
        <v>147</v>
      </c>
      <c r="I2" s="339"/>
      <c r="J2" s="339"/>
    </row>
    <row r="3" spans="1:10" ht="18">
      <c r="A3" s="47">
        <v>9270038</v>
      </c>
      <c r="B3" s="47" t="s">
        <v>143</v>
      </c>
      <c r="C3" s="48">
        <v>16</v>
      </c>
      <c r="D3" s="48">
        <v>16</v>
      </c>
      <c r="E3" s="42" t="str">
        <f t="shared" ref="E3:E18" si="0">IF(AND(C3&gt;=8,D3&gt;=12),"Pass","Fail")</f>
        <v>Pass</v>
      </c>
      <c r="F3" t="str">
        <f t="shared" ref="F3:F18" ca="1" si="1">_xlfn.FORMULATEXT(E3)</f>
        <v>=IF(AND(C3&gt;=8,D3&gt;=12),"Pass","Fail")</v>
      </c>
      <c r="H3" s="42" t="s">
        <v>148</v>
      </c>
      <c r="I3" s="42" t="s">
        <v>149</v>
      </c>
      <c r="J3" s="42" t="s">
        <v>150</v>
      </c>
    </row>
    <row r="4" spans="1:10" ht="18">
      <c r="A4" s="47">
        <v>9162627</v>
      </c>
      <c r="B4" s="47" t="s">
        <v>144</v>
      </c>
      <c r="C4" s="48">
        <v>20</v>
      </c>
      <c r="D4" s="48">
        <v>11</v>
      </c>
      <c r="E4" s="42" t="str">
        <f t="shared" si="0"/>
        <v>Fail</v>
      </c>
      <c r="F4" t="str">
        <f t="shared" ca="1" si="1"/>
        <v>=IF(AND(C4&gt;=8,D4&gt;=12),"Pass","Fail")</v>
      </c>
      <c r="H4" s="42" t="s">
        <v>151</v>
      </c>
      <c r="I4" s="42" t="s">
        <v>152</v>
      </c>
      <c r="J4" s="42" t="s">
        <v>152</v>
      </c>
    </row>
    <row r="5" spans="1:10" ht="18">
      <c r="A5" s="47">
        <v>9229275</v>
      </c>
      <c r="B5" s="47" t="s">
        <v>145</v>
      </c>
      <c r="C5" s="48">
        <v>13</v>
      </c>
      <c r="D5" s="48">
        <v>15</v>
      </c>
      <c r="E5" s="42" t="str">
        <f t="shared" si="0"/>
        <v>Pass</v>
      </c>
      <c r="F5" t="str">
        <f t="shared" ca="1" si="1"/>
        <v>=IF(AND(C5&gt;=8,D5&gt;=12),"Pass","Fail")</v>
      </c>
      <c r="H5" s="42" t="s">
        <v>151</v>
      </c>
      <c r="I5" s="42" t="s">
        <v>151</v>
      </c>
      <c r="J5" s="42" t="s">
        <v>151</v>
      </c>
    </row>
    <row r="6" spans="1:10" ht="18">
      <c r="A6" s="47">
        <v>9139918</v>
      </c>
      <c r="B6" s="47" t="s">
        <v>146</v>
      </c>
      <c r="C6" s="48">
        <v>17</v>
      </c>
      <c r="D6" s="48">
        <v>11</v>
      </c>
      <c r="E6" s="42" t="str">
        <f t="shared" si="0"/>
        <v>Fail</v>
      </c>
      <c r="F6" t="str">
        <f t="shared" ca="1" si="1"/>
        <v>=IF(AND(C6&gt;=8,D6&gt;=12),"Pass","Fail")</v>
      </c>
      <c r="H6" s="42" t="s">
        <v>152</v>
      </c>
      <c r="I6" s="42" t="s">
        <v>152</v>
      </c>
      <c r="J6" s="42" t="s">
        <v>152</v>
      </c>
    </row>
    <row r="7" spans="1:10" ht="18">
      <c r="A7" s="47">
        <v>9251663</v>
      </c>
      <c r="B7" s="47" t="s">
        <v>144</v>
      </c>
      <c r="C7" s="48">
        <v>20</v>
      </c>
      <c r="D7" s="48">
        <v>17</v>
      </c>
      <c r="E7" s="42" t="str">
        <f t="shared" si="0"/>
        <v>Pass</v>
      </c>
      <c r="F7" t="str">
        <f t="shared" ca="1" si="1"/>
        <v>=IF(AND(C7&gt;=8,D7&gt;=12),"Pass","Fail")</v>
      </c>
      <c r="H7" s="42" t="s">
        <v>152</v>
      </c>
      <c r="I7" s="42" t="s">
        <v>151</v>
      </c>
      <c r="J7" s="42" t="s">
        <v>152</v>
      </c>
    </row>
    <row r="8" spans="1:10" ht="18">
      <c r="A8" s="47">
        <v>8837478</v>
      </c>
      <c r="B8" s="47" t="s">
        <v>142</v>
      </c>
      <c r="C8" s="48">
        <v>15</v>
      </c>
      <c r="D8" s="48">
        <v>16</v>
      </c>
      <c r="E8" s="42" t="str">
        <f t="shared" si="0"/>
        <v>Pass</v>
      </c>
      <c r="F8" t="str">
        <f t="shared" ca="1" si="1"/>
        <v>=IF(AND(C8&gt;=8,D8&gt;=12),"Pass","Fail")</v>
      </c>
    </row>
    <row r="9" spans="1:10" ht="18">
      <c r="A9" s="47">
        <v>8973628</v>
      </c>
      <c r="B9" s="47" t="s">
        <v>142</v>
      </c>
      <c r="C9" s="48">
        <v>18</v>
      </c>
      <c r="D9" s="48">
        <v>19</v>
      </c>
      <c r="E9" s="42" t="str">
        <f t="shared" si="0"/>
        <v>Pass</v>
      </c>
      <c r="F9" t="str">
        <f t="shared" ca="1" si="1"/>
        <v>=IF(AND(C9&gt;=8,D9&gt;=12),"Pass","Fail")</v>
      </c>
      <c r="H9" s="339" t="s">
        <v>153</v>
      </c>
      <c r="I9" s="339"/>
      <c r="J9" s="339"/>
    </row>
    <row r="10" spans="1:10" ht="18">
      <c r="A10" s="47">
        <v>9185319</v>
      </c>
      <c r="B10" s="47" t="s">
        <v>144</v>
      </c>
      <c r="C10" s="48">
        <v>13</v>
      </c>
      <c r="D10" s="48">
        <v>19</v>
      </c>
      <c r="E10" s="42" t="str">
        <f t="shared" si="0"/>
        <v>Pass</v>
      </c>
      <c r="F10" t="str">
        <f t="shared" ca="1" si="1"/>
        <v>=IF(AND(C10&gt;=8,D10&gt;=12),"Pass","Fail")</v>
      </c>
      <c r="H10" s="42" t="s">
        <v>148</v>
      </c>
      <c r="I10" s="42" t="s">
        <v>149</v>
      </c>
      <c r="J10" s="42" t="s">
        <v>150</v>
      </c>
    </row>
    <row r="11" spans="1:10" ht="18">
      <c r="A11" s="47">
        <v>9245757</v>
      </c>
      <c r="B11" s="47" t="s">
        <v>143</v>
      </c>
      <c r="C11" s="48">
        <v>16</v>
      </c>
      <c r="D11" s="48">
        <v>14</v>
      </c>
      <c r="E11" s="42" t="str">
        <f t="shared" si="0"/>
        <v>Pass</v>
      </c>
      <c r="F11" t="str">
        <f t="shared" ca="1" si="1"/>
        <v>=IF(AND(C11&gt;=8,D11&gt;=12),"Pass","Fail")</v>
      </c>
      <c r="H11" s="42" t="s">
        <v>151</v>
      </c>
      <c r="I11" s="42" t="s">
        <v>152</v>
      </c>
      <c r="J11" s="42" t="s">
        <v>151</v>
      </c>
    </row>
    <row r="12" spans="1:10" ht="18">
      <c r="A12" s="47">
        <v>9100400</v>
      </c>
      <c r="B12" s="47" t="s">
        <v>143</v>
      </c>
      <c r="C12" s="48">
        <v>9</v>
      </c>
      <c r="D12" s="48">
        <v>17</v>
      </c>
      <c r="E12" s="42" t="str">
        <f t="shared" si="0"/>
        <v>Pass</v>
      </c>
      <c r="F12" t="str">
        <f t="shared" ca="1" si="1"/>
        <v>=IF(AND(C12&gt;=8,D12&gt;=12),"Pass","Fail")</v>
      </c>
      <c r="H12" s="42" t="s">
        <v>151</v>
      </c>
      <c r="I12" s="42" t="s">
        <v>151</v>
      </c>
      <c r="J12" s="42" t="s">
        <v>151</v>
      </c>
    </row>
    <row r="13" spans="1:10" ht="18">
      <c r="A13" s="47">
        <v>9119913</v>
      </c>
      <c r="B13" s="47" t="s">
        <v>143</v>
      </c>
      <c r="C13" s="48">
        <v>20</v>
      </c>
      <c r="D13" s="48">
        <v>14</v>
      </c>
      <c r="E13" s="42" t="str">
        <f t="shared" si="0"/>
        <v>Pass</v>
      </c>
      <c r="F13" t="str">
        <f t="shared" ca="1" si="1"/>
        <v>=IF(AND(C13&gt;=8,D13&gt;=12),"Pass","Fail")</v>
      </c>
      <c r="H13" s="42" t="s">
        <v>152</v>
      </c>
      <c r="I13" s="42" t="s">
        <v>152</v>
      </c>
      <c r="J13" s="42" t="s">
        <v>152</v>
      </c>
    </row>
    <row r="14" spans="1:10" ht="18">
      <c r="A14" s="47">
        <v>9143220</v>
      </c>
      <c r="B14" s="47" t="s">
        <v>143</v>
      </c>
      <c r="C14" s="48">
        <v>3</v>
      </c>
      <c r="D14" s="48">
        <v>12</v>
      </c>
      <c r="E14" s="42" t="str">
        <f t="shared" si="0"/>
        <v>Fail</v>
      </c>
      <c r="F14" t="str">
        <f t="shared" ca="1" si="1"/>
        <v>=IF(AND(C14&gt;=8,D14&gt;=12),"Pass","Fail")</v>
      </c>
      <c r="H14" s="42" t="s">
        <v>152</v>
      </c>
      <c r="I14" s="42" t="s">
        <v>151</v>
      </c>
      <c r="J14" s="42" t="s">
        <v>151</v>
      </c>
    </row>
    <row r="15" spans="1:10" ht="18">
      <c r="A15" s="47">
        <v>8957529</v>
      </c>
      <c r="B15" s="47" t="s">
        <v>143</v>
      </c>
      <c r="C15" s="48">
        <v>15</v>
      </c>
      <c r="D15" s="48">
        <v>12</v>
      </c>
      <c r="E15" s="42" t="str">
        <f t="shared" si="0"/>
        <v>Pass</v>
      </c>
      <c r="F15" t="str">
        <f t="shared" ca="1" si="1"/>
        <v>=IF(AND(C15&gt;=8,D15&gt;=12),"Pass","Fail")</v>
      </c>
    </row>
    <row r="16" spans="1:10" ht="18">
      <c r="A16" s="47">
        <v>8927862</v>
      </c>
      <c r="B16" s="47" t="s">
        <v>143</v>
      </c>
      <c r="C16" s="48">
        <v>10</v>
      </c>
      <c r="D16" s="48">
        <v>19</v>
      </c>
      <c r="E16" s="42" t="str">
        <f t="shared" si="0"/>
        <v>Pass</v>
      </c>
      <c r="F16" t="str">
        <f t="shared" ca="1" si="1"/>
        <v>=IF(AND(C16&gt;=8,D16&gt;=12),"Pass","Fail")</v>
      </c>
    </row>
    <row r="17" spans="1:6" ht="18">
      <c r="A17" s="47">
        <v>9131457</v>
      </c>
      <c r="B17" s="47" t="s">
        <v>145</v>
      </c>
      <c r="C17" s="48">
        <v>17</v>
      </c>
      <c r="D17" s="48">
        <v>16</v>
      </c>
      <c r="E17" s="42" t="str">
        <f t="shared" si="0"/>
        <v>Pass</v>
      </c>
      <c r="F17" t="str">
        <f t="shared" ca="1" si="1"/>
        <v>=IF(AND(C17&gt;=8,D17&gt;=12),"Pass","Fail")</v>
      </c>
    </row>
    <row r="18" spans="1:6" ht="18">
      <c r="A18" s="47">
        <v>9172412</v>
      </c>
      <c r="B18" s="47" t="s">
        <v>145</v>
      </c>
      <c r="C18" s="48">
        <v>18</v>
      </c>
      <c r="D18" s="48">
        <v>20</v>
      </c>
      <c r="E18" s="42" t="str">
        <f t="shared" si="0"/>
        <v>Pass</v>
      </c>
      <c r="F18" t="str">
        <f t="shared" ca="1" si="1"/>
        <v>=IF(AND(C18&gt;=8,D18&gt;=12),"Pass","Fail")</v>
      </c>
    </row>
  </sheetData>
  <mergeCells count="2">
    <mergeCell ref="H2:J2"/>
    <mergeCell ref="H9:J9"/>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120" zoomScaleNormal="120" workbookViewId="0">
      <selection activeCell="K7" sqref="K7"/>
    </sheetView>
  </sheetViews>
  <sheetFormatPr defaultColWidth="9.140625" defaultRowHeight="21"/>
  <cols>
    <col min="1" max="1" width="9.140625" style="50"/>
    <col min="2" max="2" width="13.7109375" style="50" bestFit="1" customWidth="1"/>
    <col min="3" max="4" width="9.140625" style="50"/>
    <col min="5" max="5" width="10.7109375" style="50" bestFit="1" customWidth="1"/>
    <col min="6" max="16384" width="9.140625" style="50"/>
  </cols>
  <sheetData>
    <row r="1" spans="1:5" ht="24.75">
      <c r="A1" s="49" t="s">
        <v>138</v>
      </c>
      <c r="B1" s="49" t="s">
        <v>139</v>
      </c>
    </row>
    <row r="2" spans="1:5" ht="24.75">
      <c r="A2" s="49" t="s">
        <v>142</v>
      </c>
      <c r="B2" s="51">
        <v>3</v>
      </c>
      <c r="D2" s="50" t="b">
        <f>B2=3</f>
        <v>1</v>
      </c>
      <c r="E2" s="50" t="str">
        <f ca="1">_xlfn.FORMULATEXT(D2)</f>
        <v>=B2=3</v>
      </c>
    </row>
    <row r="3" spans="1:5" ht="24.75">
      <c r="A3" s="49" t="s">
        <v>143</v>
      </c>
      <c r="B3" s="51">
        <v>16</v>
      </c>
    </row>
    <row r="4" spans="1:5" ht="24.75">
      <c r="A4" s="49" t="s">
        <v>144</v>
      </c>
      <c r="B4" s="51">
        <v>20</v>
      </c>
    </row>
    <row r="5" spans="1:5" ht="24.75">
      <c r="A5" s="49" t="s">
        <v>145</v>
      </c>
      <c r="B5" s="51">
        <v>13</v>
      </c>
    </row>
    <row r="6" spans="1:5" ht="24.75">
      <c r="A6" s="49" t="s">
        <v>142</v>
      </c>
      <c r="B6" s="51">
        <v>17</v>
      </c>
    </row>
    <row r="7" spans="1:5" ht="24.75">
      <c r="A7" s="49" t="s">
        <v>144</v>
      </c>
      <c r="B7" s="51">
        <v>20</v>
      </c>
    </row>
    <row r="8" spans="1:5" ht="24.75">
      <c r="A8" s="49" t="s">
        <v>142</v>
      </c>
      <c r="B8" s="51">
        <v>15</v>
      </c>
    </row>
    <row r="9" spans="1:5" ht="24.75">
      <c r="A9" s="49" t="s">
        <v>142</v>
      </c>
      <c r="B9" s="51">
        <v>18</v>
      </c>
    </row>
    <row r="10" spans="1:5" ht="24.75">
      <c r="A10" s="49" t="s">
        <v>144</v>
      </c>
      <c r="B10" s="51">
        <v>13</v>
      </c>
    </row>
    <row r="11" spans="1:5" ht="24.75">
      <c r="A11" s="49" t="s">
        <v>143</v>
      </c>
      <c r="B11" s="51">
        <v>16</v>
      </c>
    </row>
    <row r="12" spans="1:5" ht="24.75">
      <c r="A12" s="49" t="s">
        <v>143</v>
      </c>
      <c r="B12" s="51">
        <v>9</v>
      </c>
    </row>
    <row r="13" spans="1:5" ht="24.75">
      <c r="A13" s="49" t="s">
        <v>143</v>
      </c>
      <c r="B13" s="51">
        <v>20</v>
      </c>
    </row>
    <row r="14" spans="1:5" ht="24.75">
      <c r="A14" s="49" t="s">
        <v>143</v>
      </c>
      <c r="B14" s="51">
        <v>3</v>
      </c>
    </row>
    <row r="15" spans="1:5" ht="24.75">
      <c r="A15" s="49" t="s">
        <v>143</v>
      </c>
      <c r="B15" s="51">
        <v>15</v>
      </c>
    </row>
    <row r="16" spans="1:5" ht="24.75">
      <c r="A16" s="49" t="s">
        <v>143</v>
      </c>
      <c r="B16" s="51">
        <v>10</v>
      </c>
    </row>
    <row r="17" spans="1:2" ht="24.75">
      <c r="A17" s="49" t="s">
        <v>145</v>
      </c>
      <c r="B17" s="51">
        <v>17</v>
      </c>
    </row>
    <row r="18" spans="1:2" ht="24.75">
      <c r="A18" s="49" t="s">
        <v>145</v>
      </c>
      <c r="B18" s="51">
        <v>18</v>
      </c>
    </row>
  </sheetData>
  <conditionalFormatting sqref="A1:B18">
    <cfRule type="expression" dxfId="4" priority="1">
      <formula>$A1="مکانیک"</formula>
    </cfRule>
  </conditionalFormatting>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zoomScale="160" zoomScaleNormal="160" workbookViewId="0">
      <selection activeCell="K7" sqref="K7"/>
    </sheetView>
  </sheetViews>
  <sheetFormatPr defaultRowHeight="15"/>
  <cols>
    <col min="1" max="1" width="12.140625" bestFit="1" customWidth="1"/>
    <col min="2" max="2" width="6.7109375" bestFit="1" customWidth="1"/>
    <col min="3" max="4" width="10.28515625" bestFit="1" customWidth="1"/>
    <col min="5" max="5" width="10.140625" bestFit="1" customWidth="1"/>
    <col min="6" max="6" width="34.85546875" bestFit="1" customWidth="1"/>
  </cols>
  <sheetData>
    <row r="1" spans="1:10" ht="18">
      <c r="A1" s="47" t="s">
        <v>137</v>
      </c>
      <c r="B1" s="47" t="s">
        <v>138</v>
      </c>
      <c r="C1" s="47" t="s">
        <v>139</v>
      </c>
      <c r="D1" s="47" t="s">
        <v>140</v>
      </c>
      <c r="E1" s="47" t="s">
        <v>141</v>
      </c>
    </row>
    <row r="2" spans="1:10" ht="18">
      <c r="A2" s="47">
        <v>9265778</v>
      </c>
      <c r="B2" s="47" t="s">
        <v>142</v>
      </c>
      <c r="C2" s="48">
        <v>3</v>
      </c>
      <c r="D2" s="48">
        <v>13</v>
      </c>
      <c r="E2" s="42" t="str">
        <f>IF(OR(C2&gt;=12,D2&gt;=10),"PASS","FAIL")</f>
        <v>PASS</v>
      </c>
      <c r="F2" t="str">
        <f ca="1">_xlfn.FORMULATEXT(E2)</f>
        <v>=IF(OR(C2&gt;=12,D2&gt;=10),"PASS","FAIL")</v>
      </c>
      <c r="H2" s="339" t="s">
        <v>147</v>
      </c>
      <c r="I2" s="339"/>
      <c r="J2" s="339"/>
    </row>
    <row r="3" spans="1:10" ht="18">
      <c r="A3" s="47">
        <v>9270038</v>
      </c>
      <c r="B3" s="47" t="s">
        <v>143</v>
      </c>
      <c r="C3" s="48">
        <v>16</v>
      </c>
      <c r="D3" s="48">
        <v>16</v>
      </c>
      <c r="E3" s="42" t="str">
        <f t="shared" ref="E3:E18" si="0">IF(OR(C3&gt;=12,D3&gt;=10),"PASS","FAIL")</f>
        <v>PASS</v>
      </c>
      <c r="F3" t="str">
        <f t="shared" ref="F3:F18" ca="1" si="1">_xlfn.FORMULATEXT(E3)</f>
        <v>=IF(OR(C3&gt;=12,D3&gt;=10),"PASS","FAIL")</v>
      </c>
      <c r="H3" s="42" t="s">
        <v>148</v>
      </c>
      <c r="I3" s="42" t="s">
        <v>149</v>
      </c>
      <c r="J3" s="42" t="s">
        <v>150</v>
      </c>
    </row>
    <row r="4" spans="1:10" ht="18">
      <c r="A4" s="47">
        <v>9162627</v>
      </c>
      <c r="B4" s="47" t="s">
        <v>144</v>
      </c>
      <c r="C4" s="48">
        <v>20</v>
      </c>
      <c r="D4" s="48">
        <v>11</v>
      </c>
      <c r="E4" s="42" t="str">
        <f t="shared" si="0"/>
        <v>PASS</v>
      </c>
      <c r="F4" t="str">
        <f t="shared" ca="1" si="1"/>
        <v>=IF(OR(C4&gt;=12,D4&gt;=10),"PASS","FAIL")</v>
      </c>
      <c r="H4" s="42" t="s">
        <v>151</v>
      </c>
      <c r="I4" s="42" t="s">
        <v>152</v>
      </c>
      <c r="J4" s="42" t="s">
        <v>152</v>
      </c>
    </row>
    <row r="5" spans="1:10" ht="18">
      <c r="A5" s="47">
        <v>9229275</v>
      </c>
      <c r="B5" s="47" t="s">
        <v>145</v>
      </c>
      <c r="C5" s="48">
        <v>13</v>
      </c>
      <c r="D5" s="48">
        <v>15</v>
      </c>
      <c r="E5" s="42" t="str">
        <f t="shared" si="0"/>
        <v>PASS</v>
      </c>
      <c r="F5" t="str">
        <f t="shared" ca="1" si="1"/>
        <v>=IF(OR(C5&gt;=12,D5&gt;=10),"PASS","FAIL")</v>
      </c>
      <c r="H5" s="42" t="s">
        <v>151</v>
      </c>
      <c r="I5" s="42" t="s">
        <v>151</v>
      </c>
      <c r="J5" s="42" t="s">
        <v>151</v>
      </c>
    </row>
    <row r="6" spans="1:10" ht="18">
      <c r="A6" s="47">
        <v>9139918</v>
      </c>
      <c r="B6" s="47" t="s">
        <v>146</v>
      </c>
      <c r="C6" s="48">
        <v>17</v>
      </c>
      <c r="D6" s="48">
        <v>11</v>
      </c>
      <c r="E6" s="42" t="str">
        <f t="shared" si="0"/>
        <v>PASS</v>
      </c>
      <c r="F6" t="str">
        <f t="shared" ca="1" si="1"/>
        <v>=IF(OR(C6&gt;=12,D6&gt;=10),"PASS","FAIL")</v>
      </c>
      <c r="H6" s="42" t="s">
        <v>152</v>
      </c>
      <c r="I6" s="42" t="s">
        <v>152</v>
      </c>
      <c r="J6" s="42" t="s">
        <v>152</v>
      </c>
    </row>
    <row r="7" spans="1:10" ht="18">
      <c r="A7" s="47">
        <v>9251663</v>
      </c>
      <c r="B7" s="47" t="s">
        <v>144</v>
      </c>
      <c r="C7" s="48">
        <v>20</v>
      </c>
      <c r="D7" s="48">
        <v>17</v>
      </c>
      <c r="E7" s="42" t="str">
        <f t="shared" si="0"/>
        <v>PASS</v>
      </c>
      <c r="F7" t="str">
        <f t="shared" ca="1" si="1"/>
        <v>=IF(OR(C7&gt;=12,D7&gt;=10),"PASS","FAIL")</v>
      </c>
      <c r="H7" s="42" t="s">
        <v>152</v>
      </c>
      <c r="I7" s="42" t="s">
        <v>151</v>
      </c>
      <c r="J7" s="42" t="s">
        <v>152</v>
      </c>
    </row>
    <row r="8" spans="1:10" ht="18">
      <c r="A8" s="47">
        <v>8837478</v>
      </c>
      <c r="B8" s="47" t="s">
        <v>142</v>
      </c>
      <c r="C8" s="48">
        <v>15</v>
      </c>
      <c r="D8" s="48">
        <v>16</v>
      </c>
      <c r="E8" s="42" t="str">
        <f t="shared" si="0"/>
        <v>PASS</v>
      </c>
      <c r="F8" t="str">
        <f t="shared" ca="1" si="1"/>
        <v>=IF(OR(C8&gt;=12,D8&gt;=10),"PASS","FAIL")</v>
      </c>
    </row>
    <row r="9" spans="1:10" ht="18">
      <c r="A9" s="47">
        <v>8973628</v>
      </c>
      <c r="B9" s="47" t="s">
        <v>142</v>
      </c>
      <c r="C9" s="48">
        <v>18</v>
      </c>
      <c r="D9" s="48">
        <v>19</v>
      </c>
      <c r="E9" s="42" t="str">
        <f t="shared" si="0"/>
        <v>PASS</v>
      </c>
      <c r="F9" t="str">
        <f t="shared" ca="1" si="1"/>
        <v>=IF(OR(C9&gt;=12,D9&gt;=10),"PASS","FAIL")</v>
      </c>
      <c r="H9" s="339" t="s">
        <v>153</v>
      </c>
      <c r="I9" s="339"/>
      <c r="J9" s="339"/>
    </row>
    <row r="10" spans="1:10" ht="18">
      <c r="A10" s="47">
        <v>9185319</v>
      </c>
      <c r="B10" s="47" t="s">
        <v>144</v>
      </c>
      <c r="C10" s="48">
        <v>13</v>
      </c>
      <c r="D10" s="48">
        <v>19</v>
      </c>
      <c r="E10" s="42" t="str">
        <f t="shared" si="0"/>
        <v>PASS</v>
      </c>
      <c r="F10" t="str">
        <f t="shared" ca="1" si="1"/>
        <v>=IF(OR(C10&gt;=12,D10&gt;=10),"PASS","FAIL")</v>
      </c>
      <c r="H10" s="42" t="s">
        <v>148</v>
      </c>
      <c r="I10" s="42" t="s">
        <v>149</v>
      </c>
      <c r="J10" s="42" t="s">
        <v>150</v>
      </c>
    </row>
    <row r="11" spans="1:10" ht="18">
      <c r="A11" s="47">
        <v>9245757</v>
      </c>
      <c r="B11" s="47" t="s">
        <v>143</v>
      </c>
      <c r="C11" s="48">
        <v>16</v>
      </c>
      <c r="D11" s="48">
        <v>14</v>
      </c>
      <c r="E11" s="42" t="str">
        <f t="shared" si="0"/>
        <v>PASS</v>
      </c>
      <c r="F11" t="str">
        <f t="shared" ca="1" si="1"/>
        <v>=IF(OR(C11&gt;=12,D11&gt;=10),"PASS","FAIL")</v>
      </c>
      <c r="H11" s="42" t="s">
        <v>151</v>
      </c>
      <c r="I11" s="42" t="s">
        <v>152</v>
      </c>
      <c r="J11" s="42" t="s">
        <v>151</v>
      </c>
    </row>
    <row r="12" spans="1:10" ht="18">
      <c r="A12" s="47">
        <v>9100400</v>
      </c>
      <c r="B12" s="47" t="s">
        <v>143</v>
      </c>
      <c r="C12" s="48">
        <v>9</v>
      </c>
      <c r="D12" s="48">
        <v>17</v>
      </c>
      <c r="E12" s="42" t="str">
        <f t="shared" si="0"/>
        <v>PASS</v>
      </c>
      <c r="F12" t="str">
        <f t="shared" ca="1" si="1"/>
        <v>=IF(OR(C12&gt;=12,D12&gt;=10),"PASS","FAIL")</v>
      </c>
      <c r="H12" s="42" t="s">
        <v>151</v>
      </c>
      <c r="I12" s="42" t="s">
        <v>151</v>
      </c>
      <c r="J12" s="42" t="s">
        <v>151</v>
      </c>
    </row>
    <row r="13" spans="1:10" ht="18">
      <c r="A13" s="47">
        <v>9119913</v>
      </c>
      <c r="B13" s="47" t="s">
        <v>143</v>
      </c>
      <c r="C13" s="48">
        <v>20</v>
      </c>
      <c r="D13" s="48">
        <v>14</v>
      </c>
      <c r="E13" s="42" t="str">
        <f t="shared" si="0"/>
        <v>PASS</v>
      </c>
      <c r="F13" t="str">
        <f t="shared" ca="1" si="1"/>
        <v>=IF(OR(C13&gt;=12,D13&gt;=10),"PASS","FAIL")</v>
      </c>
      <c r="H13" s="42" t="s">
        <v>152</v>
      </c>
      <c r="I13" s="42" t="s">
        <v>152</v>
      </c>
      <c r="J13" s="42" t="s">
        <v>152</v>
      </c>
    </row>
    <row r="14" spans="1:10" ht="18">
      <c r="A14" s="47">
        <v>9143220</v>
      </c>
      <c r="B14" s="47" t="s">
        <v>143</v>
      </c>
      <c r="C14" s="48">
        <v>3</v>
      </c>
      <c r="D14" s="48">
        <v>12</v>
      </c>
      <c r="E14" s="42" t="str">
        <f t="shared" si="0"/>
        <v>PASS</v>
      </c>
      <c r="F14" t="str">
        <f t="shared" ca="1" si="1"/>
        <v>=IF(OR(C14&gt;=12,D14&gt;=10),"PASS","FAIL")</v>
      </c>
      <c r="H14" s="42" t="s">
        <v>152</v>
      </c>
      <c r="I14" s="42" t="s">
        <v>151</v>
      </c>
      <c r="J14" s="42" t="s">
        <v>151</v>
      </c>
    </row>
    <row r="15" spans="1:10" ht="18">
      <c r="A15" s="47">
        <v>8957529</v>
      </c>
      <c r="B15" s="47" t="s">
        <v>143</v>
      </c>
      <c r="C15" s="48">
        <v>15</v>
      </c>
      <c r="D15" s="48">
        <v>12</v>
      </c>
      <c r="E15" s="42" t="str">
        <f t="shared" si="0"/>
        <v>PASS</v>
      </c>
      <c r="F15" t="str">
        <f t="shared" ca="1" si="1"/>
        <v>=IF(OR(C15&gt;=12,D15&gt;=10),"PASS","FAIL")</v>
      </c>
    </row>
    <row r="16" spans="1:10" ht="18">
      <c r="A16" s="47">
        <v>8927862</v>
      </c>
      <c r="B16" s="47" t="s">
        <v>143</v>
      </c>
      <c r="C16" s="48">
        <v>10</v>
      </c>
      <c r="D16" s="48">
        <v>19</v>
      </c>
      <c r="E16" s="42" t="str">
        <f t="shared" si="0"/>
        <v>PASS</v>
      </c>
      <c r="F16" t="str">
        <f t="shared" ca="1" si="1"/>
        <v>=IF(OR(C16&gt;=12,D16&gt;=10),"PASS","FAIL")</v>
      </c>
    </row>
    <row r="17" spans="1:6" ht="18">
      <c r="A17" s="47">
        <v>9131457</v>
      </c>
      <c r="B17" s="47" t="s">
        <v>145</v>
      </c>
      <c r="C17" s="48">
        <v>17</v>
      </c>
      <c r="D17" s="48">
        <v>16</v>
      </c>
      <c r="E17" s="42" t="str">
        <f t="shared" si="0"/>
        <v>PASS</v>
      </c>
      <c r="F17" t="str">
        <f t="shared" ca="1" si="1"/>
        <v>=IF(OR(C17&gt;=12,D17&gt;=10),"PASS","FAIL")</v>
      </c>
    </row>
    <row r="18" spans="1:6" ht="18">
      <c r="A18" s="47">
        <v>9172412</v>
      </c>
      <c r="B18" s="47" t="s">
        <v>145</v>
      </c>
      <c r="C18" s="48">
        <v>18</v>
      </c>
      <c r="D18" s="48">
        <v>20</v>
      </c>
      <c r="E18" s="42" t="str">
        <f t="shared" si="0"/>
        <v>PASS</v>
      </c>
      <c r="F18" t="str">
        <f t="shared" ca="1" si="1"/>
        <v>=IF(OR(C18&gt;=12,D18&gt;=10),"PASS","FAIL")</v>
      </c>
    </row>
  </sheetData>
  <mergeCells count="2">
    <mergeCell ref="H2:J2"/>
    <mergeCell ref="H9:J9"/>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zoomScale="180" zoomScaleNormal="180" workbookViewId="0">
      <selection activeCell="K7" sqref="K7"/>
    </sheetView>
  </sheetViews>
  <sheetFormatPr defaultColWidth="9.140625" defaultRowHeight="18"/>
  <cols>
    <col min="1" max="1" width="12.140625" style="45" bestFit="1" customWidth="1"/>
    <col min="2" max="2" width="6.7109375" style="45" bestFit="1" customWidth="1"/>
    <col min="3" max="3" width="10.28515625" style="45" bestFit="1" customWidth="1"/>
    <col min="4" max="4" width="10.28515625" style="45" customWidth="1"/>
    <col min="5" max="5" width="9.140625" style="45"/>
    <col min="6" max="6" width="45.28515625" style="45" customWidth="1"/>
    <col min="7" max="16384" width="9.140625" style="45"/>
  </cols>
  <sheetData>
    <row r="1" spans="1:6">
      <c r="A1" s="45" t="s">
        <v>137</v>
      </c>
      <c r="B1" s="45" t="s">
        <v>138</v>
      </c>
      <c r="C1" s="45" t="s">
        <v>139</v>
      </c>
      <c r="D1" s="45" t="s">
        <v>140</v>
      </c>
      <c r="E1" s="45" t="s">
        <v>141</v>
      </c>
    </row>
    <row r="2" spans="1:6">
      <c r="A2" s="45">
        <v>9265778</v>
      </c>
      <c r="B2" s="45" t="s">
        <v>142</v>
      </c>
      <c r="C2" s="46">
        <v>3</v>
      </c>
      <c r="D2" s="46">
        <v>13</v>
      </c>
      <c r="E2" s="45" t="str">
        <f>IF(C2&gt;=8,IF(D2&gt;=12,"Pass","Fail"),"Fail")</f>
        <v>Fail</v>
      </c>
      <c r="F2" s="45" t="str">
        <f ca="1">_xlfn.FORMULATEXT(E2)</f>
        <v>=IF(C2&gt;=8,IF(D2&gt;=12,"Pass","Fail"),"Fail")</v>
      </c>
    </row>
    <row r="3" spans="1:6">
      <c r="A3" s="45">
        <v>9270038</v>
      </c>
      <c r="B3" s="45" t="s">
        <v>143</v>
      </c>
      <c r="C3" s="46">
        <v>16</v>
      </c>
      <c r="D3" s="46">
        <v>16</v>
      </c>
      <c r="E3" s="45" t="str">
        <f t="shared" ref="E3:E18" si="0">IF(C3&gt;=8,IF(D3&gt;=12,"Pass","Fail"),"Fail")</f>
        <v>Pass</v>
      </c>
      <c r="F3" s="45" t="str">
        <f t="shared" ref="F3:F18" ca="1" si="1">_xlfn.FORMULATEXT(E3)</f>
        <v>=IF(C3&gt;=8,IF(D3&gt;=12,"Pass","Fail"),"Fail")</v>
      </c>
    </row>
    <row r="4" spans="1:6">
      <c r="A4" s="45">
        <v>9162627</v>
      </c>
      <c r="B4" s="45" t="s">
        <v>144</v>
      </c>
      <c r="C4" s="46">
        <v>20</v>
      </c>
      <c r="D4" s="46">
        <v>11</v>
      </c>
      <c r="E4" s="45" t="str">
        <f t="shared" si="0"/>
        <v>Fail</v>
      </c>
      <c r="F4" s="45" t="str">
        <f t="shared" ca="1" si="1"/>
        <v>=IF(C4&gt;=8,IF(D4&gt;=12,"Pass","Fail"),"Fail")</v>
      </c>
    </row>
    <row r="5" spans="1:6">
      <c r="A5" s="45">
        <v>9229275</v>
      </c>
      <c r="B5" s="45" t="s">
        <v>145</v>
      </c>
      <c r="C5" s="46">
        <v>13</v>
      </c>
      <c r="D5" s="46">
        <v>15</v>
      </c>
      <c r="E5" s="45" t="str">
        <f t="shared" si="0"/>
        <v>Pass</v>
      </c>
      <c r="F5" s="45" t="str">
        <f t="shared" ca="1" si="1"/>
        <v>=IF(C5&gt;=8,IF(D5&gt;=12,"Pass","Fail"),"Fail")</v>
      </c>
    </row>
    <row r="6" spans="1:6">
      <c r="A6" s="45">
        <v>9139918</v>
      </c>
      <c r="B6" s="45" t="s">
        <v>146</v>
      </c>
      <c r="C6" s="46">
        <v>17</v>
      </c>
      <c r="D6" s="46">
        <v>11</v>
      </c>
      <c r="E6" s="45" t="str">
        <f t="shared" si="0"/>
        <v>Fail</v>
      </c>
      <c r="F6" s="45" t="str">
        <f t="shared" ca="1" si="1"/>
        <v>=IF(C6&gt;=8,IF(D6&gt;=12,"Pass","Fail"),"Fail")</v>
      </c>
    </row>
    <row r="7" spans="1:6">
      <c r="A7" s="45">
        <v>9251663</v>
      </c>
      <c r="B7" s="45" t="s">
        <v>144</v>
      </c>
      <c r="C7" s="46">
        <v>20</v>
      </c>
      <c r="D7" s="46">
        <v>17</v>
      </c>
      <c r="E7" s="45" t="str">
        <f t="shared" si="0"/>
        <v>Pass</v>
      </c>
      <c r="F7" s="45" t="str">
        <f t="shared" ca="1" si="1"/>
        <v>=IF(C7&gt;=8,IF(D7&gt;=12,"Pass","Fail"),"Fail")</v>
      </c>
    </row>
    <row r="8" spans="1:6">
      <c r="A8" s="45">
        <v>8837478</v>
      </c>
      <c r="B8" s="45" t="s">
        <v>142</v>
      </c>
      <c r="C8" s="46">
        <v>15</v>
      </c>
      <c r="D8" s="46">
        <v>16</v>
      </c>
      <c r="E8" s="45" t="str">
        <f t="shared" si="0"/>
        <v>Pass</v>
      </c>
      <c r="F8" s="45" t="str">
        <f t="shared" ca="1" si="1"/>
        <v>=IF(C8&gt;=8,IF(D8&gt;=12,"Pass","Fail"),"Fail")</v>
      </c>
    </row>
    <row r="9" spans="1:6">
      <c r="A9" s="45">
        <v>8973628</v>
      </c>
      <c r="B9" s="45" t="s">
        <v>142</v>
      </c>
      <c r="C9" s="46">
        <v>18</v>
      </c>
      <c r="D9" s="46">
        <v>19</v>
      </c>
      <c r="E9" s="45" t="str">
        <f t="shared" si="0"/>
        <v>Pass</v>
      </c>
      <c r="F9" s="45" t="str">
        <f t="shared" ca="1" si="1"/>
        <v>=IF(C9&gt;=8,IF(D9&gt;=12,"Pass","Fail"),"Fail")</v>
      </c>
    </row>
    <row r="10" spans="1:6">
      <c r="A10" s="45">
        <v>9185319</v>
      </c>
      <c r="B10" s="45" t="s">
        <v>144</v>
      </c>
      <c r="C10" s="46">
        <v>13</v>
      </c>
      <c r="D10" s="46">
        <v>19</v>
      </c>
      <c r="E10" s="45" t="str">
        <f t="shared" si="0"/>
        <v>Pass</v>
      </c>
      <c r="F10" s="45" t="str">
        <f t="shared" ca="1" si="1"/>
        <v>=IF(C10&gt;=8,IF(D10&gt;=12,"Pass","Fail"),"Fail")</v>
      </c>
    </row>
    <row r="11" spans="1:6">
      <c r="A11" s="45">
        <v>9245757</v>
      </c>
      <c r="B11" s="45" t="s">
        <v>143</v>
      </c>
      <c r="C11" s="46">
        <v>16</v>
      </c>
      <c r="D11" s="46">
        <v>14</v>
      </c>
      <c r="E11" s="45" t="str">
        <f t="shared" si="0"/>
        <v>Pass</v>
      </c>
      <c r="F11" s="45" t="str">
        <f t="shared" ca="1" si="1"/>
        <v>=IF(C11&gt;=8,IF(D11&gt;=12,"Pass","Fail"),"Fail")</v>
      </c>
    </row>
    <row r="12" spans="1:6">
      <c r="A12" s="45">
        <v>9100400</v>
      </c>
      <c r="B12" s="45" t="s">
        <v>143</v>
      </c>
      <c r="C12" s="46">
        <v>9</v>
      </c>
      <c r="D12" s="46">
        <v>17</v>
      </c>
      <c r="E12" s="45" t="str">
        <f t="shared" si="0"/>
        <v>Pass</v>
      </c>
      <c r="F12" s="45" t="str">
        <f t="shared" ca="1" si="1"/>
        <v>=IF(C12&gt;=8,IF(D12&gt;=12,"Pass","Fail"),"Fail")</v>
      </c>
    </row>
    <row r="13" spans="1:6">
      <c r="A13" s="45">
        <v>9119913</v>
      </c>
      <c r="B13" s="45" t="s">
        <v>143</v>
      </c>
      <c r="C13" s="46">
        <v>20</v>
      </c>
      <c r="D13" s="46">
        <v>14</v>
      </c>
      <c r="E13" s="45" t="str">
        <f t="shared" si="0"/>
        <v>Pass</v>
      </c>
      <c r="F13" s="45" t="str">
        <f t="shared" ca="1" si="1"/>
        <v>=IF(C13&gt;=8,IF(D13&gt;=12,"Pass","Fail"),"Fail")</v>
      </c>
    </row>
    <row r="14" spans="1:6">
      <c r="A14" s="45">
        <v>9143220</v>
      </c>
      <c r="B14" s="45" t="s">
        <v>143</v>
      </c>
      <c r="C14" s="46">
        <v>3</v>
      </c>
      <c r="D14" s="46">
        <v>12</v>
      </c>
      <c r="E14" s="45" t="str">
        <f t="shared" si="0"/>
        <v>Fail</v>
      </c>
      <c r="F14" s="45" t="str">
        <f t="shared" ca="1" si="1"/>
        <v>=IF(C14&gt;=8,IF(D14&gt;=12,"Pass","Fail"),"Fail")</v>
      </c>
    </row>
    <row r="15" spans="1:6">
      <c r="A15" s="45">
        <v>8957529</v>
      </c>
      <c r="B15" s="45" t="s">
        <v>143</v>
      </c>
      <c r="C15" s="46">
        <v>15</v>
      </c>
      <c r="D15" s="46">
        <v>12</v>
      </c>
      <c r="E15" s="45" t="str">
        <f t="shared" si="0"/>
        <v>Pass</v>
      </c>
      <c r="F15" s="45" t="str">
        <f t="shared" ca="1" si="1"/>
        <v>=IF(C15&gt;=8,IF(D15&gt;=12,"Pass","Fail"),"Fail")</v>
      </c>
    </row>
    <row r="16" spans="1:6">
      <c r="A16" s="45">
        <v>8927862</v>
      </c>
      <c r="B16" s="45" t="s">
        <v>143</v>
      </c>
      <c r="C16" s="46">
        <v>10</v>
      </c>
      <c r="D16" s="46">
        <v>19</v>
      </c>
      <c r="E16" s="45" t="str">
        <f t="shared" si="0"/>
        <v>Pass</v>
      </c>
      <c r="F16" s="45" t="str">
        <f t="shared" ca="1" si="1"/>
        <v>=IF(C16&gt;=8,IF(D16&gt;=12,"Pass","Fail"),"Fail")</v>
      </c>
    </row>
    <row r="17" spans="1:6">
      <c r="A17" s="45">
        <v>9131457</v>
      </c>
      <c r="B17" s="45" t="s">
        <v>145</v>
      </c>
      <c r="C17" s="46">
        <v>17</v>
      </c>
      <c r="D17" s="46">
        <v>16</v>
      </c>
      <c r="E17" s="45" t="str">
        <f t="shared" si="0"/>
        <v>Pass</v>
      </c>
      <c r="F17" s="45" t="str">
        <f t="shared" ca="1" si="1"/>
        <v>=IF(C17&gt;=8,IF(D17&gt;=12,"Pass","Fail"),"Fail")</v>
      </c>
    </row>
    <row r="18" spans="1:6">
      <c r="A18" s="45">
        <v>9172412</v>
      </c>
      <c r="B18" s="45" t="s">
        <v>145</v>
      </c>
      <c r="C18" s="46">
        <v>18</v>
      </c>
      <c r="D18" s="46">
        <v>20</v>
      </c>
      <c r="E18" s="45" t="str">
        <f t="shared" si="0"/>
        <v>Pass</v>
      </c>
      <c r="F18" s="45" t="str">
        <f t="shared" ca="1" si="1"/>
        <v>=IF(C18&gt;=8,IF(D18&gt;=12,"Pass","Fail"),"Fail")</v>
      </c>
    </row>
  </sheetData>
  <conditionalFormatting sqref="C2:C18">
    <cfRule type="cellIs" dxfId="3" priority="2" operator="greaterThan">
      <formula>10</formula>
    </cfRule>
  </conditionalFormatting>
  <conditionalFormatting sqref="B2:B18">
    <cfRule type="containsText" dxfId="2" priority="1" operator="containsText" text="ک">
      <formula>NOT(ISERROR(SEARCH("ک",B2)))</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F46"/>
  <sheetViews>
    <sheetView zoomScale="235" zoomScaleNormal="235" workbookViewId="0">
      <selection activeCell="E3" sqref="E3"/>
    </sheetView>
  </sheetViews>
  <sheetFormatPr defaultRowHeight="15"/>
  <cols>
    <col min="3" max="3" width="11.140625" bestFit="1" customWidth="1"/>
    <col min="6" max="6" width="17.7109375" bestFit="1" customWidth="1"/>
  </cols>
  <sheetData>
    <row r="3" spans="3:6">
      <c r="C3" t="s">
        <v>617</v>
      </c>
      <c r="D3" t="s">
        <v>618</v>
      </c>
      <c r="E3" t="s">
        <v>619</v>
      </c>
    </row>
    <row r="4" spans="3:6">
      <c r="C4">
        <v>3320834519</v>
      </c>
      <c r="D4" t="str">
        <f>RIGHT(C4,6)</f>
        <v>834519</v>
      </c>
      <c r="E4" t="str">
        <f>LEFT(C4,6)</f>
        <v>332083</v>
      </c>
      <c r="F4" t="s">
        <v>620</v>
      </c>
    </row>
    <row r="5" spans="3:6">
      <c r="C5">
        <v>7333731118</v>
      </c>
      <c r="D5" t="str">
        <f t="shared" ref="D5:D46" si="0">RIGHT(C5,6)</f>
        <v>731118</v>
      </c>
      <c r="E5" t="str">
        <f t="shared" ref="E5:E46" si="1">LEFT(C5,6)</f>
        <v>733373</v>
      </c>
    </row>
    <row r="6" spans="3:6">
      <c r="C6">
        <v>5318030123</v>
      </c>
      <c r="D6" t="str">
        <f t="shared" si="0"/>
        <v>030123</v>
      </c>
      <c r="E6" t="str">
        <f t="shared" si="1"/>
        <v>531803</v>
      </c>
    </row>
    <row r="7" spans="3:6">
      <c r="C7">
        <v>3928574320</v>
      </c>
      <c r="D7" t="str">
        <f t="shared" si="0"/>
        <v>574320</v>
      </c>
      <c r="E7" t="str">
        <f t="shared" si="1"/>
        <v>392857</v>
      </c>
    </row>
    <row r="8" spans="3:6">
      <c r="C8">
        <v>2737509729</v>
      </c>
      <c r="D8" t="str">
        <f t="shared" si="0"/>
        <v>509729</v>
      </c>
      <c r="E8" t="str">
        <f t="shared" si="1"/>
        <v>273750</v>
      </c>
    </row>
    <row r="9" spans="3:6">
      <c r="C9">
        <v>3160439099</v>
      </c>
      <c r="D9" t="str">
        <f t="shared" si="0"/>
        <v>439099</v>
      </c>
      <c r="E9" t="str">
        <f t="shared" si="1"/>
        <v>316043</v>
      </c>
    </row>
    <row r="10" spans="3:6">
      <c r="C10">
        <v>8065541416</v>
      </c>
      <c r="D10" t="str">
        <f t="shared" si="0"/>
        <v>541416</v>
      </c>
      <c r="E10" t="str">
        <f t="shared" si="1"/>
        <v>806554</v>
      </c>
    </row>
    <row r="11" spans="3:6">
      <c r="C11">
        <v>5705370062</v>
      </c>
      <c r="D11" t="str">
        <f t="shared" si="0"/>
        <v>370062</v>
      </c>
      <c r="E11" t="str">
        <f t="shared" si="1"/>
        <v>570537</v>
      </c>
    </row>
    <row r="12" spans="3:6">
      <c r="C12">
        <v>2267377321</v>
      </c>
      <c r="D12" t="str">
        <f t="shared" si="0"/>
        <v>377321</v>
      </c>
      <c r="E12" t="str">
        <f t="shared" si="1"/>
        <v>226737</v>
      </c>
    </row>
    <row r="13" spans="3:6">
      <c r="C13">
        <v>3560777117</v>
      </c>
      <c r="D13" t="str">
        <f t="shared" si="0"/>
        <v>777117</v>
      </c>
      <c r="E13" t="str">
        <f t="shared" si="1"/>
        <v>356077</v>
      </c>
    </row>
    <row r="14" spans="3:6">
      <c r="C14">
        <v>4294234436</v>
      </c>
      <c r="D14" t="str">
        <f t="shared" si="0"/>
        <v>234436</v>
      </c>
      <c r="E14" t="str">
        <f t="shared" si="1"/>
        <v>429423</v>
      </c>
    </row>
    <row r="15" spans="3:6">
      <c r="C15">
        <v>6382084114</v>
      </c>
      <c r="D15" t="str">
        <f t="shared" si="0"/>
        <v>084114</v>
      </c>
      <c r="E15" t="str">
        <f t="shared" si="1"/>
        <v>638208</v>
      </c>
    </row>
    <row r="16" spans="3:6">
      <c r="C16">
        <v>5921025326</v>
      </c>
      <c r="D16" t="str">
        <f t="shared" si="0"/>
        <v>025326</v>
      </c>
      <c r="E16" t="str">
        <f t="shared" si="1"/>
        <v>592102</v>
      </c>
    </row>
    <row r="17" spans="3:5">
      <c r="C17">
        <v>7023080326</v>
      </c>
      <c r="D17" t="str">
        <f t="shared" si="0"/>
        <v>080326</v>
      </c>
      <c r="E17" t="str">
        <f t="shared" si="1"/>
        <v>702308</v>
      </c>
    </row>
    <row r="18" spans="3:5">
      <c r="C18">
        <v>1485119478</v>
      </c>
      <c r="D18" t="str">
        <f t="shared" si="0"/>
        <v>119478</v>
      </c>
      <c r="E18" t="str">
        <f t="shared" si="1"/>
        <v>148511</v>
      </c>
    </row>
    <row r="19" spans="3:5">
      <c r="C19">
        <v>2500017393</v>
      </c>
      <c r="D19" t="str">
        <f t="shared" si="0"/>
        <v>017393</v>
      </c>
      <c r="E19" t="str">
        <f t="shared" si="1"/>
        <v>250001</v>
      </c>
    </row>
    <row r="20" spans="3:5">
      <c r="C20">
        <v>8572038870</v>
      </c>
      <c r="D20" t="str">
        <f t="shared" si="0"/>
        <v>038870</v>
      </c>
      <c r="E20" t="str">
        <f t="shared" si="1"/>
        <v>857203</v>
      </c>
    </row>
    <row r="21" spans="3:5">
      <c r="C21">
        <v>3352361730</v>
      </c>
      <c r="D21" t="str">
        <f t="shared" si="0"/>
        <v>361730</v>
      </c>
      <c r="E21" t="str">
        <f t="shared" si="1"/>
        <v>335236</v>
      </c>
    </row>
    <row r="22" spans="3:5">
      <c r="C22">
        <v>7049306760</v>
      </c>
      <c r="D22" t="str">
        <f t="shared" si="0"/>
        <v>306760</v>
      </c>
      <c r="E22" t="str">
        <f t="shared" si="1"/>
        <v>704930</v>
      </c>
    </row>
    <row r="23" spans="3:5">
      <c r="C23">
        <v>9595829333</v>
      </c>
      <c r="D23" t="str">
        <f t="shared" si="0"/>
        <v>829333</v>
      </c>
      <c r="E23" t="str">
        <f t="shared" si="1"/>
        <v>959582</v>
      </c>
    </row>
    <row r="24" spans="3:5">
      <c r="C24">
        <v>1659402695</v>
      </c>
      <c r="D24" t="str">
        <f t="shared" si="0"/>
        <v>402695</v>
      </c>
      <c r="E24" t="str">
        <f t="shared" si="1"/>
        <v>165940</v>
      </c>
    </row>
    <row r="25" spans="3:5">
      <c r="C25">
        <v>5590759555</v>
      </c>
      <c r="D25" t="str">
        <f t="shared" si="0"/>
        <v>759555</v>
      </c>
      <c r="E25" t="str">
        <f t="shared" si="1"/>
        <v>559075</v>
      </c>
    </row>
    <row r="26" spans="3:5">
      <c r="C26">
        <v>9890695808</v>
      </c>
      <c r="D26" t="str">
        <f t="shared" si="0"/>
        <v>695808</v>
      </c>
      <c r="E26" t="str">
        <f t="shared" si="1"/>
        <v>989069</v>
      </c>
    </row>
    <row r="27" spans="3:5">
      <c r="C27">
        <v>9735790356</v>
      </c>
      <c r="D27" t="str">
        <f t="shared" si="0"/>
        <v>790356</v>
      </c>
      <c r="E27" t="str">
        <f t="shared" si="1"/>
        <v>973579</v>
      </c>
    </row>
    <row r="28" spans="3:5">
      <c r="C28">
        <v>7479462657</v>
      </c>
      <c r="D28" t="str">
        <f t="shared" si="0"/>
        <v>462657</v>
      </c>
      <c r="E28" t="str">
        <f t="shared" si="1"/>
        <v>747946</v>
      </c>
    </row>
    <row r="29" spans="3:5">
      <c r="C29">
        <v>7314997765</v>
      </c>
      <c r="D29" t="str">
        <f t="shared" si="0"/>
        <v>997765</v>
      </c>
      <c r="E29" t="str">
        <f t="shared" si="1"/>
        <v>731499</v>
      </c>
    </row>
    <row r="30" spans="3:5">
      <c r="C30">
        <v>3500707728</v>
      </c>
      <c r="D30" t="str">
        <f t="shared" si="0"/>
        <v>707728</v>
      </c>
      <c r="E30" t="str">
        <f t="shared" si="1"/>
        <v>350070</v>
      </c>
    </row>
    <row r="31" spans="3:5">
      <c r="C31">
        <v>6048670170</v>
      </c>
      <c r="D31" t="str">
        <f t="shared" si="0"/>
        <v>670170</v>
      </c>
      <c r="E31" t="str">
        <f t="shared" si="1"/>
        <v>604867</v>
      </c>
    </row>
    <row r="32" spans="3:5">
      <c r="C32">
        <v>4644743820</v>
      </c>
      <c r="D32" t="str">
        <f t="shared" si="0"/>
        <v>743820</v>
      </c>
      <c r="E32" t="str">
        <f t="shared" si="1"/>
        <v>464474</v>
      </c>
    </row>
    <row r="33" spans="3:5">
      <c r="C33">
        <v>8663197912</v>
      </c>
      <c r="D33" t="str">
        <f t="shared" si="0"/>
        <v>197912</v>
      </c>
      <c r="E33" t="str">
        <f t="shared" si="1"/>
        <v>866319</v>
      </c>
    </row>
    <row r="34" spans="3:5">
      <c r="C34">
        <v>5126854056</v>
      </c>
      <c r="D34" t="str">
        <f t="shared" si="0"/>
        <v>854056</v>
      </c>
      <c r="E34" t="str">
        <f t="shared" si="1"/>
        <v>512685</v>
      </c>
    </row>
    <row r="35" spans="3:5">
      <c r="C35">
        <v>7382730053</v>
      </c>
      <c r="D35" t="str">
        <f t="shared" si="0"/>
        <v>730053</v>
      </c>
      <c r="E35" t="str">
        <f t="shared" si="1"/>
        <v>738273</v>
      </c>
    </row>
    <row r="36" spans="3:5">
      <c r="C36">
        <v>1177203296</v>
      </c>
      <c r="D36" t="str">
        <f t="shared" si="0"/>
        <v>203296</v>
      </c>
      <c r="E36" t="str">
        <f t="shared" si="1"/>
        <v>117720</v>
      </c>
    </row>
    <row r="37" spans="3:5">
      <c r="C37">
        <v>2097300381</v>
      </c>
      <c r="D37" t="str">
        <f t="shared" si="0"/>
        <v>300381</v>
      </c>
      <c r="E37" t="str">
        <f t="shared" si="1"/>
        <v>209730</v>
      </c>
    </row>
    <row r="38" spans="3:5">
      <c r="C38">
        <v>6403211846</v>
      </c>
      <c r="D38" t="str">
        <f t="shared" si="0"/>
        <v>211846</v>
      </c>
      <c r="E38" t="str">
        <f t="shared" si="1"/>
        <v>640321</v>
      </c>
    </row>
    <row r="39" spans="3:5">
      <c r="C39">
        <v>3113560136</v>
      </c>
      <c r="D39" t="str">
        <f t="shared" si="0"/>
        <v>560136</v>
      </c>
      <c r="E39" t="str">
        <f t="shared" si="1"/>
        <v>311356</v>
      </c>
    </row>
    <row r="40" spans="3:5">
      <c r="C40">
        <v>2818993175</v>
      </c>
      <c r="D40" t="str">
        <f t="shared" si="0"/>
        <v>993175</v>
      </c>
      <c r="E40" t="str">
        <f t="shared" si="1"/>
        <v>281899</v>
      </c>
    </row>
    <row r="41" spans="3:5">
      <c r="C41">
        <v>4932276830</v>
      </c>
      <c r="D41" t="str">
        <f t="shared" si="0"/>
        <v>276830</v>
      </c>
      <c r="E41" t="str">
        <f t="shared" si="1"/>
        <v>493227</v>
      </c>
    </row>
    <row r="42" spans="3:5">
      <c r="C42">
        <v>5617425136</v>
      </c>
      <c r="D42" t="str">
        <f t="shared" si="0"/>
        <v>425136</v>
      </c>
      <c r="E42" t="str">
        <f t="shared" si="1"/>
        <v>561742</v>
      </c>
    </row>
    <row r="43" spans="3:5">
      <c r="C43">
        <v>5454828442</v>
      </c>
      <c r="D43" t="str">
        <f t="shared" si="0"/>
        <v>828442</v>
      </c>
      <c r="E43" t="str">
        <f t="shared" si="1"/>
        <v>545482</v>
      </c>
    </row>
    <row r="44" spans="3:5">
      <c r="C44">
        <v>2102814819</v>
      </c>
      <c r="D44" t="str">
        <f t="shared" si="0"/>
        <v>814819</v>
      </c>
      <c r="E44" t="str">
        <f t="shared" si="1"/>
        <v>210281</v>
      </c>
    </row>
    <row r="45" spans="3:5">
      <c r="C45">
        <v>8426639461</v>
      </c>
      <c r="D45" t="str">
        <f t="shared" si="0"/>
        <v>639461</v>
      </c>
      <c r="E45" t="str">
        <f t="shared" si="1"/>
        <v>842663</v>
      </c>
    </row>
    <row r="46" spans="3:5">
      <c r="C46">
        <v>7879560162</v>
      </c>
      <c r="D46" t="str">
        <f t="shared" si="0"/>
        <v>560162</v>
      </c>
      <c r="E46" t="str">
        <f t="shared" si="1"/>
        <v>787956</v>
      </c>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zoomScale="150" zoomScaleNormal="150" workbookViewId="0">
      <selection activeCell="K7" sqref="K7"/>
    </sheetView>
  </sheetViews>
  <sheetFormatPr defaultColWidth="9.140625" defaultRowHeight="22.5"/>
  <cols>
    <col min="1" max="16384" width="9.140625" style="2"/>
  </cols>
  <sheetData>
    <row r="1" spans="1:6">
      <c r="A1" s="2" t="s">
        <v>133</v>
      </c>
      <c r="B1" s="2" t="s">
        <v>134</v>
      </c>
    </row>
    <row r="2" spans="1:6">
      <c r="A2" s="2">
        <v>9</v>
      </c>
      <c r="B2" s="43" t="str">
        <f>IF(A2&gt;=10,CHAR(252),CHAR(251))</f>
        <v>û</v>
      </c>
      <c r="E2" s="43" t="s">
        <v>135</v>
      </c>
      <c r="F2" s="2">
        <f>CODE(E2)</f>
        <v>252</v>
      </c>
    </row>
    <row r="3" spans="1:6">
      <c r="A3" s="2">
        <v>2</v>
      </c>
      <c r="B3" s="43" t="str">
        <f t="shared" ref="B3:B21" si="0">IF(A3&gt;=10,CHAR(252),CHAR(251))</f>
        <v>û</v>
      </c>
      <c r="E3" s="44" t="s">
        <v>136</v>
      </c>
      <c r="F3" s="2">
        <f>CODE(E3)</f>
        <v>215</v>
      </c>
    </row>
    <row r="4" spans="1:6">
      <c r="A4" s="2">
        <v>8</v>
      </c>
      <c r="B4" s="43" t="str">
        <f t="shared" si="0"/>
        <v>û</v>
      </c>
    </row>
    <row r="5" spans="1:6">
      <c r="A5" s="2">
        <v>9</v>
      </c>
      <c r="B5" s="43" t="str">
        <f t="shared" si="0"/>
        <v>û</v>
      </c>
    </row>
    <row r="6" spans="1:6">
      <c r="A6" s="2">
        <v>15</v>
      </c>
      <c r="B6" s="43" t="str">
        <f t="shared" si="0"/>
        <v>ü</v>
      </c>
    </row>
    <row r="7" spans="1:6">
      <c r="A7" s="2">
        <v>17</v>
      </c>
      <c r="B7" s="43" t="str">
        <f t="shared" si="0"/>
        <v>ü</v>
      </c>
    </row>
    <row r="8" spans="1:6">
      <c r="A8" s="2">
        <v>12</v>
      </c>
      <c r="B8" s="43" t="str">
        <f t="shared" si="0"/>
        <v>ü</v>
      </c>
    </row>
    <row r="9" spans="1:6">
      <c r="A9" s="2">
        <v>18</v>
      </c>
      <c r="B9" s="43" t="str">
        <f t="shared" si="0"/>
        <v>ü</v>
      </c>
    </row>
    <row r="10" spans="1:6">
      <c r="A10" s="2">
        <v>4</v>
      </c>
      <c r="B10" s="43" t="str">
        <f t="shared" si="0"/>
        <v>û</v>
      </c>
    </row>
    <row r="11" spans="1:6">
      <c r="A11" s="2">
        <v>8</v>
      </c>
      <c r="B11" s="43" t="str">
        <f t="shared" si="0"/>
        <v>û</v>
      </c>
    </row>
    <row r="12" spans="1:6">
      <c r="A12" s="2">
        <v>13</v>
      </c>
      <c r="B12" s="43" t="str">
        <f t="shared" si="0"/>
        <v>ü</v>
      </c>
    </row>
    <row r="13" spans="1:6">
      <c r="A13" s="2">
        <v>11</v>
      </c>
      <c r="B13" s="43" t="str">
        <f t="shared" si="0"/>
        <v>ü</v>
      </c>
    </row>
    <row r="14" spans="1:6">
      <c r="A14" s="2">
        <v>14</v>
      </c>
      <c r="B14" s="43" t="str">
        <f t="shared" si="0"/>
        <v>ü</v>
      </c>
    </row>
    <row r="15" spans="1:6">
      <c r="A15" s="2">
        <v>5</v>
      </c>
      <c r="B15" s="43" t="str">
        <f t="shared" si="0"/>
        <v>û</v>
      </c>
    </row>
    <row r="16" spans="1:6">
      <c r="A16" s="2">
        <v>20</v>
      </c>
      <c r="B16" s="43" t="str">
        <f t="shared" si="0"/>
        <v>ü</v>
      </c>
    </row>
    <row r="17" spans="1:2">
      <c r="A17" s="2">
        <v>17</v>
      </c>
      <c r="B17" s="43" t="str">
        <f t="shared" si="0"/>
        <v>ü</v>
      </c>
    </row>
    <row r="18" spans="1:2">
      <c r="A18" s="2">
        <v>17</v>
      </c>
      <c r="B18" s="43" t="str">
        <f t="shared" si="0"/>
        <v>ü</v>
      </c>
    </row>
    <row r="19" spans="1:2">
      <c r="A19" s="2">
        <v>18</v>
      </c>
      <c r="B19" s="43" t="str">
        <f t="shared" si="0"/>
        <v>ü</v>
      </c>
    </row>
    <row r="20" spans="1:2">
      <c r="A20" s="2">
        <v>9</v>
      </c>
      <c r="B20" s="43" t="str">
        <f t="shared" si="0"/>
        <v>û</v>
      </c>
    </row>
    <row r="21" spans="1:2">
      <c r="A21" s="2">
        <v>20</v>
      </c>
      <c r="B21" s="43" t="str">
        <f t="shared" si="0"/>
        <v>ü</v>
      </c>
    </row>
  </sheetData>
  <conditionalFormatting sqref="B2:B21">
    <cfRule type="expression" dxfId="1" priority="1">
      <formula>$A2&lt;10</formula>
    </cfRule>
    <cfRule type="expression" dxfId="0" priority="2">
      <formula>$A1&gt;=10</formula>
    </cfRule>
  </conditionalFormatting>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5"/>
  <sheetViews>
    <sheetView zoomScale="160" zoomScaleNormal="160" workbookViewId="0">
      <selection activeCell="D3" sqref="D3"/>
    </sheetView>
  </sheetViews>
  <sheetFormatPr defaultRowHeight="22.5"/>
  <cols>
    <col min="1" max="2" width="9.140625" style="2"/>
    <col min="3" max="3" width="10.5703125" style="2" customWidth="1"/>
    <col min="4" max="5" width="9.140625" style="2" customWidth="1"/>
    <col min="6" max="6" width="13.7109375" style="2" customWidth="1"/>
    <col min="7" max="7" width="33.42578125" style="2" customWidth="1"/>
    <col min="8" max="8" width="29.42578125" style="2" bestFit="1" customWidth="1"/>
    <col min="9" max="9" width="9.85546875" style="2" bestFit="1" customWidth="1"/>
    <col min="10" max="10" width="46.42578125" style="2" customWidth="1"/>
    <col min="11" max="16384" width="9.140625" style="2"/>
  </cols>
  <sheetData>
    <row r="1" spans="1:10">
      <c r="A1" s="22" t="s">
        <v>86</v>
      </c>
      <c r="B1" s="22" t="s">
        <v>1</v>
      </c>
      <c r="C1" s="22" t="s">
        <v>87</v>
      </c>
      <c r="D1" s="22" t="s">
        <v>2</v>
      </c>
      <c r="E1" s="22" t="s">
        <v>88</v>
      </c>
      <c r="F1" s="2" t="s">
        <v>89</v>
      </c>
    </row>
    <row r="2" spans="1:10">
      <c r="A2" s="23" t="s">
        <v>90</v>
      </c>
      <c r="B2" s="23" t="s">
        <v>91</v>
      </c>
      <c r="C2" s="23">
        <v>32</v>
      </c>
      <c r="D2" s="23">
        <v>1125</v>
      </c>
      <c r="E2" s="23">
        <f>C2*D2</f>
        <v>36000</v>
      </c>
      <c r="F2" s="2">
        <f>IF(E2&gt;=20000,E2*10%,0)</f>
        <v>3600</v>
      </c>
      <c r="G2" s="2" t="str">
        <f ca="1">_xlfn.FORMULATEXT(F2)</f>
        <v>=IF(E2&gt;=20000,E2*10%,0)</v>
      </c>
    </row>
    <row r="3" spans="1:10">
      <c r="A3" s="23" t="s">
        <v>90</v>
      </c>
      <c r="B3" s="23" t="s">
        <v>92</v>
      </c>
      <c r="C3" s="23">
        <v>98</v>
      </c>
      <c r="D3" s="23">
        <v>1001</v>
      </c>
      <c r="E3" s="23">
        <f t="shared" ref="E3:E66" si="0">C3*D3</f>
        <v>98098</v>
      </c>
      <c r="F3" s="2">
        <f t="shared" ref="F3:F66" si="1">IF(E3&gt;=20000,E3*10%,0)</f>
        <v>9809.8000000000011</v>
      </c>
      <c r="G3" s="2" t="str">
        <f t="shared" ref="G3:G66" ca="1" si="2">_xlfn.FORMULATEXT(F3)</f>
        <v>=IF(E3&gt;=20000,E3*10%,0)</v>
      </c>
      <c r="H3" s="24" t="s">
        <v>93</v>
      </c>
      <c r="I3" s="25">
        <f>MAX(E2:E455)</f>
        <v>147000</v>
      </c>
      <c r="J3" s="25" t="str">
        <f ca="1">_xlfn.FORMULATEXT(I3)</f>
        <v>=MAX(E2:E455)</v>
      </c>
    </row>
    <row r="4" spans="1:10">
      <c r="A4" s="23" t="s">
        <v>90</v>
      </c>
      <c r="B4" s="23" t="s">
        <v>94</v>
      </c>
      <c r="C4" s="23">
        <v>42</v>
      </c>
      <c r="D4" s="23">
        <v>1078</v>
      </c>
      <c r="E4" s="23">
        <f t="shared" si="0"/>
        <v>45276</v>
      </c>
      <c r="F4" s="2">
        <f t="shared" si="1"/>
        <v>4527.6000000000004</v>
      </c>
      <c r="G4" s="2" t="str">
        <f t="shared" ca="1" si="2"/>
        <v>=IF(E4&gt;=20000,E4*10%,0)</v>
      </c>
      <c r="H4" s="24" t="s">
        <v>95</v>
      </c>
      <c r="I4" s="25">
        <f>MIN(E2:E455)</f>
        <v>1089</v>
      </c>
      <c r="J4" s="25" t="str">
        <f t="shared" ref="J4:J10" ca="1" si="3">_xlfn.FORMULATEXT(I4)</f>
        <v>=MIN(E2:E455)</v>
      </c>
    </row>
    <row r="5" spans="1:10">
      <c r="A5" s="23" t="s">
        <v>96</v>
      </c>
      <c r="B5" s="23" t="s">
        <v>97</v>
      </c>
      <c r="C5" s="23">
        <v>65</v>
      </c>
      <c r="D5" s="23">
        <v>1115</v>
      </c>
      <c r="E5" s="23">
        <f t="shared" si="0"/>
        <v>72475</v>
      </c>
      <c r="F5" s="2">
        <f t="shared" si="1"/>
        <v>7247.5</v>
      </c>
      <c r="G5" s="2" t="str">
        <f t="shared" ca="1" si="2"/>
        <v>=IF(E5&gt;=20000,E5*10%,0)</v>
      </c>
      <c r="H5" s="24" t="s">
        <v>98</v>
      </c>
      <c r="I5" s="25">
        <f>COUNTA(E:E)-1</f>
        <v>454</v>
      </c>
      <c r="J5" s="25" t="str">
        <f t="shared" ca="1" si="3"/>
        <v>=COUNTA(E:E)-1</v>
      </c>
    </row>
    <row r="6" spans="1:10">
      <c r="A6" s="23" t="s">
        <v>99</v>
      </c>
      <c r="B6" s="23" t="s">
        <v>100</v>
      </c>
      <c r="C6" s="23">
        <v>17</v>
      </c>
      <c r="D6" s="23">
        <v>1305</v>
      </c>
      <c r="E6" s="23">
        <f t="shared" si="0"/>
        <v>22185</v>
      </c>
      <c r="F6" s="2">
        <f t="shared" si="1"/>
        <v>2218.5</v>
      </c>
      <c r="G6" s="2" t="str">
        <f t="shared" ca="1" si="2"/>
        <v>=IF(E6&gt;=20000,E6*10%,0)</v>
      </c>
      <c r="H6" s="24" t="s">
        <v>101</v>
      </c>
      <c r="I6" s="25">
        <f>AVERAGE(E2:E455)</f>
        <v>62402.074889867843</v>
      </c>
      <c r="J6" s="25" t="str">
        <f t="shared" ca="1" si="3"/>
        <v>=AVERAGE(E2:E455)</v>
      </c>
    </row>
    <row r="7" spans="1:10">
      <c r="A7" s="23" t="s">
        <v>96</v>
      </c>
      <c r="B7" s="23" t="s">
        <v>97</v>
      </c>
      <c r="C7" s="23">
        <v>37</v>
      </c>
      <c r="D7" s="23">
        <v>1362</v>
      </c>
      <c r="E7" s="23">
        <f t="shared" si="0"/>
        <v>50394</v>
      </c>
      <c r="F7" s="2">
        <f t="shared" si="1"/>
        <v>5039.4000000000005</v>
      </c>
      <c r="G7" s="2" t="str">
        <f t="shared" ca="1" si="2"/>
        <v>=IF(E7&gt;=20000,E7*10%,0)</v>
      </c>
      <c r="H7" s="24" t="s">
        <v>102</v>
      </c>
      <c r="I7" s="25">
        <f>COUNTIF(B:B,B2)</f>
        <v>67</v>
      </c>
      <c r="J7" s="25" t="str">
        <f t="shared" ca="1" si="3"/>
        <v>=COUNTIF(B:B,B2)</v>
      </c>
    </row>
    <row r="8" spans="1:10" ht="25.5">
      <c r="A8" s="23" t="s">
        <v>99</v>
      </c>
      <c r="B8" s="23" t="s">
        <v>94</v>
      </c>
      <c r="C8" s="23">
        <v>96</v>
      </c>
      <c r="D8" s="23">
        <v>1049</v>
      </c>
      <c r="E8" s="23">
        <f t="shared" si="0"/>
        <v>100704</v>
      </c>
      <c r="F8" s="2">
        <f t="shared" si="1"/>
        <v>10070.400000000001</v>
      </c>
      <c r="G8" s="2" t="str">
        <f t="shared" ca="1" si="2"/>
        <v>=IF(E8&gt;=20000,E8*10%,0)</v>
      </c>
      <c r="H8" s="24" t="s">
        <v>103</v>
      </c>
      <c r="I8" s="25">
        <f>SUMIF(B:B,"دوغ",C:C)</f>
        <v>3519</v>
      </c>
      <c r="J8" s="26" t="str">
        <f t="shared" ca="1" si="3"/>
        <v>=SUMIF(B:B,"دوغ",C:C)</v>
      </c>
    </row>
    <row r="9" spans="1:10" ht="25.5">
      <c r="A9" s="23" t="s">
        <v>104</v>
      </c>
      <c r="B9" s="23" t="s">
        <v>105</v>
      </c>
      <c r="C9" s="23">
        <v>74</v>
      </c>
      <c r="D9" s="23">
        <v>1225</v>
      </c>
      <c r="E9" s="23">
        <f t="shared" si="0"/>
        <v>90650</v>
      </c>
      <c r="F9" s="2">
        <f t="shared" si="1"/>
        <v>9065</v>
      </c>
      <c r="G9" s="2" t="str">
        <f t="shared" ca="1" si="2"/>
        <v>=IF(E9&gt;=20000,E9*10%,0)</v>
      </c>
      <c r="H9" s="24" t="s">
        <v>106</v>
      </c>
      <c r="I9" s="25">
        <f>SUMIFS(C:C,B:B,B5,A:A,A5)</f>
        <v>811</v>
      </c>
      <c r="J9" s="26" t="str">
        <f t="shared" ca="1" si="3"/>
        <v>=SUMIFS(C:C,B:B,B5,A:A,A5)</v>
      </c>
    </row>
    <row r="10" spans="1:10" ht="25.5">
      <c r="A10" s="23" t="s">
        <v>99</v>
      </c>
      <c r="B10" s="23" t="s">
        <v>107</v>
      </c>
      <c r="C10" s="23">
        <v>80</v>
      </c>
      <c r="D10" s="23">
        <v>1302</v>
      </c>
      <c r="E10" s="23">
        <f t="shared" si="0"/>
        <v>104160</v>
      </c>
      <c r="F10" s="2">
        <f t="shared" si="1"/>
        <v>10416</v>
      </c>
      <c r="G10" s="2" t="str">
        <f t="shared" ca="1" si="2"/>
        <v>=IF(E10&gt;=20000,E10*10%,0)</v>
      </c>
      <c r="H10" s="24" t="s">
        <v>108</v>
      </c>
      <c r="I10" s="25">
        <f>COUNTIFS(B:B,B5,A:A,A5)</f>
        <v>15</v>
      </c>
      <c r="J10" s="26" t="str">
        <f t="shared" ca="1" si="3"/>
        <v>=COUNTIFS(B:B,B5,A:A,A5)</v>
      </c>
    </row>
    <row r="11" spans="1:10" ht="25.5">
      <c r="A11" s="23" t="s">
        <v>90</v>
      </c>
      <c r="B11" s="23" t="s">
        <v>97</v>
      </c>
      <c r="C11" s="23">
        <v>100</v>
      </c>
      <c r="D11" s="23">
        <v>1265</v>
      </c>
      <c r="E11" s="23">
        <f t="shared" si="0"/>
        <v>126500</v>
      </c>
      <c r="F11" s="2">
        <f t="shared" si="1"/>
        <v>12650</v>
      </c>
      <c r="G11" s="2" t="str">
        <f t="shared" ca="1" si="2"/>
        <v>=IF(E11&gt;=20000,E11*10%,0)</v>
      </c>
      <c r="J11" s="27"/>
    </row>
    <row r="12" spans="1:10" ht="25.5">
      <c r="A12" s="23" t="s">
        <v>90</v>
      </c>
      <c r="B12" s="23" t="s">
        <v>94</v>
      </c>
      <c r="C12" s="23">
        <v>28</v>
      </c>
      <c r="D12" s="23">
        <v>1104</v>
      </c>
      <c r="E12" s="23">
        <f t="shared" si="0"/>
        <v>30912</v>
      </c>
      <c r="F12" s="2">
        <f t="shared" si="1"/>
        <v>3091.2000000000003</v>
      </c>
      <c r="G12" s="2" t="str">
        <f t="shared" ca="1" si="2"/>
        <v>=IF(E12&gt;=20000,E12*10%,0)</v>
      </c>
      <c r="J12" s="27"/>
    </row>
    <row r="13" spans="1:10" ht="25.5">
      <c r="A13" s="23" t="s">
        <v>90</v>
      </c>
      <c r="B13" s="23" t="s">
        <v>91</v>
      </c>
      <c r="C13" s="23">
        <v>22</v>
      </c>
      <c r="D13" s="23">
        <v>1025</v>
      </c>
      <c r="E13" s="23">
        <f t="shared" si="0"/>
        <v>22550</v>
      </c>
      <c r="F13" s="2">
        <f t="shared" si="1"/>
        <v>2255</v>
      </c>
      <c r="G13" s="2" t="str">
        <f t="shared" ca="1" si="2"/>
        <v>=IF(E13&gt;=20000,E13*10%,0)</v>
      </c>
      <c r="J13" s="27"/>
    </row>
    <row r="14" spans="1:10" ht="25.5">
      <c r="A14" s="23" t="s">
        <v>96</v>
      </c>
      <c r="B14" s="23" t="s">
        <v>107</v>
      </c>
      <c r="C14" s="23">
        <v>50</v>
      </c>
      <c r="D14" s="23">
        <v>1287</v>
      </c>
      <c r="E14" s="23">
        <f t="shared" si="0"/>
        <v>64350</v>
      </c>
      <c r="F14" s="2">
        <f t="shared" si="1"/>
        <v>6435</v>
      </c>
      <c r="G14" s="2" t="str">
        <f t="shared" ca="1" si="2"/>
        <v>=IF(E14&gt;=20000,E14*10%,0)</v>
      </c>
      <c r="J14" s="27"/>
    </row>
    <row r="15" spans="1:10" ht="25.5">
      <c r="A15" s="23" t="s">
        <v>99</v>
      </c>
      <c r="B15" s="23" t="s">
        <v>94</v>
      </c>
      <c r="C15" s="23">
        <v>53</v>
      </c>
      <c r="D15" s="23">
        <v>1060</v>
      </c>
      <c r="E15" s="23">
        <f t="shared" si="0"/>
        <v>56180</v>
      </c>
      <c r="F15" s="2">
        <f t="shared" si="1"/>
        <v>5618</v>
      </c>
      <c r="G15" s="2" t="str">
        <f t="shared" ca="1" si="2"/>
        <v>=IF(E15&gt;=20000,E15*10%,0)</v>
      </c>
      <c r="J15" s="27"/>
    </row>
    <row r="16" spans="1:10" ht="25.5">
      <c r="A16" s="23" t="s">
        <v>96</v>
      </c>
      <c r="B16" s="23" t="s">
        <v>94</v>
      </c>
      <c r="C16" s="23">
        <v>99</v>
      </c>
      <c r="D16" s="23">
        <v>1171</v>
      </c>
      <c r="E16" s="23">
        <f t="shared" si="0"/>
        <v>115929</v>
      </c>
      <c r="F16" s="2">
        <f t="shared" si="1"/>
        <v>11592.900000000001</v>
      </c>
      <c r="G16" s="2" t="str">
        <f t="shared" ca="1" si="2"/>
        <v>=IF(E16&gt;=20000,E16*10%,0)</v>
      </c>
      <c r="J16" s="27"/>
    </row>
    <row r="17" spans="1:10" ht="25.5">
      <c r="A17" s="23" t="s">
        <v>90</v>
      </c>
      <c r="B17" s="23" t="s">
        <v>94</v>
      </c>
      <c r="C17" s="23">
        <v>96</v>
      </c>
      <c r="D17" s="23">
        <v>1100</v>
      </c>
      <c r="E17" s="23">
        <f t="shared" si="0"/>
        <v>105600</v>
      </c>
      <c r="F17" s="2">
        <f t="shared" si="1"/>
        <v>10560</v>
      </c>
      <c r="G17" s="2" t="str">
        <f t="shared" ca="1" si="2"/>
        <v>=IF(E17&gt;=20000,E17*10%,0)</v>
      </c>
      <c r="J17" s="27"/>
    </row>
    <row r="18" spans="1:10" ht="25.5">
      <c r="A18" s="23" t="s">
        <v>96</v>
      </c>
      <c r="B18" s="23" t="s">
        <v>94</v>
      </c>
      <c r="C18" s="23">
        <v>30</v>
      </c>
      <c r="D18" s="23">
        <v>1267</v>
      </c>
      <c r="E18" s="23">
        <f t="shared" si="0"/>
        <v>38010</v>
      </c>
      <c r="F18" s="2">
        <f t="shared" si="1"/>
        <v>3801</v>
      </c>
      <c r="G18" s="2" t="str">
        <f t="shared" ca="1" si="2"/>
        <v>=IF(E18&gt;=20000,E18*10%,0)</v>
      </c>
      <c r="J18" s="27"/>
    </row>
    <row r="19" spans="1:10" ht="25.5">
      <c r="A19" s="23" t="s">
        <v>96</v>
      </c>
      <c r="B19" s="23" t="s">
        <v>100</v>
      </c>
      <c r="C19" s="23">
        <v>37</v>
      </c>
      <c r="D19" s="23">
        <v>1248</v>
      </c>
      <c r="E19" s="23">
        <f t="shared" si="0"/>
        <v>46176</v>
      </c>
      <c r="F19" s="2">
        <f t="shared" si="1"/>
        <v>4617.6000000000004</v>
      </c>
      <c r="G19" s="2" t="str">
        <f t="shared" ca="1" si="2"/>
        <v>=IF(E19&gt;=20000,E19*10%,0)</v>
      </c>
      <c r="J19" s="27"/>
    </row>
    <row r="20" spans="1:10" ht="25.5">
      <c r="A20" s="23" t="s">
        <v>104</v>
      </c>
      <c r="B20" s="23" t="s">
        <v>100</v>
      </c>
      <c r="C20" s="23">
        <v>68</v>
      </c>
      <c r="D20" s="23">
        <v>1098</v>
      </c>
      <c r="E20" s="23">
        <f t="shared" si="0"/>
        <v>74664</v>
      </c>
      <c r="F20" s="2">
        <f t="shared" si="1"/>
        <v>7466.4000000000005</v>
      </c>
      <c r="G20" s="2" t="str">
        <f t="shared" ca="1" si="2"/>
        <v>=IF(E20&gt;=20000,E20*10%,0)</v>
      </c>
      <c r="J20" s="27"/>
    </row>
    <row r="21" spans="1:10" ht="25.5">
      <c r="A21" s="23" t="s">
        <v>90</v>
      </c>
      <c r="B21" s="23" t="s">
        <v>107</v>
      </c>
      <c r="C21" s="23">
        <v>15</v>
      </c>
      <c r="D21" s="23">
        <v>1347</v>
      </c>
      <c r="E21" s="23">
        <f t="shared" si="0"/>
        <v>20205</v>
      </c>
      <c r="F21" s="2">
        <f t="shared" si="1"/>
        <v>2020.5</v>
      </c>
      <c r="G21" s="2" t="str">
        <f t="shared" ca="1" si="2"/>
        <v>=IF(E21&gt;=20000,E21*10%,0)</v>
      </c>
      <c r="J21" s="27"/>
    </row>
    <row r="22" spans="1:10" ht="25.5">
      <c r="A22" s="23" t="s">
        <v>109</v>
      </c>
      <c r="B22" s="23" t="s">
        <v>97</v>
      </c>
      <c r="C22" s="23">
        <v>28</v>
      </c>
      <c r="D22" s="23">
        <v>1326</v>
      </c>
      <c r="E22" s="23">
        <f t="shared" si="0"/>
        <v>37128</v>
      </c>
      <c r="F22" s="2">
        <f t="shared" si="1"/>
        <v>3712.8</v>
      </c>
      <c r="G22" s="2" t="str">
        <f t="shared" ca="1" si="2"/>
        <v>=IF(E22&gt;=20000,E22*10%,0)</v>
      </c>
      <c r="J22" s="27"/>
    </row>
    <row r="23" spans="1:10" ht="25.5">
      <c r="A23" s="23" t="s">
        <v>96</v>
      </c>
      <c r="B23" s="23" t="s">
        <v>92</v>
      </c>
      <c r="C23" s="23">
        <v>29</v>
      </c>
      <c r="D23" s="23">
        <v>1484</v>
      </c>
      <c r="E23" s="23">
        <f t="shared" si="0"/>
        <v>43036</v>
      </c>
      <c r="F23" s="2">
        <f t="shared" si="1"/>
        <v>4303.6000000000004</v>
      </c>
      <c r="G23" s="2" t="str">
        <f t="shared" ca="1" si="2"/>
        <v>=IF(E23&gt;=20000,E23*10%,0)</v>
      </c>
      <c r="J23" s="27"/>
    </row>
    <row r="24" spans="1:10" ht="25.5">
      <c r="A24" s="23" t="s">
        <v>90</v>
      </c>
      <c r="B24" s="23" t="s">
        <v>105</v>
      </c>
      <c r="C24" s="23">
        <v>96</v>
      </c>
      <c r="D24" s="23">
        <v>1192</v>
      </c>
      <c r="E24" s="23">
        <f t="shared" si="0"/>
        <v>114432</v>
      </c>
      <c r="F24" s="2">
        <f t="shared" si="1"/>
        <v>11443.2</v>
      </c>
      <c r="G24" s="2" t="str">
        <f t="shared" ca="1" si="2"/>
        <v>=IF(E24&gt;=20000,E24*10%,0)</v>
      </c>
      <c r="J24" s="27"/>
    </row>
    <row r="25" spans="1:10" ht="25.5">
      <c r="A25" s="23" t="s">
        <v>90</v>
      </c>
      <c r="B25" s="23" t="s">
        <v>97</v>
      </c>
      <c r="C25" s="23">
        <v>85</v>
      </c>
      <c r="D25" s="23">
        <v>1152</v>
      </c>
      <c r="E25" s="23">
        <f t="shared" si="0"/>
        <v>97920</v>
      </c>
      <c r="F25" s="2">
        <f t="shared" si="1"/>
        <v>9792</v>
      </c>
      <c r="G25" s="2" t="str">
        <f t="shared" ca="1" si="2"/>
        <v>=IF(E25&gt;=20000,E25*10%,0)</v>
      </c>
      <c r="J25" s="27"/>
    </row>
    <row r="26" spans="1:10" ht="25.5">
      <c r="A26" s="23" t="s">
        <v>104</v>
      </c>
      <c r="B26" s="23" t="s">
        <v>97</v>
      </c>
      <c r="C26" s="23">
        <v>82</v>
      </c>
      <c r="D26" s="23">
        <v>1108</v>
      </c>
      <c r="E26" s="23">
        <f t="shared" si="0"/>
        <v>90856</v>
      </c>
      <c r="F26" s="2">
        <f t="shared" si="1"/>
        <v>9085.6</v>
      </c>
      <c r="G26" s="2" t="str">
        <f t="shared" ca="1" si="2"/>
        <v>=IF(E26&gt;=20000,E26*10%,0)</v>
      </c>
      <c r="J26" s="27"/>
    </row>
    <row r="27" spans="1:10" ht="25.5">
      <c r="A27" s="23" t="s">
        <v>90</v>
      </c>
      <c r="B27" s="23" t="s">
        <v>97</v>
      </c>
      <c r="C27" s="23">
        <v>11</v>
      </c>
      <c r="D27" s="23">
        <v>1140</v>
      </c>
      <c r="E27" s="23">
        <f t="shared" si="0"/>
        <v>12540</v>
      </c>
      <c r="F27" s="2">
        <f t="shared" si="1"/>
        <v>0</v>
      </c>
      <c r="G27" s="2" t="str">
        <f t="shared" ca="1" si="2"/>
        <v>=IF(E27&gt;=20000,E27*10%,0)</v>
      </c>
      <c r="J27" s="27"/>
    </row>
    <row r="28" spans="1:10" ht="25.5">
      <c r="A28" s="23" t="s">
        <v>104</v>
      </c>
      <c r="B28" s="23" t="s">
        <v>100</v>
      </c>
      <c r="C28" s="23">
        <v>5</v>
      </c>
      <c r="D28" s="23">
        <v>1467</v>
      </c>
      <c r="E28" s="23">
        <f t="shared" si="0"/>
        <v>7335</v>
      </c>
      <c r="F28" s="2">
        <f t="shared" si="1"/>
        <v>0</v>
      </c>
      <c r="G28" s="2" t="str">
        <f t="shared" ca="1" si="2"/>
        <v>=IF(E28&gt;=20000,E28*10%,0)</v>
      </c>
      <c r="J28" s="27"/>
    </row>
    <row r="29" spans="1:10" ht="25.5">
      <c r="A29" s="23" t="s">
        <v>96</v>
      </c>
      <c r="B29" s="23" t="s">
        <v>91</v>
      </c>
      <c r="C29" s="23">
        <v>5</v>
      </c>
      <c r="D29" s="23">
        <v>1276</v>
      </c>
      <c r="E29" s="23">
        <f t="shared" si="0"/>
        <v>6380</v>
      </c>
      <c r="F29" s="2">
        <f t="shared" si="1"/>
        <v>0</v>
      </c>
      <c r="G29" s="2" t="str">
        <f t="shared" ca="1" si="2"/>
        <v>=IF(E29&gt;=20000,E29*10%,0)</v>
      </c>
      <c r="J29" s="27"/>
    </row>
    <row r="30" spans="1:10" ht="25.5">
      <c r="A30" s="23" t="s">
        <v>110</v>
      </c>
      <c r="B30" s="23" t="s">
        <v>92</v>
      </c>
      <c r="C30" s="23">
        <v>15</v>
      </c>
      <c r="D30" s="23">
        <v>1005</v>
      </c>
      <c r="E30" s="23">
        <f t="shared" si="0"/>
        <v>15075</v>
      </c>
      <c r="F30" s="2">
        <f t="shared" si="1"/>
        <v>0</v>
      </c>
      <c r="G30" s="2" t="str">
        <f t="shared" ca="1" si="2"/>
        <v>=IF(E30&gt;=20000,E30*10%,0)</v>
      </c>
      <c r="J30" s="27"/>
    </row>
    <row r="31" spans="1:10" ht="25.5">
      <c r="A31" s="23" t="s">
        <v>99</v>
      </c>
      <c r="B31" s="23" t="s">
        <v>107</v>
      </c>
      <c r="C31" s="23">
        <v>94</v>
      </c>
      <c r="D31" s="23">
        <v>1155</v>
      </c>
      <c r="E31" s="23">
        <f t="shared" si="0"/>
        <v>108570</v>
      </c>
      <c r="F31" s="2">
        <f t="shared" si="1"/>
        <v>10857</v>
      </c>
      <c r="G31" s="2" t="str">
        <f t="shared" ca="1" si="2"/>
        <v>=IF(E31&gt;=20000,E31*10%,0)</v>
      </c>
      <c r="J31" s="27"/>
    </row>
    <row r="32" spans="1:10" ht="25.5">
      <c r="A32" s="23" t="s">
        <v>109</v>
      </c>
      <c r="B32" s="23" t="s">
        <v>100</v>
      </c>
      <c r="C32" s="23">
        <v>11</v>
      </c>
      <c r="D32" s="23">
        <v>1367</v>
      </c>
      <c r="E32" s="23">
        <f t="shared" si="0"/>
        <v>15037</v>
      </c>
      <c r="F32" s="2">
        <f t="shared" si="1"/>
        <v>0</v>
      </c>
      <c r="G32" s="2" t="str">
        <f t="shared" ca="1" si="2"/>
        <v>=IF(E32&gt;=20000,E32*10%,0)</v>
      </c>
      <c r="J32" s="27"/>
    </row>
    <row r="33" spans="1:10" ht="25.5">
      <c r="A33" s="23" t="s">
        <v>96</v>
      </c>
      <c r="B33" s="23" t="s">
        <v>100</v>
      </c>
      <c r="C33" s="23">
        <v>84</v>
      </c>
      <c r="D33" s="23">
        <v>1047</v>
      </c>
      <c r="E33" s="23">
        <f t="shared" si="0"/>
        <v>87948</v>
      </c>
      <c r="F33" s="2">
        <f t="shared" si="1"/>
        <v>8794.8000000000011</v>
      </c>
      <c r="G33" s="2" t="str">
        <f t="shared" ca="1" si="2"/>
        <v>=IF(E33&gt;=20000,E33*10%,0)</v>
      </c>
      <c r="J33" s="27"/>
    </row>
    <row r="34" spans="1:10" ht="25.5">
      <c r="A34" s="23" t="s">
        <v>104</v>
      </c>
      <c r="B34" s="23" t="s">
        <v>105</v>
      </c>
      <c r="C34" s="23">
        <v>62</v>
      </c>
      <c r="D34" s="23">
        <v>1241</v>
      </c>
      <c r="E34" s="23">
        <f t="shared" si="0"/>
        <v>76942</v>
      </c>
      <c r="F34" s="2">
        <f t="shared" si="1"/>
        <v>7694.2000000000007</v>
      </c>
      <c r="G34" s="2" t="str">
        <f t="shared" ca="1" si="2"/>
        <v>=IF(E34&gt;=20000,E34*10%,0)</v>
      </c>
      <c r="J34" s="27"/>
    </row>
    <row r="35" spans="1:10" ht="25.5">
      <c r="A35" s="23" t="s">
        <v>96</v>
      </c>
      <c r="B35" s="23" t="s">
        <v>100</v>
      </c>
      <c r="C35" s="23">
        <v>64</v>
      </c>
      <c r="D35" s="23">
        <v>1230</v>
      </c>
      <c r="E35" s="23">
        <f t="shared" si="0"/>
        <v>78720</v>
      </c>
      <c r="F35" s="2">
        <f t="shared" si="1"/>
        <v>7872</v>
      </c>
      <c r="G35" s="2" t="str">
        <f t="shared" ca="1" si="2"/>
        <v>=IF(E35&gt;=20000,E35*10%,0)</v>
      </c>
      <c r="J35" s="27"/>
    </row>
    <row r="36" spans="1:10" ht="25.5">
      <c r="A36" s="23" t="s">
        <v>109</v>
      </c>
      <c r="B36" s="23" t="s">
        <v>105</v>
      </c>
      <c r="C36" s="23">
        <v>39</v>
      </c>
      <c r="D36" s="23">
        <v>1078</v>
      </c>
      <c r="E36" s="23">
        <f t="shared" si="0"/>
        <v>42042</v>
      </c>
      <c r="F36" s="2">
        <f t="shared" si="1"/>
        <v>4204.2</v>
      </c>
      <c r="G36" s="2" t="str">
        <f t="shared" ca="1" si="2"/>
        <v>=IF(E36&gt;=20000,E36*10%,0)</v>
      </c>
      <c r="J36" s="27"/>
    </row>
    <row r="37" spans="1:10" ht="25.5">
      <c r="A37" s="23" t="s">
        <v>96</v>
      </c>
      <c r="B37" s="23" t="s">
        <v>92</v>
      </c>
      <c r="C37" s="23">
        <v>21</v>
      </c>
      <c r="D37" s="23">
        <v>1301</v>
      </c>
      <c r="E37" s="23">
        <f t="shared" si="0"/>
        <v>27321</v>
      </c>
      <c r="F37" s="2">
        <f t="shared" si="1"/>
        <v>2732.1000000000004</v>
      </c>
      <c r="G37" s="2" t="str">
        <f t="shared" ca="1" si="2"/>
        <v>=IF(E37&gt;=20000,E37*10%,0)</v>
      </c>
      <c r="J37" s="27"/>
    </row>
    <row r="38" spans="1:10" ht="25.5">
      <c r="A38" s="23" t="s">
        <v>110</v>
      </c>
      <c r="B38" s="23" t="s">
        <v>107</v>
      </c>
      <c r="C38" s="23">
        <v>30</v>
      </c>
      <c r="D38" s="23">
        <v>1338</v>
      </c>
      <c r="E38" s="23">
        <f t="shared" si="0"/>
        <v>40140</v>
      </c>
      <c r="F38" s="2">
        <f t="shared" si="1"/>
        <v>4014</v>
      </c>
      <c r="G38" s="2" t="str">
        <f t="shared" ca="1" si="2"/>
        <v>=IF(E38&gt;=20000,E38*10%,0)</v>
      </c>
      <c r="J38" s="27"/>
    </row>
    <row r="39" spans="1:10" ht="25.5">
      <c r="A39" s="23" t="s">
        <v>99</v>
      </c>
      <c r="B39" s="23" t="s">
        <v>91</v>
      </c>
      <c r="C39" s="23">
        <v>69</v>
      </c>
      <c r="D39" s="23">
        <v>1456</v>
      </c>
      <c r="E39" s="23">
        <f t="shared" si="0"/>
        <v>100464</v>
      </c>
      <c r="F39" s="2">
        <f t="shared" si="1"/>
        <v>10046.400000000001</v>
      </c>
      <c r="G39" s="2" t="str">
        <f t="shared" ca="1" si="2"/>
        <v>=IF(E39&gt;=20000,E39*10%,0)</v>
      </c>
      <c r="J39" s="27"/>
    </row>
    <row r="40" spans="1:10" ht="25.5">
      <c r="A40" s="23" t="s">
        <v>110</v>
      </c>
      <c r="B40" s="23" t="s">
        <v>107</v>
      </c>
      <c r="C40" s="23">
        <v>11</v>
      </c>
      <c r="D40" s="23">
        <v>1013</v>
      </c>
      <c r="E40" s="23">
        <f t="shared" si="0"/>
        <v>11143</v>
      </c>
      <c r="F40" s="2">
        <f t="shared" si="1"/>
        <v>0</v>
      </c>
      <c r="G40" s="2" t="str">
        <f t="shared" ca="1" si="2"/>
        <v>=IF(E40&gt;=20000,E40*10%,0)</v>
      </c>
      <c r="J40" s="27"/>
    </row>
    <row r="41" spans="1:10" ht="25.5">
      <c r="A41" s="23" t="s">
        <v>99</v>
      </c>
      <c r="B41" s="23" t="s">
        <v>97</v>
      </c>
      <c r="C41" s="23">
        <v>88</v>
      </c>
      <c r="D41" s="23">
        <v>1008</v>
      </c>
      <c r="E41" s="23">
        <f t="shared" si="0"/>
        <v>88704</v>
      </c>
      <c r="F41" s="2">
        <f t="shared" si="1"/>
        <v>8870.4</v>
      </c>
      <c r="G41" s="2" t="str">
        <f t="shared" ca="1" si="2"/>
        <v>=IF(E41&gt;=20000,E41*10%,0)</v>
      </c>
      <c r="J41" s="27"/>
    </row>
    <row r="42" spans="1:10" ht="25.5">
      <c r="A42" s="23" t="s">
        <v>96</v>
      </c>
      <c r="B42" s="23" t="s">
        <v>105</v>
      </c>
      <c r="C42" s="23">
        <v>88</v>
      </c>
      <c r="D42" s="23">
        <v>1203</v>
      </c>
      <c r="E42" s="23">
        <f t="shared" si="0"/>
        <v>105864</v>
      </c>
      <c r="F42" s="2">
        <f t="shared" si="1"/>
        <v>10586.400000000001</v>
      </c>
      <c r="G42" s="2" t="str">
        <f t="shared" ca="1" si="2"/>
        <v>=IF(E42&gt;=20000,E42*10%,0)</v>
      </c>
      <c r="J42" s="27"/>
    </row>
    <row r="43" spans="1:10" ht="25.5">
      <c r="A43" s="23" t="s">
        <v>104</v>
      </c>
      <c r="B43" s="23" t="s">
        <v>100</v>
      </c>
      <c r="C43" s="23">
        <v>18</v>
      </c>
      <c r="D43" s="23">
        <v>1297</v>
      </c>
      <c r="E43" s="23">
        <f t="shared" si="0"/>
        <v>23346</v>
      </c>
      <c r="F43" s="2">
        <f t="shared" si="1"/>
        <v>2334.6</v>
      </c>
      <c r="G43" s="2" t="str">
        <f t="shared" ca="1" si="2"/>
        <v>=IF(E43&gt;=20000,E43*10%,0)</v>
      </c>
      <c r="J43" s="27"/>
    </row>
    <row r="44" spans="1:10" ht="25.5">
      <c r="A44" s="23" t="s">
        <v>99</v>
      </c>
      <c r="B44" s="23" t="s">
        <v>100</v>
      </c>
      <c r="C44" s="23">
        <v>94</v>
      </c>
      <c r="D44" s="23">
        <v>1454</v>
      </c>
      <c r="E44" s="23">
        <f t="shared" si="0"/>
        <v>136676</v>
      </c>
      <c r="F44" s="2">
        <f t="shared" si="1"/>
        <v>13667.6</v>
      </c>
      <c r="G44" s="2" t="str">
        <f t="shared" ca="1" si="2"/>
        <v>=IF(E44&gt;=20000,E44*10%,0)</v>
      </c>
      <c r="J44" s="27"/>
    </row>
    <row r="45" spans="1:10" ht="25.5">
      <c r="A45" s="23" t="s">
        <v>96</v>
      </c>
      <c r="B45" s="23" t="s">
        <v>91</v>
      </c>
      <c r="C45" s="23">
        <v>15</v>
      </c>
      <c r="D45" s="23">
        <v>1355</v>
      </c>
      <c r="E45" s="23">
        <f t="shared" si="0"/>
        <v>20325</v>
      </c>
      <c r="F45" s="2">
        <f t="shared" si="1"/>
        <v>2032.5</v>
      </c>
      <c r="G45" s="2" t="str">
        <f t="shared" ca="1" si="2"/>
        <v>=IF(E45&gt;=20000,E45*10%,0)</v>
      </c>
      <c r="J45" s="27"/>
    </row>
    <row r="46" spans="1:10" ht="25.5">
      <c r="A46" s="23" t="s">
        <v>104</v>
      </c>
      <c r="B46" s="23" t="s">
        <v>91</v>
      </c>
      <c r="C46" s="23">
        <v>80</v>
      </c>
      <c r="D46" s="23">
        <v>1381</v>
      </c>
      <c r="E46" s="23">
        <f t="shared" si="0"/>
        <v>110480</v>
      </c>
      <c r="F46" s="2">
        <f t="shared" si="1"/>
        <v>11048</v>
      </c>
      <c r="G46" s="2" t="str">
        <f t="shared" ca="1" si="2"/>
        <v>=IF(E46&gt;=20000,E46*10%,0)</v>
      </c>
      <c r="J46" s="27"/>
    </row>
    <row r="47" spans="1:10" ht="25.5">
      <c r="A47" s="23" t="s">
        <v>90</v>
      </c>
      <c r="B47" s="23" t="s">
        <v>92</v>
      </c>
      <c r="C47" s="23">
        <v>95</v>
      </c>
      <c r="D47" s="23">
        <v>1099</v>
      </c>
      <c r="E47" s="23">
        <f t="shared" si="0"/>
        <v>104405</v>
      </c>
      <c r="F47" s="2">
        <f t="shared" si="1"/>
        <v>10440.5</v>
      </c>
      <c r="G47" s="2" t="str">
        <f t="shared" ca="1" si="2"/>
        <v>=IF(E47&gt;=20000,E47*10%,0)</v>
      </c>
      <c r="J47" s="27"/>
    </row>
    <row r="48" spans="1:10" ht="25.5">
      <c r="A48" s="23" t="s">
        <v>99</v>
      </c>
      <c r="B48" s="23" t="s">
        <v>100</v>
      </c>
      <c r="C48" s="23">
        <v>4</v>
      </c>
      <c r="D48" s="23">
        <v>1025</v>
      </c>
      <c r="E48" s="23">
        <f t="shared" si="0"/>
        <v>4100</v>
      </c>
      <c r="F48" s="2">
        <f t="shared" si="1"/>
        <v>0</v>
      </c>
      <c r="G48" s="2" t="str">
        <f t="shared" ca="1" si="2"/>
        <v>=IF(E48&gt;=20000,E48*10%,0)</v>
      </c>
      <c r="J48" s="27"/>
    </row>
    <row r="49" spans="1:10" ht="25.5">
      <c r="A49" s="23" t="s">
        <v>96</v>
      </c>
      <c r="B49" s="23" t="s">
        <v>91</v>
      </c>
      <c r="C49" s="23">
        <v>91</v>
      </c>
      <c r="D49" s="23">
        <v>1049</v>
      </c>
      <c r="E49" s="23">
        <f t="shared" si="0"/>
        <v>95459</v>
      </c>
      <c r="F49" s="2">
        <f t="shared" si="1"/>
        <v>9545.9</v>
      </c>
      <c r="G49" s="2" t="str">
        <f t="shared" ca="1" si="2"/>
        <v>=IF(E49&gt;=20000,E49*10%,0)</v>
      </c>
      <c r="J49" s="27"/>
    </row>
    <row r="50" spans="1:10" ht="25.5">
      <c r="A50" s="23" t="s">
        <v>109</v>
      </c>
      <c r="B50" s="23" t="s">
        <v>100</v>
      </c>
      <c r="C50" s="23">
        <v>70</v>
      </c>
      <c r="D50" s="23">
        <v>1388</v>
      </c>
      <c r="E50" s="23">
        <f t="shared" si="0"/>
        <v>97160</v>
      </c>
      <c r="F50" s="2">
        <f t="shared" si="1"/>
        <v>9716</v>
      </c>
      <c r="G50" s="2" t="str">
        <f t="shared" ca="1" si="2"/>
        <v>=IF(E50&gt;=20000,E50*10%,0)</v>
      </c>
      <c r="J50" s="27"/>
    </row>
    <row r="51" spans="1:10" ht="25.5">
      <c r="A51" s="23" t="s">
        <v>110</v>
      </c>
      <c r="B51" s="23" t="s">
        <v>94</v>
      </c>
      <c r="C51" s="23">
        <v>85</v>
      </c>
      <c r="D51" s="23">
        <v>1031</v>
      </c>
      <c r="E51" s="23">
        <f t="shared" si="0"/>
        <v>87635</v>
      </c>
      <c r="F51" s="2">
        <f t="shared" si="1"/>
        <v>8763.5</v>
      </c>
      <c r="G51" s="2" t="str">
        <f t="shared" ca="1" si="2"/>
        <v>=IF(E51&gt;=20000,E51*10%,0)</v>
      </c>
      <c r="J51" s="27"/>
    </row>
    <row r="52" spans="1:10" ht="25.5">
      <c r="A52" s="23" t="s">
        <v>96</v>
      </c>
      <c r="B52" s="23" t="s">
        <v>91</v>
      </c>
      <c r="C52" s="23">
        <v>98</v>
      </c>
      <c r="D52" s="23">
        <v>1264</v>
      </c>
      <c r="E52" s="23">
        <f t="shared" si="0"/>
        <v>123872</v>
      </c>
      <c r="F52" s="2">
        <f t="shared" si="1"/>
        <v>12387.2</v>
      </c>
      <c r="G52" s="2" t="str">
        <f t="shared" ca="1" si="2"/>
        <v>=IF(E52&gt;=20000,E52*10%,0)</v>
      </c>
      <c r="J52" s="27"/>
    </row>
    <row r="53" spans="1:10" ht="25.5">
      <c r="A53" s="23" t="s">
        <v>96</v>
      </c>
      <c r="B53" s="23" t="s">
        <v>94</v>
      </c>
      <c r="C53" s="23">
        <v>64</v>
      </c>
      <c r="D53" s="23">
        <v>1097</v>
      </c>
      <c r="E53" s="23">
        <f t="shared" si="0"/>
        <v>70208</v>
      </c>
      <c r="F53" s="2">
        <f t="shared" si="1"/>
        <v>7020.8</v>
      </c>
      <c r="G53" s="2" t="str">
        <f t="shared" ca="1" si="2"/>
        <v>=IF(E53&gt;=20000,E53*10%,0)</v>
      </c>
      <c r="J53" s="27"/>
    </row>
    <row r="54" spans="1:10" ht="25.5">
      <c r="A54" s="23" t="s">
        <v>109</v>
      </c>
      <c r="B54" s="23" t="s">
        <v>92</v>
      </c>
      <c r="C54" s="23">
        <v>88</v>
      </c>
      <c r="D54" s="23">
        <v>1352</v>
      </c>
      <c r="E54" s="23">
        <f t="shared" si="0"/>
        <v>118976</v>
      </c>
      <c r="F54" s="2">
        <f t="shared" si="1"/>
        <v>11897.6</v>
      </c>
      <c r="G54" s="2" t="str">
        <f t="shared" ca="1" si="2"/>
        <v>=IF(E54&gt;=20000,E54*10%,0)</v>
      </c>
      <c r="J54" s="27"/>
    </row>
    <row r="55" spans="1:10" ht="25.5">
      <c r="A55" s="23" t="s">
        <v>90</v>
      </c>
      <c r="B55" s="23" t="s">
        <v>94</v>
      </c>
      <c r="C55" s="23">
        <v>44</v>
      </c>
      <c r="D55" s="23">
        <v>1258</v>
      </c>
      <c r="E55" s="23">
        <f t="shared" si="0"/>
        <v>55352</v>
      </c>
      <c r="F55" s="2">
        <f t="shared" si="1"/>
        <v>5535.2000000000007</v>
      </c>
      <c r="G55" s="2" t="str">
        <f t="shared" ca="1" si="2"/>
        <v>=IF(E55&gt;=20000,E55*10%,0)</v>
      </c>
      <c r="J55" s="27"/>
    </row>
    <row r="56" spans="1:10" ht="25.5">
      <c r="A56" s="23" t="s">
        <v>96</v>
      </c>
      <c r="B56" s="23" t="s">
        <v>97</v>
      </c>
      <c r="C56" s="23">
        <v>91</v>
      </c>
      <c r="D56" s="23">
        <v>1279</v>
      </c>
      <c r="E56" s="23">
        <f t="shared" si="0"/>
        <v>116389</v>
      </c>
      <c r="F56" s="2">
        <f t="shared" si="1"/>
        <v>11638.900000000001</v>
      </c>
      <c r="G56" s="2" t="str">
        <f t="shared" ca="1" si="2"/>
        <v>=IF(E56&gt;=20000,E56*10%,0)</v>
      </c>
      <c r="J56" s="27"/>
    </row>
    <row r="57" spans="1:10" ht="25.5">
      <c r="A57" s="23" t="s">
        <v>104</v>
      </c>
      <c r="B57" s="23" t="s">
        <v>105</v>
      </c>
      <c r="C57" s="23">
        <v>69</v>
      </c>
      <c r="D57" s="23">
        <v>1435</v>
      </c>
      <c r="E57" s="23">
        <f t="shared" si="0"/>
        <v>99015</v>
      </c>
      <c r="F57" s="2">
        <f t="shared" si="1"/>
        <v>9901.5</v>
      </c>
      <c r="G57" s="2" t="str">
        <f t="shared" ca="1" si="2"/>
        <v>=IF(E57&gt;=20000,E57*10%,0)</v>
      </c>
      <c r="J57" s="27"/>
    </row>
    <row r="58" spans="1:10" ht="25.5">
      <c r="A58" s="23" t="s">
        <v>104</v>
      </c>
      <c r="B58" s="23" t="s">
        <v>105</v>
      </c>
      <c r="C58" s="23">
        <v>45</v>
      </c>
      <c r="D58" s="23">
        <v>1324</v>
      </c>
      <c r="E58" s="23">
        <f t="shared" si="0"/>
        <v>59580</v>
      </c>
      <c r="F58" s="2">
        <f t="shared" si="1"/>
        <v>5958</v>
      </c>
      <c r="G58" s="2" t="str">
        <f t="shared" ca="1" si="2"/>
        <v>=IF(E58&gt;=20000,E58*10%,0)</v>
      </c>
      <c r="J58" s="27"/>
    </row>
    <row r="59" spans="1:10" ht="25.5">
      <c r="A59" s="23" t="s">
        <v>109</v>
      </c>
      <c r="B59" s="23" t="s">
        <v>97</v>
      </c>
      <c r="C59" s="23">
        <v>8</v>
      </c>
      <c r="D59" s="23">
        <v>1254</v>
      </c>
      <c r="E59" s="23">
        <f t="shared" si="0"/>
        <v>10032</v>
      </c>
      <c r="F59" s="2">
        <f t="shared" si="1"/>
        <v>0</v>
      </c>
      <c r="G59" s="2" t="str">
        <f t="shared" ca="1" si="2"/>
        <v>=IF(E59&gt;=20000,E59*10%,0)</v>
      </c>
      <c r="J59" s="27"/>
    </row>
    <row r="60" spans="1:10" ht="25.5">
      <c r="A60" s="23" t="s">
        <v>99</v>
      </c>
      <c r="B60" s="23" t="s">
        <v>91</v>
      </c>
      <c r="C60" s="23">
        <v>80</v>
      </c>
      <c r="D60" s="23">
        <v>1322</v>
      </c>
      <c r="E60" s="23">
        <f t="shared" si="0"/>
        <v>105760</v>
      </c>
      <c r="F60" s="2">
        <f t="shared" si="1"/>
        <v>10576</v>
      </c>
      <c r="G60" s="2" t="str">
        <f t="shared" ca="1" si="2"/>
        <v>=IF(E60&gt;=20000,E60*10%,0)</v>
      </c>
      <c r="J60" s="27"/>
    </row>
    <row r="61" spans="1:10" ht="25.5">
      <c r="A61" s="23" t="s">
        <v>90</v>
      </c>
      <c r="B61" s="23" t="s">
        <v>100</v>
      </c>
      <c r="C61" s="23">
        <v>65</v>
      </c>
      <c r="D61" s="23">
        <v>1341</v>
      </c>
      <c r="E61" s="23">
        <f t="shared" si="0"/>
        <v>87165</v>
      </c>
      <c r="F61" s="2">
        <f t="shared" si="1"/>
        <v>8716.5</v>
      </c>
      <c r="G61" s="2" t="str">
        <f t="shared" ca="1" si="2"/>
        <v>=IF(E61&gt;=20000,E61*10%,0)</v>
      </c>
      <c r="J61" s="27"/>
    </row>
    <row r="62" spans="1:10" ht="25.5">
      <c r="A62" s="23" t="s">
        <v>90</v>
      </c>
      <c r="B62" s="23" t="s">
        <v>92</v>
      </c>
      <c r="C62" s="23">
        <v>83</v>
      </c>
      <c r="D62" s="23">
        <v>1268</v>
      </c>
      <c r="E62" s="23">
        <f t="shared" si="0"/>
        <v>105244</v>
      </c>
      <c r="F62" s="2">
        <f t="shared" si="1"/>
        <v>10524.400000000001</v>
      </c>
      <c r="G62" s="2" t="str">
        <f t="shared" ca="1" si="2"/>
        <v>=IF(E62&gt;=20000,E62*10%,0)</v>
      </c>
      <c r="J62" s="27"/>
    </row>
    <row r="63" spans="1:10" ht="25.5">
      <c r="A63" s="23" t="s">
        <v>96</v>
      </c>
      <c r="B63" s="23" t="s">
        <v>105</v>
      </c>
      <c r="C63" s="23">
        <v>91</v>
      </c>
      <c r="D63" s="23">
        <v>1229</v>
      </c>
      <c r="E63" s="23">
        <f t="shared" si="0"/>
        <v>111839</v>
      </c>
      <c r="F63" s="2">
        <f t="shared" si="1"/>
        <v>11183.900000000001</v>
      </c>
      <c r="G63" s="2" t="str">
        <f t="shared" ca="1" si="2"/>
        <v>=IF(E63&gt;=20000,E63*10%,0)</v>
      </c>
      <c r="J63" s="27"/>
    </row>
    <row r="64" spans="1:10" ht="25.5">
      <c r="A64" s="23" t="s">
        <v>104</v>
      </c>
      <c r="B64" s="23" t="s">
        <v>107</v>
      </c>
      <c r="C64" s="23">
        <v>46</v>
      </c>
      <c r="D64" s="23">
        <v>1461</v>
      </c>
      <c r="E64" s="23">
        <f t="shared" si="0"/>
        <v>67206</v>
      </c>
      <c r="F64" s="2">
        <f t="shared" si="1"/>
        <v>6720.6</v>
      </c>
      <c r="G64" s="2" t="str">
        <f t="shared" ca="1" si="2"/>
        <v>=IF(E64&gt;=20000,E64*10%,0)</v>
      </c>
      <c r="J64" s="27"/>
    </row>
    <row r="65" spans="1:10" ht="25.5">
      <c r="A65" s="23" t="s">
        <v>109</v>
      </c>
      <c r="B65" s="23" t="s">
        <v>107</v>
      </c>
      <c r="C65" s="23">
        <v>54</v>
      </c>
      <c r="D65" s="23">
        <v>1132</v>
      </c>
      <c r="E65" s="23">
        <f t="shared" si="0"/>
        <v>61128</v>
      </c>
      <c r="F65" s="2">
        <f t="shared" si="1"/>
        <v>6112.8</v>
      </c>
      <c r="G65" s="2" t="str">
        <f t="shared" ca="1" si="2"/>
        <v>=IF(E65&gt;=20000,E65*10%,0)</v>
      </c>
      <c r="J65" s="27"/>
    </row>
    <row r="66" spans="1:10" ht="25.5">
      <c r="A66" s="23" t="s">
        <v>96</v>
      </c>
      <c r="B66" s="23" t="s">
        <v>107</v>
      </c>
      <c r="C66" s="23">
        <v>78</v>
      </c>
      <c r="D66" s="23">
        <v>1237</v>
      </c>
      <c r="E66" s="23">
        <f t="shared" si="0"/>
        <v>96486</v>
      </c>
      <c r="F66" s="2">
        <f t="shared" si="1"/>
        <v>9648.6</v>
      </c>
      <c r="G66" s="2" t="str">
        <f t="shared" ca="1" si="2"/>
        <v>=IF(E66&gt;=20000,E66*10%,0)</v>
      </c>
      <c r="J66" s="27"/>
    </row>
    <row r="67" spans="1:10" ht="25.5">
      <c r="A67" s="23" t="s">
        <v>96</v>
      </c>
      <c r="B67" s="23" t="s">
        <v>107</v>
      </c>
      <c r="C67" s="23">
        <v>46</v>
      </c>
      <c r="D67" s="23">
        <v>1120</v>
      </c>
      <c r="E67" s="23">
        <f t="shared" ref="E67:E130" si="4">C67*D67</f>
        <v>51520</v>
      </c>
      <c r="F67" s="2">
        <f t="shared" ref="F67:F130" si="5">IF(E67&gt;=20000,E67*10%,0)</f>
        <v>5152</v>
      </c>
      <c r="G67" s="2" t="str">
        <f t="shared" ref="G67:G130" ca="1" si="6">_xlfn.FORMULATEXT(F67)</f>
        <v>=IF(E67&gt;=20000,E67*10%,0)</v>
      </c>
      <c r="J67" s="27"/>
    </row>
    <row r="68" spans="1:10" ht="25.5">
      <c r="A68" s="23" t="s">
        <v>90</v>
      </c>
      <c r="B68" s="23" t="s">
        <v>94</v>
      </c>
      <c r="C68" s="23">
        <v>38</v>
      </c>
      <c r="D68" s="23">
        <v>1295</v>
      </c>
      <c r="E68" s="23">
        <f t="shared" si="4"/>
        <v>49210</v>
      </c>
      <c r="F68" s="2">
        <f t="shared" si="5"/>
        <v>4921</v>
      </c>
      <c r="G68" s="2" t="str">
        <f t="shared" ca="1" si="6"/>
        <v>=IF(E68&gt;=20000,E68*10%,0)</v>
      </c>
      <c r="J68" s="27"/>
    </row>
    <row r="69" spans="1:10" ht="25.5">
      <c r="A69" s="23" t="s">
        <v>109</v>
      </c>
      <c r="B69" s="23" t="s">
        <v>92</v>
      </c>
      <c r="C69" s="23">
        <v>10</v>
      </c>
      <c r="D69" s="23">
        <v>1261</v>
      </c>
      <c r="E69" s="23">
        <f t="shared" si="4"/>
        <v>12610</v>
      </c>
      <c r="F69" s="2">
        <f t="shared" si="5"/>
        <v>0</v>
      </c>
      <c r="G69" s="2" t="str">
        <f t="shared" ca="1" si="6"/>
        <v>=IF(E69&gt;=20000,E69*10%,0)</v>
      </c>
      <c r="J69" s="27"/>
    </row>
    <row r="70" spans="1:10" ht="25.5">
      <c r="A70" s="23" t="s">
        <v>96</v>
      </c>
      <c r="B70" s="23" t="s">
        <v>97</v>
      </c>
      <c r="C70" s="23">
        <v>17</v>
      </c>
      <c r="D70" s="23">
        <v>1245</v>
      </c>
      <c r="E70" s="23">
        <f t="shared" si="4"/>
        <v>21165</v>
      </c>
      <c r="F70" s="2">
        <f t="shared" si="5"/>
        <v>2116.5</v>
      </c>
      <c r="G70" s="2" t="str">
        <f t="shared" ca="1" si="6"/>
        <v>=IF(E70&gt;=20000,E70*10%,0)</v>
      </c>
      <c r="J70" s="27"/>
    </row>
    <row r="71" spans="1:10" ht="25.5">
      <c r="A71" s="23" t="s">
        <v>99</v>
      </c>
      <c r="B71" s="23" t="s">
        <v>100</v>
      </c>
      <c r="C71" s="23">
        <v>31</v>
      </c>
      <c r="D71" s="23">
        <v>1079</v>
      </c>
      <c r="E71" s="23">
        <f t="shared" si="4"/>
        <v>33449</v>
      </c>
      <c r="F71" s="2">
        <f t="shared" si="5"/>
        <v>3344.9</v>
      </c>
      <c r="G71" s="2" t="str">
        <f t="shared" ca="1" si="6"/>
        <v>=IF(E71&gt;=20000,E71*10%,0)</v>
      </c>
      <c r="J71" s="27"/>
    </row>
    <row r="72" spans="1:10" ht="25.5">
      <c r="A72" s="23" t="s">
        <v>110</v>
      </c>
      <c r="B72" s="23" t="s">
        <v>105</v>
      </c>
      <c r="C72" s="23">
        <v>8</v>
      </c>
      <c r="D72" s="23">
        <v>1298</v>
      </c>
      <c r="E72" s="23">
        <f t="shared" si="4"/>
        <v>10384</v>
      </c>
      <c r="F72" s="2">
        <f t="shared" si="5"/>
        <v>0</v>
      </c>
      <c r="G72" s="2" t="str">
        <f t="shared" ca="1" si="6"/>
        <v>=IF(E72&gt;=20000,E72*10%,0)</v>
      </c>
      <c r="J72" s="27"/>
    </row>
    <row r="73" spans="1:10" ht="25.5">
      <c r="A73" s="23" t="s">
        <v>99</v>
      </c>
      <c r="B73" s="23" t="s">
        <v>100</v>
      </c>
      <c r="C73" s="23">
        <v>62</v>
      </c>
      <c r="D73" s="23">
        <v>1182</v>
      </c>
      <c r="E73" s="23">
        <f t="shared" si="4"/>
        <v>73284</v>
      </c>
      <c r="F73" s="2">
        <f t="shared" si="5"/>
        <v>7328.4000000000005</v>
      </c>
      <c r="G73" s="2" t="str">
        <f t="shared" ca="1" si="6"/>
        <v>=IF(E73&gt;=20000,E73*10%,0)</v>
      </c>
      <c r="J73" s="27"/>
    </row>
    <row r="74" spans="1:10" ht="25.5">
      <c r="A74" s="23" t="s">
        <v>104</v>
      </c>
      <c r="B74" s="23" t="s">
        <v>97</v>
      </c>
      <c r="C74" s="23">
        <v>27</v>
      </c>
      <c r="D74" s="23">
        <v>1345</v>
      </c>
      <c r="E74" s="23">
        <f t="shared" si="4"/>
        <v>36315</v>
      </c>
      <c r="F74" s="2">
        <f t="shared" si="5"/>
        <v>3631.5</v>
      </c>
      <c r="G74" s="2" t="str">
        <f t="shared" ca="1" si="6"/>
        <v>=IF(E74&gt;=20000,E74*10%,0)</v>
      </c>
      <c r="J74" s="27"/>
    </row>
    <row r="75" spans="1:10" ht="25.5">
      <c r="A75" s="23" t="s">
        <v>104</v>
      </c>
      <c r="B75" s="23" t="s">
        <v>100</v>
      </c>
      <c r="C75" s="23">
        <v>50</v>
      </c>
      <c r="D75" s="23">
        <v>1189</v>
      </c>
      <c r="E75" s="23">
        <f t="shared" si="4"/>
        <v>59450</v>
      </c>
      <c r="F75" s="2">
        <f t="shared" si="5"/>
        <v>5945</v>
      </c>
      <c r="G75" s="2" t="str">
        <f t="shared" ca="1" si="6"/>
        <v>=IF(E75&gt;=20000,E75*10%,0)</v>
      </c>
      <c r="J75" s="27"/>
    </row>
    <row r="76" spans="1:10" ht="25.5">
      <c r="A76" s="23" t="s">
        <v>110</v>
      </c>
      <c r="B76" s="23" t="s">
        <v>97</v>
      </c>
      <c r="C76" s="23">
        <v>22</v>
      </c>
      <c r="D76" s="23">
        <v>1246</v>
      </c>
      <c r="E76" s="23">
        <f t="shared" si="4"/>
        <v>27412</v>
      </c>
      <c r="F76" s="2">
        <f t="shared" si="5"/>
        <v>2741.2000000000003</v>
      </c>
      <c r="G76" s="2" t="str">
        <f t="shared" ca="1" si="6"/>
        <v>=IF(E76&gt;=20000,E76*10%,0)</v>
      </c>
      <c r="J76" s="27"/>
    </row>
    <row r="77" spans="1:10" ht="25.5">
      <c r="A77" s="23" t="s">
        <v>104</v>
      </c>
      <c r="B77" s="23" t="s">
        <v>91</v>
      </c>
      <c r="C77" s="23">
        <v>78</v>
      </c>
      <c r="D77" s="23">
        <v>1431</v>
      </c>
      <c r="E77" s="23">
        <f t="shared" si="4"/>
        <v>111618</v>
      </c>
      <c r="F77" s="2">
        <f t="shared" si="5"/>
        <v>11161.800000000001</v>
      </c>
      <c r="G77" s="2" t="str">
        <f t="shared" ca="1" si="6"/>
        <v>=IF(E77&gt;=20000,E77*10%,0)</v>
      </c>
      <c r="J77" s="27"/>
    </row>
    <row r="78" spans="1:10" ht="25.5">
      <c r="A78" s="23" t="s">
        <v>110</v>
      </c>
      <c r="B78" s="23" t="s">
        <v>92</v>
      </c>
      <c r="C78" s="23">
        <v>3</v>
      </c>
      <c r="D78" s="23">
        <v>1429</v>
      </c>
      <c r="E78" s="23">
        <f t="shared" si="4"/>
        <v>4287</v>
      </c>
      <c r="F78" s="2">
        <f t="shared" si="5"/>
        <v>0</v>
      </c>
      <c r="G78" s="2" t="str">
        <f t="shared" ca="1" si="6"/>
        <v>=IF(E78&gt;=20000,E78*10%,0)</v>
      </c>
      <c r="J78" s="27"/>
    </row>
    <row r="79" spans="1:10" ht="25.5">
      <c r="A79" s="23" t="s">
        <v>96</v>
      </c>
      <c r="B79" s="23" t="s">
        <v>91</v>
      </c>
      <c r="C79" s="23">
        <v>88</v>
      </c>
      <c r="D79" s="23">
        <v>1230</v>
      </c>
      <c r="E79" s="23">
        <f t="shared" si="4"/>
        <v>108240</v>
      </c>
      <c r="F79" s="2">
        <f t="shared" si="5"/>
        <v>10824</v>
      </c>
      <c r="G79" s="2" t="str">
        <f t="shared" ca="1" si="6"/>
        <v>=IF(E79&gt;=20000,E79*10%,0)</v>
      </c>
      <c r="J79" s="27"/>
    </row>
    <row r="80" spans="1:10" ht="25.5">
      <c r="A80" s="23" t="s">
        <v>104</v>
      </c>
      <c r="B80" s="23" t="s">
        <v>107</v>
      </c>
      <c r="C80" s="23">
        <v>21</v>
      </c>
      <c r="D80" s="23">
        <v>1407</v>
      </c>
      <c r="E80" s="23">
        <f t="shared" si="4"/>
        <v>29547</v>
      </c>
      <c r="F80" s="2">
        <f t="shared" si="5"/>
        <v>2954.7000000000003</v>
      </c>
      <c r="G80" s="2" t="str">
        <f t="shared" ca="1" si="6"/>
        <v>=IF(E80&gt;=20000,E80*10%,0)</v>
      </c>
      <c r="J80" s="27"/>
    </row>
    <row r="81" spans="1:10" ht="25.5">
      <c r="A81" s="23" t="s">
        <v>99</v>
      </c>
      <c r="B81" s="23" t="s">
        <v>107</v>
      </c>
      <c r="C81" s="23">
        <v>93</v>
      </c>
      <c r="D81" s="23">
        <v>1283</v>
      </c>
      <c r="E81" s="23">
        <f t="shared" si="4"/>
        <v>119319</v>
      </c>
      <c r="F81" s="2">
        <f t="shared" si="5"/>
        <v>11931.900000000001</v>
      </c>
      <c r="G81" s="2" t="str">
        <f t="shared" ca="1" si="6"/>
        <v>=IF(E81&gt;=20000,E81*10%,0)</v>
      </c>
      <c r="J81" s="27"/>
    </row>
    <row r="82" spans="1:10" ht="25.5">
      <c r="A82" s="23" t="s">
        <v>109</v>
      </c>
      <c r="B82" s="23" t="s">
        <v>97</v>
      </c>
      <c r="C82" s="23">
        <v>11</v>
      </c>
      <c r="D82" s="23">
        <v>1085</v>
      </c>
      <c r="E82" s="23">
        <f t="shared" si="4"/>
        <v>11935</v>
      </c>
      <c r="F82" s="2">
        <f t="shared" si="5"/>
        <v>0</v>
      </c>
      <c r="G82" s="2" t="str">
        <f t="shared" ca="1" si="6"/>
        <v>=IF(E82&gt;=20000,E82*10%,0)</v>
      </c>
      <c r="J82" s="27"/>
    </row>
    <row r="83" spans="1:10" ht="25.5">
      <c r="A83" s="23" t="s">
        <v>110</v>
      </c>
      <c r="B83" s="23" t="s">
        <v>107</v>
      </c>
      <c r="C83" s="23">
        <v>41</v>
      </c>
      <c r="D83" s="23">
        <v>1042</v>
      </c>
      <c r="E83" s="23">
        <f t="shared" si="4"/>
        <v>42722</v>
      </c>
      <c r="F83" s="2">
        <f t="shared" si="5"/>
        <v>4272.2</v>
      </c>
      <c r="G83" s="2" t="str">
        <f t="shared" ca="1" si="6"/>
        <v>=IF(E83&gt;=20000,E83*10%,0)</v>
      </c>
      <c r="J83" s="27"/>
    </row>
    <row r="84" spans="1:10" ht="25.5">
      <c r="A84" s="23" t="s">
        <v>109</v>
      </c>
      <c r="B84" s="23" t="s">
        <v>97</v>
      </c>
      <c r="C84" s="23">
        <v>20</v>
      </c>
      <c r="D84" s="23">
        <v>1500</v>
      </c>
      <c r="E84" s="23">
        <f t="shared" si="4"/>
        <v>30000</v>
      </c>
      <c r="F84" s="2">
        <f t="shared" si="5"/>
        <v>3000</v>
      </c>
      <c r="G84" s="2" t="str">
        <f t="shared" ca="1" si="6"/>
        <v>=IF(E84&gt;=20000,E84*10%,0)</v>
      </c>
      <c r="J84" s="27"/>
    </row>
    <row r="85" spans="1:10" ht="25.5">
      <c r="A85" s="23" t="s">
        <v>96</v>
      </c>
      <c r="B85" s="23" t="s">
        <v>105</v>
      </c>
      <c r="C85" s="23">
        <v>43</v>
      </c>
      <c r="D85" s="23">
        <v>1099</v>
      </c>
      <c r="E85" s="23">
        <f t="shared" si="4"/>
        <v>47257</v>
      </c>
      <c r="F85" s="2">
        <f t="shared" si="5"/>
        <v>4725.7</v>
      </c>
      <c r="G85" s="2" t="str">
        <f t="shared" ca="1" si="6"/>
        <v>=IF(E85&gt;=20000,E85*10%,0)</v>
      </c>
      <c r="J85" s="27"/>
    </row>
    <row r="86" spans="1:10" ht="25.5">
      <c r="A86" s="23" t="s">
        <v>99</v>
      </c>
      <c r="B86" s="23" t="s">
        <v>91</v>
      </c>
      <c r="C86" s="23">
        <v>65</v>
      </c>
      <c r="D86" s="23">
        <v>1490</v>
      </c>
      <c r="E86" s="23">
        <f t="shared" si="4"/>
        <v>96850</v>
      </c>
      <c r="F86" s="2">
        <f t="shared" si="5"/>
        <v>9685</v>
      </c>
      <c r="G86" s="2" t="str">
        <f t="shared" ca="1" si="6"/>
        <v>=IF(E86&gt;=20000,E86*10%,0)</v>
      </c>
      <c r="J86" s="27"/>
    </row>
    <row r="87" spans="1:10" ht="25.5">
      <c r="A87" s="23" t="s">
        <v>109</v>
      </c>
      <c r="B87" s="23" t="s">
        <v>92</v>
      </c>
      <c r="C87" s="23">
        <v>61</v>
      </c>
      <c r="D87" s="23">
        <v>1139</v>
      </c>
      <c r="E87" s="23">
        <f t="shared" si="4"/>
        <v>69479</v>
      </c>
      <c r="F87" s="2">
        <f t="shared" si="5"/>
        <v>6947.9000000000005</v>
      </c>
      <c r="G87" s="2" t="str">
        <f t="shared" ca="1" si="6"/>
        <v>=IF(E87&gt;=20000,E87*10%,0)</v>
      </c>
      <c r="J87" s="27"/>
    </row>
    <row r="88" spans="1:10" ht="25.5">
      <c r="A88" s="23" t="s">
        <v>110</v>
      </c>
      <c r="B88" s="23" t="s">
        <v>94</v>
      </c>
      <c r="C88" s="23">
        <v>51</v>
      </c>
      <c r="D88" s="23">
        <v>1022</v>
      </c>
      <c r="E88" s="23">
        <f t="shared" si="4"/>
        <v>52122</v>
      </c>
      <c r="F88" s="2">
        <f t="shared" si="5"/>
        <v>5212.2000000000007</v>
      </c>
      <c r="G88" s="2" t="str">
        <f t="shared" ca="1" si="6"/>
        <v>=IF(E88&gt;=20000,E88*10%,0)</v>
      </c>
      <c r="J88" s="27"/>
    </row>
    <row r="89" spans="1:10" ht="25.5">
      <c r="A89" s="23" t="s">
        <v>104</v>
      </c>
      <c r="B89" s="23" t="s">
        <v>105</v>
      </c>
      <c r="C89" s="23">
        <v>65</v>
      </c>
      <c r="D89" s="23">
        <v>1113</v>
      </c>
      <c r="E89" s="23">
        <f t="shared" si="4"/>
        <v>72345</v>
      </c>
      <c r="F89" s="2">
        <f t="shared" si="5"/>
        <v>7234.5</v>
      </c>
      <c r="G89" s="2" t="str">
        <f t="shared" ca="1" si="6"/>
        <v>=IF(E89&gt;=20000,E89*10%,0)</v>
      </c>
      <c r="J89" s="27"/>
    </row>
    <row r="90" spans="1:10" ht="25.5">
      <c r="A90" s="23" t="s">
        <v>99</v>
      </c>
      <c r="B90" s="23" t="s">
        <v>91</v>
      </c>
      <c r="C90" s="23">
        <v>81</v>
      </c>
      <c r="D90" s="23">
        <v>1135</v>
      </c>
      <c r="E90" s="23">
        <f t="shared" si="4"/>
        <v>91935</v>
      </c>
      <c r="F90" s="2">
        <f t="shared" si="5"/>
        <v>9193.5</v>
      </c>
      <c r="G90" s="2" t="str">
        <f t="shared" ca="1" si="6"/>
        <v>=IF(E90&gt;=20000,E90*10%,0)</v>
      </c>
      <c r="J90" s="27"/>
    </row>
    <row r="91" spans="1:10" ht="25.5">
      <c r="A91" s="23" t="s">
        <v>99</v>
      </c>
      <c r="B91" s="23" t="s">
        <v>100</v>
      </c>
      <c r="C91" s="23">
        <v>4</v>
      </c>
      <c r="D91" s="23">
        <v>1018</v>
      </c>
      <c r="E91" s="23">
        <f t="shared" si="4"/>
        <v>4072</v>
      </c>
      <c r="F91" s="2">
        <f t="shared" si="5"/>
        <v>0</v>
      </c>
      <c r="G91" s="2" t="str">
        <f t="shared" ca="1" si="6"/>
        <v>=IF(E91&gt;=20000,E91*10%,0)</v>
      </c>
      <c r="J91" s="27"/>
    </row>
    <row r="92" spans="1:10" ht="25.5">
      <c r="A92" s="23" t="s">
        <v>99</v>
      </c>
      <c r="B92" s="23" t="s">
        <v>91</v>
      </c>
      <c r="C92" s="23">
        <v>45</v>
      </c>
      <c r="D92" s="23">
        <v>1202</v>
      </c>
      <c r="E92" s="23">
        <f t="shared" si="4"/>
        <v>54090</v>
      </c>
      <c r="F92" s="2">
        <f t="shared" si="5"/>
        <v>5409</v>
      </c>
      <c r="G92" s="2" t="str">
        <f t="shared" ca="1" si="6"/>
        <v>=IF(E92&gt;=20000,E92*10%,0)</v>
      </c>
      <c r="J92" s="27"/>
    </row>
    <row r="93" spans="1:10" ht="25.5">
      <c r="A93" s="23" t="s">
        <v>90</v>
      </c>
      <c r="B93" s="23" t="s">
        <v>94</v>
      </c>
      <c r="C93" s="23">
        <v>14</v>
      </c>
      <c r="D93" s="23">
        <v>1254</v>
      </c>
      <c r="E93" s="23">
        <f t="shared" si="4"/>
        <v>17556</v>
      </c>
      <c r="F93" s="2">
        <f t="shared" si="5"/>
        <v>0</v>
      </c>
      <c r="G93" s="2" t="str">
        <f t="shared" ca="1" si="6"/>
        <v>=IF(E93&gt;=20000,E93*10%,0)</v>
      </c>
      <c r="J93" s="27"/>
    </row>
    <row r="94" spans="1:10" ht="25.5">
      <c r="A94" s="23" t="s">
        <v>110</v>
      </c>
      <c r="B94" s="23" t="s">
        <v>94</v>
      </c>
      <c r="C94" s="23">
        <v>93</v>
      </c>
      <c r="D94" s="23">
        <v>1254</v>
      </c>
      <c r="E94" s="23">
        <f t="shared" si="4"/>
        <v>116622</v>
      </c>
      <c r="F94" s="2">
        <f t="shared" si="5"/>
        <v>11662.2</v>
      </c>
      <c r="G94" s="2" t="str">
        <f t="shared" ca="1" si="6"/>
        <v>=IF(E94&gt;=20000,E94*10%,0)</v>
      </c>
      <c r="J94" s="27"/>
    </row>
    <row r="95" spans="1:10" ht="25.5">
      <c r="A95" s="23" t="s">
        <v>104</v>
      </c>
      <c r="B95" s="23" t="s">
        <v>97</v>
      </c>
      <c r="C95" s="23">
        <v>14</v>
      </c>
      <c r="D95" s="23">
        <v>1349</v>
      </c>
      <c r="E95" s="23">
        <f t="shared" si="4"/>
        <v>18886</v>
      </c>
      <c r="F95" s="2">
        <f t="shared" si="5"/>
        <v>0</v>
      </c>
      <c r="G95" s="2" t="str">
        <f t="shared" ca="1" si="6"/>
        <v>=IF(E95&gt;=20000,E95*10%,0)</v>
      </c>
      <c r="J95" s="27"/>
    </row>
    <row r="96" spans="1:10" ht="25.5">
      <c r="A96" s="23" t="s">
        <v>96</v>
      </c>
      <c r="B96" s="23" t="s">
        <v>91</v>
      </c>
      <c r="C96" s="23">
        <v>8</v>
      </c>
      <c r="D96" s="23">
        <v>1019</v>
      </c>
      <c r="E96" s="23">
        <f t="shared" si="4"/>
        <v>8152</v>
      </c>
      <c r="F96" s="2">
        <f t="shared" si="5"/>
        <v>0</v>
      </c>
      <c r="G96" s="2" t="str">
        <f t="shared" ca="1" si="6"/>
        <v>=IF(E96&gt;=20000,E96*10%,0)</v>
      </c>
      <c r="J96" s="27"/>
    </row>
    <row r="97" spans="1:10" ht="25.5">
      <c r="A97" s="23" t="s">
        <v>110</v>
      </c>
      <c r="B97" s="23" t="s">
        <v>100</v>
      </c>
      <c r="C97" s="23">
        <v>73</v>
      </c>
      <c r="D97" s="23">
        <v>1306</v>
      </c>
      <c r="E97" s="23">
        <f t="shared" si="4"/>
        <v>95338</v>
      </c>
      <c r="F97" s="2">
        <f t="shared" si="5"/>
        <v>9533.8000000000011</v>
      </c>
      <c r="G97" s="2" t="str">
        <f t="shared" ca="1" si="6"/>
        <v>=IF(E97&gt;=20000,E97*10%,0)</v>
      </c>
      <c r="J97" s="27"/>
    </row>
    <row r="98" spans="1:10" ht="25.5">
      <c r="A98" s="23" t="s">
        <v>109</v>
      </c>
      <c r="B98" s="23" t="s">
        <v>107</v>
      </c>
      <c r="C98" s="23">
        <v>72</v>
      </c>
      <c r="D98" s="23">
        <v>1299</v>
      </c>
      <c r="E98" s="23">
        <f t="shared" si="4"/>
        <v>93528</v>
      </c>
      <c r="F98" s="2">
        <f t="shared" si="5"/>
        <v>9352.8000000000011</v>
      </c>
      <c r="G98" s="2" t="str">
        <f t="shared" ca="1" si="6"/>
        <v>=IF(E98&gt;=20000,E98*10%,0)</v>
      </c>
      <c r="J98" s="27"/>
    </row>
    <row r="99" spans="1:10" ht="25.5">
      <c r="A99" s="23" t="s">
        <v>110</v>
      </c>
      <c r="B99" s="23" t="s">
        <v>91</v>
      </c>
      <c r="C99" s="23">
        <v>16</v>
      </c>
      <c r="D99" s="23">
        <v>1121</v>
      </c>
      <c r="E99" s="23">
        <f t="shared" si="4"/>
        <v>17936</v>
      </c>
      <c r="F99" s="2">
        <f t="shared" si="5"/>
        <v>0</v>
      </c>
      <c r="G99" s="2" t="str">
        <f t="shared" ca="1" si="6"/>
        <v>=IF(E99&gt;=20000,E99*10%,0)</v>
      </c>
      <c r="J99" s="27"/>
    </row>
    <row r="100" spans="1:10" ht="25.5">
      <c r="A100" s="23" t="s">
        <v>109</v>
      </c>
      <c r="B100" s="23" t="s">
        <v>105</v>
      </c>
      <c r="C100" s="23">
        <v>18</v>
      </c>
      <c r="D100" s="23">
        <v>1127</v>
      </c>
      <c r="E100" s="23">
        <f t="shared" si="4"/>
        <v>20286</v>
      </c>
      <c r="F100" s="2">
        <f t="shared" si="5"/>
        <v>2028.6000000000001</v>
      </c>
      <c r="G100" s="2" t="str">
        <f t="shared" ca="1" si="6"/>
        <v>=IF(E100&gt;=20000,E100*10%,0)</v>
      </c>
      <c r="J100" s="27"/>
    </row>
    <row r="101" spans="1:10" ht="25.5">
      <c r="A101" s="23" t="s">
        <v>90</v>
      </c>
      <c r="B101" s="23" t="s">
        <v>91</v>
      </c>
      <c r="C101" s="23">
        <v>63</v>
      </c>
      <c r="D101" s="23">
        <v>1070</v>
      </c>
      <c r="E101" s="23">
        <f t="shared" si="4"/>
        <v>67410</v>
      </c>
      <c r="F101" s="2">
        <f t="shared" si="5"/>
        <v>6741</v>
      </c>
      <c r="G101" s="2" t="str">
        <f t="shared" ca="1" si="6"/>
        <v>=IF(E101&gt;=20000,E101*10%,0)</v>
      </c>
      <c r="J101" s="27"/>
    </row>
    <row r="102" spans="1:10" ht="25.5">
      <c r="A102" s="23" t="s">
        <v>109</v>
      </c>
      <c r="B102" s="23" t="s">
        <v>91</v>
      </c>
      <c r="C102" s="23">
        <v>38</v>
      </c>
      <c r="D102" s="23">
        <v>1486</v>
      </c>
      <c r="E102" s="23">
        <f t="shared" si="4"/>
        <v>56468</v>
      </c>
      <c r="F102" s="2">
        <f t="shared" si="5"/>
        <v>5646.8</v>
      </c>
      <c r="G102" s="2" t="str">
        <f t="shared" ca="1" si="6"/>
        <v>=IF(E102&gt;=20000,E102*10%,0)</v>
      </c>
      <c r="J102" s="27"/>
    </row>
    <row r="103" spans="1:10" ht="25.5">
      <c r="A103" s="23" t="s">
        <v>110</v>
      </c>
      <c r="B103" s="23" t="s">
        <v>107</v>
      </c>
      <c r="C103" s="23">
        <v>30</v>
      </c>
      <c r="D103" s="23">
        <v>1245</v>
      </c>
      <c r="E103" s="23">
        <f t="shared" si="4"/>
        <v>37350</v>
      </c>
      <c r="F103" s="2">
        <f t="shared" si="5"/>
        <v>3735</v>
      </c>
      <c r="G103" s="2" t="str">
        <f t="shared" ca="1" si="6"/>
        <v>=IF(E103&gt;=20000,E103*10%,0)</v>
      </c>
      <c r="J103" s="27"/>
    </row>
    <row r="104" spans="1:10" ht="25.5">
      <c r="A104" s="23" t="s">
        <v>110</v>
      </c>
      <c r="B104" s="23" t="s">
        <v>91</v>
      </c>
      <c r="C104" s="23">
        <v>9</v>
      </c>
      <c r="D104" s="23">
        <v>1250</v>
      </c>
      <c r="E104" s="23">
        <f t="shared" si="4"/>
        <v>11250</v>
      </c>
      <c r="F104" s="2">
        <f t="shared" si="5"/>
        <v>0</v>
      </c>
      <c r="G104" s="2" t="str">
        <f t="shared" ca="1" si="6"/>
        <v>=IF(E104&gt;=20000,E104*10%,0)</v>
      </c>
      <c r="J104" s="27"/>
    </row>
    <row r="105" spans="1:10" ht="25.5">
      <c r="A105" s="23" t="s">
        <v>99</v>
      </c>
      <c r="B105" s="23" t="s">
        <v>91</v>
      </c>
      <c r="C105" s="23">
        <v>60</v>
      </c>
      <c r="D105" s="23">
        <v>1102</v>
      </c>
      <c r="E105" s="23">
        <f t="shared" si="4"/>
        <v>66120</v>
      </c>
      <c r="F105" s="2">
        <f t="shared" si="5"/>
        <v>6612</v>
      </c>
      <c r="G105" s="2" t="str">
        <f t="shared" ca="1" si="6"/>
        <v>=IF(E105&gt;=20000,E105*10%,0)</v>
      </c>
      <c r="J105" s="27"/>
    </row>
    <row r="106" spans="1:10" ht="25.5">
      <c r="A106" s="23" t="s">
        <v>104</v>
      </c>
      <c r="B106" s="23" t="s">
        <v>97</v>
      </c>
      <c r="C106" s="23">
        <v>46</v>
      </c>
      <c r="D106" s="23">
        <v>1021</v>
      </c>
      <c r="E106" s="23">
        <f t="shared" si="4"/>
        <v>46966</v>
      </c>
      <c r="F106" s="2">
        <f t="shared" si="5"/>
        <v>4696.6000000000004</v>
      </c>
      <c r="G106" s="2" t="str">
        <f t="shared" ca="1" si="6"/>
        <v>=IF(E106&gt;=20000,E106*10%,0)</v>
      </c>
      <c r="J106" s="27"/>
    </row>
    <row r="107" spans="1:10" ht="25.5">
      <c r="A107" s="23" t="s">
        <v>90</v>
      </c>
      <c r="B107" s="23" t="s">
        <v>92</v>
      </c>
      <c r="C107" s="23">
        <v>26</v>
      </c>
      <c r="D107" s="23">
        <v>1053</v>
      </c>
      <c r="E107" s="23">
        <f t="shared" si="4"/>
        <v>27378</v>
      </c>
      <c r="F107" s="2">
        <f t="shared" si="5"/>
        <v>2737.8</v>
      </c>
      <c r="G107" s="2" t="str">
        <f t="shared" ca="1" si="6"/>
        <v>=IF(E107&gt;=20000,E107*10%,0)</v>
      </c>
      <c r="J107" s="27"/>
    </row>
    <row r="108" spans="1:10" ht="25.5">
      <c r="A108" s="23" t="s">
        <v>104</v>
      </c>
      <c r="B108" s="23" t="s">
        <v>105</v>
      </c>
      <c r="C108" s="23">
        <v>1</v>
      </c>
      <c r="D108" s="23">
        <v>1089</v>
      </c>
      <c r="E108" s="23">
        <f t="shared" si="4"/>
        <v>1089</v>
      </c>
      <c r="F108" s="2">
        <f t="shared" si="5"/>
        <v>0</v>
      </c>
      <c r="G108" s="2" t="str">
        <f t="shared" ca="1" si="6"/>
        <v>=IF(E108&gt;=20000,E108*10%,0)</v>
      </c>
      <c r="J108" s="27"/>
    </row>
    <row r="109" spans="1:10" ht="25.5">
      <c r="A109" s="23" t="s">
        <v>109</v>
      </c>
      <c r="B109" s="23" t="s">
        <v>100</v>
      </c>
      <c r="C109" s="23">
        <v>22</v>
      </c>
      <c r="D109" s="23">
        <v>1057</v>
      </c>
      <c r="E109" s="23">
        <f t="shared" si="4"/>
        <v>23254</v>
      </c>
      <c r="F109" s="2">
        <f t="shared" si="5"/>
        <v>2325.4</v>
      </c>
      <c r="G109" s="2" t="str">
        <f t="shared" ca="1" si="6"/>
        <v>=IF(E109&gt;=20000,E109*10%,0)</v>
      </c>
      <c r="J109" s="27"/>
    </row>
    <row r="110" spans="1:10" ht="25.5">
      <c r="A110" s="23" t="s">
        <v>110</v>
      </c>
      <c r="B110" s="23" t="s">
        <v>107</v>
      </c>
      <c r="C110" s="23">
        <v>35</v>
      </c>
      <c r="D110" s="23">
        <v>1341</v>
      </c>
      <c r="E110" s="23">
        <f t="shared" si="4"/>
        <v>46935</v>
      </c>
      <c r="F110" s="2">
        <f t="shared" si="5"/>
        <v>4693.5</v>
      </c>
      <c r="G110" s="2" t="str">
        <f t="shared" ca="1" si="6"/>
        <v>=IF(E110&gt;=20000,E110*10%,0)</v>
      </c>
      <c r="J110" s="27"/>
    </row>
    <row r="111" spans="1:10" ht="25.5">
      <c r="A111" s="23" t="s">
        <v>96</v>
      </c>
      <c r="B111" s="23" t="s">
        <v>92</v>
      </c>
      <c r="C111" s="23">
        <v>34</v>
      </c>
      <c r="D111" s="23">
        <v>1229</v>
      </c>
      <c r="E111" s="23">
        <f t="shared" si="4"/>
        <v>41786</v>
      </c>
      <c r="F111" s="2">
        <f t="shared" si="5"/>
        <v>4178.6000000000004</v>
      </c>
      <c r="G111" s="2" t="str">
        <f t="shared" ca="1" si="6"/>
        <v>=IF(E111&gt;=20000,E111*10%,0)</v>
      </c>
      <c r="J111" s="27"/>
    </row>
    <row r="112" spans="1:10" ht="25.5">
      <c r="A112" s="23" t="s">
        <v>96</v>
      </c>
      <c r="B112" s="23" t="s">
        <v>91</v>
      </c>
      <c r="C112" s="23">
        <v>97</v>
      </c>
      <c r="D112" s="23">
        <v>1201</v>
      </c>
      <c r="E112" s="23">
        <f t="shared" si="4"/>
        <v>116497</v>
      </c>
      <c r="F112" s="2">
        <f t="shared" si="5"/>
        <v>11649.7</v>
      </c>
      <c r="G112" s="2" t="str">
        <f t="shared" ca="1" si="6"/>
        <v>=IF(E112&gt;=20000,E112*10%,0)</v>
      </c>
      <c r="J112" s="27"/>
    </row>
    <row r="113" spans="1:10" ht="25.5">
      <c r="A113" s="23" t="s">
        <v>90</v>
      </c>
      <c r="B113" s="23" t="s">
        <v>107</v>
      </c>
      <c r="C113" s="23">
        <v>86</v>
      </c>
      <c r="D113" s="23">
        <v>1010</v>
      </c>
      <c r="E113" s="23">
        <f t="shared" si="4"/>
        <v>86860</v>
      </c>
      <c r="F113" s="2">
        <f t="shared" si="5"/>
        <v>8686</v>
      </c>
      <c r="G113" s="2" t="str">
        <f t="shared" ca="1" si="6"/>
        <v>=IF(E113&gt;=20000,E113*10%,0)</v>
      </c>
      <c r="J113" s="27"/>
    </row>
    <row r="114" spans="1:10" ht="25.5">
      <c r="A114" s="23" t="s">
        <v>96</v>
      </c>
      <c r="B114" s="23" t="s">
        <v>100</v>
      </c>
      <c r="C114" s="23">
        <v>76</v>
      </c>
      <c r="D114" s="23">
        <v>1336</v>
      </c>
      <c r="E114" s="23">
        <f t="shared" si="4"/>
        <v>101536</v>
      </c>
      <c r="F114" s="2">
        <f t="shared" si="5"/>
        <v>10153.6</v>
      </c>
      <c r="G114" s="2" t="str">
        <f t="shared" ca="1" si="6"/>
        <v>=IF(E114&gt;=20000,E114*10%,0)</v>
      </c>
      <c r="J114" s="27"/>
    </row>
    <row r="115" spans="1:10" ht="25.5">
      <c r="A115" s="23" t="s">
        <v>104</v>
      </c>
      <c r="B115" s="23" t="s">
        <v>107</v>
      </c>
      <c r="C115" s="23">
        <v>60</v>
      </c>
      <c r="D115" s="23">
        <v>1488</v>
      </c>
      <c r="E115" s="23">
        <f t="shared" si="4"/>
        <v>89280</v>
      </c>
      <c r="F115" s="2">
        <f t="shared" si="5"/>
        <v>8928</v>
      </c>
      <c r="G115" s="2" t="str">
        <f t="shared" ca="1" si="6"/>
        <v>=IF(E115&gt;=20000,E115*10%,0)</v>
      </c>
      <c r="J115" s="27"/>
    </row>
    <row r="116" spans="1:10" ht="25.5">
      <c r="A116" s="23" t="s">
        <v>99</v>
      </c>
      <c r="B116" s="23" t="s">
        <v>92</v>
      </c>
      <c r="C116" s="23">
        <v>74</v>
      </c>
      <c r="D116" s="23">
        <v>1273</v>
      </c>
      <c r="E116" s="23">
        <f t="shared" si="4"/>
        <v>94202</v>
      </c>
      <c r="F116" s="2">
        <f t="shared" si="5"/>
        <v>9420.2000000000007</v>
      </c>
      <c r="G116" s="2" t="str">
        <f t="shared" ca="1" si="6"/>
        <v>=IF(E116&gt;=20000,E116*10%,0)</v>
      </c>
      <c r="J116" s="27"/>
    </row>
    <row r="117" spans="1:10" ht="25.5">
      <c r="A117" s="23" t="s">
        <v>99</v>
      </c>
      <c r="B117" s="23" t="s">
        <v>91</v>
      </c>
      <c r="C117" s="23">
        <v>34</v>
      </c>
      <c r="D117" s="23">
        <v>1485</v>
      </c>
      <c r="E117" s="23">
        <f t="shared" si="4"/>
        <v>50490</v>
      </c>
      <c r="F117" s="2">
        <f t="shared" si="5"/>
        <v>5049</v>
      </c>
      <c r="G117" s="2" t="str">
        <f t="shared" ca="1" si="6"/>
        <v>=IF(E117&gt;=20000,E117*10%,0)</v>
      </c>
      <c r="J117" s="27"/>
    </row>
    <row r="118" spans="1:10" ht="25.5">
      <c r="A118" s="23" t="s">
        <v>96</v>
      </c>
      <c r="B118" s="23" t="s">
        <v>105</v>
      </c>
      <c r="C118" s="23">
        <v>99</v>
      </c>
      <c r="D118" s="23">
        <v>1397</v>
      </c>
      <c r="E118" s="23">
        <f t="shared" si="4"/>
        <v>138303</v>
      </c>
      <c r="F118" s="2">
        <f t="shared" si="5"/>
        <v>13830.300000000001</v>
      </c>
      <c r="G118" s="2" t="str">
        <f t="shared" ca="1" si="6"/>
        <v>=IF(E118&gt;=20000,E118*10%,0)</v>
      </c>
      <c r="J118" s="27"/>
    </row>
    <row r="119" spans="1:10" ht="25.5">
      <c r="A119" s="23" t="s">
        <v>90</v>
      </c>
      <c r="B119" s="23" t="s">
        <v>105</v>
      </c>
      <c r="C119" s="23">
        <v>48</v>
      </c>
      <c r="D119" s="23">
        <v>1181</v>
      </c>
      <c r="E119" s="23">
        <f t="shared" si="4"/>
        <v>56688</v>
      </c>
      <c r="F119" s="2">
        <f t="shared" si="5"/>
        <v>5668.8</v>
      </c>
      <c r="G119" s="2" t="str">
        <f t="shared" ca="1" si="6"/>
        <v>=IF(E119&gt;=20000,E119*10%,0)</v>
      </c>
      <c r="J119" s="27"/>
    </row>
    <row r="120" spans="1:10" ht="25.5">
      <c r="A120" s="23" t="s">
        <v>110</v>
      </c>
      <c r="B120" s="23" t="s">
        <v>107</v>
      </c>
      <c r="C120" s="23">
        <v>8</v>
      </c>
      <c r="D120" s="23">
        <v>1170</v>
      </c>
      <c r="E120" s="23">
        <f t="shared" si="4"/>
        <v>9360</v>
      </c>
      <c r="F120" s="2">
        <f t="shared" si="5"/>
        <v>0</v>
      </c>
      <c r="G120" s="2" t="str">
        <f t="shared" ca="1" si="6"/>
        <v>=IF(E120&gt;=20000,E120*10%,0)</v>
      </c>
      <c r="J120" s="27"/>
    </row>
    <row r="121" spans="1:10" ht="25.5">
      <c r="A121" s="23" t="s">
        <v>104</v>
      </c>
      <c r="B121" s="23" t="s">
        <v>100</v>
      </c>
      <c r="C121" s="23">
        <v>83</v>
      </c>
      <c r="D121" s="23">
        <v>1291</v>
      </c>
      <c r="E121" s="23">
        <f t="shared" si="4"/>
        <v>107153</v>
      </c>
      <c r="F121" s="2">
        <f t="shared" si="5"/>
        <v>10715.300000000001</v>
      </c>
      <c r="G121" s="2" t="str">
        <f t="shared" ca="1" si="6"/>
        <v>=IF(E121&gt;=20000,E121*10%,0)</v>
      </c>
      <c r="J121" s="27"/>
    </row>
    <row r="122" spans="1:10" ht="25.5">
      <c r="A122" s="23" t="s">
        <v>96</v>
      </c>
      <c r="B122" s="23" t="s">
        <v>92</v>
      </c>
      <c r="C122" s="23">
        <v>56</v>
      </c>
      <c r="D122" s="23">
        <v>1059</v>
      </c>
      <c r="E122" s="23">
        <f t="shared" si="4"/>
        <v>59304</v>
      </c>
      <c r="F122" s="2">
        <f t="shared" si="5"/>
        <v>5930.4000000000005</v>
      </c>
      <c r="G122" s="2" t="str">
        <f t="shared" ca="1" si="6"/>
        <v>=IF(E122&gt;=20000,E122*10%,0)</v>
      </c>
      <c r="J122" s="27"/>
    </row>
    <row r="123" spans="1:10" ht="25.5">
      <c r="A123" s="23" t="s">
        <v>110</v>
      </c>
      <c r="B123" s="23" t="s">
        <v>91</v>
      </c>
      <c r="C123" s="23">
        <v>56</v>
      </c>
      <c r="D123" s="23">
        <v>1007</v>
      </c>
      <c r="E123" s="23">
        <f t="shared" si="4"/>
        <v>56392</v>
      </c>
      <c r="F123" s="2">
        <f t="shared" si="5"/>
        <v>5639.2000000000007</v>
      </c>
      <c r="G123" s="2" t="str">
        <f t="shared" ca="1" si="6"/>
        <v>=IF(E123&gt;=20000,E123*10%,0)</v>
      </c>
      <c r="J123" s="27"/>
    </row>
    <row r="124" spans="1:10" ht="25.5">
      <c r="A124" s="23" t="s">
        <v>109</v>
      </c>
      <c r="B124" s="23" t="s">
        <v>107</v>
      </c>
      <c r="C124" s="23">
        <v>48</v>
      </c>
      <c r="D124" s="23">
        <v>1474</v>
      </c>
      <c r="E124" s="23">
        <f t="shared" si="4"/>
        <v>70752</v>
      </c>
      <c r="F124" s="2">
        <f t="shared" si="5"/>
        <v>7075.2000000000007</v>
      </c>
      <c r="G124" s="2" t="str">
        <f t="shared" ca="1" si="6"/>
        <v>=IF(E124&gt;=20000,E124*10%,0)</v>
      </c>
      <c r="J124" s="27"/>
    </row>
    <row r="125" spans="1:10" ht="25.5">
      <c r="A125" s="23" t="s">
        <v>96</v>
      </c>
      <c r="B125" s="23" t="s">
        <v>97</v>
      </c>
      <c r="C125" s="23">
        <v>89</v>
      </c>
      <c r="D125" s="23">
        <v>1050</v>
      </c>
      <c r="E125" s="23">
        <f t="shared" si="4"/>
        <v>93450</v>
      </c>
      <c r="F125" s="2">
        <f t="shared" si="5"/>
        <v>9345</v>
      </c>
      <c r="G125" s="2" t="str">
        <f t="shared" ca="1" si="6"/>
        <v>=IF(E125&gt;=20000,E125*10%,0)</v>
      </c>
      <c r="J125" s="27"/>
    </row>
    <row r="126" spans="1:10" ht="25.5">
      <c r="A126" s="23" t="s">
        <v>90</v>
      </c>
      <c r="B126" s="23" t="s">
        <v>105</v>
      </c>
      <c r="C126" s="23">
        <v>99</v>
      </c>
      <c r="D126" s="23">
        <v>1433</v>
      </c>
      <c r="E126" s="23">
        <f t="shared" si="4"/>
        <v>141867</v>
      </c>
      <c r="F126" s="2">
        <f t="shared" si="5"/>
        <v>14186.7</v>
      </c>
      <c r="G126" s="2" t="str">
        <f t="shared" ca="1" si="6"/>
        <v>=IF(E126&gt;=20000,E126*10%,0)</v>
      </c>
      <c r="J126" s="27"/>
    </row>
    <row r="127" spans="1:10" ht="25.5">
      <c r="A127" s="23" t="s">
        <v>90</v>
      </c>
      <c r="B127" s="23" t="s">
        <v>105</v>
      </c>
      <c r="C127" s="23">
        <v>39</v>
      </c>
      <c r="D127" s="23">
        <v>1060</v>
      </c>
      <c r="E127" s="23">
        <f t="shared" si="4"/>
        <v>41340</v>
      </c>
      <c r="F127" s="2">
        <f t="shared" si="5"/>
        <v>4134</v>
      </c>
      <c r="G127" s="2" t="str">
        <f t="shared" ca="1" si="6"/>
        <v>=IF(E127&gt;=20000,E127*10%,0)</v>
      </c>
      <c r="J127" s="27"/>
    </row>
    <row r="128" spans="1:10" ht="25.5">
      <c r="A128" s="23" t="s">
        <v>110</v>
      </c>
      <c r="B128" s="23" t="s">
        <v>100</v>
      </c>
      <c r="C128" s="23">
        <v>29</v>
      </c>
      <c r="D128" s="23">
        <v>1294</v>
      </c>
      <c r="E128" s="23">
        <f t="shared" si="4"/>
        <v>37526</v>
      </c>
      <c r="F128" s="2">
        <f t="shared" si="5"/>
        <v>3752.6000000000004</v>
      </c>
      <c r="G128" s="2" t="str">
        <f t="shared" ca="1" si="6"/>
        <v>=IF(E128&gt;=20000,E128*10%,0)</v>
      </c>
      <c r="J128" s="27"/>
    </row>
    <row r="129" spans="1:10" ht="25.5">
      <c r="A129" s="23" t="s">
        <v>96</v>
      </c>
      <c r="B129" s="23" t="s">
        <v>107</v>
      </c>
      <c r="C129" s="23">
        <v>30</v>
      </c>
      <c r="D129" s="23">
        <v>1499</v>
      </c>
      <c r="E129" s="23">
        <f t="shared" si="4"/>
        <v>44970</v>
      </c>
      <c r="F129" s="2">
        <f t="shared" si="5"/>
        <v>4497</v>
      </c>
      <c r="G129" s="2" t="str">
        <f t="shared" ca="1" si="6"/>
        <v>=IF(E129&gt;=20000,E129*10%,0)</v>
      </c>
      <c r="J129" s="27"/>
    </row>
    <row r="130" spans="1:10" ht="25.5">
      <c r="A130" s="23" t="s">
        <v>96</v>
      </c>
      <c r="B130" s="23" t="s">
        <v>97</v>
      </c>
      <c r="C130" s="23">
        <v>70</v>
      </c>
      <c r="D130" s="23">
        <v>1132</v>
      </c>
      <c r="E130" s="23">
        <f t="shared" si="4"/>
        <v>79240</v>
      </c>
      <c r="F130" s="2">
        <f t="shared" si="5"/>
        <v>7924</v>
      </c>
      <c r="G130" s="2" t="str">
        <f t="shared" ca="1" si="6"/>
        <v>=IF(E130&gt;=20000,E130*10%,0)</v>
      </c>
      <c r="J130" s="27"/>
    </row>
    <row r="131" spans="1:10" ht="25.5">
      <c r="A131" s="23" t="s">
        <v>90</v>
      </c>
      <c r="B131" s="23" t="s">
        <v>94</v>
      </c>
      <c r="C131" s="23">
        <v>1</v>
      </c>
      <c r="D131" s="23">
        <v>1173</v>
      </c>
      <c r="E131" s="23">
        <f t="shared" ref="E131:E194" si="7">C131*D131</f>
        <v>1173</v>
      </c>
      <c r="F131" s="2">
        <f t="shared" ref="F131:F194" si="8">IF(E131&gt;=20000,E131*10%,0)</f>
        <v>0</v>
      </c>
      <c r="G131" s="2" t="str">
        <f t="shared" ref="G131:G194" ca="1" si="9">_xlfn.FORMULATEXT(F131)</f>
        <v>=IF(E131&gt;=20000,E131*10%,0)</v>
      </c>
      <c r="J131" s="27"/>
    </row>
    <row r="132" spans="1:10" ht="25.5">
      <c r="A132" s="23" t="s">
        <v>110</v>
      </c>
      <c r="B132" s="23" t="s">
        <v>97</v>
      </c>
      <c r="C132" s="23">
        <v>25</v>
      </c>
      <c r="D132" s="23">
        <v>1444</v>
      </c>
      <c r="E132" s="23">
        <f t="shared" si="7"/>
        <v>36100</v>
      </c>
      <c r="F132" s="2">
        <f t="shared" si="8"/>
        <v>3610</v>
      </c>
      <c r="G132" s="2" t="str">
        <f t="shared" ca="1" si="9"/>
        <v>=IF(E132&gt;=20000,E132*10%,0)</v>
      </c>
      <c r="J132" s="27"/>
    </row>
    <row r="133" spans="1:10" ht="25.5">
      <c r="A133" s="23" t="s">
        <v>90</v>
      </c>
      <c r="B133" s="23" t="s">
        <v>105</v>
      </c>
      <c r="C133" s="23">
        <v>38</v>
      </c>
      <c r="D133" s="23">
        <v>1073</v>
      </c>
      <c r="E133" s="23">
        <f t="shared" si="7"/>
        <v>40774</v>
      </c>
      <c r="F133" s="2">
        <f t="shared" si="8"/>
        <v>4077.4</v>
      </c>
      <c r="G133" s="2" t="str">
        <f t="shared" ca="1" si="9"/>
        <v>=IF(E133&gt;=20000,E133*10%,0)</v>
      </c>
      <c r="J133" s="27"/>
    </row>
    <row r="134" spans="1:10" ht="25.5">
      <c r="A134" s="23" t="s">
        <v>104</v>
      </c>
      <c r="B134" s="23" t="s">
        <v>107</v>
      </c>
      <c r="C134" s="23">
        <v>47</v>
      </c>
      <c r="D134" s="23">
        <v>1407</v>
      </c>
      <c r="E134" s="23">
        <f t="shared" si="7"/>
        <v>66129</v>
      </c>
      <c r="F134" s="2">
        <f t="shared" si="8"/>
        <v>6612.9000000000005</v>
      </c>
      <c r="G134" s="2" t="str">
        <f t="shared" ca="1" si="9"/>
        <v>=IF(E134&gt;=20000,E134*10%,0)</v>
      </c>
      <c r="J134" s="27"/>
    </row>
    <row r="135" spans="1:10" ht="25.5">
      <c r="A135" s="23" t="s">
        <v>99</v>
      </c>
      <c r="B135" s="23" t="s">
        <v>97</v>
      </c>
      <c r="C135" s="23">
        <v>80</v>
      </c>
      <c r="D135" s="23">
        <v>1324</v>
      </c>
      <c r="E135" s="23">
        <f t="shared" si="7"/>
        <v>105920</v>
      </c>
      <c r="F135" s="2">
        <f t="shared" si="8"/>
        <v>10592</v>
      </c>
      <c r="G135" s="2" t="str">
        <f t="shared" ca="1" si="9"/>
        <v>=IF(E135&gt;=20000,E135*10%,0)</v>
      </c>
      <c r="J135" s="27"/>
    </row>
    <row r="136" spans="1:10" ht="25.5">
      <c r="A136" s="23" t="s">
        <v>99</v>
      </c>
      <c r="B136" s="23" t="s">
        <v>97</v>
      </c>
      <c r="C136" s="23">
        <v>95</v>
      </c>
      <c r="D136" s="23">
        <v>1152</v>
      </c>
      <c r="E136" s="23">
        <f t="shared" si="7"/>
        <v>109440</v>
      </c>
      <c r="F136" s="2">
        <f t="shared" si="8"/>
        <v>10944</v>
      </c>
      <c r="G136" s="2" t="str">
        <f t="shared" ca="1" si="9"/>
        <v>=IF(E136&gt;=20000,E136*10%,0)</v>
      </c>
      <c r="J136" s="27"/>
    </row>
    <row r="137" spans="1:10" ht="25.5">
      <c r="A137" s="23" t="s">
        <v>109</v>
      </c>
      <c r="B137" s="23" t="s">
        <v>91</v>
      </c>
      <c r="C137" s="23">
        <v>75</v>
      </c>
      <c r="D137" s="23">
        <v>1383</v>
      </c>
      <c r="E137" s="23">
        <f t="shared" si="7"/>
        <v>103725</v>
      </c>
      <c r="F137" s="2">
        <f t="shared" si="8"/>
        <v>10372.5</v>
      </c>
      <c r="G137" s="2" t="str">
        <f t="shared" ca="1" si="9"/>
        <v>=IF(E137&gt;=20000,E137*10%,0)</v>
      </c>
      <c r="J137" s="27"/>
    </row>
    <row r="138" spans="1:10" ht="25.5">
      <c r="A138" s="23" t="s">
        <v>99</v>
      </c>
      <c r="B138" s="23" t="s">
        <v>94</v>
      </c>
      <c r="C138" s="23">
        <v>70</v>
      </c>
      <c r="D138" s="23">
        <v>1128</v>
      </c>
      <c r="E138" s="23">
        <f t="shared" si="7"/>
        <v>78960</v>
      </c>
      <c r="F138" s="2">
        <f t="shared" si="8"/>
        <v>7896</v>
      </c>
      <c r="G138" s="2" t="str">
        <f t="shared" ca="1" si="9"/>
        <v>=IF(E138&gt;=20000,E138*10%,0)</v>
      </c>
      <c r="J138" s="27"/>
    </row>
    <row r="139" spans="1:10" ht="25.5">
      <c r="A139" s="23" t="s">
        <v>104</v>
      </c>
      <c r="B139" s="23" t="s">
        <v>97</v>
      </c>
      <c r="C139" s="23">
        <v>59</v>
      </c>
      <c r="D139" s="23">
        <v>1154</v>
      </c>
      <c r="E139" s="23">
        <f t="shared" si="7"/>
        <v>68086</v>
      </c>
      <c r="F139" s="2">
        <f t="shared" si="8"/>
        <v>6808.6</v>
      </c>
      <c r="G139" s="2" t="str">
        <f t="shared" ca="1" si="9"/>
        <v>=IF(E139&gt;=20000,E139*10%,0)</v>
      </c>
      <c r="J139" s="27"/>
    </row>
    <row r="140" spans="1:10" ht="25.5">
      <c r="A140" s="23" t="s">
        <v>109</v>
      </c>
      <c r="B140" s="23" t="s">
        <v>100</v>
      </c>
      <c r="C140" s="23">
        <v>57</v>
      </c>
      <c r="D140" s="23">
        <v>1135</v>
      </c>
      <c r="E140" s="23">
        <f t="shared" si="7"/>
        <v>64695</v>
      </c>
      <c r="F140" s="2">
        <f t="shared" si="8"/>
        <v>6469.5</v>
      </c>
      <c r="G140" s="2" t="str">
        <f t="shared" ca="1" si="9"/>
        <v>=IF(E140&gt;=20000,E140*10%,0)</v>
      </c>
      <c r="J140" s="27"/>
    </row>
    <row r="141" spans="1:10" ht="25.5">
      <c r="A141" s="23" t="s">
        <v>110</v>
      </c>
      <c r="B141" s="23" t="s">
        <v>105</v>
      </c>
      <c r="C141" s="23">
        <v>6</v>
      </c>
      <c r="D141" s="23">
        <v>1370</v>
      </c>
      <c r="E141" s="23">
        <f t="shared" si="7"/>
        <v>8220</v>
      </c>
      <c r="F141" s="2">
        <f t="shared" si="8"/>
        <v>0</v>
      </c>
      <c r="G141" s="2" t="str">
        <f t="shared" ca="1" si="9"/>
        <v>=IF(E141&gt;=20000,E141*10%,0)</v>
      </c>
      <c r="J141" s="27"/>
    </row>
    <row r="142" spans="1:10" ht="25.5">
      <c r="A142" s="23" t="s">
        <v>110</v>
      </c>
      <c r="B142" s="23" t="s">
        <v>107</v>
      </c>
      <c r="C142" s="23">
        <v>65</v>
      </c>
      <c r="D142" s="23">
        <v>1045</v>
      </c>
      <c r="E142" s="23">
        <f t="shared" si="7"/>
        <v>67925</v>
      </c>
      <c r="F142" s="2">
        <f t="shared" si="8"/>
        <v>6792.5</v>
      </c>
      <c r="G142" s="2" t="str">
        <f t="shared" ca="1" si="9"/>
        <v>=IF(E142&gt;=20000,E142*10%,0)</v>
      </c>
      <c r="J142" s="27"/>
    </row>
    <row r="143" spans="1:10" ht="25.5">
      <c r="A143" s="23" t="s">
        <v>109</v>
      </c>
      <c r="B143" s="23" t="s">
        <v>105</v>
      </c>
      <c r="C143" s="23">
        <v>81</v>
      </c>
      <c r="D143" s="23">
        <v>1350</v>
      </c>
      <c r="E143" s="23">
        <f t="shared" si="7"/>
        <v>109350</v>
      </c>
      <c r="F143" s="2">
        <f t="shared" si="8"/>
        <v>10935</v>
      </c>
      <c r="G143" s="2" t="str">
        <f t="shared" ca="1" si="9"/>
        <v>=IF(E143&gt;=20000,E143*10%,0)</v>
      </c>
      <c r="J143" s="27"/>
    </row>
    <row r="144" spans="1:10" ht="25.5">
      <c r="A144" s="23" t="s">
        <v>96</v>
      </c>
      <c r="B144" s="23" t="s">
        <v>91</v>
      </c>
      <c r="C144" s="23">
        <v>40</v>
      </c>
      <c r="D144" s="23">
        <v>1322</v>
      </c>
      <c r="E144" s="23">
        <f t="shared" si="7"/>
        <v>52880</v>
      </c>
      <c r="F144" s="2">
        <f t="shared" si="8"/>
        <v>5288</v>
      </c>
      <c r="G144" s="2" t="str">
        <f t="shared" ca="1" si="9"/>
        <v>=IF(E144&gt;=20000,E144*10%,0)</v>
      </c>
      <c r="J144" s="27"/>
    </row>
    <row r="145" spans="1:10" ht="25.5">
      <c r="A145" s="23" t="s">
        <v>96</v>
      </c>
      <c r="B145" s="23" t="s">
        <v>100</v>
      </c>
      <c r="C145" s="23">
        <v>63</v>
      </c>
      <c r="D145" s="23">
        <v>1272</v>
      </c>
      <c r="E145" s="23">
        <f t="shared" si="7"/>
        <v>80136</v>
      </c>
      <c r="F145" s="2">
        <f t="shared" si="8"/>
        <v>8013.6</v>
      </c>
      <c r="G145" s="2" t="str">
        <f t="shared" ca="1" si="9"/>
        <v>=IF(E145&gt;=20000,E145*10%,0)</v>
      </c>
      <c r="J145" s="27"/>
    </row>
    <row r="146" spans="1:10" ht="25.5">
      <c r="A146" s="23" t="s">
        <v>110</v>
      </c>
      <c r="B146" s="23" t="s">
        <v>91</v>
      </c>
      <c r="C146" s="23">
        <v>73</v>
      </c>
      <c r="D146" s="23">
        <v>1185</v>
      </c>
      <c r="E146" s="23">
        <f t="shared" si="7"/>
        <v>86505</v>
      </c>
      <c r="F146" s="2">
        <f t="shared" si="8"/>
        <v>8650.5</v>
      </c>
      <c r="G146" s="2" t="str">
        <f t="shared" ca="1" si="9"/>
        <v>=IF(E146&gt;=20000,E146*10%,0)</v>
      </c>
      <c r="J146" s="27"/>
    </row>
    <row r="147" spans="1:10" ht="25.5">
      <c r="A147" s="23" t="s">
        <v>99</v>
      </c>
      <c r="B147" s="23" t="s">
        <v>92</v>
      </c>
      <c r="C147" s="23">
        <v>39</v>
      </c>
      <c r="D147" s="23">
        <v>1346</v>
      </c>
      <c r="E147" s="23">
        <f t="shared" si="7"/>
        <v>52494</v>
      </c>
      <c r="F147" s="2">
        <f t="shared" si="8"/>
        <v>5249.4000000000005</v>
      </c>
      <c r="G147" s="2" t="str">
        <f t="shared" ca="1" si="9"/>
        <v>=IF(E147&gt;=20000,E147*10%,0)</v>
      </c>
      <c r="J147" s="27"/>
    </row>
    <row r="148" spans="1:10" ht="25.5">
      <c r="A148" s="23" t="s">
        <v>104</v>
      </c>
      <c r="B148" s="23" t="s">
        <v>100</v>
      </c>
      <c r="C148" s="23">
        <v>87</v>
      </c>
      <c r="D148" s="23">
        <v>1121</v>
      </c>
      <c r="E148" s="23">
        <f t="shared" si="7"/>
        <v>97527</v>
      </c>
      <c r="F148" s="2">
        <f t="shared" si="8"/>
        <v>9752.7000000000007</v>
      </c>
      <c r="G148" s="2" t="str">
        <f t="shared" ca="1" si="9"/>
        <v>=IF(E148&gt;=20000,E148*10%,0)</v>
      </c>
      <c r="J148" s="27"/>
    </row>
    <row r="149" spans="1:10" ht="25.5">
      <c r="A149" s="23" t="s">
        <v>109</v>
      </c>
      <c r="B149" s="23" t="s">
        <v>97</v>
      </c>
      <c r="C149" s="23">
        <v>7</v>
      </c>
      <c r="D149" s="23">
        <v>1428</v>
      </c>
      <c r="E149" s="23">
        <f t="shared" si="7"/>
        <v>9996</v>
      </c>
      <c r="F149" s="2">
        <f t="shared" si="8"/>
        <v>0</v>
      </c>
      <c r="G149" s="2" t="str">
        <f t="shared" ca="1" si="9"/>
        <v>=IF(E149&gt;=20000,E149*10%,0)</v>
      </c>
      <c r="J149" s="27"/>
    </row>
    <row r="150" spans="1:10" ht="25.5">
      <c r="A150" s="23" t="s">
        <v>109</v>
      </c>
      <c r="B150" s="23" t="s">
        <v>92</v>
      </c>
      <c r="C150" s="23">
        <v>19</v>
      </c>
      <c r="D150" s="23">
        <v>1192</v>
      </c>
      <c r="E150" s="23">
        <f t="shared" si="7"/>
        <v>22648</v>
      </c>
      <c r="F150" s="2">
        <f t="shared" si="8"/>
        <v>2264.8000000000002</v>
      </c>
      <c r="G150" s="2" t="str">
        <f t="shared" ca="1" si="9"/>
        <v>=IF(E150&gt;=20000,E150*10%,0)</v>
      </c>
      <c r="J150" s="27"/>
    </row>
    <row r="151" spans="1:10" ht="25.5">
      <c r="A151" s="23" t="s">
        <v>99</v>
      </c>
      <c r="B151" s="23" t="s">
        <v>100</v>
      </c>
      <c r="C151" s="23">
        <v>100</v>
      </c>
      <c r="D151" s="23">
        <v>1320</v>
      </c>
      <c r="E151" s="23">
        <f t="shared" si="7"/>
        <v>132000</v>
      </c>
      <c r="F151" s="2">
        <f t="shared" si="8"/>
        <v>13200</v>
      </c>
      <c r="G151" s="2" t="str">
        <f t="shared" ca="1" si="9"/>
        <v>=IF(E151&gt;=20000,E151*10%,0)</v>
      </c>
      <c r="J151" s="27"/>
    </row>
    <row r="152" spans="1:10" ht="25.5">
      <c r="A152" s="23" t="s">
        <v>90</v>
      </c>
      <c r="B152" s="23" t="s">
        <v>105</v>
      </c>
      <c r="C152" s="23">
        <v>38</v>
      </c>
      <c r="D152" s="23">
        <v>1191</v>
      </c>
      <c r="E152" s="23">
        <f t="shared" si="7"/>
        <v>45258</v>
      </c>
      <c r="F152" s="2">
        <f t="shared" si="8"/>
        <v>4525.8</v>
      </c>
      <c r="G152" s="2" t="str">
        <f t="shared" ca="1" si="9"/>
        <v>=IF(E152&gt;=20000,E152*10%,0)</v>
      </c>
      <c r="J152" s="27"/>
    </row>
    <row r="153" spans="1:10" ht="25.5">
      <c r="A153" s="23" t="s">
        <v>99</v>
      </c>
      <c r="B153" s="23" t="s">
        <v>105</v>
      </c>
      <c r="C153" s="23">
        <v>61</v>
      </c>
      <c r="D153" s="23">
        <v>1468</v>
      </c>
      <c r="E153" s="23">
        <f t="shared" si="7"/>
        <v>89548</v>
      </c>
      <c r="F153" s="2">
        <f t="shared" si="8"/>
        <v>8954.8000000000011</v>
      </c>
      <c r="G153" s="2" t="str">
        <f t="shared" ca="1" si="9"/>
        <v>=IF(E153&gt;=20000,E153*10%,0)</v>
      </c>
      <c r="J153" s="27"/>
    </row>
    <row r="154" spans="1:10" ht="25.5">
      <c r="A154" s="23" t="s">
        <v>96</v>
      </c>
      <c r="B154" s="23" t="s">
        <v>100</v>
      </c>
      <c r="C154" s="23">
        <v>64</v>
      </c>
      <c r="D154" s="23">
        <v>1159</v>
      </c>
      <c r="E154" s="23">
        <f t="shared" si="7"/>
        <v>74176</v>
      </c>
      <c r="F154" s="2">
        <f t="shared" si="8"/>
        <v>7417.6</v>
      </c>
      <c r="G154" s="2" t="str">
        <f t="shared" ca="1" si="9"/>
        <v>=IF(E154&gt;=20000,E154*10%,0)</v>
      </c>
      <c r="J154" s="27"/>
    </row>
    <row r="155" spans="1:10" ht="25.5">
      <c r="A155" s="23" t="s">
        <v>110</v>
      </c>
      <c r="B155" s="23" t="s">
        <v>107</v>
      </c>
      <c r="C155" s="23">
        <v>15</v>
      </c>
      <c r="D155" s="23">
        <v>1297</v>
      </c>
      <c r="E155" s="23">
        <f t="shared" si="7"/>
        <v>19455</v>
      </c>
      <c r="F155" s="2">
        <f t="shared" si="8"/>
        <v>0</v>
      </c>
      <c r="G155" s="2" t="str">
        <f t="shared" ca="1" si="9"/>
        <v>=IF(E155&gt;=20000,E155*10%,0)</v>
      </c>
      <c r="J155" s="27"/>
    </row>
    <row r="156" spans="1:10" ht="25.5">
      <c r="A156" s="23" t="s">
        <v>96</v>
      </c>
      <c r="B156" s="23" t="s">
        <v>105</v>
      </c>
      <c r="C156" s="23">
        <v>97</v>
      </c>
      <c r="D156" s="23">
        <v>1490</v>
      </c>
      <c r="E156" s="23">
        <f t="shared" si="7"/>
        <v>144530</v>
      </c>
      <c r="F156" s="2">
        <f t="shared" si="8"/>
        <v>14453</v>
      </c>
      <c r="G156" s="2" t="str">
        <f t="shared" ca="1" si="9"/>
        <v>=IF(E156&gt;=20000,E156*10%,0)</v>
      </c>
      <c r="J156" s="27"/>
    </row>
    <row r="157" spans="1:10" ht="25.5">
      <c r="A157" s="23" t="s">
        <v>104</v>
      </c>
      <c r="B157" s="23" t="s">
        <v>105</v>
      </c>
      <c r="C157" s="23">
        <v>26</v>
      </c>
      <c r="D157" s="23">
        <v>1371</v>
      </c>
      <c r="E157" s="23">
        <f t="shared" si="7"/>
        <v>35646</v>
      </c>
      <c r="F157" s="2">
        <f t="shared" si="8"/>
        <v>3564.6000000000004</v>
      </c>
      <c r="G157" s="2" t="str">
        <f t="shared" ca="1" si="9"/>
        <v>=IF(E157&gt;=20000,E157*10%,0)</v>
      </c>
      <c r="J157" s="27"/>
    </row>
    <row r="158" spans="1:10" ht="25.5">
      <c r="A158" s="23" t="s">
        <v>99</v>
      </c>
      <c r="B158" s="23" t="s">
        <v>97</v>
      </c>
      <c r="C158" s="23">
        <v>70</v>
      </c>
      <c r="D158" s="23">
        <v>1050</v>
      </c>
      <c r="E158" s="23">
        <f t="shared" si="7"/>
        <v>73500</v>
      </c>
      <c r="F158" s="2">
        <f t="shared" si="8"/>
        <v>7350</v>
      </c>
      <c r="G158" s="2" t="str">
        <f t="shared" ca="1" si="9"/>
        <v>=IF(E158&gt;=20000,E158*10%,0)</v>
      </c>
      <c r="J158" s="27"/>
    </row>
    <row r="159" spans="1:10" ht="25.5">
      <c r="A159" s="23" t="s">
        <v>104</v>
      </c>
      <c r="B159" s="23" t="s">
        <v>107</v>
      </c>
      <c r="C159" s="23">
        <v>42</v>
      </c>
      <c r="D159" s="23">
        <v>1205</v>
      </c>
      <c r="E159" s="23">
        <f t="shared" si="7"/>
        <v>50610</v>
      </c>
      <c r="F159" s="2">
        <f t="shared" si="8"/>
        <v>5061</v>
      </c>
      <c r="G159" s="2" t="str">
        <f t="shared" ca="1" si="9"/>
        <v>=IF(E159&gt;=20000,E159*10%,0)</v>
      </c>
      <c r="J159" s="27"/>
    </row>
    <row r="160" spans="1:10" ht="25.5">
      <c r="A160" s="23" t="s">
        <v>96</v>
      </c>
      <c r="B160" s="23" t="s">
        <v>97</v>
      </c>
      <c r="C160" s="23">
        <v>80</v>
      </c>
      <c r="D160" s="23">
        <v>1251</v>
      </c>
      <c r="E160" s="23">
        <f t="shared" si="7"/>
        <v>100080</v>
      </c>
      <c r="F160" s="2">
        <f t="shared" si="8"/>
        <v>10008</v>
      </c>
      <c r="G160" s="2" t="str">
        <f t="shared" ca="1" si="9"/>
        <v>=IF(E160&gt;=20000,E160*10%,0)</v>
      </c>
      <c r="J160" s="27"/>
    </row>
    <row r="161" spans="1:10" ht="25.5">
      <c r="A161" s="23" t="s">
        <v>104</v>
      </c>
      <c r="B161" s="23" t="s">
        <v>92</v>
      </c>
      <c r="C161" s="23">
        <v>2</v>
      </c>
      <c r="D161" s="23">
        <v>1373</v>
      </c>
      <c r="E161" s="23">
        <f t="shared" si="7"/>
        <v>2746</v>
      </c>
      <c r="F161" s="2">
        <f t="shared" si="8"/>
        <v>0</v>
      </c>
      <c r="G161" s="2" t="str">
        <f t="shared" ca="1" si="9"/>
        <v>=IF(E161&gt;=20000,E161*10%,0)</v>
      </c>
      <c r="J161" s="27"/>
    </row>
    <row r="162" spans="1:10" ht="25.5">
      <c r="A162" s="23" t="s">
        <v>109</v>
      </c>
      <c r="B162" s="23" t="s">
        <v>91</v>
      </c>
      <c r="C162" s="23">
        <v>80</v>
      </c>
      <c r="D162" s="23">
        <v>1445</v>
      </c>
      <c r="E162" s="23">
        <f t="shared" si="7"/>
        <v>115600</v>
      </c>
      <c r="F162" s="2">
        <f t="shared" si="8"/>
        <v>11560</v>
      </c>
      <c r="G162" s="2" t="str">
        <f t="shared" ca="1" si="9"/>
        <v>=IF(E162&gt;=20000,E162*10%,0)</v>
      </c>
      <c r="J162" s="27"/>
    </row>
    <row r="163" spans="1:10" ht="25.5">
      <c r="A163" s="23" t="s">
        <v>110</v>
      </c>
      <c r="B163" s="23" t="s">
        <v>100</v>
      </c>
      <c r="C163" s="23">
        <v>73</v>
      </c>
      <c r="D163" s="23">
        <v>1237</v>
      </c>
      <c r="E163" s="23">
        <f t="shared" si="7"/>
        <v>90301</v>
      </c>
      <c r="F163" s="2">
        <f t="shared" si="8"/>
        <v>9030.1</v>
      </c>
      <c r="G163" s="2" t="str">
        <f t="shared" ca="1" si="9"/>
        <v>=IF(E163&gt;=20000,E163*10%,0)</v>
      </c>
      <c r="J163" s="27"/>
    </row>
    <row r="164" spans="1:10" ht="25.5">
      <c r="A164" s="23" t="s">
        <v>99</v>
      </c>
      <c r="B164" s="23" t="s">
        <v>91</v>
      </c>
      <c r="C164" s="23">
        <v>22</v>
      </c>
      <c r="D164" s="23">
        <v>1369</v>
      </c>
      <c r="E164" s="23">
        <f t="shared" si="7"/>
        <v>30118</v>
      </c>
      <c r="F164" s="2">
        <f t="shared" si="8"/>
        <v>3011.8</v>
      </c>
      <c r="G164" s="2" t="str">
        <f t="shared" ca="1" si="9"/>
        <v>=IF(E164&gt;=20000,E164*10%,0)</v>
      </c>
      <c r="J164" s="27"/>
    </row>
    <row r="165" spans="1:10" ht="25.5">
      <c r="A165" s="23" t="s">
        <v>96</v>
      </c>
      <c r="B165" s="23" t="s">
        <v>92</v>
      </c>
      <c r="C165" s="23">
        <v>52</v>
      </c>
      <c r="D165" s="23">
        <v>1366</v>
      </c>
      <c r="E165" s="23">
        <f t="shared" si="7"/>
        <v>71032</v>
      </c>
      <c r="F165" s="2">
        <f t="shared" si="8"/>
        <v>7103.2000000000007</v>
      </c>
      <c r="G165" s="2" t="str">
        <f t="shared" ca="1" si="9"/>
        <v>=IF(E165&gt;=20000,E165*10%,0)</v>
      </c>
      <c r="J165" s="27"/>
    </row>
    <row r="166" spans="1:10" ht="25.5">
      <c r="A166" s="23" t="s">
        <v>90</v>
      </c>
      <c r="B166" s="23" t="s">
        <v>105</v>
      </c>
      <c r="C166" s="23">
        <v>83</v>
      </c>
      <c r="D166" s="23">
        <v>1372</v>
      </c>
      <c r="E166" s="23">
        <f t="shared" si="7"/>
        <v>113876</v>
      </c>
      <c r="F166" s="2">
        <f t="shared" si="8"/>
        <v>11387.6</v>
      </c>
      <c r="G166" s="2" t="str">
        <f t="shared" ca="1" si="9"/>
        <v>=IF(E166&gt;=20000,E166*10%,0)</v>
      </c>
      <c r="J166" s="27"/>
    </row>
    <row r="167" spans="1:10" ht="25.5">
      <c r="A167" s="23" t="s">
        <v>96</v>
      </c>
      <c r="B167" s="23" t="s">
        <v>94</v>
      </c>
      <c r="C167" s="23">
        <v>17</v>
      </c>
      <c r="D167" s="23">
        <v>1312</v>
      </c>
      <c r="E167" s="23">
        <f t="shared" si="7"/>
        <v>22304</v>
      </c>
      <c r="F167" s="2">
        <f t="shared" si="8"/>
        <v>2230.4</v>
      </c>
      <c r="G167" s="2" t="str">
        <f t="shared" ca="1" si="9"/>
        <v>=IF(E167&gt;=20000,E167*10%,0)</v>
      </c>
      <c r="J167" s="27"/>
    </row>
    <row r="168" spans="1:10" ht="25.5">
      <c r="A168" s="23" t="s">
        <v>90</v>
      </c>
      <c r="B168" s="23" t="s">
        <v>92</v>
      </c>
      <c r="C168" s="23">
        <v>41</v>
      </c>
      <c r="D168" s="23">
        <v>1192</v>
      </c>
      <c r="E168" s="23">
        <f t="shared" si="7"/>
        <v>48872</v>
      </c>
      <c r="F168" s="2">
        <f t="shared" si="8"/>
        <v>4887.2</v>
      </c>
      <c r="G168" s="2" t="str">
        <f t="shared" ca="1" si="9"/>
        <v>=IF(E168&gt;=20000,E168*10%,0)</v>
      </c>
      <c r="J168" s="27"/>
    </row>
    <row r="169" spans="1:10" ht="25.5">
      <c r="A169" s="23" t="s">
        <v>109</v>
      </c>
      <c r="B169" s="23" t="s">
        <v>94</v>
      </c>
      <c r="C169" s="23">
        <v>98</v>
      </c>
      <c r="D169" s="23">
        <v>1496</v>
      </c>
      <c r="E169" s="23">
        <f t="shared" si="7"/>
        <v>146608</v>
      </c>
      <c r="F169" s="2">
        <f t="shared" si="8"/>
        <v>14660.800000000001</v>
      </c>
      <c r="G169" s="2" t="str">
        <f t="shared" ca="1" si="9"/>
        <v>=IF(E169&gt;=20000,E169*10%,0)</v>
      </c>
      <c r="J169" s="27"/>
    </row>
    <row r="170" spans="1:10" ht="25.5">
      <c r="A170" s="23" t="s">
        <v>110</v>
      </c>
      <c r="B170" s="23" t="s">
        <v>92</v>
      </c>
      <c r="C170" s="23">
        <v>7</v>
      </c>
      <c r="D170" s="23">
        <v>1055</v>
      </c>
      <c r="E170" s="23">
        <f t="shared" si="7"/>
        <v>7385</v>
      </c>
      <c r="F170" s="2">
        <f t="shared" si="8"/>
        <v>0</v>
      </c>
      <c r="G170" s="2" t="str">
        <f t="shared" ca="1" si="9"/>
        <v>=IF(E170&gt;=20000,E170*10%,0)</v>
      </c>
      <c r="J170" s="27"/>
    </row>
    <row r="171" spans="1:10" ht="25.5">
      <c r="A171" s="23" t="s">
        <v>110</v>
      </c>
      <c r="B171" s="23" t="s">
        <v>97</v>
      </c>
      <c r="C171" s="23">
        <v>25</v>
      </c>
      <c r="D171" s="23">
        <v>1038</v>
      </c>
      <c r="E171" s="23">
        <f t="shared" si="7"/>
        <v>25950</v>
      </c>
      <c r="F171" s="2">
        <f t="shared" si="8"/>
        <v>2595</v>
      </c>
      <c r="G171" s="2" t="str">
        <f t="shared" ca="1" si="9"/>
        <v>=IF(E171&gt;=20000,E171*10%,0)</v>
      </c>
      <c r="J171" s="27"/>
    </row>
    <row r="172" spans="1:10" ht="25.5">
      <c r="A172" s="23" t="s">
        <v>109</v>
      </c>
      <c r="B172" s="23" t="s">
        <v>97</v>
      </c>
      <c r="C172" s="23">
        <v>55</v>
      </c>
      <c r="D172" s="23">
        <v>1433</v>
      </c>
      <c r="E172" s="23">
        <f t="shared" si="7"/>
        <v>78815</v>
      </c>
      <c r="F172" s="2">
        <f t="shared" si="8"/>
        <v>7881.5</v>
      </c>
      <c r="G172" s="2" t="str">
        <f t="shared" ca="1" si="9"/>
        <v>=IF(E172&gt;=20000,E172*10%,0)</v>
      </c>
      <c r="J172" s="27"/>
    </row>
    <row r="173" spans="1:10" ht="25.5">
      <c r="A173" s="23" t="s">
        <v>104</v>
      </c>
      <c r="B173" s="23" t="s">
        <v>94</v>
      </c>
      <c r="C173" s="23">
        <v>92</v>
      </c>
      <c r="D173" s="23">
        <v>1212</v>
      </c>
      <c r="E173" s="23">
        <f t="shared" si="7"/>
        <v>111504</v>
      </c>
      <c r="F173" s="2">
        <f t="shared" si="8"/>
        <v>11150.400000000001</v>
      </c>
      <c r="G173" s="2" t="str">
        <f t="shared" ca="1" si="9"/>
        <v>=IF(E173&gt;=20000,E173*10%,0)</v>
      </c>
      <c r="J173" s="27"/>
    </row>
    <row r="174" spans="1:10" ht="25.5">
      <c r="A174" s="23" t="s">
        <v>90</v>
      </c>
      <c r="B174" s="23" t="s">
        <v>100</v>
      </c>
      <c r="C174" s="23">
        <v>44</v>
      </c>
      <c r="D174" s="23">
        <v>1311</v>
      </c>
      <c r="E174" s="23">
        <f t="shared" si="7"/>
        <v>57684</v>
      </c>
      <c r="F174" s="2">
        <f t="shared" si="8"/>
        <v>5768.4000000000005</v>
      </c>
      <c r="G174" s="2" t="str">
        <f t="shared" ca="1" si="9"/>
        <v>=IF(E174&gt;=20000,E174*10%,0)</v>
      </c>
      <c r="J174" s="27"/>
    </row>
    <row r="175" spans="1:10" ht="25.5">
      <c r="A175" s="23" t="s">
        <v>109</v>
      </c>
      <c r="B175" s="23" t="s">
        <v>91</v>
      </c>
      <c r="C175" s="23">
        <v>11</v>
      </c>
      <c r="D175" s="23">
        <v>1362</v>
      </c>
      <c r="E175" s="23">
        <f t="shared" si="7"/>
        <v>14982</v>
      </c>
      <c r="F175" s="2">
        <f t="shared" si="8"/>
        <v>0</v>
      </c>
      <c r="G175" s="2" t="str">
        <f t="shared" ca="1" si="9"/>
        <v>=IF(E175&gt;=20000,E175*10%,0)</v>
      </c>
      <c r="J175" s="27"/>
    </row>
    <row r="176" spans="1:10" ht="25.5">
      <c r="A176" s="23" t="s">
        <v>104</v>
      </c>
      <c r="B176" s="23" t="s">
        <v>92</v>
      </c>
      <c r="C176" s="23">
        <v>91</v>
      </c>
      <c r="D176" s="23">
        <v>1324</v>
      </c>
      <c r="E176" s="23">
        <f t="shared" si="7"/>
        <v>120484</v>
      </c>
      <c r="F176" s="2">
        <f t="shared" si="8"/>
        <v>12048.400000000001</v>
      </c>
      <c r="G176" s="2" t="str">
        <f t="shared" ca="1" si="9"/>
        <v>=IF(E176&gt;=20000,E176*10%,0)</v>
      </c>
      <c r="J176" s="27"/>
    </row>
    <row r="177" spans="1:10" ht="25.5">
      <c r="A177" s="23" t="s">
        <v>104</v>
      </c>
      <c r="B177" s="23" t="s">
        <v>105</v>
      </c>
      <c r="C177" s="23">
        <v>24</v>
      </c>
      <c r="D177" s="23">
        <v>1328</v>
      </c>
      <c r="E177" s="23">
        <f t="shared" si="7"/>
        <v>31872</v>
      </c>
      <c r="F177" s="2">
        <f t="shared" si="8"/>
        <v>3187.2000000000003</v>
      </c>
      <c r="G177" s="2" t="str">
        <f t="shared" ca="1" si="9"/>
        <v>=IF(E177&gt;=20000,E177*10%,0)</v>
      </c>
      <c r="J177" s="27"/>
    </row>
    <row r="178" spans="1:10" ht="25.5">
      <c r="A178" s="23" t="s">
        <v>90</v>
      </c>
      <c r="B178" s="23" t="s">
        <v>92</v>
      </c>
      <c r="C178" s="23">
        <v>4</v>
      </c>
      <c r="D178" s="23">
        <v>1425</v>
      </c>
      <c r="E178" s="23">
        <f t="shared" si="7"/>
        <v>5700</v>
      </c>
      <c r="F178" s="2">
        <f t="shared" si="8"/>
        <v>0</v>
      </c>
      <c r="G178" s="2" t="str">
        <f t="shared" ca="1" si="9"/>
        <v>=IF(E178&gt;=20000,E178*10%,0)</v>
      </c>
      <c r="J178" s="27"/>
    </row>
    <row r="179" spans="1:10" ht="25.5">
      <c r="A179" s="23" t="s">
        <v>104</v>
      </c>
      <c r="B179" s="23" t="s">
        <v>105</v>
      </c>
      <c r="C179" s="23">
        <v>81</v>
      </c>
      <c r="D179" s="23">
        <v>1422</v>
      </c>
      <c r="E179" s="23">
        <f t="shared" si="7"/>
        <v>115182</v>
      </c>
      <c r="F179" s="2">
        <f t="shared" si="8"/>
        <v>11518.2</v>
      </c>
      <c r="G179" s="2" t="str">
        <f t="shared" ca="1" si="9"/>
        <v>=IF(E179&gt;=20000,E179*10%,0)</v>
      </c>
      <c r="J179" s="27"/>
    </row>
    <row r="180" spans="1:10" ht="25.5">
      <c r="A180" s="23" t="s">
        <v>104</v>
      </c>
      <c r="B180" s="23" t="s">
        <v>94</v>
      </c>
      <c r="C180" s="23">
        <v>15</v>
      </c>
      <c r="D180" s="23">
        <v>1022</v>
      </c>
      <c r="E180" s="23">
        <f t="shared" si="7"/>
        <v>15330</v>
      </c>
      <c r="F180" s="2">
        <f t="shared" si="8"/>
        <v>0</v>
      </c>
      <c r="G180" s="2" t="str">
        <f t="shared" ca="1" si="9"/>
        <v>=IF(E180&gt;=20000,E180*10%,0)</v>
      </c>
      <c r="J180" s="27"/>
    </row>
    <row r="181" spans="1:10" ht="25.5">
      <c r="A181" s="23" t="s">
        <v>110</v>
      </c>
      <c r="B181" s="23" t="s">
        <v>94</v>
      </c>
      <c r="C181" s="23">
        <v>12</v>
      </c>
      <c r="D181" s="23">
        <v>1376</v>
      </c>
      <c r="E181" s="23">
        <f t="shared" si="7"/>
        <v>16512</v>
      </c>
      <c r="F181" s="2">
        <f t="shared" si="8"/>
        <v>0</v>
      </c>
      <c r="G181" s="2" t="str">
        <f t="shared" ca="1" si="9"/>
        <v>=IF(E181&gt;=20000,E181*10%,0)</v>
      </c>
      <c r="J181" s="27"/>
    </row>
    <row r="182" spans="1:10" ht="25.5">
      <c r="A182" s="23" t="s">
        <v>96</v>
      </c>
      <c r="B182" s="23" t="s">
        <v>91</v>
      </c>
      <c r="C182" s="23">
        <v>25</v>
      </c>
      <c r="D182" s="23">
        <v>1110</v>
      </c>
      <c r="E182" s="23">
        <f t="shared" si="7"/>
        <v>27750</v>
      </c>
      <c r="F182" s="2">
        <f t="shared" si="8"/>
        <v>2775</v>
      </c>
      <c r="G182" s="2" t="str">
        <f t="shared" ca="1" si="9"/>
        <v>=IF(E182&gt;=20000,E182*10%,0)</v>
      </c>
      <c r="J182" s="27"/>
    </row>
    <row r="183" spans="1:10" ht="25.5">
      <c r="A183" s="23" t="s">
        <v>99</v>
      </c>
      <c r="B183" s="23" t="s">
        <v>97</v>
      </c>
      <c r="C183" s="23">
        <v>62</v>
      </c>
      <c r="D183" s="23">
        <v>1200</v>
      </c>
      <c r="E183" s="23">
        <f t="shared" si="7"/>
        <v>74400</v>
      </c>
      <c r="F183" s="2">
        <f t="shared" si="8"/>
        <v>7440</v>
      </c>
      <c r="G183" s="2" t="str">
        <f t="shared" ca="1" si="9"/>
        <v>=IF(E183&gt;=20000,E183*10%,0)</v>
      </c>
      <c r="J183" s="27"/>
    </row>
    <row r="184" spans="1:10" ht="25.5">
      <c r="A184" s="23" t="s">
        <v>99</v>
      </c>
      <c r="B184" s="23" t="s">
        <v>105</v>
      </c>
      <c r="C184" s="23">
        <v>2</v>
      </c>
      <c r="D184" s="23">
        <v>1431</v>
      </c>
      <c r="E184" s="23">
        <f t="shared" si="7"/>
        <v>2862</v>
      </c>
      <c r="F184" s="2">
        <f t="shared" si="8"/>
        <v>0</v>
      </c>
      <c r="G184" s="2" t="str">
        <f t="shared" ca="1" si="9"/>
        <v>=IF(E184&gt;=20000,E184*10%,0)</v>
      </c>
      <c r="J184" s="27"/>
    </row>
    <row r="185" spans="1:10" ht="25.5">
      <c r="A185" s="23" t="s">
        <v>109</v>
      </c>
      <c r="B185" s="23" t="s">
        <v>91</v>
      </c>
      <c r="C185" s="23">
        <v>96</v>
      </c>
      <c r="D185" s="23">
        <v>1032</v>
      </c>
      <c r="E185" s="23">
        <f t="shared" si="7"/>
        <v>99072</v>
      </c>
      <c r="F185" s="2">
        <f t="shared" si="8"/>
        <v>9907.2000000000007</v>
      </c>
      <c r="G185" s="2" t="str">
        <f t="shared" ca="1" si="9"/>
        <v>=IF(E185&gt;=20000,E185*10%,0)</v>
      </c>
      <c r="J185" s="27"/>
    </row>
    <row r="186" spans="1:10" ht="25.5">
      <c r="A186" s="23" t="s">
        <v>96</v>
      </c>
      <c r="B186" s="23" t="s">
        <v>92</v>
      </c>
      <c r="C186" s="23">
        <v>39</v>
      </c>
      <c r="D186" s="23">
        <v>1397</v>
      </c>
      <c r="E186" s="23">
        <f t="shared" si="7"/>
        <v>54483</v>
      </c>
      <c r="F186" s="2">
        <f t="shared" si="8"/>
        <v>5448.3</v>
      </c>
      <c r="G186" s="2" t="str">
        <f t="shared" ca="1" si="9"/>
        <v>=IF(E186&gt;=20000,E186*10%,0)</v>
      </c>
      <c r="J186" s="27"/>
    </row>
    <row r="187" spans="1:10" ht="25.5">
      <c r="A187" s="23" t="s">
        <v>110</v>
      </c>
      <c r="B187" s="23" t="s">
        <v>97</v>
      </c>
      <c r="C187" s="23">
        <v>99</v>
      </c>
      <c r="D187" s="23">
        <v>1381</v>
      </c>
      <c r="E187" s="23">
        <f t="shared" si="7"/>
        <v>136719</v>
      </c>
      <c r="F187" s="2">
        <f t="shared" si="8"/>
        <v>13671.900000000001</v>
      </c>
      <c r="G187" s="2" t="str">
        <f t="shared" ca="1" si="9"/>
        <v>=IF(E187&gt;=20000,E187*10%,0)</v>
      </c>
      <c r="J187" s="27"/>
    </row>
    <row r="188" spans="1:10" ht="25.5">
      <c r="A188" s="23" t="s">
        <v>99</v>
      </c>
      <c r="B188" s="23" t="s">
        <v>100</v>
      </c>
      <c r="C188" s="23">
        <v>81</v>
      </c>
      <c r="D188" s="23">
        <v>1024</v>
      </c>
      <c r="E188" s="23">
        <f t="shared" si="7"/>
        <v>82944</v>
      </c>
      <c r="F188" s="2">
        <f t="shared" si="8"/>
        <v>8294.4</v>
      </c>
      <c r="G188" s="2" t="str">
        <f t="shared" ca="1" si="9"/>
        <v>=IF(E188&gt;=20000,E188*10%,0)</v>
      </c>
      <c r="J188" s="27"/>
    </row>
    <row r="189" spans="1:10" ht="25.5">
      <c r="A189" s="23" t="s">
        <v>90</v>
      </c>
      <c r="B189" s="23" t="s">
        <v>94</v>
      </c>
      <c r="C189" s="23">
        <v>57</v>
      </c>
      <c r="D189" s="23">
        <v>1200</v>
      </c>
      <c r="E189" s="23">
        <f t="shared" si="7"/>
        <v>68400</v>
      </c>
      <c r="F189" s="2">
        <f t="shared" si="8"/>
        <v>6840</v>
      </c>
      <c r="G189" s="2" t="str">
        <f t="shared" ca="1" si="9"/>
        <v>=IF(E189&gt;=20000,E189*10%,0)</v>
      </c>
      <c r="J189" s="27"/>
    </row>
    <row r="190" spans="1:10" ht="25.5">
      <c r="A190" s="23" t="s">
        <v>109</v>
      </c>
      <c r="B190" s="23" t="s">
        <v>107</v>
      </c>
      <c r="C190" s="23">
        <v>87</v>
      </c>
      <c r="D190" s="23">
        <v>1042</v>
      </c>
      <c r="E190" s="23">
        <f t="shared" si="7"/>
        <v>90654</v>
      </c>
      <c r="F190" s="2">
        <f t="shared" si="8"/>
        <v>9065.4</v>
      </c>
      <c r="G190" s="2" t="str">
        <f t="shared" ca="1" si="9"/>
        <v>=IF(E190&gt;=20000,E190*10%,0)</v>
      </c>
      <c r="J190" s="27"/>
    </row>
    <row r="191" spans="1:10" ht="25.5">
      <c r="A191" s="23" t="s">
        <v>109</v>
      </c>
      <c r="B191" s="23" t="s">
        <v>97</v>
      </c>
      <c r="C191" s="23">
        <v>81</v>
      </c>
      <c r="D191" s="23">
        <v>1183</v>
      </c>
      <c r="E191" s="23">
        <f t="shared" si="7"/>
        <v>95823</v>
      </c>
      <c r="F191" s="2">
        <f t="shared" si="8"/>
        <v>9582.3000000000011</v>
      </c>
      <c r="G191" s="2" t="str">
        <f t="shared" ca="1" si="9"/>
        <v>=IF(E191&gt;=20000,E191*10%,0)</v>
      </c>
      <c r="J191" s="27"/>
    </row>
    <row r="192" spans="1:10" ht="25.5">
      <c r="A192" s="23" t="s">
        <v>110</v>
      </c>
      <c r="B192" s="23" t="s">
        <v>107</v>
      </c>
      <c r="C192" s="23">
        <v>59</v>
      </c>
      <c r="D192" s="23">
        <v>1180</v>
      </c>
      <c r="E192" s="23">
        <f t="shared" si="7"/>
        <v>69620</v>
      </c>
      <c r="F192" s="2">
        <f t="shared" si="8"/>
        <v>6962</v>
      </c>
      <c r="G192" s="2" t="str">
        <f t="shared" ca="1" si="9"/>
        <v>=IF(E192&gt;=20000,E192*10%,0)</v>
      </c>
      <c r="J192" s="27"/>
    </row>
    <row r="193" spans="1:10" ht="25.5">
      <c r="A193" s="23" t="s">
        <v>90</v>
      </c>
      <c r="B193" s="23" t="s">
        <v>92</v>
      </c>
      <c r="C193" s="23">
        <v>8</v>
      </c>
      <c r="D193" s="23">
        <v>1365</v>
      </c>
      <c r="E193" s="23">
        <f t="shared" si="7"/>
        <v>10920</v>
      </c>
      <c r="F193" s="2">
        <f t="shared" si="8"/>
        <v>0</v>
      </c>
      <c r="G193" s="2" t="str">
        <f t="shared" ca="1" si="9"/>
        <v>=IF(E193&gt;=20000,E193*10%,0)</v>
      </c>
      <c r="J193" s="27"/>
    </row>
    <row r="194" spans="1:10" ht="25.5">
      <c r="A194" s="23" t="s">
        <v>90</v>
      </c>
      <c r="B194" s="23" t="s">
        <v>107</v>
      </c>
      <c r="C194" s="23">
        <v>23</v>
      </c>
      <c r="D194" s="23">
        <v>1035</v>
      </c>
      <c r="E194" s="23">
        <f t="shared" si="7"/>
        <v>23805</v>
      </c>
      <c r="F194" s="2">
        <f t="shared" si="8"/>
        <v>2380.5</v>
      </c>
      <c r="G194" s="2" t="str">
        <f t="shared" ca="1" si="9"/>
        <v>=IF(E194&gt;=20000,E194*10%,0)</v>
      </c>
      <c r="J194" s="27"/>
    </row>
    <row r="195" spans="1:10" ht="25.5">
      <c r="A195" s="23" t="s">
        <v>109</v>
      </c>
      <c r="B195" s="23" t="s">
        <v>100</v>
      </c>
      <c r="C195" s="23">
        <v>88</v>
      </c>
      <c r="D195" s="23">
        <v>1021</v>
      </c>
      <c r="E195" s="23">
        <f t="shared" ref="E195:E258" si="10">C195*D195</f>
        <v>89848</v>
      </c>
      <c r="F195" s="2">
        <f t="shared" ref="F195:F258" si="11">IF(E195&gt;=20000,E195*10%,0)</f>
        <v>8984.8000000000011</v>
      </c>
      <c r="G195" s="2" t="str">
        <f t="shared" ref="G195:G258" ca="1" si="12">_xlfn.FORMULATEXT(F195)</f>
        <v>=IF(E195&gt;=20000,E195*10%,0)</v>
      </c>
      <c r="J195" s="27"/>
    </row>
    <row r="196" spans="1:10" ht="25.5">
      <c r="A196" s="23" t="s">
        <v>90</v>
      </c>
      <c r="B196" s="23" t="s">
        <v>100</v>
      </c>
      <c r="C196" s="23">
        <v>57</v>
      </c>
      <c r="D196" s="23">
        <v>1053</v>
      </c>
      <c r="E196" s="23">
        <f t="shared" si="10"/>
        <v>60021</v>
      </c>
      <c r="F196" s="2">
        <f t="shared" si="11"/>
        <v>6002.1</v>
      </c>
      <c r="G196" s="2" t="str">
        <f t="shared" ca="1" si="12"/>
        <v>=IF(E196&gt;=20000,E196*10%,0)</v>
      </c>
      <c r="J196" s="27"/>
    </row>
    <row r="197" spans="1:10" ht="25.5">
      <c r="A197" s="23" t="s">
        <v>90</v>
      </c>
      <c r="B197" s="23" t="s">
        <v>94</v>
      </c>
      <c r="C197" s="23">
        <v>6</v>
      </c>
      <c r="D197" s="23">
        <v>1254</v>
      </c>
      <c r="E197" s="23">
        <f t="shared" si="10"/>
        <v>7524</v>
      </c>
      <c r="F197" s="2">
        <f t="shared" si="11"/>
        <v>0</v>
      </c>
      <c r="G197" s="2" t="str">
        <f t="shared" ca="1" si="12"/>
        <v>=IF(E197&gt;=20000,E197*10%,0)</v>
      </c>
      <c r="J197" s="27"/>
    </row>
    <row r="198" spans="1:10" ht="25.5">
      <c r="A198" s="23" t="s">
        <v>109</v>
      </c>
      <c r="B198" s="23" t="s">
        <v>100</v>
      </c>
      <c r="C198" s="23">
        <v>80</v>
      </c>
      <c r="D198" s="23">
        <v>1459</v>
      </c>
      <c r="E198" s="23">
        <f t="shared" si="10"/>
        <v>116720</v>
      </c>
      <c r="F198" s="2">
        <f t="shared" si="11"/>
        <v>11672</v>
      </c>
      <c r="G198" s="2" t="str">
        <f t="shared" ca="1" si="12"/>
        <v>=IF(E198&gt;=20000,E198*10%,0)</v>
      </c>
      <c r="J198" s="27"/>
    </row>
    <row r="199" spans="1:10" ht="25.5">
      <c r="A199" s="23" t="s">
        <v>109</v>
      </c>
      <c r="B199" s="23" t="s">
        <v>92</v>
      </c>
      <c r="C199" s="23">
        <v>74</v>
      </c>
      <c r="D199" s="23">
        <v>1459</v>
      </c>
      <c r="E199" s="23">
        <f t="shared" si="10"/>
        <v>107966</v>
      </c>
      <c r="F199" s="2">
        <f t="shared" si="11"/>
        <v>10796.6</v>
      </c>
      <c r="G199" s="2" t="str">
        <f t="shared" ca="1" si="12"/>
        <v>=IF(E199&gt;=20000,E199*10%,0)</v>
      </c>
      <c r="J199" s="27"/>
    </row>
    <row r="200" spans="1:10" ht="25.5">
      <c r="A200" s="23" t="s">
        <v>110</v>
      </c>
      <c r="B200" s="23" t="s">
        <v>91</v>
      </c>
      <c r="C200" s="23">
        <v>35</v>
      </c>
      <c r="D200" s="23">
        <v>1142</v>
      </c>
      <c r="E200" s="23">
        <f t="shared" si="10"/>
        <v>39970</v>
      </c>
      <c r="F200" s="2">
        <f t="shared" si="11"/>
        <v>3997</v>
      </c>
      <c r="G200" s="2" t="str">
        <f t="shared" ca="1" si="12"/>
        <v>=IF(E200&gt;=20000,E200*10%,0)</v>
      </c>
      <c r="J200" s="27"/>
    </row>
    <row r="201" spans="1:10" ht="25.5">
      <c r="A201" s="23" t="s">
        <v>96</v>
      </c>
      <c r="B201" s="23" t="s">
        <v>100</v>
      </c>
      <c r="C201" s="23">
        <v>26</v>
      </c>
      <c r="D201" s="23">
        <v>1500</v>
      </c>
      <c r="E201" s="23">
        <f t="shared" si="10"/>
        <v>39000</v>
      </c>
      <c r="F201" s="2">
        <f t="shared" si="11"/>
        <v>3900</v>
      </c>
      <c r="G201" s="2" t="str">
        <f t="shared" ca="1" si="12"/>
        <v>=IF(E201&gt;=20000,E201*10%,0)</v>
      </c>
      <c r="J201" s="27"/>
    </row>
    <row r="202" spans="1:10" ht="25.5">
      <c r="A202" s="23" t="s">
        <v>99</v>
      </c>
      <c r="B202" s="23" t="s">
        <v>91</v>
      </c>
      <c r="C202" s="23">
        <v>12</v>
      </c>
      <c r="D202" s="23">
        <v>1266</v>
      </c>
      <c r="E202" s="23">
        <f t="shared" si="10"/>
        <v>15192</v>
      </c>
      <c r="F202" s="2">
        <f t="shared" si="11"/>
        <v>0</v>
      </c>
      <c r="G202" s="2" t="str">
        <f t="shared" ca="1" si="12"/>
        <v>=IF(E202&gt;=20000,E202*10%,0)</v>
      </c>
      <c r="J202" s="27"/>
    </row>
    <row r="203" spans="1:10" ht="25.5">
      <c r="A203" s="23" t="s">
        <v>99</v>
      </c>
      <c r="B203" s="23" t="s">
        <v>94</v>
      </c>
      <c r="C203" s="23">
        <v>5</v>
      </c>
      <c r="D203" s="23">
        <v>1043</v>
      </c>
      <c r="E203" s="23">
        <f t="shared" si="10"/>
        <v>5215</v>
      </c>
      <c r="F203" s="2">
        <f t="shared" si="11"/>
        <v>0</v>
      </c>
      <c r="G203" s="2" t="str">
        <f t="shared" ca="1" si="12"/>
        <v>=IF(E203&gt;=20000,E203*10%,0)</v>
      </c>
      <c r="J203" s="27"/>
    </row>
    <row r="204" spans="1:10" ht="25.5">
      <c r="A204" s="23" t="s">
        <v>104</v>
      </c>
      <c r="B204" s="23" t="s">
        <v>92</v>
      </c>
      <c r="C204" s="23">
        <v>19</v>
      </c>
      <c r="D204" s="23">
        <v>1001</v>
      </c>
      <c r="E204" s="23">
        <f t="shared" si="10"/>
        <v>19019</v>
      </c>
      <c r="F204" s="2">
        <f t="shared" si="11"/>
        <v>0</v>
      </c>
      <c r="G204" s="2" t="str">
        <f t="shared" ca="1" si="12"/>
        <v>=IF(E204&gt;=20000,E204*10%,0)</v>
      </c>
      <c r="J204" s="27"/>
    </row>
    <row r="205" spans="1:10" ht="25.5">
      <c r="A205" s="23" t="s">
        <v>110</v>
      </c>
      <c r="B205" s="23" t="s">
        <v>107</v>
      </c>
      <c r="C205" s="23">
        <v>100</v>
      </c>
      <c r="D205" s="23">
        <v>1181</v>
      </c>
      <c r="E205" s="23">
        <f t="shared" si="10"/>
        <v>118100</v>
      </c>
      <c r="F205" s="2">
        <f t="shared" si="11"/>
        <v>11810</v>
      </c>
      <c r="G205" s="2" t="str">
        <f t="shared" ca="1" si="12"/>
        <v>=IF(E205&gt;=20000,E205*10%,0)</v>
      </c>
      <c r="J205" s="27"/>
    </row>
    <row r="206" spans="1:10" ht="25.5">
      <c r="A206" s="23" t="s">
        <v>90</v>
      </c>
      <c r="B206" s="23" t="s">
        <v>97</v>
      </c>
      <c r="C206" s="23">
        <v>74</v>
      </c>
      <c r="D206" s="23">
        <v>1109</v>
      </c>
      <c r="E206" s="23">
        <f t="shared" si="10"/>
        <v>82066</v>
      </c>
      <c r="F206" s="2">
        <f t="shared" si="11"/>
        <v>8206.6</v>
      </c>
      <c r="G206" s="2" t="str">
        <f t="shared" ca="1" si="12"/>
        <v>=IF(E206&gt;=20000,E206*10%,0)</v>
      </c>
      <c r="J206" s="27"/>
    </row>
    <row r="207" spans="1:10" ht="25.5">
      <c r="A207" s="23" t="s">
        <v>99</v>
      </c>
      <c r="B207" s="23" t="s">
        <v>100</v>
      </c>
      <c r="C207" s="23">
        <v>39</v>
      </c>
      <c r="D207" s="23">
        <v>1178</v>
      </c>
      <c r="E207" s="23">
        <f t="shared" si="10"/>
        <v>45942</v>
      </c>
      <c r="F207" s="2">
        <f t="shared" si="11"/>
        <v>4594.2</v>
      </c>
      <c r="G207" s="2" t="str">
        <f t="shared" ca="1" si="12"/>
        <v>=IF(E207&gt;=20000,E207*10%,0)</v>
      </c>
      <c r="J207" s="27"/>
    </row>
    <row r="208" spans="1:10" ht="25.5">
      <c r="A208" s="23" t="s">
        <v>109</v>
      </c>
      <c r="B208" s="23" t="s">
        <v>100</v>
      </c>
      <c r="C208" s="23">
        <v>9</v>
      </c>
      <c r="D208" s="23">
        <v>1117</v>
      </c>
      <c r="E208" s="23">
        <f t="shared" si="10"/>
        <v>10053</v>
      </c>
      <c r="F208" s="2">
        <f t="shared" si="11"/>
        <v>0</v>
      </c>
      <c r="G208" s="2" t="str">
        <f t="shared" ca="1" si="12"/>
        <v>=IF(E208&gt;=20000,E208*10%,0)</v>
      </c>
      <c r="J208" s="27"/>
    </row>
    <row r="209" spans="1:10" ht="25.5">
      <c r="A209" s="23" t="s">
        <v>96</v>
      </c>
      <c r="B209" s="23" t="s">
        <v>92</v>
      </c>
      <c r="C209" s="23">
        <v>5</v>
      </c>
      <c r="D209" s="23">
        <v>1389</v>
      </c>
      <c r="E209" s="23">
        <f t="shared" si="10"/>
        <v>6945</v>
      </c>
      <c r="F209" s="2">
        <f t="shared" si="11"/>
        <v>0</v>
      </c>
      <c r="G209" s="2" t="str">
        <f t="shared" ca="1" si="12"/>
        <v>=IF(E209&gt;=20000,E209*10%,0)</v>
      </c>
      <c r="J209" s="27"/>
    </row>
    <row r="210" spans="1:10" ht="25.5">
      <c r="A210" s="23" t="s">
        <v>110</v>
      </c>
      <c r="B210" s="23" t="s">
        <v>107</v>
      </c>
      <c r="C210" s="23">
        <v>35</v>
      </c>
      <c r="D210" s="23">
        <v>1031</v>
      </c>
      <c r="E210" s="23">
        <f t="shared" si="10"/>
        <v>36085</v>
      </c>
      <c r="F210" s="2">
        <f t="shared" si="11"/>
        <v>3608.5</v>
      </c>
      <c r="G210" s="2" t="str">
        <f t="shared" ca="1" si="12"/>
        <v>=IF(E210&gt;=20000,E210*10%,0)</v>
      </c>
      <c r="J210" s="27"/>
    </row>
    <row r="211" spans="1:10" ht="25.5">
      <c r="A211" s="23" t="s">
        <v>96</v>
      </c>
      <c r="B211" s="23" t="s">
        <v>91</v>
      </c>
      <c r="C211" s="23">
        <v>89</v>
      </c>
      <c r="D211" s="23">
        <v>1064</v>
      </c>
      <c r="E211" s="23">
        <f t="shared" si="10"/>
        <v>94696</v>
      </c>
      <c r="F211" s="2">
        <f t="shared" si="11"/>
        <v>9469.6</v>
      </c>
      <c r="G211" s="2" t="str">
        <f t="shared" ca="1" si="12"/>
        <v>=IF(E211&gt;=20000,E211*10%,0)</v>
      </c>
      <c r="J211" s="27"/>
    </row>
    <row r="212" spans="1:10" ht="25.5">
      <c r="A212" s="23" t="s">
        <v>96</v>
      </c>
      <c r="B212" s="23" t="s">
        <v>94</v>
      </c>
      <c r="C212" s="23">
        <v>79</v>
      </c>
      <c r="D212" s="23">
        <v>1354</v>
      </c>
      <c r="E212" s="23">
        <f t="shared" si="10"/>
        <v>106966</v>
      </c>
      <c r="F212" s="2">
        <f t="shared" si="11"/>
        <v>10696.6</v>
      </c>
      <c r="G212" s="2" t="str">
        <f t="shared" ca="1" si="12"/>
        <v>=IF(E212&gt;=20000,E212*10%,0)</v>
      </c>
      <c r="J212" s="27"/>
    </row>
    <row r="213" spans="1:10" ht="25.5">
      <c r="A213" s="23" t="s">
        <v>110</v>
      </c>
      <c r="B213" s="23" t="s">
        <v>94</v>
      </c>
      <c r="C213" s="23">
        <v>58</v>
      </c>
      <c r="D213" s="23">
        <v>1474</v>
      </c>
      <c r="E213" s="23">
        <f t="shared" si="10"/>
        <v>85492</v>
      </c>
      <c r="F213" s="2">
        <f t="shared" si="11"/>
        <v>8549.2000000000007</v>
      </c>
      <c r="G213" s="2" t="str">
        <f t="shared" ca="1" si="12"/>
        <v>=IF(E213&gt;=20000,E213*10%,0)</v>
      </c>
      <c r="J213" s="27"/>
    </row>
    <row r="214" spans="1:10" ht="25.5">
      <c r="A214" s="23" t="s">
        <v>104</v>
      </c>
      <c r="B214" s="23" t="s">
        <v>107</v>
      </c>
      <c r="C214" s="23">
        <v>91</v>
      </c>
      <c r="D214" s="23">
        <v>1297</v>
      </c>
      <c r="E214" s="23">
        <f t="shared" si="10"/>
        <v>118027</v>
      </c>
      <c r="F214" s="2">
        <f t="shared" si="11"/>
        <v>11802.7</v>
      </c>
      <c r="G214" s="2" t="str">
        <f t="shared" ca="1" si="12"/>
        <v>=IF(E214&gt;=20000,E214*10%,0)</v>
      </c>
      <c r="J214" s="27"/>
    </row>
    <row r="215" spans="1:10" ht="25.5">
      <c r="A215" s="23" t="s">
        <v>99</v>
      </c>
      <c r="B215" s="23" t="s">
        <v>100</v>
      </c>
      <c r="C215" s="23">
        <v>23</v>
      </c>
      <c r="D215" s="23">
        <v>1309</v>
      </c>
      <c r="E215" s="23">
        <f t="shared" si="10"/>
        <v>30107</v>
      </c>
      <c r="F215" s="2">
        <f t="shared" si="11"/>
        <v>3010.7000000000003</v>
      </c>
      <c r="G215" s="2" t="str">
        <f t="shared" ca="1" si="12"/>
        <v>=IF(E215&gt;=20000,E215*10%,0)</v>
      </c>
      <c r="J215" s="27"/>
    </row>
    <row r="216" spans="1:10" ht="25.5">
      <c r="A216" s="23" t="s">
        <v>110</v>
      </c>
      <c r="B216" s="23" t="s">
        <v>100</v>
      </c>
      <c r="C216" s="23">
        <v>59</v>
      </c>
      <c r="D216" s="23">
        <v>1165</v>
      </c>
      <c r="E216" s="23">
        <f t="shared" si="10"/>
        <v>68735</v>
      </c>
      <c r="F216" s="2">
        <f t="shared" si="11"/>
        <v>6873.5</v>
      </c>
      <c r="G216" s="2" t="str">
        <f t="shared" ca="1" si="12"/>
        <v>=IF(E216&gt;=20000,E216*10%,0)</v>
      </c>
      <c r="J216" s="27"/>
    </row>
    <row r="217" spans="1:10" ht="25.5">
      <c r="A217" s="23" t="s">
        <v>109</v>
      </c>
      <c r="B217" s="23" t="s">
        <v>100</v>
      </c>
      <c r="C217" s="23">
        <v>40</v>
      </c>
      <c r="D217" s="23">
        <v>1302</v>
      </c>
      <c r="E217" s="23">
        <f t="shared" si="10"/>
        <v>52080</v>
      </c>
      <c r="F217" s="2">
        <f t="shared" si="11"/>
        <v>5208</v>
      </c>
      <c r="G217" s="2" t="str">
        <f t="shared" ca="1" si="12"/>
        <v>=IF(E217&gt;=20000,E217*10%,0)</v>
      </c>
      <c r="J217" s="27"/>
    </row>
    <row r="218" spans="1:10" ht="25.5">
      <c r="A218" s="23" t="s">
        <v>109</v>
      </c>
      <c r="B218" s="23" t="s">
        <v>91</v>
      </c>
      <c r="C218" s="23">
        <v>58</v>
      </c>
      <c r="D218" s="23">
        <v>1080</v>
      </c>
      <c r="E218" s="23">
        <f t="shared" si="10"/>
        <v>62640</v>
      </c>
      <c r="F218" s="2">
        <f t="shared" si="11"/>
        <v>6264</v>
      </c>
      <c r="G218" s="2" t="str">
        <f t="shared" ca="1" si="12"/>
        <v>=IF(E218&gt;=20000,E218*10%,0)</v>
      </c>
      <c r="J218" s="27"/>
    </row>
    <row r="219" spans="1:10" ht="25.5">
      <c r="A219" s="23" t="s">
        <v>109</v>
      </c>
      <c r="B219" s="23" t="s">
        <v>91</v>
      </c>
      <c r="C219" s="23">
        <v>54</v>
      </c>
      <c r="D219" s="23">
        <v>1204</v>
      </c>
      <c r="E219" s="23">
        <f t="shared" si="10"/>
        <v>65016</v>
      </c>
      <c r="F219" s="2">
        <f t="shared" si="11"/>
        <v>6501.6</v>
      </c>
      <c r="G219" s="2" t="str">
        <f t="shared" ca="1" si="12"/>
        <v>=IF(E219&gt;=20000,E219*10%,0)</v>
      </c>
      <c r="J219" s="27"/>
    </row>
    <row r="220" spans="1:10" ht="25.5">
      <c r="A220" s="23" t="s">
        <v>90</v>
      </c>
      <c r="B220" s="23" t="s">
        <v>97</v>
      </c>
      <c r="C220" s="23">
        <v>30</v>
      </c>
      <c r="D220" s="23">
        <v>1057</v>
      </c>
      <c r="E220" s="23">
        <f t="shared" si="10"/>
        <v>31710</v>
      </c>
      <c r="F220" s="2">
        <f t="shared" si="11"/>
        <v>3171</v>
      </c>
      <c r="G220" s="2" t="str">
        <f t="shared" ca="1" si="12"/>
        <v>=IF(E220&gt;=20000,E220*10%,0)</v>
      </c>
      <c r="J220" s="27"/>
    </row>
    <row r="221" spans="1:10" ht="25.5">
      <c r="A221" s="23" t="s">
        <v>109</v>
      </c>
      <c r="B221" s="23" t="s">
        <v>107</v>
      </c>
      <c r="C221" s="23">
        <v>88</v>
      </c>
      <c r="D221" s="23">
        <v>1288</v>
      </c>
      <c r="E221" s="23">
        <f t="shared" si="10"/>
        <v>113344</v>
      </c>
      <c r="F221" s="2">
        <f t="shared" si="11"/>
        <v>11334.400000000001</v>
      </c>
      <c r="G221" s="2" t="str">
        <f t="shared" ca="1" si="12"/>
        <v>=IF(E221&gt;=20000,E221*10%,0)</v>
      </c>
      <c r="J221" s="27"/>
    </row>
    <row r="222" spans="1:10" ht="25.5">
      <c r="A222" s="23" t="s">
        <v>99</v>
      </c>
      <c r="B222" s="23" t="s">
        <v>105</v>
      </c>
      <c r="C222" s="23">
        <v>16</v>
      </c>
      <c r="D222" s="23">
        <v>1105</v>
      </c>
      <c r="E222" s="23">
        <f t="shared" si="10"/>
        <v>17680</v>
      </c>
      <c r="F222" s="2">
        <f t="shared" si="11"/>
        <v>0</v>
      </c>
      <c r="G222" s="2" t="str">
        <f t="shared" ca="1" si="12"/>
        <v>=IF(E222&gt;=20000,E222*10%,0)</v>
      </c>
      <c r="J222" s="27"/>
    </row>
    <row r="223" spans="1:10" ht="25.5">
      <c r="A223" s="23" t="s">
        <v>96</v>
      </c>
      <c r="B223" s="23" t="s">
        <v>105</v>
      </c>
      <c r="C223" s="23">
        <v>80</v>
      </c>
      <c r="D223" s="23">
        <v>1269</v>
      </c>
      <c r="E223" s="23">
        <f t="shared" si="10"/>
        <v>101520</v>
      </c>
      <c r="F223" s="2">
        <f t="shared" si="11"/>
        <v>10152</v>
      </c>
      <c r="G223" s="2" t="str">
        <f t="shared" ca="1" si="12"/>
        <v>=IF(E223&gt;=20000,E223*10%,0)</v>
      </c>
      <c r="J223" s="27"/>
    </row>
    <row r="224" spans="1:10" ht="25.5">
      <c r="A224" s="23" t="s">
        <v>104</v>
      </c>
      <c r="B224" s="23" t="s">
        <v>100</v>
      </c>
      <c r="C224" s="23">
        <v>98</v>
      </c>
      <c r="D224" s="23">
        <v>1177</v>
      </c>
      <c r="E224" s="23">
        <f t="shared" si="10"/>
        <v>115346</v>
      </c>
      <c r="F224" s="2">
        <f t="shared" si="11"/>
        <v>11534.6</v>
      </c>
      <c r="G224" s="2" t="str">
        <f t="shared" ca="1" si="12"/>
        <v>=IF(E224&gt;=20000,E224*10%,0)</v>
      </c>
      <c r="J224" s="27"/>
    </row>
    <row r="225" spans="1:10" ht="25.5">
      <c r="A225" s="23" t="s">
        <v>104</v>
      </c>
      <c r="B225" s="23" t="s">
        <v>92</v>
      </c>
      <c r="C225" s="23">
        <v>52</v>
      </c>
      <c r="D225" s="23">
        <v>1461</v>
      </c>
      <c r="E225" s="23">
        <f t="shared" si="10"/>
        <v>75972</v>
      </c>
      <c r="F225" s="2">
        <f t="shared" si="11"/>
        <v>7597.2000000000007</v>
      </c>
      <c r="G225" s="2" t="str">
        <f t="shared" ca="1" si="12"/>
        <v>=IF(E225&gt;=20000,E225*10%,0)</v>
      </c>
      <c r="J225" s="27"/>
    </row>
    <row r="226" spans="1:10" ht="25.5">
      <c r="A226" s="23" t="s">
        <v>109</v>
      </c>
      <c r="B226" s="23" t="s">
        <v>107</v>
      </c>
      <c r="C226" s="23">
        <v>58</v>
      </c>
      <c r="D226" s="23">
        <v>1290</v>
      </c>
      <c r="E226" s="23">
        <f t="shared" si="10"/>
        <v>74820</v>
      </c>
      <c r="F226" s="2">
        <f t="shared" si="11"/>
        <v>7482</v>
      </c>
      <c r="G226" s="2" t="str">
        <f t="shared" ca="1" si="12"/>
        <v>=IF(E226&gt;=20000,E226*10%,0)</v>
      </c>
      <c r="J226" s="27"/>
    </row>
    <row r="227" spans="1:10" ht="25.5">
      <c r="A227" s="23" t="s">
        <v>90</v>
      </c>
      <c r="B227" s="23" t="s">
        <v>94</v>
      </c>
      <c r="C227" s="23">
        <v>69</v>
      </c>
      <c r="D227" s="23">
        <v>1175</v>
      </c>
      <c r="E227" s="23">
        <f t="shared" si="10"/>
        <v>81075</v>
      </c>
      <c r="F227" s="2">
        <f t="shared" si="11"/>
        <v>8107.5</v>
      </c>
      <c r="G227" s="2" t="str">
        <f t="shared" ca="1" si="12"/>
        <v>=IF(E227&gt;=20000,E227*10%,0)</v>
      </c>
      <c r="J227" s="27"/>
    </row>
    <row r="228" spans="1:10" ht="25.5">
      <c r="A228" s="23" t="s">
        <v>99</v>
      </c>
      <c r="B228" s="23" t="s">
        <v>105</v>
      </c>
      <c r="C228" s="23">
        <v>55</v>
      </c>
      <c r="D228" s="23">
        <v>1425</v>
      </c>
      <c r="E228" s="23">
        <f t="shared" si="10"/>
        <v>78375</v>
      </c>
      <c r="F228" s="2">
        <f t="shared" si="11"/>
        <v>7837.5</v>
      </c>
      <c r="G228" s="2" t="str">
        <f t="shared" ca="1" si="12"/>
        <v>=IF(E228&gt;=20000,E228*10%,0)</v>
      </c>
      <c r="J228" s="27"/>
    </row>
    <row r="229" spans="1:10" ht="25.5">
      <c r="A229" s="23" t="s">
        <v>90</v>
      </c>
      <c r="B229" s="23" t="s">
        <v>92</v>
      </c>
      <c r="C229" s="23">
        <v>89</v>
      </c>
      <c r="D229" s="23">
        <v>1369</v>
      </c>
      <c r="E229" s="23">
        <f t="shared" si="10"/>
        <v>121841</v>
      </c>
      <c r="F229" s="2">
        <f t="shared" si="11"/>
        <v>12184.1</v>
      </c>
      <c r="G229" s="2" t="str">
        <f t="shared" ca="1" si="12"/>
        <v>=IF(E229&gt;=20000,E229*10%,0)</v>
      </c>
      <c r="J229" s="27"/>
    </row>
    <row r="230" spans="1:10" ht="25.5">
      <c r="A230" s="23" t="s">
        <v>109</v>
      </c>
      <c r="B230" s="23" t="s">
        <v>100</v>
      </c>
      <c r="C230" s="23">
        <v>33</v>
      </c>
      <c r="D230" s="23">
        <v>1477</v>
      </c>
      <c r="E230" s="23">
        <f t="shared" si="10"/>
        <v>48741</v>
      </c>
      <c r="F230" s="2">
        <f t="shared" si="11"/>
        <v>4874.1000000000004</v>
      </c>
      <c r="G230" s="2" t="str">
        <f t="shared" ca="1" si="12"/>
        <v>=IF(E230&gt;=20000,E230*10%,0)</v>
      </c>
      <c r="J230" s="27"/>
    </row>
    <row r="231" spans="1:10" ht="25.5">
      <c r="A231" s="23" t="s">
        <v>90</v>
      </c>
      <c r="B231" s="23" t="s">
        <v>91</v>
      </c>
      <c r="C231" s="23">
        <v>44</v>
      </c>
      <c r="D231" s="23">
        <v>1102</v>
      </c>
      <c r="E231" s="23">
        <f t="shared" si="10"/>
        <v>48488</v>
      </c>
      <c r="F231" s="2">
        <f t="shared" si="11"/>
        <v>4848.8</v>
      </c>
      <c r="G231" s="2" t="str">
        <f t="shared" ca="1" si="12"/>
        <v>=IF(E231&gt;=20000,E231*10%,0)</v>
      </c>
      <c r="J231" s="27"/>
    </row>
    <row r="232" spans="1:10" ht="25.5">
      <c r="A232" s="23" t="s">
        <v>96</v>
      </c>
      <c r="B232" s="23" t="s">
        <v>105</v>
      </c>
      <c r="C232" s="23">
        <v>86</v>
      </c>
      <c r="D232" s="23">
        <v>1348</v>
      </c>
      <c r="E232" s="23">
        <f t="shared" si="10"/>
        <v>115928</v>
      </c>
      <c r="F232" s="2">
        <f t="shared" si="11"/>
        <v>11592.800000000001</v>
      </c>
      <c r="G232" s="2" t="str">
        <f t="shared" ca="1" si="12"/>
        <v>=IF(E232&gt;=20000,E232*10%,0)</v>
      </c>
      <c r="J232" s="27"/>
    </row>
    <row r="233" spans="1:10" ht="25.5">
      <c r="A233" s="23" t="s">
        <v>104</v>
      </c>
      <c r="B233" s="23" t="s">
        <v>107</v>
      </c>
      <c r="C233" s="23">
        <v>12</v>
      </c>
      <c r="D233" s="23">
        <v>1254</v>
      </c>
      <c r="E233" s="23">
        <f t="shared" si="10"/>
        <v>15048</v>
      </c>
      <c r="F233" s="2">
        <f t="shared" si="11"/>
        <v>0</v>
      </c>
      <c r="G233" s="2" t="str">
        <f t="shared" ca="1" si="12"/>
        <v>=IF(E233&gt;=20000,E233*10%,0)</v>
      </c>
      <c r="J233" s="27"/>
    </row>
    <row r="234" spans="1:10" ht="25.5">
      <c r="A234" s="23" t="s">
        <v>90</v>
      </c>
      <c r="B234" s="23" t="s">
        <v>91</v>
      </c>
      <c r="C234" s="23">
        <v>36</v>
      </c>
      <c r="D234" s="23">
        <v>1483</v>
      </c>
      <c r="E234" s="23">
        <f t="shared" si="10"/>
        <v>53388</v>
      </c>
      <c r="F234" s="2">
        <f t="shared" si="11"/>
        <v>5338.8</v>
      </c>
      <c r="G234" s="2" t="str">
        <f t="shared" ca="1" si="12"/>
        <v>=IF(E234&gt;=20000,E234*10%,0)</v>
      </c>
      <c r="J234" s="27"/>
    </row>
    <row r="235" spans="1:10" ht="25.5">
      <c r="A235" s="23" t="s">
        <v>90</v>
      </c>
      <c r="B235" s="23" t="s">
        <v>107</v>
      </c>
      <c r="C235" s="23">
        <v>24</v>
      </c>
      <c r="D235" s="23">
        <v>1082</v>
      </c>
      <c r="E235" s="23">
        <f t="shared" si="10"/>
        <v>25968</v>
      </c>
      <c r="F235" s="2">
        <f t="shared" si="11"/>
        <v>2596.8000000000002</v>
      </c>
      <c r="G235" s="2" t="str">
        <f t="shared" ca="1" si="12"/>
        <v>=IF(E235&gt;=20000,E235*10%,0)</v>
      </c>
      <c r="J235" s="27"/>
    </row>
    <row r="236" spans="1:10" ht="25.5">
      <c r="A236" s="23" t="s">
        <v>90</v>
      </c>
      <c r="B236" s="23" t="s">
        <v>92</v>
      </c>
      <c r="C236" s="23">
        <v>50</v>
      </c>
      <c r="D236" s="23">
        <v>1252</v>
      </c>
      <c r="E236" s="23">
        <f t="shared" si="10"/>
        <v>62600</v>
      </c>
      <c r="F236" s="2">
        <f t="shared" si="11"/>
        <v>6260</v>
      </c>
      <c r="G236" s="2" t="str">
        <f t="shared" ca="1" si="12"/>
        <v>=IF(E236&gt;=20000,E236*10%,0)</v>
      </c>
      <c r="J236" s="27"/>
    </row>
    <row r="237" spans="1:10" ht="25.5">
      <c r="A237" s="23" t="s">
        <v>99</v>
      </c>
      <c r="B237" s="23" t="s">
        <v>107</v>
      </c>
      <c r="C237" s="23">
        <v>35</v>
      </c>
      <c r="D237" s="23">
        <v>1229</v>
      </c>
      <c r="E237" s="23">
        <f t="shared" si="10"/>
        <v>43015</v>
      </c>
      <c r="F237" s="2">
        <f t="shared" si="11"/>
        <v>4301.5</v>
      </c>
      <c r="G237" s="2" t="str">
        <f t="shared" ca="1" si="12"/>
        <v>=IF(E237&gt;=20000,E237*10%,0)</v>
      </c>
      <c r="J237" s="27"/>
    </row>
    <row r="238" spans="1:10" ht="25.5">
      <c r="A238" s="23" t="s">
        <v>90</v>
      </c>
      <c r="B238" s="23" t="s">
        <v>91</v>
      </c>
      <c r="C238" s="23">
        <v>74</v>
      </c>
      <c r="D238" s="23">
        <v>1321</v>
      </c>
      <c r="E238" s="23">
        <f t="shared" si="10"/>
        <v>97754</v>
      </c>
      <c r="F238" s="2">
        <f t="shared" si="11"/>
        <v>9775.4</v>
      </c>
      <c r="G238" s="2" t="str">
        <f t="shared" ca="1" si="12"/>
        <v>=IF(E238&gt;=20000,E238*10%,0)</v>
      </c>
      <c r="J238" s="27"/>
    </row>
    <row r="239" spans="1:10" ht="25.5">
      <c r="A239" s="23" t="s">
        <v>99</v>
      </c>
      <c r="B239" s="23" t="s">
        <v>92</v>
      </c>
      <c r="C239" s="23">
        <v>7</v>
      </c>
      <c r="D239" s="23">
        <v>1442</v>
      </c>
      <c r="E239" s="23">
        <f t="shared" si="10"/>
        <v>10094</v>
      </c>
      <c r="F239" s="2">
        <f t="shared" si="11"/>
        <v>0</v>
      </c>
      <c r="G239" s="2" t="str">
        <f t="shared" ca="1" si="12"/>
        <v>=IF(E239&gt;=20000,E239*10%,0)</v>
      </c>
      <c r="J239" s="27"/>
    </row>
    <row r="240" spans="1:10" ht="25.5">
      <c r="A240" s="23" t="s">
        <v>99</v>
      </c>
      <c r="B240" s="23" t="s">
        <v>107</v>
      </c>
      <c r="C240" s="23">
        <v>87</v>
      </c>
      <c r="D240" s="23">
        <v>1135</v>
      </c>
      <c r="E240" s="23">
        <f t="shared" si="10"/>
        <v>98745</v>
      </c>
      <c r="F240" s="2">
        <f t="shared" si="11"/>
        <v>9874.5</v>
      </c>
      <c r="G240" s="2" t="str">
        <f t="shared" ca="1" si="12"/>
        <v>=IF(E240&gt;=20000,E240*10%,0)</v>
      </c>
      <c r="J240" s="27"/>
    </row>
    <row r="241" spans="1:10" ht="25.5">
      <c r="A241" s="23" t="s">
        <v>99</v>
      </c>
      <c r="B241" s="23" t="s">
        <v>92</v>
      </c>
      <c r="C241" s="23">
        <v>96</v>
      </c>
      <c r="D241" s="23">
        <v>1196</v>
      </c>
      <c r="E241" s="23">
        <f t="shared" si="10"/>
        <v>114816</v>
      </c>
      <c r="F241" s="2">
        <f t="shared" si="11"/>
        <v>11481.6</v>
      </c>
      <c r="G241" s="2" t="str">
        <f t="shared" ca="1" si="12"/>
        <v>=IF(E241&gt;=20000,E241*10%,0)</v>
      </c>
      <c r="J241" s="27"/>
    </row>
    <row r="242" spans="1:10" ht="25.5">
      <c r="A242" s="23" t="s">
        <v>96</v>
      </c>
      <c r="B242" s="23" t="s">
        <v>97</v>
      </c>
      <c r="C242" s="23">
        <v>14</v>
      </c>
      <c r="D242" s="23">
        <v>1315</v>
      </c>
      <c r="E242" s="23">
        <f t="shared" si="10"/>
        <v>18410</v>
      </c>
      <c r="F242" s="2">
        <f t="shared" si="11"/>
        <v>0</v>
      </c>
      <c r="G242" s="2" t="str">
        <f t="shared" ca="1" si="12"/>
        <v>=IF(E242&gt;=20000,E242*10%,0)</v>
      </c>
      <c r="J242" s="27"/>
    </row>
    <row r="243" spans="1:10" ht="25.5">
      <c r="A243" s="23" t="s">
        <v>90</v>
      </c>
      <c r="B243" s="23" t="s">
        <v>91</v>
      </c>
      <c r="C243" s="23">
        <v>54</v>
      </c>
      <c r="D243" s="23">
        <v>1076</v>
      </c>
      <c r="E243" s="23">
        <f t="shared" si="10"/>
        <v>58104</v>
      </c>
      <c r="F243" s="2">
        <f t="shared" si="11"/>
        <v>5810.4000000000005</v>
      </c>
      <c r="G243" s="2" t="str">
        <f t="shared" ca="1" si="12"/>
        <v>=IF(E243&gt;=20000,E243*10%,0)</v>
      </c>
      <c r="J243" s="27"/>
    </row>
    <row r="244" spans="1:10" ht="25.5">
      <c r="A244" s="23" t="s">
        <v>90</v>
      </c>
      <c r="B244" s="23" t="s">
        <v>97</v>
      </c>
      <c r="C244" s="23">
        <v>77</v>
      </c>
      <c r="D244" s="23">
        <v>1328</v>
      </c>
      <c r="E244" s="23">
        <f t="shared" si="10"/>
        <v>102256</v>
      </c>
      <c r="F244" s="2">
        <f t="shared" si="11"/>
        <v>10225.6</v>
      </c>
      <c r="G244" s="2" t="str">
        <f t="shared" ca="1" si="12"/>
        <v>=IF(E244&gt;=20000,E244*10%,0)</v>
      </c>
      <c r="J244" s="27"/>
    </row>
    <row r="245" spans="1:10" ht="25.5">
      <c r="A245" s="23" t="s">
        <v>99</v>
      </c>
      <c r="B245" s="23" t="s">
        <v>100</v>
      </c>
      <c r="C245" s="23">
        <v>74</v>
      </c>
      <c r="D245" s="23">
        <v>1175</v>
      </c>
      <c r="E245" s="23">
        <f t="shared" si="10"/>
        <v>86950</v>
      </c>
      <c r="F245" s="2">
        <f t="shared" si="11"/>
        <v>8695</v>
      </c>
      <c r="G245" s="2" t="str">
        <f t="shared" ca="1" si="12"/>
        <v>=IF(E245&gt;=20000,E245*10%,0)</v>
      </c>
      <c r="J245" s="27"/>
    </row>
    <row r="246" spans="1:10" ht="25.5">
      <c r="A246" s="23" t="s">
        <v>96</v>
      </c>
      <c r="B246" s="23" t="s">
        <v>91</v>
      </c>
      <c r="C246" s="23">
        <v>93</v>
      </c>
      <c r="D246" s="23">
        <v>1287</v>
      </c>
      <c r="E246" s="23">
        <f t="shared" si="10"/>
        <v>119691</v>
      </c>
      <c r="F246" s="2">
        <f t="shared" si="11"/>
        <v>11969.1</v>
      </c>
      <c r="G246" s="2" t="str">
        <f t="shared" ca="1" si="12"/>
        <v>=IF(E246&gt;=20000,E246*10%,0)</v>
      </c>
      <c r="J246" s="27"/>
    </row>
    <row r="247" spans="1:10" ht="25.5">
      <c r="A247" s="23" t="s">
        <v>90</v>
      </c>
      <c r="B247" s="23" t="s">
        <v>92</v>
      </c>
      <c r="C247" s="23">
        <v>60</v>
      </c>
      <c r="D247" s="23">
        <v>1047</v>
      </c>
      <c r="E247" s="23">
        <f t="shared" si="10"/>
        <v>62820</v>
      </c>
      <c r="F247" s="2">
        <f t="shared" si="11"/>
        <v>6282</v>
      </c>
      <c r="G247" s="2" t="str">
        <f t="shared" ca="1" si="12"/>
        <v>=IF(E247&gt;=20000,E247*10%,0)</v>
      </c>
      <c r="J247" s="27"/>
    </row>
    <row r="248" spans="1:10" ht="25.5">
      <c r="A248" s="23" t="s">
        <v>104</v>
      </c>
      <c r="B248" s="23" t="s">
        <v>100</v>
      </c>
      <c r="C248" s="23">
        <v>34</v>
      </c>
      <c r="D248" s="23">
        <v>1113</v>
      </c>
      <c r="E248" s="23">
        <f t="shared" si="10"/>
        <v>37842</v>
      </c>
      <c r="F248" s="2">
        <f t="shared" si="11"/>
        <v>3784.2000000000003</v>
      </c>
      <c r="G248" s="2" t="str">
        <f t="shared" ca="1" si="12"/>
        <v>=IF(E248&gt;=20000,E248*10%,0)</v>
      </c>
      <c r="J248" s="27"/>
    </row>
    <row r="249" spans="1:10" ht="25.5">
      <c r="A249" s="23" t="s">
        <v>90</v>
      </c>
      <c r="B249" s="23" t="s">
        <v>94</v>
      </c>
      <c r="C249" s="23">
        <v>16</v>
      </c>
      <c r="D249" s="23">
        <v>1246</v>
      </c>
      <c r="E249" s="23">
        <f t="shared" si="10"/>
        <v>19936</v>
      </c>
      <c r="F249" s="2">
        <f t="shared" si="11"/>
        <v>0</v>
      </c>
      <c r="G249" s="2" t="str">
        <f t="shared" ca="1" si="12"/>
        <v>=IF(E249&gt;=20000,E249*10%,0)</v>
      </c>
      <c r="J249" s="27"/>
    </row>
    <row r="250" spans="1:10" ht="25.5">
      <c r="A250" s="23" t="s">
        <v>96</v>
      </c>
      <c r="B250" s="23" t="s">
        <v>105</v>
      </c>
      <c r="C250" s="23">
        <v>52</v>
      </c>
      <c r="D250" s="23">
        <v>1153</v>
      </c>
      <c r="E250" s="23">
        <f t="shared" si="10"/>
        <v>59956</v>
      </c>
      <c r="F250" s="2">
        <f t="shared" si="11"/>
        <v>5995.6</v>
      </c>
      <c r="G250" s="2" t="str">
        <f t="shared" ca="1" si="12"/>
        <v>=IF(E250&gt;=20000,E250*10%,0)</v>
      </c>
      <c r="J250" s="27"/>
    </row>
    <row r="251" spans="1:10" ht="25.5">
      <c r="A251" s="23" t="s">
        <v>110</v>
      </c>
      <c r="B251" s="23" t="s">
        <v>105</v>
      </c>
      <c r="C251" s="23">
        <v>48</v>
      </c>
      <c r="D251" s="23">
        <v>1038</v>
      </c>
      <c r="E251" s="23">
        <f t="shared" si="10"/>
        <v>49824</v>
      </c>
      <c r="F251" s="2">
        <f t="shared" si="11"/>
        <v>4982.4000000000005</v>
      </c>
      <c r="G251" s="2" t="str">
        <f t="shared" ca="1" si="12"/>
        <v>=IF(E251&gt;=20000,E251*10%,0)</v>
      </c>
      <c r="J251" s="27"/>
    </row>
    <row r="252" spans="1:10" ht="25.5">
      <c r="A252" s="23" t="s">
        <v>109</v>
      </c>
      <c r="B252" s="23" t="s">
        <v>107</v>
      </c>
      <c r="C252" s="23">
        <v>73</v>
      </c>
      <c r="D252" s="23">
        <v>1449</v>
      </c>
      <c r="E252" s="23">
        <f t="shared" si="10"/>
        <v>105777</v>
      </c>
      <c r="F252" s="2">
        <f t="shared" si="11"/>
        <v>10577.7</v>
      </c>
      <c r="G252" s="2" t="str">
        <f t="shared" ca="1" si="12"/>
        <v>=IF(E252&gt;=20000,E252*10%,0)</v>
      </c>
      <c r="J252" s="27"/>
    </row>
    <row r="253" spans="1:10" ht="25.5">
      <c r="A253" s="23" t="s">
        <v>96</v>
      </c>
      <c r="B253" s="23" t="s">
        <v>97</v>
      </c>
      <c r="C253" s="23">
        <v>10</v>
      </c>
      <c r="D253" s="23">
        <v>1183</v>
      </c>
      <c r="E253" s="23">
        <f t="shared" si="10"/>
        <v>11830</v>
      </c>
      <c r="F253" s="2">
        <f t="shared" si="11"/>
        <v>0</v>
      </c>
      <c r="G253" s="2" t="str">
        <f t="shared" ca="1" si="12"/>
        <v>=IF(E253&gt;=20000,E253*10%,0)</v>
      </c>
      <c r="J253" s="27"/>
    </row>
    <row r="254" spans="1:10" ht="25.5">
      <c r="A254" s="23" t="s">
        <v>90</v>
      </c>
      <c r="B254" s="23" t="s">
        <v>92</v>
      </c>
      <c r="C254" s="23">
        <v>79</v>
      </c>
      <c r="D254" s="23">
        <v>1455</v>
      </c>
      <c r="E254" s="23">
        <f t="shared" si="10"/>
        <v>114945</v>
      </c>
      <c r="F254" s="2">
        <f t="shared" si="11"/>
        <v>11494.5</v>
      </c>
      <c r="G254" s="2" t="str">
        <f t="shared" ca="1" si="12"/>
        <v>=IF(E254&gt;=20000,E254*10%,0)</v>
      </c>
      <c r="J254" s="27"/>
    </row>
    <row r="255" spans="1:10" ht="25.5">
      <c r="A255" s="23" t="s">
        <v>96</v>
      </c>
      <c r="B255" s="23" t="s">
        <v>107</v>
      </c>
      <c r="C255" s="23">
        <v>100</v>
      </c>
      <c r="D255" s="23">
        <v>1470</v>
      </c>
      <c r="E255" s="23">
        <f t="shared" si="10"/>
        <v>147000</v>
      </c>
      <c r="F255" s="2">
        <f t="shared" si="11"/>
        <v>14700</v>
      </c>
      <c r="G255" s="2" t="str">
        <f t="shared" ca="1" si="12"/>
        <v>=IF(E255&gt;=20000,E255*10%,0)</v>
      </c>
      <c r="J255" s="27"/>
    </row>
    <row r="256" spans="1:10" ht="25.5">
      <c r="A256" s="23" t="s">
        <v>104</v>
      </c>
      <c r="B256" s="23" t="s">
        <v>107</v>
      </c>
      <c r="C256" s="23">
        <v>74</v>
      </c>
      <c r="D256" s="23">
        <v>1223</v>
      </c>
      <c r="E256" s="23">
        <f t="shared" si="10"/>
        <v>90502</v>
      </c>
      <c r="F256" s="2">
        <f t="shared" si="11"/>
        <v>9050.2000000000007</v>
      </c>
      <c r="G256" s="2" t="str">
        <f t="shared" ca="1" si="12"/>
        <v>=IF(E256&gt;=20000,E256*10%,0)</v>
      </c>
      <c r="J256" s="27"/>
    </row>
    <row r="257" spans="1:10" ht="25.5">
      <c r="A257" s="23" t="s">
        <v>96</v>
      </c>
      <c r="B257" s="23" t="s">
        <v>91</v>
      </c>
      <c r="C257" s="23">
        <v>3</v>
      </c>
      <c r="D257" s="23">
        <v>1425</v>
      </c>
      <c r="E257" s="23">
        <f t="shared" si="10"/>
        <v>4275</v>
      </c>
      <c r="F257" s="2">
        <f t="shared" si="11"/>
        <v>0</v>
      </c>
      <c r="G257" s="2" t="str">
        <f t="shared" ca="1" si="12"/>
        <v>=IF(E257&gt;=20000,E257*10%,0)</v>
      </c>
      <c r="J257" s="27"/>
    </row>
    <row r="258" spans="1:10" ht="25.5">
      <c r="A258" s="23" t="s">
        <v>104</v>
      </c>
      <c r="B258" s="23" t="s">
        <v>107</v>
      </c>
      <c r="C258" s="23">
        <v>28</v>
      </c>
      <c r="D258" s="23">
        <v>1131</v>
      </c>
      <c r="E258" s="23">
        <f t="shared" si="10"/>
        <v>31668</v>
      </c>
      <c r="F258" s="2">
        <f t="shared" si="11"/>
        <v>3166.8</v>
      </c>
      <c r="G258" s="2" t="str">
        <f t="shared" ca="1" si="12"/>
        <v>=IF(E258&gt;=20000,E258*10%,0)</v>
      </c>
      <c r="J258" s="27"/>
    </row>
    <row r="259" spans="1:10" ht="25.5">
      <c r="A259" s="23" t="s">
        <v>110</v>
      </c>
      <c r="B259" s="23" t="s">
        <v>105</v>
      </c>
      <c r="C259" s="23">
        <v>84</v>
      </c>
      <c r="D259" s="23">
        <v>1037</v>
      </c>
      <c r="E259" s="23">
        <f t="shared" ref="E259:E322" si="13">C259*D259</f>
        <v>87108</v>
      </c>
      <c r="F259" s="2">
        <f t="shared" ref="F259:F322" si="14">IF(E259&gt;=20000,E259*10%,0)</f>
        <v>8710.8000000000011</v>
      </c>
      <c r="G259" s="2" t="str">
        <f t="shared" ref="G259:G322" ca="1" si="15">_xlfn.FORMULATEXT(F259)</f>
        <v>=IF(E259&gt;=20000,E259*10%,0)</v>
      </c>
      <c r="J259" s="27"/>
    </row>
    <row r="260" spans="1:10" ht="25.5">
      <c r="A260" s="23" t="s">
        <v>104</v>
      </c>
      <c r="B260" s="23" t="s">
        <v>100</v>
      </c>
      <c r="C260" s="23">
        <v>43</v>
      </c>
      <c r="D260" s="23">
        <v>1419</v>
      </c>
      <c r="E260" s="23">
        <f t="shared" si="13"/>
        <v>61017</v>
      </c>
      <c r="F260" s="2">
        <f t="shared" si="14"/>
        <v>6101.7000000000007</v>
      </c>
      <c r="G260" s="2" t="str">
        <f t="shared" ca="1" si="15"/>
        <v>=IF(E260&gt;=20000,E260*10%,0)</v>
      </c>
      <c r="J260" s="27"/>
    </row>
    <row r="261" spans="1:10" ht="25.5">
      <c r="A261" s="23" t="s">
        <v>99</v>
      </c>
      <c r="B261" s="23" t="s">
        <v>105</v>
      </c>
      <c r="C261" s="23">
        <v>45</v>
      </c>
      <c r="D261" s="23">
        <v>1471</v>
      </c>
      <c r="E261" s="23">
        <f t="shared" si="13"/>
        <v>66195</v>
      </c>
      <c r="F261" s="2">
        <f t="shared" si="14"/>
        <v>6619.5</v>
      </c>
      <c r="G261" s="2" t="str">
        <f t="shared" ca="1" si="15"/>
        <v>=IF(E261&gt;=20000,E261*10%,0)</v>
      </c>
      <c r="J261" s="27"/>
    </row>
    <row r="262" spans="1:10" ht="25.5">
      <c r="A262" s="23" t="s">
        <v>109</v>
      </c>
      <c r="B262" s="23" t="s">
        <v>105</v>
      </c>
      <c r="C262" s="23">
        <v>99</v>
      </c>
      <c r="D262" s="23">
        <v>1402</v>
      </c>
      <c r="E262" s="23">
        <f t="shared" si="13"/>
        <v>138798</v>
      </c>
      <c r="F262" s="2">
        <f t="shared" si="14"/>
        <v>13879.800000000001</v>
      </c>
      <c r="G262" s="2" t="str">
        <f t="shared" ca="1" si="15"/>
        <v>=IF(E262&gt;=20000,E262*10%,0)</v>
      </c>
      <c r="J262" s="27"/>
    </row>
    <row r="263" spans="1:10" ht="25.5">
      <c r="A263" s="23" t="s">
        <v>109</v>
      </c>
      <c r="B263" s="23" t="s">
        <v>100</v>
      </c>
      <c r="C263" s="23">
        <v>35</v>
      </c>
      <c r="D263" s="23">
        <v>1405</v>
      </c>
      <c r="E263" s="23">
        <f t="shared" si="13"/>
        <v>49175</v>
      </c>
      <c r="F263" s="2">
        <f t="shared" si="14"/>
        <v>4917.5</v>
      </c>
      <c r="G263" s="2" t="str">
        <f t="shared" ca="1" si="15"/>
        <v>=IF(E263&gt;=20000,E263*10%,0)</v>
      </c>
      <c r="J263" s="27"/>
    </row>
    <row r="264" spans="1:10" ht="25.5">
      <c r="A264" s="23" t="s">
        <v>104</v>
      </c>
      <c r="B264" s="23" t="s">
        <v>107</v>
      </c>
      <c r="C264" s="23">
        <v>27</v>
      </c>
      <c r="D264" s="23">
        <v>1174</v>
      </c>
      <c r="E264" s="23">
        <f t="shared" si="13"/>
        <v>31698</v>
      </c>
      <c r="F264" s="2">
        <f t="shared" si="14"/>
        <v>3169.8</v>
      </c>
      <c r="G264" s="2" t="str">
        <f t="shared" ca="1" si="15"/>
        <v>=IF(E264&gt;=20000,E264*10%,0)</v>
      </c>
      <c r="J264" s="27"/>
    </row>
    <row r="265" spans="1:10" ht="25.5">
      <c r="A265" s="23" t="s">
        <v>104</v>
      </c>
      <c r="B265" s="23" t="s">
        <v>92</v>
      </c>
      <c r="C265" s="23">
        <v>57</v>
      </c>
      <c r="D265" s="23">
        <v>1456</v>
      </c>
      <c r="E265" s="23">
        <f t="shared" si="13"/>
        <v>82992</v>
      </c>
      <c r="F265" s="2">
        <f t="shared" si="14"/>
        <v>8299.2000000000007</v>
      </c>
      <c r="G265" s="2" t="str">
        <f t="shared" ca="1" si="15"/>
        <v>=IF(E265&gt;=20000,E265*10%,0)</v>
      </c>
      <c r="J265" s="27"/>
    </row>
    <row r="266" spans="1:10" ht="25.5">
      <c r="A266" s="23" t="s">
        <v>96</v>
      </c>
      <c r="B266" s="23" t="s">
        <v>97</v>
      </c>
      <c r="C266" s="23">
        <v>60</v>
      </c>
      <c r="D266" s="23">
        <v>1399</v>
      </c>
      <c r="E266" s="23">
        <f t="shared" si="13"/>
        <v>83940</v>
      </c>
      <c r="F266" s="2">
        <f t="shared" si="14"/>
        <v>8394</v>
      </c>
      <c r="G266" s="2" t="str">
        <f t="shared" ca="1" si="15"/>
        <v>=IF(E266&gt;=20000,E266*10%,0)</v>
      </c>
      <c r="J266" s="27"/>
    </row>
    <row r="267" spans="1:10" ht="25.5">
      <c r="A267" s="23" t="s">
        <v>90</v>
      </c>
      <c r="B267" s="23" t="s">
        <v>94</v>
      </c>
      <c r="C267" s="23">
        <v>93</v>
      </c>
      <c r="D267" s="23">
        <v>1100</v>
      </c>
      <c r="E267" s="23">
        <f t="shared" si="13"/>
        <v>102300</v>
      </c>
      <c r="F267" s="2">
        <f t="shared" si="14"/>
        <v>10230</v>
      </c>
      <c r="G267" s="2" t="str">
        <f t="shared" ca="1" si="15"/>
        <v>=IF(E267&gt;=20000,E267*10%,0)</v>
      </c>
      <c r="J267" s="27"/>
    </row>
    <row r="268" spans="1:10" ht="25.5">
      <c r="A268" s="23" t="s">
        <v>99</v>
      </c>
      <c r="B268" s="23" t="s">
        <v>105</v>
      </c>
      <c r="C268" s="23">
        <v>51</v>
      </c>
      <c r="D268" s="23">
        <v>1302</v>
      </c>
      <c r="E268" s="23">
        <f t="shared" si="13"/>
        <v>66402</v>
      </c>
      <c r="F268" s="2">
        <f t="shared" si="14"/>
        <v>6640.2000000000007</v>
      </c>
      <c r="G268" s="2" t="str">
        <f t="shared" ca="1" si="15"/>
        <v>=IF(E268&gt;=20000,E268*10%,0)</v>
      </c>
      <c r="J268" s="27"/>
    </row>
    <row r="269" spans="1:10" ht="25.5">
      <c r="A269" s="23" t="s">
        <v>109</v>
      </c>
      <c r="B269" s="23" t="s">
        <v>91</v>
      </c>
      <c r="C269" s="23">
        <v>27</v>
      </c>
      <c r="D269" s="23">
        <v>1419</v>
      </c>
      <c r="E269" s="23">
        <f t="shared" si="13"/>
        <v>38313</v>
      </c>
      <c r="F269" s="2">
        <f t="shared" si="14"/>
        <v>3831.3</v>
      </c>
      <c r="G269" s="2" t="str">
        <f t="shared" ca="1" si="15"/>
        <v>=IF(E269&gt;=20000,E269*10%,0)</v>
      </c>
      <c r="J269" s="27"/>
    </row>
    <row r="270" spans="1:10" ht="25.5">
      <c r="A270" s="23" t="s">
        <v>99</v>
      </c>
      <c r="B270" s="23" t="s">
        <v>105</v>
      </c>
      <c r="C270" s="23">
        <v>18</v>
      </c>
      <c r="D270" s="23">
        <v>1432</v>
      </c>
      <c r="E270" s="23">
        <f t="shared" si="13"/>
        <v>25776</v>
      </c>
      <c r="F270" s="2">
        <f t="shared" si="14"/>
        <v>2577.6000000000004</v>
      </c>
      <c r="G270" s="2" t="str">
        <f t="shared" ca="1" si="15"/>
        <v>=IF(E270&gt;=20000,E270*10%,0)</v>
      </c>
      <c r="J270" s="27"/>
    </row>
    <row r="271" spans="1:10" ht="25.5">
      <c r="A271" s="23" t="s">
        <v>110</v>
      </c>
      <c r="B271" s="23" t="s">
        <v>100</v>
      </c>
      <c r="C271" s="23">
        <v>64</v>
      </c>
      <c r="D271" s="23">
        <v>1165</v>
      </c>
      <c r="E271" s="23">
        <f t="shared" si="13"/>
        <v>74560</v>
      </c>
      <c r="F271" s="2">
        <f t="shared" si="14"/>
        <v>7456</v>
      </c>
      <c r="G271" s="2" t="str">
        <f t="shared" ca="1" si="15"/>
        <v>=IF(E271&gt;=20000,E271*10%,0)</v>
      </c>
      <c r="J271" s="27"/>
    </row>
    <row r="272" spans="1:10" ht="25.5">
      <c r="A272" s="23" t="s">
        <v>110</v>
      </c>
      <c r="B272" s="23" t="s">
        <v>91</v>
      </c>
      <c r="C272" s="23">
        <v>83</v>
      </c>
      <c r="D272" s="23">
        <v>1153</v>
      </c>
      <c r="E272" s="23">
        <f t="shared" si="13"/>
        <v>95699</v>
      </c>
      <c r="F272" s="2">
        <f t="shared" si="14"/>
        <v>9569.9</v>
      </c>
      <c r="G272" s="2" t="str">
        <f t="shared" ca="1" si="15"/>
        <v>=IF(E272&gt;=20000,E272*10%,0)</v>
      </c>
      <c r="J272" s="27"/>
    </row>
    <row r="273" spans="1:10" ht="25.5">
      <c r="A273" s="23" t="s">
        <v>96</v>
      </c>
      <c r="B273" s="23" t="s">
        <v>94</v>
      </c>
      <c r="C273" s="23">
        <v>4</v>
      </c>
      <c r="D273" s="23">
        <v>1284</v>
      </c>
      <c r="E273" s="23">
        <f t="shared" si="13"/>
        <v>5136</v>
      </c>
      <c r="F273" s="2">
        <f t="shared" si="14"/>
        <v>0</v>
      </c>
      <c r="G273" s="2" t="str">
        <f t="shared" ca="1" si="15"/>
        <v>=IF(E273&gt;=20000,E273*10%,0)</v>
      </c>
      <c r="J273" s="27"/>
    </row>
    <row r="274" spans="1:10" ht="25.5">
      <c r="A274" s="23" t="s">
        <v>99</v>
      </c>
      <c r="B274" s="23" t="s">
        <v>105</v>
      </c>
      <c r="C274" s="23">
        <v>24</v>
      </c>
      <c r="D274" s="23">
        <v>1042</v>
      </c>
      <c r="E274" s="23">
        <f t="shared" si="13"/>
        <v>25008</v>
      </c>
      <c r="F274" s="2">
        <f t="shared" si="14"/>
        <v>2500.8000000000002</v>
      </c>
      <c r="G274" s="2" t="str">
        <f t="shared" ca="1" si="15"/>
        <v>=IF(E274&gt;=20000,E274*10%,0)</v>
      </c>
      <c r="J274" s="27"/>
    </row>
    <row r="275" spans="1:10" ht="25.5">
      <c r="A275" s="23" t="s">
        <v>104</v>
      </c>
      <c r="B275" s="23" t="s">
        <v>105</v>
      </c>
      <c r="C275" s="23">
        <v>17</v>
      </c>
      <c r="D275" s="23">
        <v>1054</v>
      </c>
      <c r="E275" s="23">
        <f t="shared" si="13"/>
        <v>17918</v>
      </c>
      <c r="F275" s="2">
        <f t="shared" si="14"/>
        <v>0</v>
      </c>
      <c r="G275" s="2" t="str">
        <f t="shared" ca="1" si="15"/>
        <v>=IF(E275&gt;=20000,E275*10%,0)</v>
      </c>
      <c r="J275" s="27"/>
    </row>
    <row r="276" spans="1:10" ht="25.5">
      <c r="A276" s="23" t="s">
        <v>99</v>
      </c>
      <c r="B276" s="23" t="s">
        <v>107</v>
      </c>
      <c r="C276" s="23">
        <v>49</v>
      </c>
      <c r="D276" s="23">
        <v>1126</v>
      </c>
      <c r="E276" s="23">
        <f t="shared" si="13"/>
        <v>55174</v>
      </c>
      <c r="F276" s="2">
        <f t="shared" si="14"/>
        <v>5517.4000000000005</v>
      </c>
      <c r="G276" s="2" t="str">
        <f t="shared" ca="1" si="15"/>
        <v>=IF(E276&gt;=20000,E276*10%,0)</v>
      </c>
      <c r="J276" s="27"/>
    </row>
    <row r="277" spans="1:10" ht="25.5">
      <c r="A277" s="23" t="s">
        <v>104</v>
      </c>
      <c r="B277" s="23" t="s">
        <v>92</v>
      </c>
      <c r="C277" s="23">
        <v>32</v>
      </c>
      <c r="D277" s="23">
        <v>1362</v>
      </c>
      <c r="E277" s="23">
        <f t="shared" si="13"/>
        <v>43584</v>
      </c>
      <c r="F277" s="2">
        <f t="shared" si="14"/>
        <v>4358.4000000000005</v>
      </c>
      <c r="G277" s="2" t="str">
        <f t="shared" ca="1" si="15"/>
        <v>=IF(E277&gt;=20000,E277*10%,0)</v>
      </c>
      <c r="J277" s="27"/>
    </row>
    <row r="278" spans="1:10" ht="25.5">
      <c r="A278" s="23" t="s">
        <v>96</v>
      </c>
      <c r="B278" s="23" t="s">
        <v>91</v>
      </c>
      <c r="C278" s="23">
        <v>52</v>
      </c>
      <c r="D278" s="23">
        <v>1430</v>
      </c>
      <c r="E278" s="23">
        <f t="shared" si="13"/>
        <v>74360</v>
      </c>
      <c r="F278" s="2">
        <f t="shared" si="14"/>
        <v>7436</v>
      </c>
      <c r="G278" s="2" t="str">
        <f t="shared" ca="1" si="15"/>
        <v>=IF(E278&gt;=20000,E278*10%,0)</v>
      </c>
      <c r="J278" s="27"/>
    </row>
    <row r="279" spans="1:10" ht="25.5">
      <c r="A279" s="23" t="s">
        <v>99</v>
      </c>
      <c r="B279" s="23" t="s">
        <v>97</v>
      </c>
      <c r="C279" s="23">
        <v>39</v>
      </c>
      <c r="D279" s="23">
        <v>1333</v>
      </c>
      <c r="E279" s="23">
        <f t="shared" si="13"/>
        <v>51987</v>
      </c>
      <c r="F279" s="2">
        <f t="shared" si="14"/>
        <v>5198.7000000000007</v>
      </c>
      <c r="G279" s="2" t="str">
        <f t="shared" ca="1" si="15"/>
        <v>=IF(E279&gt;=20000,E279*10%,0)</v>
      </c>
      <c r="J279" s="27"/>
    </row>
    <row r="280" spans="1:10" ht="25.5">
      <c r="A280" s="23" t="s">
        <v>109</v>
      </c>
      <c r="B280" s="23" t="s">
        <v>97</v>
      </c>
      <c r="C280" s="23">
        <v>17</v>
      </c>
      <c r="D280" s="23">
        <v>1415</v>
      </c>
      <c r="E280" s="23">
        <f t="shared" si="13"/>
        <v>24055</v>
      </c>
      <c r="F280" s="2">
        <f t="shared" si="14"/>
        <v>2405.5</v>
      </c>
      <c r="G280" s="2" t="str">
        <f t="shared" ca="1" si="15"/>
        <v>=IF(E280&gt;=20000,E280*10%,0)</v>
      </c>
      <c r="J280" s="27"/>
    </row>
    <row r="281" spans="1:10" ht="25.5">
      <c r="A281" s="23" t="s">
        <v>99</v>
      </c>
      <c r="B281" s="23" t="s">
        <v>94</v>
      </c>
      <c r="C281" s="23">
        <v>83</v>
      </c>
      <c r="D281" s="23">
        <v>1150</v>
      </c>
      <c r="E281" s="23">
        <f t="shared" si="13"/>
        <v>95450</v>
      </c>
      <c r="F281" s="2">
        <f t="shared" si="14"/>
        <v>9545</v>
      </c>
      <c r="G281" s="2" t="str">
        <f t="shared" ca="1" si="15"/>
        <v>=IF(E281&gt;=20000,E281*10%,0)</v>
      </c>
      <c r="J281" s="27"/>
    </row>
    <row r="282" spans="1:10" ht="25.5">
      <c r="A282" s="23" t="s">
        <v>109</v>
      </c>
      <c r="B282" s="23" t="s">
        <v>105</v>
      </c>
      <c r="C282" s="23">
        <v>22</v>
      </c>
      <c r="D282" s="23">
        <v>1332</v>
      </c>
      <c r="E282" s="23">
        <f t="shared" si="13"/>
        <v>29304</v>
      </c>
      <c r="F282" s="2">
        <f t="shared" si="14"/>
        <v>2930.4</v>
      </c>
      <c r="G282" s="2" t="str">
        <f t="shared" ca="1" si="15"/>
        <v>=IF(E282&gt;=20000,E282*10%,0)</v>
      </c>
      <c r="J282" s="27"/>
    </row>
    <row r="283" spans="1:10" ht="25.5">
      <c r="A283" s="23" t="s">
        <v>99</v>
      </c>
      <c r="B283" s="23" t="s">
        <v>107</v>
      </c>
      <c r="C283" s="23">
        <v>96</v>
      </c>
      <c r="D283" s="23">
        <v>1344</v>
      </c>
      <c r="E283" s="23">
        <f t="shared" si="13"/>
        <v>129024</v>
      </c>
      <c r="F283" s="2">
        <f t="shared" si="14"/>
        <v>12902.400000000001</v>
      </c>
      <c r="G283" s="2" t="str">
        <f t="shared" ca="1" si="15"/>
        <v>=IF(E283&gt;=20000,E283*10%,0)</v>
      </c>
      <c r="J283" s="27"/>
    </row>
    <row r="284" spans="1:10" ht="25.5">
      <c r="A284" s="23" t="s">
        <v>99</v>
      </c>
      <c r="B284" s="23" t="s">
        <v>97</v>
      </c>
      <c r="C284" s="23">
        <v>89</v>
      </c>
      <c r="D284" s="23">
        <v>1171</v>
      </c>
      <c r="E284" s="23">
        <f t="shared" si="13"/>
        <v>104219</v>
      </c>
      <c r="F284" s="2">
        <f t="shared" si="14"/>
        <v>10421.900000000001</v>
      </c>
      <c r="G284" s="2" t="str">
        <f t="shared" ca="1" si="15"/>
        <v>=IF(E284&gt;=20000,E284*10%,0)</v>
      </c>
      <c r="J284" s="27"/>
    </row>
    <row r="285" spans="1:10" ht="25.5">
      <c r="A285" s="23" t="s">
        <v>90</v>
      </c>
      <c r="B285" s="23" t="s">
        <v>105</v>
      </c>
      <c r="C285" s="23">
        <v>78</v>
      </c>
      <c r="D285" s="23">
        <v>1003</v>
      </c>
      <c r="E285" s="23">
        <f t="shared" si="13"/>
        <v>78234</v>
      </c>
      <c r="F285" s="2">
        <f t="shared" si="14"/>
        <v>7823.4000000000005</v>
      </c>
      <c r="G285" s="2" t="str">
        <f t="shared" ca="1" si="15"/>
        <v>=IF(E285&gt;=20000,E285*10%,0)</v>
      </c>
      <c r="J285" s="27"/>
    </row>
    <row r="286" spans="1:10" ht="25.5">
      <c r="A286" s="23" t="s">
        <v>90</v>
      </c>
      <c r="B286" s="23" t="s">
        <v>100</v>
      </c>
      <c r="C286" s="23">
        <v>29</v>
      </c>
      <c r="D286" s="23">
        <v>1239</v>
      </c>
      <c r="E286" s="23">
        <f t="shared" si="13"/>
        <v>35931</v>
      </c>
      <c r="F286" s="2">
        <f t="shared" si="14"/>
        <v>3593.1000000000004</v>
      </c>
      <c r="G286" s="2" t="str">
        <f t="shared" ca="1" si="15"/>
        <v>=IF(E286&gt;=20000,E286*10%,0)</v>
      </c>
      <c r="J286" s="27"/>
    </row>
    <row r="287" spans="1:10" ht="25.5">
      <c r="A287" s="23" t="s">
        <v>109</v>
      </c>
      <c r="B287" s="23" t="s">
        <v>97</v>
      </c>
      <c r="C287" s="23">
        <v>29</v>
      </c>
      <c r="D287" s="23">
        <v>1368</v>
      </c>
      <c r="E287" s="23">
        <f t="shared" si="13"/>
        <v>39672</v>
      </c>
      <c r="F287" s="2">
        <f t="shared" si="14"/>
        <v>3967.2000000000003</v>
      </c>
      <c r="G287" s="2" t="str">
        <f t="shared" ca="1" si="15"/>
        <v>=IF(E287&gt;=20000,E287*10%,0)</v>
      </c>
      <c r="J287" s="27"/>
    </row>
    <row r="288" spans="1:10" ht="25.5">
      <c r="A288" s="23" t="s">
        <v>110</v>
      </c>
      <c r="B288" s="23" t="s">
        <v>105</v>
      </c>
      <c r="C288" s="23">
        <v>5</v>
      </c>
      <c r="D288" s="23">
        <v>1100</v>
      </c>
      <c r="E288" s="23">
        <f t="shared" si="13"/>
        <v>5500</v>
      </c>
      <c r="F288" s="2">
        <f t="shared" si="14"/>
        <v>0</v>
      </c>
      <c r="G288" s="2" t="str">
        <f t="shared" ca="1" si="15"/>
        <v>=IF(E288&gt;=20000,E288*10%,0)</v>
      </c>
      <c r="J288" s="27"/>
    </row>
    <row r="289" spans="1:10" ht="25.5">
      <c r="A289" s="23" t="s">
        <v>104</v>
      </c>
      <c r="B289" s="23" t="s">
        <v>107</v>
      </c>
      <c r="C289" s="23">
        <v>29</v>
      </c>
      <c r="D289" s="23">
        <v>1026</v>
      </c>
      <c r="E289" s="23">
        <f t="shared" si="13"/>
        <v>29754</v>
      </c>
      <c r="F289" s="2">
        <f t="shared" si="14"/>
        <v>2975.4</v>
      </c>
      <c r="G289" s="2" t="str">
        <f t="shared" ca="1" si="15"/>
        <v>=IF(E289&gt;=20000,E289*10%,0)</v>
      </c>
      <c r="J289" s="27"/>
    </row>
    <row r="290" spans="1:10" ht="25.5">
      <c r="A290" s="23" t="s">
        <v>99</v>
      </c>
      <c r="B290" s="23" t="s">
        <v>94</v>
      </c>
      <c r="C290" s="23">
        <v>56</v>
      </c>
      <c r="D290" s="23">
        <v>1236</v>
      </c>
      <c r="E290" s="23">
        <f t="shared" si="13"/>
        <v>69216</v>
      </c>
      <c r="F290" s="2">
        <f t="shared" si="14"/>
        <v>6921.6</v>
      </c>
      <c r="G290" s="2" t="str">
        <f t="shared" ca="1" si="15"/>
        <v>=IF(E290&gt;=20000,E290*10%,0)</v>
      </c>
      <c r="J290" s="27"/>
    </row>
    <row r="291" spans="1:10" ht="25.5">
      <c r="A291" s="23" t="s">
        <v>110</v>
      </c>
      <c r="B291" s="23" t="s">
        <v>92</v>
      </c>
      <c r="C291" s="23">
        <v>55</v>
      </c>
      <c r="D291" s="23">
        <v>1366</v>
      </c>
      <c r="E291" s="23">
        <f t="shared" si="13"/>
        <v>75130</v>
      </c>
      <c r="F291" s="2">
        <f t="shared" si="14"/>
        <v>7513</v>
      </c>
      <c r="G291" s="2" t="str">
        <f t="shared" ca="1" si="15"/>
        <v>=IF(E291&gt;=20000,E291*10%,0)</v>
      </c>
      <c r="J291" s="27"/>
    </row>
    <row r="292" spans="1:10" ht="25.5">
      <c r="A292" s="23" t="s">
        <v>90</v>
      </c>
      <c r="B292" s="23" t="s">
        <v>97</v>
      </c>
      <c r="C292" s="23">
        <v>91</v>
      </c>
      <c r="D292" s="23">
        <v>1132</v>
      </c>
      <c r="E292" s="23">
        <f t="shared" si="13"/>
        <v>103012</v>
      </c>
      <c r="F292" s="2">
        <f t="shared" si="14"/>
        <v>10301.200000000001</v>
      </c>
      <c r="G292" s="2" t="str">
        <f t="shared" ca="1" si="15"/>
        <v>=IF(E292&gt;=20000,E292*10%,0)</v>
      </c>
      <c r="J292" s="27"/>
    </row>
    <row r="293" spans="1:10" ht="25.5">
      <c r="A293" s="23" t="s">
        <v>99</v>
      </c>
      <c r="B293" s="23" t="s">
        <v>91</v>
      </c>
      <c r="C293" s="23">
        <v>45</v>
      </c>
      <c r="D293" s="23">
        <v>1052</v>
      </c>
      <c r="E293" s="23">
        <f t="shared" si="13"/>
        <v>47340</v>
      </c>
      <c r="F293" s="2">
        <f t="shared" si="14"/>
        <v>4734</v>
      </c>
      <c r="G293" s="2" t="str">
        <f t="shared" ca="1" si="15"/>
        <v>=IF(E293&gt;=20000,E293*10%,0)</v>
      </c>
      <c r="J293" s="27"/>
    </row>
    <row r="294" spans="1:10" ht="25.5">
      <c r="A294" s="23" t="s">
        <v>104</v>
      </c>
      <c r="B294" s="23" t="s">
        <v>107</v>
      </c>
      <c r="C294" s="23">
        <v>45</v>
      </c>
      <c r="D294" s="23">
        <v>1411</v>
      </c>
      <c r="E294" s="23">
        <f t="shared" si="13"/>
        <v>63495</v>
      </c>
      <c r="F294" s="2">
        <f t="shared" si="14"/>
        <v>6349.5</v>
      </c>
      <c r="G294" s="2" t="str">
        <f t="shared" ca="1" si="15"/>
        <v>=IF(E294&gt;=20000,E294*10%,0)</v>
      </c>
      <c r="J294" s="27"/>
    </row>
    <row r="295" spans="1:10" ht="25.5">
      <c r="A295" s="23" t="s">
        <v>90</v>
      </c>
      <c r="B295" s="23" t="s">
        <v>97</v>
      </c>
      <c r="C295" s="23">
        <v>84</v>
      </c>
      <c r="D295" s="23">
        <v>1223</v>
      </c>
      <c r="E295" s="23">
        <f t="shared" si="13"/>
        <v>102732</v>
      </c>
      <c r="F295" s="2">
        <f t="shared" si="14"/>
        <v>10273.200000000001</v>
      </c>
      <c r="G295" s="2" t="str">
        <f t="shared" ca="1" si="15"/>
        <v>=IF(E295&gt;=20000,E295*10%,0)</v>
      </c>
      <c r="J295" s="27"/>
    </row>
    <row r="296" spans="1:10" ht="25.5">
      <c r="A296" s="23" t="s">
        <v>96</v>
      </c>
      <c r="B296" s="23" t="s">
        <v>100</v>
      </c>
      <c r="C296" s="23">
        <v>30</v>
      </c>
      <c r="D296" s="23">
        <v>1163</v>
      </c>
      <c r="E296" s="23">
        <f t="shared" si="13"/>
        <v>34890</v>
      </c>
      <c r="F296" s="2">
        <f t="shared" si="14"/>
        <v>3489</v>
      </c>
      <c r="G296" s="2" t="str">
        <f t="shared" ca="1" si="15"/>
        <v>=IF(E296&gt;=20000,E296*10%,0)</v>
      </c>
      <c r="J296" s="27"/>
    </row>
    <row r="297" spans="1:10" ht="25.5">
      <c r="A297" s="23" t="s">
        <v>109</v>
      </c>
      <c r="B297" s="23" t="s">
        <v>94</v>
      </c>
      <c r="C297" s="23">
        <v>62</v>
      </c>
      <c r="D297" s="23">
        <v>1241</v>
      </c>
      <c r="E297" s="23">
        <f t="shared" si="13"/>
        <v>76942</v>
      </c>
      <c r="F297" s="2">
        <f t="shared" si="14"/>
        <v>7694.2000000000007</v>
      </c>
      <c r="G297" s="2" t="str">
        <f t="shared" ca="1" si="15"/>
        <v>=IF(E297&gt;=20000,E297*10%,0)</v>
      </c>
      <c r="J297" s="27"/>
    </row>
    <row r="298" spans="1:10" ht="25.5">
      <c r="A298" s="23" t="s">
        <v>104</v>
      </c>
      <c r="B298" s="23" t="s">
        <v>97</v>
      </c>
      <c r="C298" s="23">
        <v>59</v>
      </c>
      <c r="D298" s="23">
        <v>1019</v>
      </c>
      <c r="E298" s="23">
        <f t="shared" si="13"/>
        <v>60121</v>
      </c>
      <c r="F298" s="2">
        <f t="shared" si="14"/>
        <v>6012.1</v>
      </c>
      <c r="G298" s="2" t="str">
        <f t="shared" ca="1" si="15"/>
        <v>=IF(E298&gt;=20000,E298*10%,0)</v>
      </c>
      <c r="J298" s="27"/>
    </row>
    <row r="299" spans="1:10" ht="25.5">
      <c r="A299" s="23" t="s">
        <v>104</v>
      </c>
      <c r="B299" s="23" t="s">
        <v>107</v>
      </c>
      <c r="C299" s="23">
        <v>41</v>
      </c>
      <c r="D299" s="23">
        <v>1136</v>
      </c>
      <c r="E299" s="23">
        <f t="shared" si="13"/>
        <v>46576</v>
      </c>
      <c r="F299" s="2">
        <f t="shared" si="14"/>
        <v>4657.6000000000004</v>
      </c>
      <c r="G299" s="2" t="str">
        <f t="shared" ca="1" si="15"/>
        <v>=IF(E299&gt;=20000,E299*10%,0)</v>
      </c>
      <c r="J299" s="27"/>
    </row>
    <row r="300" spans="1:10" ht="25.5">
      <c r="A300" s="23" t="s">
        <v>109</v>
      </c>
      <c r="B300" s="23" t="s">
        <v>91</v>
      </c>
      <c r="C300" s="23">
        <v>28</v>
      </c>
      <c r="D300" s="23">
        <v>1208</v>
      </c>
      <c r="E300" s="23">
        <f t="shared" si="13"/>
        <v>33824</v>
      </c>
      <c r="F300" s="2">
        <f t="shared" si="14"/>
        <v>3382.4</v>
      </c>
      <c r="G300" s="2" t="str">
        <f t="shared" ca="1" si="15"/>
        <v>=IF(E300&gt;=20000,E300*10%,0)</v>
      </c>
      <c r="J300" s="27"/>
    </row>
    <row r="301" spans="1:10" ht="25.5">
      <c r="A301" s="23" t="s">
        <v>110</v>
      </c>
      <c r="B301" s="23" t="s">
        <v>94</v>
      </c>
      <c r="C301" s="23">
        <v>80</v>
      </c>
      <c r="D301" s="23">
        <v>1015</v>
      </c>
      <c r="E301" s="23">
        <f t="shared" si="13"/>
        <v>81200</v>
      </c>
      <c r="F301" s="2">
        <f t="shared" si="14"/>
        <v>8120</v>
      </c>
      <c r="G301" s="2" t="str">
        <f t="shared" ca="1" si="15"/>
        <v>=IF(E301&gt;=20000,E301*10%,0)</v>
      </c>
      <c r="J301" s="27"/>
    </row>
    <row r="302" spans="1:10" ht="25.5">
      <c r="A302" s="23" t="s">
        <v>90</v>
      </c>
      <c r="B302" s="23" t="s">
        <v>92</v>
      </c>
      <c r="C302" s="23">
        <v>44</v>
      </c>
      <c r="D302" s="23">
        <v>1389</v>
      </c>
      <c r="E302" s="23">
        <f t="shared" si="13"/>
        <v>61116</v>
      </c>
      <c r="F302" s="2">
        <f t="shared" si="14"/>
        <v>6111.6</v>
      </c>
      <c r="G302" s="2" t="str">
        <f t="shared" ca="1" si="15"/>
        <v>=IF(E302&gt;=20000,E302*10%,0)</v>
      </c>
      <c r="J302" s="27"/>
    </row>
    <row r="303" spans="1:10" ht="25.5">
      <c r="A303" s="23" t="s">
        <v>110</v>
      </c>
      <c r="B303" s="23" t="s">
        <v>97</v>
      </c>
      <c r="C303" s="23">
        <v>24</v>
      </c>
      <c r="D303" s="23">
        <v>1419</v>
      </c>
      <c r="E303" s="23">
        <f t="shared" si="13"/>
        <v>34056</v>
      </c>
      <c r="F303" s="2">
        <f t="shared" si="14"/>
        <v>3405.6000000000004</v>
      </c>
      <c r="G303" s="2" t="str">
        <f t="shared" ca="1" si="15"/>
        <v>=IF(E303&gt;=20000,E303*10%,0)</v>
      </c>
      <c r="J303" s="27"/>
    </row>
    <row r="304" spans="1:10" ht="25.5">
      <c r="A304" s="23" t="s">
        <v>110</v>
      </c>
      <c r="B304" s="23" t="s">
        <v>94</v>
      </c>
      <c r="C304" s="23">
        <v>42</v>
      </c>
      <c r="D304" s="23">
        <v>1074</v>
      </c>
      <c r="E304" s="23">
        <f t="shared" si="13"/>
        <v>45108</v>
      </c>
      <c r="F304" s="2">
        <f t="shared" si="14"/>
        <v>4510.8</v>
      </c>
      <c r="G304" s="2" t="str">
        <f t="shared" ca="1" si="15"/>
        <v>=IF(E304&gt;=20000,E304*10%,0)</v>
      </c>
      <c r="J304" s="27"/>
    </row>
    <row r="305" spans="1:10" ht="25.5">
      <c r="A305" s="23" t="s">
        <v>109</v>
      </c>
      <c r="B305" s="23" t="s">
        <v>92</v>
      </c>
      <c r="C305" s="23">
        <v>83</v>
      </c>
      <c r="D305" s="23">
        <v>1208</v>
      </c>
      <c r="E305" s="23">
        <f t="shared" si="13"/>
        <v>100264</v>
      </c>
      <c r="F305" s="2">
        <f t="shared" si="14"/>
        <v>10026.400000000001</v>
      </c>
      <c r="G305" s="2" t="str">
        <f t="shared" ca="1" si="15"/>
        <v>=IF(E305&gt;=20000,E305*10%,0)</v>
      </c>
      <c r="J305" s="27"/>
    </row>
    <row r="306" spans="1:10" ht="25.5">
      <c r="A306" s="23" t="s">
        <v>99</v>
      </c>
      <c r="B306" s="23" t="s">
        <v>100</v>
      </c>
      <c r="C306" s="23">
        <v>45</v>
      </c>
      <c r="D306" s="23">
        <v>1353</v>
      </c>
      <c r="E306" s="23">
        <f t="shared" si="13"/>
        <v>60885</v>
      </c>
      <c r="F306" s="2">
        <f t="shared" si="14"/>
        <v>6088.5</v>
      </c>
      <c r="G306" s="2" t="str">
        <f t="shared" ca="1" si="15"/>
        <v>=IF(E306&gt;=20000,E306*10%,0)</v>
      </c>
      <c r="J306" s="27"/>
    </row>
    <row r="307" spans="1:10" ht="25.5">
      <c r="A307" s="23" t="s">
        <v>96</v>
      </c>
      <c r="B307" s="23" t="s">
        <v>97</v>
      </c>
      <c r="C307" s="23">
        <v>61</v>
      </c>
      <c r="D307" s="23">
        <v>1295</v>
      </c>
      <c r="E307" s="23">
        <f t="shared" si="13"/>
        <v>78995</v>
      </c>
      <c r="F307" s="2">
        <f t="shared" si="14"/>
        <v>7899.5</v>
      </c>
      <c r="G307" s="2" t="str">
        <f t="shared" ca="1" si="15"/>
        <v>=IF(E307&gt;=20000,E307*10%,0)</v>
      </c>
      <c r="J307" s="27"/>
    </row>
    <row r="308" spans="1:10" ht="25.5">
      <c r="A308" s="23" t="s">
        <v>99</v>
      </c>
      <c r="B308" s="23" t="s">
        <v>100</v>
      </c>
      <c r="C308" s="23">
        <v>39</v>
      </c>
      <c r="D308" s="23">
        <v>1277</v>
      </c>
      <c r="E308" s="23">
        <f t="shared" si="13"/>
        <v>49803</v>
      </c>
      <c r="F308" s="2">
        <f t="shared" si="14"/>
        <v>4980.3</v>
      </c>
      <c r="G308" s="2" t="str">
        <f t="shared" ca="1" si="15"/>
        <v>=IF(E308&gt;=20000,E308*10%,0)</v>
      </c>
      <c r="J308" s="27"/>
    </row>
    <row r="309" spans="1:10" ht="25.5">
      <c r="A309" s="23" t="s">
        <v>99</v>
      </c>
      <c r="B309" s="23" t="s">
        <v>91</v>
      </c>
      <c r="C309" s="23">
        <v>84</v>
      </c>
      <c r="D309" s="23">
        <v>1302</v>
      </c>
      <c r="E309" s="23">
        <f t="shared" si="13"/>
        <v>109368</v>
      </c>
      <c r="F309" s="2">
        <f t="shared" si="14"/>
        <v>10936.800000000001</v>
      </c>
      <c r="G309" s="2" t="str">
        <f t="shared" ca="1" si="15"/>
        <v>=IF(E309&gt;=20000,E309*10%,0)</v>
      </c>
      <c r="J309" s="27"/>
    </row>
    <row r="310" spans="1:10" ht="25.5">
      <c r="A310" s="23" t="s">
        <v>109</v>
      </c>
      <c r="B310" s="23" t="s">
        <v>100</v>
      </c>
      <c r="C310" s="23">
        <v>71</v>
      </c>
      <c r="D310" s="23">
        <v>1169</v>
      </c>
      <c r="E310" s="23">
        <f t="shared" si="13"/>
        <v>82999</v>
      </c>
      <c r="F310" s="2">
        <f t="shared" si="14"/>
        <v>8299.9</v>
      </c>
      <c r="G310" s="2" t="str">
        <f t="shared" ca="1" si="15"/>
        <v>=IF(E310&gt;=20000,E310*10%,0)</v>
      </c>
      <c r="J310" s="27"/>
    </row>
    <row r="311" spans="1:10" ht="25.5">
      <c r="A311" s="23" t="s">
        <v>109</v>
      </c>
      <c r="B311" s="23" t="s">
        <v>94</v>
      </c>
      <c r="C311" s="23">
        <v>76</v>
      </c>
      <c r="D311" s="23">
        <v>1296</v>
      </c>
      <c r="E311" s="23">
        <f t="shared" si="13"/>
        <v>98496</v>
      </c>
      <c r="F311" s="2">
        <f t="shared" si="14"/>
        <v>9849.6</v>
      </c>
      <c r="G311" s="2" t="str">
        <f t="shared" ca="1" si="15"/>
        <v>=IF(E311&gt;=20000,E311*10%,0)</v>
      </c>
      <c r="J311" s="27"/>
    </row>
    <row r="312" spans="1:10" ht="25.5">
      <c r="A312" s="23" t="s">
        <v>96</v>
      </c>
      <c r="B312" s="23" t="s">
        <v>97</v>
      </c>
      <c r="C312" s="23">
        <v>76</v>
      </c>
      <c r="D312" s="23">
        <v>1033</v>
      </c>
      <c r="E312" s="23">
        <f t="shared" si="13"/>
        <v>78508</v>
      </c>
      <c r="F312" s="2">
        <f t="shared" si="14"/>
        <v>7850.8</v>
      </c>
      <c r="G312" s="2" t="str">
        <f t="shared" ca="1" si="15"/>
        <v>=IF(E312&gt;=20000,E312*10%,0)</v>
      </c>
      <c r="J312" s="27"/>
    </row>
    <row r="313" spans="1:10" ht="25.5">
      <c r="A313" s="23" t="s">
        <v>104</v>
      </c>
      <c r="B313" s="23" t="s">
        <v>107</v>
      </c>
      <c r="C313" s="23">
        <v>23</v>
      </c>
      <c r="D313" s="23">
        <v>1100</v>
      </c>
      <c r="E313" s="23">
        <f t="shared" si="13"/>
        <v>25300</v>
      </c>
      <c r="F313" s="2">
        <f t="shared" si="14"/>
        <v>2530</v>
      </c>
      <c r="G313" s="2" t="str">
        <f t="shared" ca="1" si="15"/>
        <v>=IF(E313&gt;=20000,E313*10%,0)</v>
      </c>
      <c r="J313" s="27"/>
    </row>
    <row r="314" spans="1:10" ht="25.5">
      <c r="A314" s="23" t="s">
        <v>109</v>
      </c>
      <c r="B314" s="23" t="s">
        <v>94</v>
      </c>
      <c r="C314" s="23">
        <v>75</v>
      </c>
      <c r="D314" s="23">
        <v>1000</v>
      </c>
      <c r="E314" s="23">
        <f t="shared" si="13"/>
        <v>75000</v>
      </c>
      <c r="F314" s="2">
        <f t="shared" si="14"/>
        <v>7500</v>
      </c>
      <c r="G314" s="2" t="str">
        <f t="shared" ca="1" si="15"/>
        <v>=IF(E314&gt;=20000,E314*10%,0)</v>
      </c>
      <c r="J314" s="27"/>
    </row>
    <row r="315" spans="1:10" ht="25.5">
      <c r="A315" s="23" t="s">
        <v>90</v>
      </c>
      <c r="B315" s="23" t="s">
        <v>105</v>
      </c>
      <c r="C315" s="23">
        <v>41</v>
      </c>
      <c r="D315" s="23">
        <v>1202</v>
      </c>
      <c r="E315" s="23">
        <f t="shared" si="13"/>
        <v>49282</v>
      </c>
      <c r="F315" s="2">
        <f t="shared" si="14"/>
        <v>4928.2000000000007</v>
      </c>
      <c r="G315" s="2" t="str">
        <f t="shared" ca="1" si="15"/>
        <v>=IF(E315&gt;=20000,E315*10%,0)</v>
      </c>
      <c r="J315" s="27"/>
    </row>
    <row r="316" spans="1:10" ht="25.5">
      <c r="A316" s="23" t="s">
        <v>110</v>
      </c>
      <c r="B316" s="23" t="s">
        <v>94</v>
      </c>
      <c r="C316" s="23">
        <v>99</v>
      </c>
      <c r="D316" s="23">
        <v>1005</v>
      </c>
      <c r="E316" s="23">
        <f t="shared" si="13"/>
        <v>99495</v>
      </c>
      <c r="F316" s="2">
        <f t="shared" si="14"/>
        <v>9949.5</v>
      </c>
      <c r="G316" s="2" t="str">
        <f t="shared" ca="1" si="15"/>
        <v>=IF(E316&gt;=20000,E316*10%,0)</v>
      </c>
      <c r="J316" s="27"/>
    </row>
    <row r="317" spans="1:10" ht="25.5">
      <c r="A317" s="23" t="s">
        <v>96</v>
      </c>
      <c r="B317" s="23" t="s">
        <v>97</v>
      </c>
      <c r="C317" s="23">
        <v>62</v>
      </c>
      <c r="D317" s="23">
        <v>1454</v>
      </c>
      <c r="E317" s="23">
        <f t="shared" si="13"/>
        <v>90148</v>
      </c>
      <c r="F317" s="2">
        <f t="shared" si="14"/>
        <v>9014.8000000000011</v>
      </c>
      <c r="G317" s="2" t="str">
        <f t="shared" ca="1" si="15"/>
        <v>=IF(E317&gt;=20000,E317*10%,0)</v>
      </c>
      <c r="J317" s="27"/>
    </row>
    <row r="318" spans="1:10" ht="25.5">
      <c r="A318" s="23" t="s">
        <v>90</v>
      </c>
      <c r="B318" s="23" t="s">
        <v>91</v>
      </c>
      <c r="C318" s="23">
        <v>63</v>
      </c>
      <c r="D318" s="23">
        <v>1016</v>
      </c>
      <c r="E318" s="23">
        <f t="shared" si="13"/>
        <v>64008</v>
      </c>
      <c r="F318" s="2">
        <f t="shared" si="14"/>
        <v>6400.8</v>
      </c>
      <c r="G318" s="2" t="str">
        <f t="shared" ca="1" si="15"/>
        <v>=IF(E318&gt;=20000,E318*10%,0)</v>
      </c>
      <c r="J318" s="27"/>
    </row>
    <row r="319" spans="1:10" ht="25.5">
      <c r="A319" s="23" t="s">
        <v>109</v>
      </c>
      <c r="B319" s="23" t="s">
        <v>92</v>
      </c>
      <c r="C319" s="23">
        <v>4</v>
      </c>
      <c r="D319" s="23">
        <v>1049</v>
      </c>
      <c r="E319" s="23">
        <f t="shared" si="13"/>
        <v>4196</v>
      </c>
      <c r="F319" s="2">
        <f t="shared" si="14"/>
        <v>0</v>
      </c>
      <c r="G319" s="2" t="str">
        <f t="shared" ca="1" si="15"/>
        <v>=IF(E319&gt;=20000,E319*10%,0)</v>
      </c>
      <c r="J319" s="27"/>
    </row>
    <row r="320" spans="1:10" ht="25.5">
      <c r="A320" s="23" t="s">
        <v>90</v>
      </c>
      <c r="B320" s="23" t="s">
        <v>100</v>
      </c>
      <c r="C320" s="23">
        <v>4</v>
      </c>
      <c r="D320" s="23">
        <v>1202</v>
      </c>
      <c r="E320" s="23">
        <f t="shared" si="13"/>
        <v>4808</v>
      </c>
      <c r="F320" s="2">
        <f t="shared" si="14"/>
        <v>0</v>
      </c>
      <c r="G320" s="2" t="str">
        <f t="shared" ca="1" si="15"/>
        <v>=IF(E320&gt;=20000,E320*10%,0)</v>
      </c>
      <c r="J320" s="27"/>
    </row>
    <row r="321" spans="1:10" ht="25.5">
      <c r="A321" s="23" t="s">
        <v>104</v>
      </c>
      <c r="B321" s="23" t="s">
        <v>100</v>
      </c>
      <c r="C321" s="23">
        <v>18</v>
      </c>
      <c r="D321" s="23">
        <v>1462</v>
      </c>
      <c r="E321" s="23">
        <f t="shared" si="13"/>
        <v>26316</v>
      </c>
      <c r="F321" s="2">
        <f t="shared" si="14"/>
        <v>2631.6000000000004</v>
      </c>
      <c r="G321" s="2" t="str">
        <f t="shared" ca="1" si="15"/>
        <v>=IF(E321&gt;=20000,E321*10%,0)</v>
      </c>
      <c r="J321" s="27"/>
    </row>
    <row r="322" spans="1:10" ht="25.5">
      <c r="A322" s="23" t="s">
        <v>104</v>
      </c>
      <c r="B322" s="23" t="s">
        <v>105</v>
      </c>
      <c r="C322" s="23">
        <v>49</v>
      </c>
      <c r="D322" s="23">
        <v>1109</v>
      </c>
      <c r="E322" s="23">
        <f t="shared" si="13"/>
        <v>54341</v>
      </c>
      <c r="F322" s="2">
        <f t="shared" si="14"/>
        <v>5434.1</v>
      </c>
      <c r="G322" s="2" t="str">
        <f t="shared" ca="1" si="15"/>
        <v>=IF(E322&gt;=20000,E322*10%,0)</v>
      </c>
      <c r="J322" s="27"/>
    </row>
    <row r="323" spans="1:10" ht="25.5">
      <c r="A323" s="23" t="s">
        <v>104</v>
      </c>
      <c r="B323" s="23" t="s">
        <v>100</v>
      </c>
      <c r="C323" s="23">
        <v>46</v>
      </c>
      <c r="D323" s="23">
        <v>1443</v>
      </c>
      <c r="E323" s="23">
        <f t="shared" ref="E323:E386" si="16">C323*D323</f>
        <v>66378</v>
      </c>
      <c r="F323" s="2">
        <f t="shared" ref="F323:F386" si="17">IF(E323&gt;=20000,E323*10%,0)</f>
        <v>6637.8</v>
      </c>
      <c r="G323" s="2" t="str">
        <f t="shared" ref="G323:G386" ca="1" si="18">_xlfn.FORMULATEXT(F323)</f>
        <v>=IF(E323&gt;=20000,E323*10%,0)</v>
      </c>
      <c r="J323" s="27"/>
    </row>
    <row r="324" spans="1:10" ht="25.5">
      <c r="A324" s="23" t="s">
        <v>99</v>
      </c>
      <c r="B324" s="23" t="s">
        <v>91</v>
      </c>
      <c r="C324" s="23">
        <v>24</v>
      </c>
      <c r="D324" s="23">
        <v>1019</v>
      </c>
      <c r="E324" s="23">
        <f t="shared" si="16"/>
        <v>24456</v>
      </c>
      <c r="F324" s="2">
        <f t="shared" si="17"/>
        <v>2445.6</v>
      </c>
      <c r="G324" s="2" t="str">
        <f t="shared" ca="1" si="18"/>
        <v>=IF(E324&gt;=20000,E324*10%,0)</v>
      </c>
      <c r="J324" s="27"/>
    </row>
    <row r="325" spans="1:10" ht="25.5">
      <c r="A325" s="23" t="s">
        <v>109</v>
      </c>
      <c r="B325" s="23" t="s">
        <v>105</v>
      </c>
      <c r="C325" s="23">
        <v>35</v>
      </c>
      <c r="D325" s="23">
        <v>1144</v>
      </c>
      <c r="E325" s="23">
        <f t="shared" si="16"/>
        <v>40040</v>
      </c>
      <c r="F325" s="2">
        <f t="shared" si="17"/>
        <v>4004</v>
      </c>
      <c r="G325" s="2" t="str">
        <f t="shared" ca="1" si="18"/>
        <v>=IF(E325&gt;=20000,E325*10%,0)</v>
      </c>
      <c r="J325" s="27"/>
    </row>
    <row r="326" spans="1:10" ht="25.5">
      <c r="A326" s="23" t="s">
        <v>96</v>
      </c>
      <c r="B326" s="23" t="s">
        <v>94</v>
      </c>
      <c r="C326" s="23">
        <v>24</v>
      </c>
      <c r="D326" s="23">
        <v>1142</v>
      </c>
      <c r="E326" s="23">
        <f t="shared" si="16"/>
        <v>27408</v>
      </c>
      <c r="F326" s="2">
        <f t="shared" si="17"/>
        <v>2740.8</v>
      </c>
      <c r="G326" s="2" t="str">
        <f t="shared" ca="1" si="18"/>
        <v>=IF(E326&gt;=20000,E326*10%,0)</v>
      </c>
      <c r="J326" s="27"/>
    </row>
    <row r="327" spans="1:10" ht="25.5">
      <c r="A327" s="23" t="s">
        <v>109</v>
      </c>
      <c r="B327" s="23" t="s">
        <v>91</v>
      </c>
      <c r="C327" s="23">
        <v>32</v>
      </c>
      <c r="D327" s="23">
        <v>1343</v>
      </c>
      <c r="E327" s="23">
        <f t="shared" si="16"/>
        <v>42976</v>
      </c>
      <c r="F327" s="2">
        <f t="shared" si="17"/>
        <v>4297.6000000000004</v>
      </c>
      <c r="G327" s="2" t="str">
        <f t="shared" ca="1" si="18"/>
        <v>=IF(E327&gt;=20000,E327*10%,0)</v>
      </c>
      <c r="J327" s="27"/>
    </row>
    <row r="328" spans="1:10" ht="25.5">
      <c r="A328" s="23" t="s">
        <v>104</v>
      </c>
      <c r="B328" s="23" t="s">
        <v>97</v>
      </c>
      <c r="C328" s="23">
        <v>39</v>
      </c>
      <c r="D328" s="23">
        <v>1110</v>
      </c>
      <c r="E328" s="23">
        <f t="shared" si="16"/>
        <v>43290</v>
      </c>
      <c r="F328" s="2">
        <f t="shared" si="17"/>
        <v>4329</v>
      </c>
      <c r="G328" s="2" t="str">
        <f t="shared" ca="1" si="18"/>
        <v>=IF(E328&gt;=20000,E328*10%,0)</v>
      </c>
      <c r="J328" s="27"/>
    </row>
    <row r="329" spans="1:10" ht="25.5">
      <c r="A329" s="23" t="s">
        <v>109</v>
      </c>
      <c r="B329" s="23" t="s">
        <v>97</v>
      </c>
      <c r="C329" s="23">
        <v>9</v>
      </c>
      <c r="D329" s="23">
        <v>1212</v>
      </c>
      <c r="E329" s="23">
        <f t="shared" si="16"/>
        <v>10908</v>
      </c>
      <c r="F329" s="2">
        <f t="shared" si="17"/>
        <v>0</v>
      </c>
      <c r="G329" s="2" t="str">
        <f t="shared" ca="1" si="18"/>
        <v>=IF(E329&gt;=20000,E329*10%,0)</v>
      </c>
      <c r="J329" s="27"/>
    </row>
    <row r="330" spans="1:10" ht="25.5">
      <c r="A330" s="23" t="s">
        <v>96</v>
      </c>
      <c r="B330" s="23" t="s">
        <v>107</v>
      </c>
      <c r="C330" s="23">
        <v>14</v>
      </c>
      <c r="D330" s="23">
        <v>1267</v>
      </c>
      <c r="E330" s="23">
        <f t="shared" si="16"/>
        <v>17738</v>
      </c>
      <c r="F330" s="2">
        <f t="shared" si="17"/>
        <v>0</v>
      </c>
      <c r="G330" s="2" t="str">
        <f t="shared" ca="1" si="18"/>
        <v>=IF(E330&gt;=20000,E330*10%,0)</v>
      </c>
      <c r="J330" s="27"/>
    </row>
    <row r="331" spans="1:10" ht="25.5">
      <c r="A331" s="23" t="s">
        <v>90</v>
      </c>
      <c r="B331" s="23" t="s">
        <v>94</v>
      </c>
      <c r="C331" s="23">
        <v>49</v>
      </c>
      <c r="D331" s="23">
        <v>1012</v>
      </c>
      <c r="E331" s="23">
        <f t="shared" si="16"/>
        <v>49588</v>
      </c>
      <c r="F331" s="2">
        <f t="shared" si="17"/>
        <v>4958.8</v>
      </c>
      <c r="G331" s="2" t="str">
        <f t="shared" ca="1" si="18"/>
        <v>=IF(E331&gt;=20000,E331*10%,0)</v>
      </c>
      <c r="J331" s="27"/>
    </row>
    <row r="332" spans="1:10" ht="25.5">
      <c r="A332" s="23" t="s">
        <v>104</v>
      </c>
      <c r="B332" s="23" t="s">
        <v>107</v>
      </c>
      <c r="C332" s="23">
        <v>9</v>
      </c>
      <c r="D332" s="23">
        <v>1427</v>
      </c>
      <c r="E332" s="23">
        <f t="shared" si="16"/>
        <v>12843</v>
      </c>
      <c r="F332" s="2">
        <f t="shared" si="17"/>
        <v>0</v>
      </c>
      <c r="G332" s="2" t="str">
        <f t="shared" ca="1" si="18"/>
        <v>=IF(E332&gt;=20000,E332*10%,0)</v>
      </c>
      <c r="J332" s="27"/>
    </row>
    <row r="333" spans="1:10" ht="25.5">
      <c r="A333" s="23" t="s">
        <v>90</v>
      </c>
      <c r="B333" s="23" t="s">
        <v>107</v>
      </c>
      <c r="C333" s="23">
        <v>72</v>
      </c>
      <c r="D333" s="23">
        <v>1312</v>
      </c>
      <c r="E333" s="23">
        <f t="shared" si="16"/>
        <v>94464</v>
      </c>
      <c r="F333" s="2">
        <f t="shared" si="17"/>
        <v>9446.4</v>
      </c>
      <c r="G333" s="2" t="str">
        <f t="shared" ca="1" si="18"/>
        <v>=IF(E333&gt;=20000,E333*10%,0)</v>
      </c>
      <c r="J333" s="27"/>
    </row>
    <row r="334" spans="1:10" ht="25.5">
      <c r="A334" s="23" t="s">
        <v>90</v>
      </c>
      <c r="B334" s="23" t="s">
        <v>91</v>
      </c>
      <c r="C334" s="23">
        <v>79</v>
      </c>
      <c r="D334" s="23">
        <v>1158</v>
      </c>
      <c r="E334" s="23">
        <f t="shared" si="16"/>
        <v>91482</v>
      </c>
      <c r="F334" s="2">
        <f t="shared" si="17"/>
        <v>9148.2000000000007</v>
      </c>
      <c r="G334" s="2" t="str">
        <f t="shared" ca="1" si="18"/>
        <v>=IF(E334&gt;=20000,E334*10%,0)</v>
      </c>
      <c r="J334" s="27"/>
    </row>
    <row r="335" spans="1:10" ht="25.5">
      <c r="A335" s="23" t="s">
        <v>110</v>
      </c>
      <c r="B335" s="23" t="s">
        <v>107</v>
      </c>
      <c r="C335" s="23">
        <v>22</v>
      </c>
      <c r="D335" s="23">
        <v>1497</v>
      </c>
      <c r="E335" s="23">
        <f t="shared" si="16"/>
        <v>32934</v>
      </c>
      <c r="F335" s="2">
        <f t="shared" si="17"/>
        <v>3293.4</v>
      </c>
      <c r="G335" s="2" t="str">
        <f t="shared" ca="1" si="18"/>
        <v>=IF(E335&gt;=20000,E335*10%,0)</v>
      </c>
      <c r="J335" s="27"/>
    </row>
    <row r="336" spans="1:10" ht="25.5">
      <c r="A336" s="23" t="s">
        <v>90</v>
      </c>
      <c r="B336" s="23" t="s">
        <v>97</v>
      </c>
      <c r="C336" s="23">
        <v>56</v>
      </c>
      <c r="D336" s="23">
        <v>1073</v>
      </c>
      <c r="E336" s="23">
        <f t="shared" si="16"/>
        <v>60088</v>
      </c>
      <c r="F336" s="2">
        <f t="shared" si="17"/>
        <v>6008.8</v>
      </c>
      <c r="G336" s="2" t="str">
        <f t="shared" ca="1" si="18"/>
        <v>=IF(E336&gt;=20000,E336*10%,0)</v>
      </c>
      <c r="J336" s="27"/>
    </row>
    <row r="337" spans="1:10" ht="25.5">
      <c r="A337" s="23" t="s">
        <v>104</v>
      </c>
      <c r="B337" s="23" t="s">
        <v>94</v>
      </c>
      <c r="C337" s="23">
        <v>93</v>
      </c>
      <c r="D337" s="23">
        <v>1267</v>
      </c>
      <c r="E337" s="23">
        <f t="shared" si="16"/>
        <v>117831</v>
      </c>
      <c r="F337" s="2">
        <f t="shared" si="17"/>
        <v>11783.1</v>
      </c>
      <c r="G337" s="2" t="str">
        <f t="shared" ca="1" si="18"/>
        <v>=IF(E337&gt;=20000,E337*10%,0)</v>
      </c>
      <c r="J337" s="27"/>
    </row>
    <row r="338" spans="1:10" ht="25.5">
      <c r="A338" s="23" t="s">
        <v>104</v>
      </c>
      <c r="B338" s="23" t="s">
        <v>92</v>
      </c>
      <c r="C338" s="23">
        <v>26</v>
      </c>
      <c r="D338" s="23">
        <v>1164</v>
      </c>
      <c r="E338" s="23">
        <f t="shared" si="16"/>
        <v>30264</v>
      </c>
      <c r="F338" s="2">
        <f t="shared" si="17"/>
        <v>3026.4</v>
      </c>
      <c r="G338" s="2" t="str">
        <f t="shared" ca="1" si="18"/>
        <v>=IF(E338&gt;=20000,E338*10%,0)</v>
      </c>
      <c r="J338" s="27"/>
    </row>
    <row r="339" spans="1:10" ht="25.5">
      <c r="A339" s="23" t="s">
        <v>90</v>
      </c>
      <c r="B339" s="23" t="s">
        <v>91</v>
      </c>
      <c r="C339" s="23">
        <v>67</v>
      </c>
      <c r="D339" s="23">
        <v>1329</v>
      </c>
      <c r="E339" s="23">
        <f t="shared" si="16"/>
        <v>89043</v>
      </c>
      <c r="F339" s="2">
        <f t="shared" si="17"/>
        <v>8904.3000000000011</v>
      </c>
      <c r="G339" s="2" t="str">
        <f t="shared" ca="1" si="18"/>
        <v>=IF(E339&gt;=20000,E339*10%,0)</v>
      </c>
      <c r="J339" s="27"/>
    </row>
    <row r="340" spans="1:10" ht="25.5">
      <c r="A340" s="23" t="s">
        <v>104</v>
      </c>
      <c r="B340" s="23" t="s">
        <v>92</v>
      </c>
      <c r="C340" s="23">
        <v>98</v>
      </c>
      <c r="D340" s="23">
        <v>1010</v>
      </c>
      <c r="E340" s="23">
        <f t="shared" si="16"/>
        <v>98980</v>
      </c>
      <c r="F340" s="2">
        <f t="shared" si="17"/>
        <v>9898</v>
      </c>
      <c r="G340" s="2" t="str">
        <f t="shared" ca="1" si="18"/>
        <v>=IF(E340&gt;=20000,E340*10%,0)</v>
      </c>
      <c r="J340" s="27"/>
    </row>
    <row r="341" spans="1:10" ht="25.5">
      <c r="A341" s="23" t="s">
        <v>104</v>
      </c>
      <c r="B341" s="23" t="s">
        <v>100</v>
      </c>
      <c r="C341" s="23">
        <v>59</v>
      </c>
      <c r="D341" s="23">
        <v>1474</v>
      </c>
      <c r="E341" s="23">
        <f t="shared" si="16"/>
        <v>86966</v>
      </c>
      <c r="F341" s="2">
        <f t="shared" si="17"/>
        <v>8696.6</v>
      </c>
      <c r="G341" s="2" t="str">
        <f t="shared" ca="1" si="18"/>
        <v>=IF(E341&gt;=20000,E341*10%,0)</v>
      </c>
      <c r="J341" s="27"/>
    </row>
    <row r="342" spans="1:10" ht="25.5">
      <c r="A342" s="23" t="s">
        <v>90</v>
      </c>
      <c r="B342" s="23" t="s">
        <v>91</v>
      </c>
      <c r="C342" s="23">
        <v>5</v>
      </c>
      <c r="D342" s="23">
        <v>1231</v>
      </c>
      <c r="E342" s="23">
        <f t="shared" si="16"/>
        <v>6155</v>
      </c>
      <c r="F342" s="2">
        <f t="shared" si="17"/>
        <v>0</v>
      </c>
      <c r="G342" s="2" t="str">
        <f t="shared" ca="1" si="18"/>
        <v>=IF(E342&gt;=20000,E342*10%,0)</v>
      </c>
      <c r="J342" s="27"/>
    </row>
    <row r="343" spans="1:10" ht="25.5">
      <c r="A343" s="23" t="s">
        <v>110</v>
      </c>
      <c r="B343" s="23" t="s">
        <v>94</v>
      </c>
      <c r="C343" s="23">
        <v>61</v>
      </c>
      <c r="D343" s="23">
        <v>1457</v>
      </c>
      <c r="E343" s="23">
        <f t="shared" si="16"/>
        <v>88877</v>
      </c>
      <c r="F343" s="2">
        <f t="shared" si="17"/>
        <v>8887.7000000000007</v>
      </c>
      <c r="G343" s="2" t="str">
        <f t="shared" ca="1" si="18"/>
        <v>=IF(E343&gt;=20000,E343*10%,0)</v>
      </c>
      <c r="J343" s="27"/>
    </row>
    <row r="344" spans="1:10" ht="25.5">
      <c r="A344" s="23" t="s">
        <v>109</v>
      </c>
      <c r="B344" s="23" t="s">
        <v>92</v>
      </c>
      <c r="C344" s="23">
        <v>84</v>
      </c>
      <c r="D344" s="23">
        <v>1247</v>
      </c>
      <c r="E344" s="23">
        <f t="shared" si="16"/>
        <v>104748</v>
      </c>
      <c r="F344" s="2">
        <f t="shared" si="17"/>
        <v>10474.800000000001</v>
      </c>
      <c r="G344" s="2" t="str">
        <f t="shared" ca="1" si="18"/>
        <v>=IF(E344&gt;=20000,E344*10%,0)</v>
      </c>
      <c r="J344" s="27"/>
    </row>
    <row r="345" spans="1:10" ht="25.5">
      <c r="A345" s="23" t="s">
        <v>99</v>
      </c>
      <c r="B345" s="23" t="s">
        <v>91</v>
      </c>
      <c r="C345" s="23">
        <v>88</v>
      </c>
      <c r="D345" s="23">
        <v>1011</v>
      </c>
      <c r="E345" s="23">
        <f t="shared" si="16"/>
        <v>88968</v>
      </c>
      <c r="F345" s="2">
        <f t="shared" si="17"/>
        <v>8896.8000000000011</v>
      </c>
      <c r="G345" s="2" t="str">
        <f t="shared" ca="1" si="18"/>
        <v>=IF(E345&gt;=20000,E345*10%,0)</v>
      </c>
      <c r="J345" s="27"/>
    </row>
    <row r="346" spans="1:10" ht="25.5">
      <c r="A346" s="23" t="s">
        <v>90</v>
      </c>
      <c r="B346" s="23" t="s">
        <v>97</v>
      </c>
      <c r="C346" s="23">
        <v>67</v>
      </c>
      <c r="D346" s="23">
        <v>1350</v>
      </c>
      <c r="E346" s="23">
        <f t="shared" si="16"/>
        <v>90450</v>
      </c>
      <c r="F346" s="2">
        <f t="shared" si="17"/>
        <v>9045</v>
      </c>
      <c r="G346" s="2" t="str">
        <f t="shared" ca="1" si="18"/>
        <v>=IF(E346&gt;=20000,E346*10%,0)</v>
      </c>
      <c r="J346" s="27"/>
    </row>
    <row r="347" spans="1:10" ht="25.5">
      <c r="A347" s="23" t="s">
        <v>96</v>
      </c>
      <c r="B347" s="23" t="s">
        <v>107</v>
      </c>
      <c r="C347" s="23">
        <v>55</v>
      </c>
      <c r="D347" s="23">
        <v>1305</v>
      </c>
      <c r="E347" s="23">
        <f t="shared" si="16"/>
        <v>71775</v>
      </c>
      <c r="F347" s="2">
        <f t="shared" si="17"/>
        <v>7177.5</v>
      </c>
      <c r="G347" s="2" t="str">
        <f t="shared" ca="1" si="18"/>
        <v>=IF(E347&gt;=20000,E347*10%,0)</v>
      </c>
      <c r="J347" s="27"/>
    </row>
    <row r="348" spans="1:10" ht="25.5">
      <c r="A348" s="23" t="s">
        <v>110</v>
      </c>
      <c r="B348" s="23" t="s">
        <v>105</v>
      </c>
      <c r="C348" s="23">
        <v>39</v>
      </c>
      <c r="D348" s="23">
        <v>1387</v>
      </c>
      <c r="E348" s="23">
        <f t="shared" si="16"/>
        <v>54093</v>
      </c>
      <c r="F348" s="2">
        <f t="shared" si="17"/>
        <v>5409.3</v>
      </c>
      <c r="G348" s="2" t="str">
        <f t="shared" ca="1" si="18"/>
        <v>=IF(E348&gt;=20000,E348*10%,0)</v>
      </c>
      <c r="J348" s="27"/>
    </row>
    <row r="349" spans="1:10" ht="25.5">
      <c r="A349" s="23" t="s">
        <v>99</v>
      </c>
      <c r="B349" s="23" t="s">
        <v>105</v>
      </c>
      <c r="C349" s="23">
        <v>97</v>
      </c>
      <c r="D349" s="23">
        <v>1009</v>
      </c>
      <c r="E349" s="23">
        <f t="shared" si="16"/>
        <v>97873</v>
      </c>
      <c r="F349" s="2">
        <f t="shared" si="17"/>
        <v>9787.3000000000011</v>
      </c>
      <c r="G349" s="2" t="str">
        <f t="shared" ca="1" si="18"/>
        <v>=IF(E349&gt;=20000,E349*10%,0)</v>
      </c>
      <c r="J349" s="27"/>
    </row>
    <row r="350" spans="1:10" ht="25.5">
      <c r="A350" s="23" t="s">
        <v>104</v>
      </c>
      <c r="B350" s="23" t="s">
        <v>94</v>
      </c>
      <c r="C350" s="23">
        <v>16</v>
      </c>
      <c r="D350" s="23">
        <v>1127</v>
      </c>
      <c r="E350" s="23">
        <f t="shared" si="16"/>
        <v>18032</v>
      </c>
      <c r="F350" s="2">
        <f t="shared" si="17"/>
        <v>0</v>
      </c>
      <c r="G350" s="2" t="str">
        <f t="shared" ca="1" si="18"/>
        <v>=IF(E350&gt;=20000,E350*10%,0)</v>
      </c>
      <c r="J350" s="27"/>
    </row>
    <row r="351" spans="1:10" ht="25.5">
      <c r="A351" s="23" t="s">
        <v>109</v>
      </c>
      <c r="B351" s="23" t="s">
        <v>105</v>
      </c>
      <c r="C351" s="23">
        <v>52</v>
      </c>
      <c r="D351" s="23">
        <v>1491</v>
      </c>
      <c r="E351" s="23">
        <f t="shared" si="16"/>
        <v>77532</v>
      </c>
      <c r="F351" s="2">
        <f t="shared" si="17"/>
        <v>7753.2000000000007</v>
      </c>
      <c r="G351" s="2" t="str">
        <f t="shared" ca="1" si="18"/>
        <v>=IF(E351&gt;=20000,E351*10%,0)</v>
      </c>
      <c r="J351" s="27"/>
    </row>
    <row r="352" spans="1:10" ht="25.5">
      <c r="A352" s="23" t="s">
        <v>90</v>
      </c>
      <c r="B352" s="23" t="s">
        <v>92</v>
      </c>
      <c r="C352" s="23">
        <v>60</v>
      </c>
      <c r="D352" s="23">
        <v>1127</v>
      </c>
      <c r="E352" s="23">
        <f t="shared" si="16"/>
        <v>67620</v>
      </c>
      <c r="F352" s="2">
        <f t="shared" si="17"/>
        <v>6762</v>
      </c>
      <c r="G352" s="2" t="str">
        <f t="shared" ca="1" si="18"/>
        <v>=IF(E352&gt;=20000,E352*10%,0)</v>
      </c>
      <c r="J352" s="27"/>
    </row>
    <row r="353" spans="1:10" ht="25.5">
      <c r="A353" s="23" t="s">
        <v>99</v>
      </c>
      <c r="B353" s="23" t="s">
        <v>105</v>
      </c>
      <c r="C353" s="23">
        <v>9</v>
      </c>
      <c r="D353" s="23">
        <v>1457</v>
      </c>
      <c r="E353" s="23">
        <f t="shared" si="16"/>
        <v>13113</v>
      </c>
      <c r="F353" s="2">
        <f t="shared" si="17"/>
        <v>0</v>
      </c>
      <c r="G353" s="2" t="str">
        <f t="shared" ca="1" si="18"/>
        <v>=IF(E353&gt;=20000,E353*10%,0)</v>
      </c>
      <c r="J353" s="27"/>
    </row>
    <row r="354" spans="1:10" ht="25.5">
      <c r="A354" s="23" t="s">
        <v>90</v>
      </c>
      <c r="B354" s="23" t="s">
        <v>97</v>
      </c>
      <c r="C354" s="23">
        <v>100</v>
      </c>
      <c r="D354" s="23">
        <v>1092</v>
      </c>
      <c r="E354" s="23">
        <f t="shared" si="16"/>
        <v>109200</v>
      </c>
      <c r="F354" s="2">
        <f t="shared" si="17"/>
        <v>10920</v>
      </c>
      <c r="G354" s="2" t="str">
        <f t="shared" ca="1" si="18"/>
        <v>=IF(E354&gt;=20000,E354*10%,0)</v>
      </c>
      <c r="J354" s="27"/>
    </row>
    <row r="355" spans="1:10" ht="25.5">
      <c r="A355" s="23" t="s">
        <v>110</v>
      </c>
      <c r="B355" s="23" t="s">
        <v>107</v>
      </c>
      <c r="C355" s="23">
        <v>18</v>
      </c>
      <c r="D355" s="23">
        <v>1343</v>
      </c>
      <c r="E355" s="23">
        <f t="shared" si="16"/>
        <v>24174</v>
      </c>
      <c r="F355" s="2">
        <f t="shared" si="17"/>
        <v>2417.4</v>
      </c>
      <c r="G355" s="2" t="str">
        <f t="shared" ca="1" si="18"/>
        <v>=IF(E355&gt;=20000,E355*10%,0)</v>
      </c>
      <c r="J355" s="27"/>
    </row>
    <row r="356" spans="1:10" ht="25.5">
      <c r="A356" s="23" t="s">
        <v>110</v>
      </c>
      <c r="B356" s="23" t="s">
        <v>100</v>
      </c>
      <c r="C356" s="23">
        <v>16</v>
      </c>
      <c r="D356" s="23">
        <v>1146</v>
      </c>
      <c r="E356" s="23">
        <f t="shared" si="16"/>
        <v>18336</v>
      </c>
      <c r="F356" s="2">
        <f t="shared" si="17"/>
        <v>0</v>
      </c>
      <c r="G356" s="2" t="str">
        <f t="shared" ca="1" si="18"/>
        <v>=IF(E356&gt;=20000,E356*10%,0)</v>
      </c>
      <c r="J356" s="27"/>
    </row>
    <row r="357" spans="1:10" ht="25.5">
      <c r="A357" s="23" t="s">
        <v>109</v>
      </c>
      <c r="B357" s="23" t="s">
        <v>100</v>
      </c>
      <c r="C357" s="23">
        <v>69</v>
      </c>
      <c r="D357" s="23">
        <v>1473</v>
      </c>
      <c r="E357" s="23">
        <f t="shared" si="16"/>
        <v>101637</v>
      </c>
      <c r="F357" s="2">
        <f t="shared" si="17"/>
        <v>10163.700000000001</v>
      </c>
      <c r="G357" s="2" t="str">
        <f t="shared" ca="1" si="18"/>
        <v>=IF(E357&gt;=20000,E357*10%,0)</v>
      </c>
      <c r="J357" s="27"/>
    </row>
    <row r="358" spans="1:10" ht="25.5">
      <c r="A358" s="23" t="s">
        <v>104</v>
      </c>
      <c r="B358" s="23" t="s">
        <v>107</v>
      </c>
      <c r="C358" s="23">
        <v>36</v>
      </c>
      <c r="D358" s="23">
        <v>1270</v>
      </c>
      <c r="E358" s="23">
        <f t="shared" si="16"/>
        <v>45720</v>
      </c>
      <c r="F358" s="2">
        <f t="shared" si="17"/>
        <v>4572</v>
      </c>
      <c r="G358" s="2" t="str">
        <f t="shared" ca="1" si="18"/>
        <v>=IF(E358&gt;=20000,E358*10%,0)</v>
      </c>
      <c r="J358" s="27"/>
    </row>
    <row r="359" spans="1:10" ht="25.5">
      <c r="A359" s="23" t="s">
        <v>99</v>
      </c>
      <c r="B359" s="23" t="s">
        <v>97</v>
      </c>
      <c r="C359" s="23">
        <v>59</v>
      </c>
      <c r="D359" s="23">
        <v>1221</v>
      </c>
      <c r="E359" s="23">
        <f t="shared" si="16"/>
        <v>72039</v>
      </c>
      <c r="F359" s="2">
        <f t="shared" si="17"/>
        <v>7203.9000000000005</v>
      </c>
      <c r="G359" s="2" t="str">
        <f t="shared" ca="1" si="18"/>
        <v>=IF(E359&gt;=20000,E359*10%,0)</v>
      </c>
      <c r="J359" s="27"/>
    </row>
    <row r="360" spans="1:10" ht="25.5">
      <c r="A360" s="23" t="s">
        <v>104</v>
      </c>
      <c r="B360" s="23" t="s">
        <v>91</v>
      </c>
      <c r="C360" s="23">
        <v>93</v>
      </c>
      <c r="D360" s="23">
        <v>1153</v>
      </c>
      <c r="E360" s="23">
        <f t="shared" si="16"/>
        <v>107229</v>
      </c>
      <c r="F360" s="2">
        <f t="shared" si="17"/>
        <v>10722.900000000001</v>
      </c>
      <c r="G360" s="2" t="str">
        <f t="shared" ca="1" si="18"/>
        <v>=IF(E360&gt;=20000,E360*10%,0)</v>
      </c>
      <c r="J360" s="27"/>
    </row>
    <row r="361" spans="1:10" ht="25.5">
      <c r="A361" s="23" t="s">
        <v>109</v>
      </c>
      <c r="B361" s="23" t="s">
        <v>100</v>
      </c>
      <c r="C361" s="23">
        <v>61</v>
      </c>
      <c r="D361" s="23">
        <v>1139</v>
      </c>
      <c r="E361" s="23">
        <f t="shared" si="16"/>
        <v>69479</v>
      </c>
      <c r="F361" s="2">
        <f t="shared" si="17"/>
        <v>6947.9000000000005</v>
      </c>
      <c r="G361" s="2" t="str">
        <f t="shared" ca="1" si="18"/>
        <v>=IF(E361&gt;=20000,E361*10%,0)</v>
      </c>
      <c r="J361" s="27"/>
    </row>
    <row r="362" spans="1:10" ht="25.5">
      <c r="A362" s="23" t="s">
        <v>110</v>
      </c>
      <c r="B362" s="23" t="s">
        <v>91</v>
      </c>
      <c r="C362" s="23">
        <v>82</v>
      </c>
      <c r="D362" s="23">
        <v>1082</v>
      </c>
      <c r="E362" s="23">
        <f t="shared" si="16"/>
        <v>88724</v>
      </c>
      <c r="F362" s="2">
        <f t="shared" si="17"/>
        <v>8872.4</v>
      </c>
      <c r="G362" s="2" t="str">
        <f t="shared" ca="1" si="18"/>
        <v>=IF(E362&gt;=20000,E362*10%,0)</v>
      </c>
      <c r="J362" s="27"/>
    </row>
    <row r="363" spans="1:10" ht="25.5">
      <c r="A363" s="23" t="s">
        <v>99</v>
      </c>
      <c r="B363" s="23" t="s">
        <v>92</v>
      </c>
      <c r="C363" s="23">
        <v>53</v>
      </c>
      <c r="D363" s="23">
        <v>1275</v>
      </c>
      <c r="E363" s="23">
        <f t="shared" si="16"/>
        <v>67575</v>
      </c>
      <c r="F363" s="2">
        <f t="shared" si="17"/>
        <v>6757.5</v>
      </c>
      <c r="G363" s="2" t="str">
        <f t="shared" ca="1" si="18"/>
        <v>=IF(E363&gt;=20000,E363*10%,0)</v>
      </c>
      <c r="J363" s="27"/>
    </row>
    <row r="364" spans="1:10" ht="25.5">
      <c r="A364" s="23" t="s">
        <v>110</v>
      </c>
      <c r="B364" s="23" t="s">
        <v>107</v>
      </c>
      <c r="C364" s="23">
        <v>30</v>
      </c>
      <c r="D364" s="23">
        <v>1089</v>
      </c>
      <c r="E364" s="23">
        <f t="shared" si="16"/>
        <v>32670</v>
      </c>
      <c r="F364" s="2">
        <f t="shared" si="17"/>
        <v>3267</v>
      </c>
      <c r="G364" s="2" t="str">
        <f t="shared" ca="1" si="18"/>
        <v>=IF(E364&gt;=20000,E364*10%,0)</v>
      </c>
      <c r="J364" s="27"/>
    </row>
    <row r="365" spans="1:10" ht="25.5">
      <c r="A365" s="23" t="s">
        <v>96</v>
      </c>
      <c r="B365" s="23" t="s">
        <v>105</v>
      </c>
      <c r="C365" s="23">
        <v>10</v>
      </c>
      <c r="D365" s="23">
        <v>1076</v>
      </c>
      <c r="E365" s="23">
        <f t="shared" si="16"/>
        <v>10760</v>
      </c>
      <c r="F365" s="2">
        <f t="shared" si="17"/>
        <v>0</v>
      </c>
      <c r="G365" s="2" t="str">
        <f t="shared" ca="1" si="18"/>
        <v>=IF(E365&gt;=20000,E365*10%,0)</v>
      </c>
      <c r="J365" s="27"/>
    </row>
    <row r="366" spans="1:10" ht="25.5">
      <c r="A366" s="23" t="s">
        <v>96</v>
      </c>
      <c r="B366" s="23" t="s">
        <v>100</v>
      </c>
      <c r="C366" s="23">
        <v>95</v>
      </c>
      <c r="D366" s="23">
        <v>1184</v>
      </c>
      <c r="E366" s="23">
        <f t="shared" si="16"/>
        <v>112480</v>
      </c>
      <c r="F366" s="2">
        <f t="shared" si="17"/>
        <v>11248</v>
      </c>
      <c r="G366" s="2" t="str">
        <f t="shared" ca="1" si="18"/>
        <v>=IF(E366&gt;=20000,E366*10%,0)</v>
      </c>
      <c r="J366" s="27"/>
    </row>
    <row r="367" spans="1:10" ht="25.5">
      <c r="A367" s="23" t="s">
        <v>90</v>
      </c>
      <c r="B367" s="23" t="s">
        <v>105</v>
      </c>
      <c r="C367" s="23">
        <v>27</v>
      </c>
      <c r="D367" s="23">
        <v>1156</v>
      </c>
      <c r="E367" s="23">
        <f t="shared" si="16"/>
        <v>31212</v>
      </c>
      <c r="F367" s="2">
        <f t="shared" si="17"/>
        <v>3121.2000000000003</v>
      </c>
      <c r="G367" s="2" t="str">
        <f t="shared" ca="1" si="18"/>
        <v>=IF(E367&gt;=20000,E367*10%,0)</v>
      </c>
      <c r="J367" s="27"/>
    </row>
    <row r="368" spans="1:10" ht="25.5">
      <c r="A368" s="23" t="s">
        <v>99</v>
      </c>
      <c r="B368" s="23" t="s">
        <v>105</v>
      </c>
      <c r="C368" s="23">
        <v>73</v>
      </c>
      <c r="D368" s="23">
        <v>1266</v>
      </c>
      <c r="E368" s="23">
        <f t="shared" si="16"/>
        <v>92418</v>
      </c>
      <c r="F368" s="2">
        <f t="shared" si="17"/>
        <v>9241.8000000000011</v>
      </c>
      <c r="G368" s="2" t="str">
        <f t="shared" ca="1" si="18"/>
        <v>=IF(E368&gt;=20000,E368*10%,0)</v>
      </c>
      <c r="J368" s="27"/>
    </row>
    <row r="369" spans="1:10" ht="25.5">
      <c r="A369" s="23" t="s">
        <v>109</v>
      </c>
      <c r="B369" s="23" t="s">
        <v>92</v>
      </c>
      <c r="C369" s="23">
        <v>81</v>
      </c>
      <c r="D369" s="23">
        <v>1310</v>
      </c>
      <c r="E369" s="23">
        <f t="shared" si="16"/>
        <v>106110</v>
      </c>
      <c r="F369" s="2">
        <f t="shared" si="17"/>
        <v>10611</v>
      </c>
      <c r="G369" s="2" t="str">
        <f t="shared" ca="1" si="18"/>
        <v>=IF(E369&gt;=20000,E369*10%,0)</v>
      </c>
      <c r="J369" s="27"/>
    </row>
    <row r="370" spans="1:10" ht="25.5">
      <c r="A370" s="23" t="s">
        <v>109</v>
      </c>
      <c r="B370" s="23" t="s">
        <v>100</v>
      </c>
      <c r="C370" s="23">
        <v>65</v>
      </c>
      <c r="D370" s="23">
        <v>1496</v>
      </c>
      <c r="E370" s="23">
        <f t="shared" si="16"/>
        <v>97240</v>
      </c>
      <c r="F370" s="2">
        <f t="shared" si="17"/>
        <v>9724</v>
      </c>
      <c r="G370" s="2" t="str">
        <f t="shared" ca="1" si="18"/>
        <v>=IF(E370&gt;=20000,E370*10%,0)</v>
      </c>
      <c r="J370" s="27"/>
    </row>
    <row r="371" spans="1:10" ht="25.5">
      <c r="A371" s="23" t="s">
        <v>104</v>
      </c>
      <c r="B371" s="23" t="s">
        <v>107</v>
      </c>
      <c r="C371" s="23">
        <v>15</v>
      </c>
      <c r="D371" s="23">
        <v>1456</v>
      </c>
      <c r="E371" s="23">
        <f t="shared" si="16"/>
        <v>21840</v>
      </c>
      <c r="F371" s="2">
        <f t="shared" si="17"/>
        <v>2184</v>
      </c>
      <c r="G371" s="2" t="str">
        <f t="shared" ca="1" si="18"/>
        <v>=IF(E371&gt;=20000,E371*10%,0)</v>
      </c>
      <c r="J371" s="27"/>
    </row>
    <row r="372" spans="1:10" ht="25.5">
      <c r="A372" s="23" t="s">
        <v>96</v>
      </c>
      <c r="B372" s="23" t="s">
        <v>105</v>
      </c>
      <c r="C372" s="23">
        <v>41</v>
      </c>
      <c r="D372" s="23">
        <v>1309</v>
      </c>
      <c r="E372" s="23">
        <f t="shared" si="16"/>
        <v>53669</v>
      </c>
      <c r="F372" s="2">
        <f t="shared" si="17"/>
        <v>5366.9000000000005</v>
      </c>
      <c r="G372" s="2" t="str">
        <f t="shared" ca="1" si="18"/>
        <v>=IF(E372&gt;=20000,E372*10%,0)</v>
      </c>
      <c r="J372" s="27"/>
    </row>
    <row r="373" spans="1:10" ht="25.5">
      <c r="A373" s="23" t="s">
        <v>90</v>
      </c>
      <c r="B373" s="23" t="s">
        <v>105</v>
      </c>
      <c r="C373" s="23">
        <v>15</v>
      </c>
      <c r="D373" s="23">
        <v>1287</v>
      </c>
      <c r="E373" s="23">
        <f t="shared" si="16"/>
        <v>19305</v>
      </c>
      <c r="F373" s="2">
        <f t="shared" si="17"/>
        <v>0</v>
      </c>
      <c r="G373" s="2" t="str">
        <f t="shared" ca="1" si="18"/>
        <v>=IF(E373&gt;=20000,E373*10%,0)</v>
      </c>
      <c r="J373" s="27"/>
    </row>
    <row r="374" spans="1:10" ht="25.5">
      <c r="A374" s="23" t="s">
        <v>110</v>
      </c>
      <c r="B374" s="23" t="s">
        <v>91</v>
      </c>
      <c r="C374" s="23">
        <v>10</v>
      </c>
      <c r="D374" s="23">
        <v>1208</v>
      </c>
      <c r="E374" s="23">
        <f t="shared" si="16"/>
        <v>12080</v>
      </c>
      <c r="F374" s="2">
        <f t="shared" si="17"/>
        <v>0</v>
      </c>
      <c r="G374" s="2" t="str">
        <f t="shared" ca="1" si="18"/>
        <v>=IF(E374&gt;=20000,E374*10%,0)</v>
      </c>
      <c r="J374" s="27"/>
    </row>
    <row r="375" spans="1:10" ht="25.5">
      <c r="A375" s="23" t="s">
        <v>110</v>
      </c>
      <c r="B375" s="23" t="s">
        <v>100</v>
      </c>
      <c r="C375" s="23">
        <v>3</v>
      </c>
      <c r="D375" s="23">
        <v>1300</v>
      </c>
      <c r="E375" s="23">
        <f t="shared" si="16"/>
        <v>3900</v>
      </c>
      <c r="F375" s="2">
        <f t="shared" si="17"/>
        <v>0</v>
      </c>
      <c r="G375" s="2" t="str">
        <f t="shared" ca="1" si="18"/>
        <v>=IF(E375&gt;=20000,E375*10%,0)</v>
      </c>
      <c r="J375" s="27"/>
    </row>
    <row r="376" spans="1:10" ht="25.5">
      <c r="A376" s="23" t="s">
        <v>104</v>
      </c>
      <c r="B376" s="23" t="s">
        <v>105</v>
      </c>
      <c r="C376" s="23">
        <v>27</v>
      </c>
      <c r="D376" s="23">
        <v>1129</v>
      </c>
      <c r="E376" s="23">
        <f t="shared" si="16"/>
        <v>30483</v>
      </c>
      <c r="F376" s="2">
        <f t="shared" si="17"/>
        <v>3048.3</v>
      </c>
      <c r="G376" s="2" t="str">
        <f t="shared" ca="1" si="18"/>
        <v>=IF(E376&gt;=20000,E376*10%,0)</v>
      </c>
      <c r="J376" s="27"/>
    </row>
    <row r="377" spans="1:10" ht="25.5">
      <c r="A377" s="23" t="s">
        <v>104</v>
      </c>
      <c r="B377" s="23" t="s">
        <v>100</v>
      </c>
      <c r="C377" s="23">
        <v>61</v>
      </c>
      <c r="D377" s="23">
        <v>1251</v>
      </c>
      <c r="E377" s="23">
        <f t="shared" si="16"/>
        <v>76311</v>
      </c>
      <c r="F377" s="2">
        <f t="shared" si="17"/>
        <v>7631.1</v>
      </c>
      <c r="G377" s="2" t="str">
        <f t="shared" ca="1" si="18"/>
        <v>=IF(E377&gt;=20000,E377*10%,0)</v>
      </c>
      <c r="J377" s="27"/>
    </row>
    <row r="378" spans="1:10" ht="25.5">
      <c r="A378" s="23" t="s">
        <v>109</v>
      </c>
      <c r="B378" s="23" t="s">
        <v>107</v>
      </c>
      <c r="C378" s="23">
        <v>90</v>
      </c>
      <c r="D378" s="23">
        <v>1254</v>
      </c>
      <c r="E378" s="23">
        <f t="shared" si="16"/>
        <v>112860</v>
      </c>
      <c r="F378" s="2">
        <f t="shared" si="17"/>
        <v>11286</v>
      </c>
      <c r="G378" s="2" t="str">
        <f t="shared" ca="1" si="18"/>
        <v>=IF(E378&gt;=20000,E378*10%,0)</v>
      </c>
      <c r="J378" s="27"/>
    </row>
    <row r="379" spans="1:10" ht="25.5">
      <c r="A379" s="23" t="s">
        <v>104</v>
      </c>
      <c r="B379" s="23" t="s">
        <v>92</v>
      </c>
      <c r="C379" s="23">
        <v>56</v>
      </c>
      <c r="D379" s="23">
        <v>1427</v>
      </c>
      <c r="E379" s="23">
        <f t="shared" si="16"/>
        <v>79912</v>
      </c>
      <c r="F379" s="2">
        <f t="shared" si="17"/>
        <v>7991.2000000000007</v>
      </c>
      <c r="G379" s="2" t="str">
        <f t="shared" ca="1" si="18"/>
        <v>=IF(E379&gt;=20000,E379*10%,0)</v>
      </c>
      <c r="J379" s="27"/>
    </row>
    <row r="380" spans="1:10" ht="25.5">
      <c r="A380" s="23" t="s">
        <v>96</v>
      </c>
      <c r="B380" s="23" t="s">
        <v>92</v>
      </c>
      <c r="C380" s="23">
        <v>100</v>
      </c>
      <c r="D380" s="23">
        <v>1385</v>
      </c>
      <c r="E380" s="23">
        <f t="shared" si="16"/>
        <v>138500</v>
      </c>
      <c r="F380" s="2">
        <f t="shared" si="17"/>
        <v>13850</v>
      </c>
      <c r="G380" s="2" t="str">
        <f t="shared" ca="1" si="18"/>
        <v>=IF(E380&gt;=20000,E380*10%,0)</v>
      </c>
      <c r="J380" s="27"/>
    </row>
    <row r="381" spans="1:10" ht="25.5">
      <c r="A381" s="23" t="s">
        <v>104</v>
      </c>
      <c r="B381" s="23" t="s">
        <v>107</v>
      </c>
      <c r="C381" s="23">
        <v>23</v>
      </c>
      <c r="D381" s="23">
        <v>1235</v>
      </c>
      <c r="E381" s="23">
        <f t="shared" si="16"/>
        <v>28405</v>
      </c>
      <c r="F381" s="2">
        <f t="shared" si="17"/>
        <v>2840.5</v>
      </c>
      <c r="G381" s="2" t="str">
        <f t="shared" ca="1" si="18"/>
        <v>=IF(E381&gt;=20000,E381*10%,0)</v>
      </c>
      <c r="J381" s="27"/>
    </row>
    <row r="382" spans="1:10" ht="25.5">
      <c r="A382" s="23" t="s">
        <v>109</v>
      </c>
      <c r="B382" s="23" t="s">
        <v>92</v>
      </c>
      <c r="C382" s="23">
        <v>15</v>
      </c>
      <c r="D382" s="23">
        <v>1100</v>
      </c>
      <c r="E382" s="23">
        <f t="shared" si="16"/>
        <v>16500</v>
      </c>
      <c r="F382" s="2">
        <f t="shared" si="17"/>
        <v>0</v>
      </c>
      <c r="G382" s="2" t="str">
        <f t="shared" ca="1" si="18"/>
        <v>=IF(E382&gt;=20000,E382*10%,0)</v>
      </c>
      <c r="J382" s="27"/>
    </row>
    <row r="383" spans="1:10" ht="25.5">
      <c r="A383" s="23" t="s">
        <v>109</v>
      </c>
      <c r="B383" s="23" t="s">
        <v>94</v>
      </c>
      <c r="C383" s="23">
        <v>4</v>
      </c>
      <c r="D383" s="23">
        <v>1101</v>
      </c>
      <c r="E383" s="23">
        <f t="shared" si="16"/>
        <v>4404</v>
      </c>
      <c r="F383" s="2">
        <f t="shared" si="17"/>
        <v>0</v>
      </c>
      <c r="G383" s="2" t="str">
        <f t="shared" ca="1" si="18"/>
        <v>=IF(E383&gt;=20000,E383*10%,0)</v>
      </c>
      <c r="J383" s="27"/>
    </row>
    <row r="384" spans="1:10" ht="25.5">
      <c r="A384" s="23" t="s">
        <v>110</v>
      </c>
      <c r="B384" s="23" t="s">
        <v>94</v>
      </c>
      <c r="C384" s="23">
        <v>55</v>
      </c>
      <c r="D384" s="23">
        <v>1055</v>
      </c>
      <c r="E384" s="23">
        <f t="shared" si="16"/>
        <v>58025</v>
      </c>
      <c r="F384" s="2">
        <f t="shared" si="17"/>
        <v>5802.5</v>
      </c>
      <c r="G384" s="2" t="str">
        <f t="shared" ca="1" si="18"/>
        <v>=IF(E384&gt;=20000,E384*10%,0)</v>
      </c>
      <c r="J384" s="27"/>
    </row>
    <row r="385" spans="1:10" ht="25.5">
      <c r="A385" s="23" t="s">
        <v>90</v>
      </c>
      <c r="B385" s="23" t="s">
        <v>105</v>
      </c>
      <c r="C385" s="23">
        <v>23</v>
      </c>
      <c r="D385" s="23">
        <v>1427</v>
      </c>
      <c r="E385" s="23">
        <f t="shared" si="16"/>
        <v>32821</v>
      </c>
      <c r="F385" s="2">
        <f t="shared" si="17"/>
        <v>3282.1000000000004</v>
      </c>
      <c r="G385" s="2" t="str">
        <f t="shared" ca="1" si="18"/>
        <v>=IF(E385&gt;=20000,E385*10%,0)</v>
      </c>
      <c r="J385" s="27"/>
    </row>
    <row r="386" spans="1:10" ht="25.5">
      <c r="A386" s="23" t="s">
        <v>104</v>
      </c>
      <c r="B386" s="23" t="s">
        <v>100</v>
      </c>
      <c r="C386" s="23">
        <v>96</v>
      </c>
      <c r="D386" s="23">
        <v>1397</v>
      </c>
      <c r="E386" s="23">
        <f t="shared" si="16"/>
        <v>134112</v>
      </c>
      <c r="F386" s="2">
        <f t="shared" si="17"/>
        <v>13411.2</v>
      </c>
      <c r="G386" s="2" t="str">
        <f t="shared" ca="1" si="18"/>
        <v>=IF(E386&gt;=20000,E386*10%,0)</v>
      </c>
      <c r="J386" s="27"/>
    </row>
    <row r="387" spans="1:10" ht="25.5">
      <c r="A387" s="23" t="s">
        <v>109</v>
      </c>
      <c r="B387" s="23" t="s">
        <v>100</v>
      </c>
      <c r="C387" s="23">
        <v>85</v>
      </c>
      <c r="D387" s="23">
        <v>1105</v>
      </c>
      <c r="E387" s="23">
        <f t="shared" ref="E387:E450" si="19">C387*D387</f>
        <v>93925</v>
      </c>
      <c r="F387" s="2">
        <f t="shared" ref="F387:F450" si="20">IF(E387&gt;=20000,E387*10%,0)</f>
        <v>9392.5</v>
      </c>
      <c r="G387" s="2" t="str">
        <f t="shared" ref="G387:G450" ca="1" si="21">_xlfn.FORMULATEXT(F387)</f>
        <v>=IF(E387&gt;=20000,E387*10%,0)</v>
      </c>
      <c r="J387" s="27"/>
    </row>
    <row r="388" spans="1:10" ht="25.5">
      <c r="A388" s="23" t="s">
        <v>104</v>
      </c>
      <c r="B388" s="23" t="s">
        <v>105</v>
      </c>
      <c r="C388" s="23">
        <v>10</v>
      </c>
      <c r="D388" s="23">
        <v>1224</v>
      </c>
      <c r="E388" s="23">
        <f t="shared" si="19"/>
        <v>12240</v>
      </c>
      <c r="F388" s="2">
        <f t="shared" si="20"/>
        <v>0</v>
      </c>
      <c r="G388" s="2" t="str">
        <f t="shared" ca="1" si="21"/>
        <v>=IF(E388&gt;=20000,E388*10%,0)</v>
      </c>
      <c r="J388" s="27"/>
    </row>
    <row r="389" spans="1:10" ht="25.5">
      <c r="A389" s="23" t="s">
        <v>96</v>
      </c>
      <c r="B389" s="23" t="s">
        <v>94</v>
      </c>
      <c r="C389" s="23">
        <v>93</v>
      </c>
      <c r="D389" s="23">
        <v>1373</v>
      </c>
      <c r="E389" s="23">
        <f t="shared" si="19"/>
        <v>127689</v>
      </c>
      <c r="F389" s="2">
        <f t="shared" si="20"/>
        <v>12768.900000000001</v>
      </c>
      <c r="G389" s="2" t="str">
        <f t="shared" ca="1" si="21"/>
        <v>=IF(E389&gt;=20000,E389*10%,0)</v>
      </c>
      <c r="J389" s="27"/>
    </row>
    <row r="390" spans="1:10" ht="25.5">
      <c r="A390" s="23" t="s">
        <v>109</v>
      </c>
      <c r="B390" s="23" t="s">
        <v>94</v>
      </c>
      <c r="C390" s="23">
        <v>12</v>
      </c>
      <c r="D390" s="23">
        <v>1329</v>
      </c>
      <c r="E390" s="23">
        <f t="shared" si="19"/>
        <v>15948</v>
      </c>
      <c r="F390" s="2">
        <f t="shared" si="20"/>
        <v>0</v>
      </c>
      <c r="G390" s="2" t="str">
        <f t="shared" ca="1" si="21"/>
        <v>=IF(E390&gt;=20000,E390*10%,0)</v>
      </c>
      <c r="J390" s="27"/>
    </row>
    <row r="391" spans="1:10" ht="25.5">
      <c r="A391" s="23" t="s">
        <v>110</v>
      </c>
      <c r="B391" s="23" t="s">
        <v>97</v>
      </c>
      <c r="C391" s="23">
        <v>5</v>
      </c>
      <c r="D391" s="23">
        <v>1325</v>
      </c>
      <c r="E391" s="23">
        <f t="shared" si="19"/>
        <v>6625</v>
      </c>
      <c r="F391" s="2">
        <f t="shared" si="20"/>
        <v>0</v>
      </c>
      <c r="G391" s="2" t="str">
        <f t="shared" ca="1" si="21"/>
        <v>=IF(E391&gt;=20000,E391*10%,0)</v>
      </c>
      <c r="J391" s="27"/>
    </row>
    <row r="392" spans="1:10" ht="25.5">
      <c r="A392" s="23" t="s">
        <v>109</v>
      </c>
      <c r="B392" s="23" t="s">
        <v>107</v>
      </c>
      <c r="C392" s="23">
        <v>56</v>
      </c>
      <c r="D392" s="23">
        <v>1476</v>
      </c>
      <c r="E392" s="23">
        <f t="shared" si="19"/>
        <v>82656</v>
      </c>
      <c r="F392" s="2">
        <f t="shared" si="20"/>
        <v>8265.6</v>
      </c>
      <c r="G392" s="2" t="str">
        <f t="shared" ca="1" si="21"/>
        <v>=IF(E392&gt;=20000,E392*10%,0)</v>
      </c>
      <c r="J392" s="27"/>
    </row>
    <row r="393" spans="1:10" ht="25.5">
      <c r="A393" s="23" t="s">
        <v>104</v>
      </c>
      <c r="B393" s="23" t="s">
        <v>92</v>
      </c>
      <c r="C393" s="23">
        <v>94</v>
      </c>
      <c r="D393" s="23">
        <v>1440</v>
      </c>
      <c r="E393" s="23">
        <f t="shared" si="19"/>
        <v>135360</v>
      </c>
      <c r="F393" s="2">
        <f t="shared" si="20"/>
        <v>13536</v>
      </c>
      <c r="G393" s="2" t="str">
        <f t="shared" ca="1" si="21"/>
        <v>=IF(E393&gt;=20000,E393*10%,0)</v>
      </c>
      <c r="J393" s="27"/>
    </row>
    <row r="394" spans="1:10" ht="25.5">
      <c r="A394" s="23" t="s">
        <v>110</v>
      </c>
      <c r="B394" s="23" t="s">
        <v>105</v>
      </c>
      <c r="C394" s="23">
        <v>91</v>
      </c>
      <c r="D394" s="23">
        <v>1190</v>
      </c>
      <c r="E394" s="23">
        <f t="shared" si="19"/>
        <v>108290</v>
      </c>
      <c r="F394" s="2">
        <f t="shared" si="20"/>
        <v>10829</v>
      </c>
      <c r="G394" s="2" t="str">
        <f t="shared" ca="1" si="21"/>
        <v>=IF(E394&gt;=20000,E394*10%,0)</v>
      </c>
      <c r="J394" s="27"/>
    </row>
    <row r="395" spans="1:10" ht="25.5">
      <c r="A395" s="23" t="s">
        <v>90</v>
      </c>
      <c r="B395" s="23" t="s">
        <v>97</v>
      </c>
      <c r="C395" s="23">
        <v>54</v>
      </c>
      <c r="D395" s="23">
        <v>1224</v>
      </c>
      <c r="E395" s="23">
        <f t="shared" si="19"/>
        <v>66096</v>
      </c>
      <c r="F395" s="2">
        <f t="shared" si="20"/>
        <v>6609.6</v>
      </c>
      <c r="G395" s="2" t="str">
        <f t="shared" ca="1" si="21"/>
        <v>=IF(E395&gt;=20000,E395*10%,0)</v>
      </c>
      <c r="J395" s="27"/>
    </row>
    <row r="396" spans="1:10" ht="25.5">
      <c r="A396" s="23" t="s">
        <v>104</v>
      </c>
      <c r="B396" s="23" t="s">
        <v>97</v>
      </c>
      <c r="C396" s="23">
        <v>43</v>
      </c>
      <c r="D396" s="23">
        <v>1223</v>
      </c>
      <c r="E396" s="23">
        <f t="shared" si="19"/>
        <v>52589</v>
      </c>
      <c r="F396" s="2">
        <f t="shared" si="20"/>
        <v>5258.9000000000005</v>
      </c>
      <c r="G396" s="2" t="str">
        <f t="shared" ca="1" si="21"/>
        <v>=IF(E396&gt;=20000,E396*10%,0)</v>
      </c>
      <c r="J396" s="27"/>
    </row>
    <row r="397" spans="1:10" ht="25.5">
      <c r="A397" s="23" t="s">
        <v>90</v>
      </c>
      <c r="B397" s="23" t="s">
        <v>105</v>
      </c>
      <c r="C397" s="23">
        <v>19</v>
      </c>
      <c r="D397" s="23">
        <v>1261</v>
      </c>
      <c r="E397" s="23">
        <f t="shared" si="19"/>
        <v>23959</v>
      </c>
      <c r="F397" s="2">
        <f t="shared" si="20"/>
        <v>2395.9</v>
      </c>
      <c r="G397" s="2" t="str">
        <f t="shared" ca="1" si="21"/>
        <v>=IF(E397&gt;=20000,E397*10%,0)</v>
      </c>
      <c r="J397" s="27"/>
    </row>
    <row r="398" spans="1:10" ht="25.5">
      <c r="A398" s="23" t="s">
        <v>90</v>
      </c>
      <c r="B398" s="23" t="s">
        <v>100</v>
      </c>
      <c r="C398" s="23">
        <v>71</v>
      </c>
      <c r="D398" s="23">
        <v>1313</v>
      </c>
      <c r="E398" s="23">
        <f t="shared" si="19"/>
        <v>93223</v>
      </c>
      <c r="F398" s="2">
        <f t="shared" si="20"/>
        <v>9322.3000000000011</v>
      </c>
      <c r="G398" s="2" t="str">
        <f t="shared" ca="1" si="21"/>
        <v>=IF(E398&gt;=20000,E398*10%,0)</v>
      </c>
      <c r="J398" s="27"/>
    </row>
    <row r="399" spans="1:10" ht="25.5">
      <c r="A399" s="23" t="s">
        <v>110</v>
      </c>
      <c r="B399" s="23" t="s">
        <v>107</v>
      </c>
      <c r="C399" s="23">
        <v>64</v>
      </c>
      <c r="D399" s="23">
        <v>1076</v>
      </c>
      <c r="E399" s="23">
        <f t="shared" si="19"/>
        <v>68864</v>
      </c>
      <c r="F399" s="2">
        <f t="shared" si="20"/>
        <v>6886.4000000000005</v>
      </c>
      <c r="G399" s="2" t="str">
        <f t="shared" ca="1" si="21"/>
        <v>=IF(E399&gt;=20000,E399*10%,0)</v>
      </c>
      <c r="J399" s="27"/>
    </row>
    <row r="400" spans="1:10" ht="25.5">
      <c r="A400" s="23" t="s">
        <v>90</v>
      </c>
      <c r="B400" s="23" t="s">
        <v>100</v>
      </c>
      <c r="C400" s="23">
        <v>38</v>
      </c>
      <c r="D400" s="23">
        <v>1097</v>
      </c>
      <c r="E400" s="23">
        <f t="shared" si="19"/>
        <v>41686</v>
      </c>
      <c r="F400" s="2">
        <f t="shared" si="20"/>
        <v>4168.6000000000004</v>
      </c>
      <c r="G400" s="2" t="str">
        <f t="shared" ca="1" si="21"/>
        <v>=IF(E400&gt;=20000,E400*10%,0)</v>
      </c>
      <c r="J400" s="27"/>
    </row>
    <row r="401" spans="1:10" ht="25.5">
      <c r="A401" s="23" t="s">
        <v>110</v>
      </c>
      <c r="B401" s="23" t="s">
        <v>107</v>
      </c>
      <c r="C401" s="23">
        <v>50</v>
      </c>
      <c r="D401" s="23">
        <v>1146</v>
      </c>
      <c r="E401" s="23">
        <f t="shared" si="19"/>
        <v>57300</v>
      </c>
      <c r="F401" s="2">
        <f t="shared" si="20"/>
        <v>5730</v>
      </c>
      <c r="G401" s="2" t="str">
        <f t="shared" ca="1" si="21"/>
        <v>=IF(E401&gt;=20000,E401*10%,0)</v>
      </c>
      <c r="J401" s="27"/>
    </row>
    <row r="402" spans="1:10" ht="25.5">
      <c r="A402" s="23" t="s">
        <v>96</v>
      </c>
      <c r="B402" s="23" t="s">
        <v>92</v>
      </c>
      <c r="C402" s="23">
        <v>98</v>
      </c>
      <c r="D402" s="23">
        <v>1064</v>
      </c>
      <c r="E402" s="23">
        <f t="shared" si="19"/>
        <v>104272</v>
      </c>
      <c r="F402" s="2">
        <f t="shared" si="20"/>
        <v>10427.200000000001</v>
      </c>
      <c r="G402" s="2" t="str">
        <f t="shared" ca="1" si="21"/>
        <v>=IF(E402&gt;=20000,E402*10%,0)</v>
      </c>
      <c r="J402" s="27"/>
    </row>
    <row r="403" spans="1:10" ht="25.5">
      <c r="A403" s="23" t="s">
        <v>99</v>
      </c>
      <c r="B403" s="23" t="s">
        <v>92</v>
      </c>
      <c r="C403" s="23">
        <v>72</v>
      </c>
      <c r="D403" s="23">
        <v>1364</v>
      </c>
      <c r="E403" s="23">
        <f t="shared" si="19"/>
        <v>98208</v>
      </c>
      <c r="F403" s="2">
        <f t="shared" si="20"/>
        <v>9820.8000000000011</v>
      </c>
      <c r="G403" s="2" t="str">
        <f t="shared" ca="1" si="21"/>
        <v>=IF(E403&gt;=20000,E403*10%,0)</v>
      </c>
      <c r="J403" s="27"/>
    </row>
    <row r="404" spans="1:10" ht="25.5">
      <c r="A404" s="23" t="s">
        <v>104</v>
      </c>
      <c r="B404" s="23" t="s">
        <v>105</v>
      </c>
      <c r="C404" s="23">
        <v>62</v>
      </c>
      <c r="D404" s="23">
        <v>1056</v>
      </c>
      <c r="E404" s="23">
        <f t="shared" si="19"/>
        <v>65472</v>
      </c>
      <c r="F404" s="2">
        <f t="shared" si="20"/>
        <v>6547.2000000000007</v>
      </c>
      <c r="G404" s="2" t="str">
        <f t="shared" ca="1" si="21"/>
        <v>=IF(E404&gt;=20000,E404*10%,0)</v>
      </c>
      <c r="J404" s="27"/>
    </row>
    <row r="405" spans="1:10" ht="25.5">
      <c r="A405" s="23" t="s">
        <v>110</v>
      </c>
      <c r="B405" s="23" t="s">
        <v>94</v>
      </c>
      <c r="C405" s="23">
        <v>43</v>
      </c>
      <c r="D405" s="23">
        <v>1467</v>
      </c>
      <c r="E405" s="23">
        <f t="shared" si="19"/>
        <v>63081</v>
      </c>
      <c r="F405" s="2">
        <f t="shared" si="20"/>
        <v>6308.1</v>
      </c>
      <c r="G405" s="2" t="str">
        <f t="shared" ca="1" si="21"/>
        <v>=IF(E405&gt;=20000,E405*10%,0)</v>
      </c>
      <c r="J405" s="27"/>
    </row>
    <row r="406" spans="1:10" ht="25.5">
      <c r="A406" s="23" t="s">
        <v>96</v>
      </c>
      <c r="B406" s="23" t="s">
        <v>92</v>
      </c>
      <c r="C406" s="23">
        <v>25</v>
      </c>
      <c r="D406" s="23">
        <v>1383</v>
      </c>
      <c r="E406" s="23">
        <f t="shared" si="19"/>
        <v>34575</v>
      </c>
      <c r="F406" s="2">
        <f t="shared" si="20"/>
        <v>3457.5</v>
      </c>
      <c r="G406" s="2" t="str">
        <f t="shared" ca="1" si="21"/>
        <v>=IF(E406&gt;=20000,E406*10%,0)</v>
      </c>
      <c r="J406" s="27"/>
    </row>
    <row r="407" spans="1:10" ht="25.5">
      <c r="A407" s="23" t="s">
        <v>96</v>
      </c>
      <c r="B407" s="23" t="s">
        <v>107</v>
      </c>
      <c r="C407" s="23">
        <v>9</v>
      </c>
      <c r="D407" s="23">
        <v>1444</v>
      </c>
      <c r="E407" s="23">
        <f t="shared" si="19"/>
        <v>12996</v>
      </c>
      <c r="F407" s="2">
        <f t="shared" si="20"/>
        <v>0</v>
      </c>
      <c r="G407" s="2" t="str">
        <f t="shared" ca="1" si="21"/>
        <v>=IF(E407&gt;=20000,E407*10%,0)</v>
      </c>
      <c r="J407" s="27"/>
    </row>
    <row r="408" spans="1:10" ht="25.5">
      <c r="A408" s="23" t="s">
        <v>109</v>
      </c>
      <c r="B408" s="23" t="s">
        <v>92</v>
      </c>
      <c r="C408" s="23">
        <v>89</v>
      </c>
      <c r="D408" s="23">
        <v>1251</v>
      </c>
      <c r="E408" s="23">
        <f t="shared" si="19"/>
        <v>111339</v>
      </c>
      <c r="F408" s="2">
        <f t="shared" si="20"/>
        <v>11133.900000000001</v>
      </c>
      <c r="G408" s="2" t="str">
        <f t="shared" ca="1" si="21"/>
        <v>=IF(E408&gt;=20000,E408*10%,0)</v>
      </c>
      <c r="J408" s="27"/>
    </row>
    <row r="409" spans="1:10" ht="25.5">
      <c r="A409" s="23" t="s">
        <v>99</v>
      </c>
      <c r="B409" s="23" t="s">
        <v>91</v>
      </c>
      <c r="C409" s="23">
        <v>78</v>
      </c>
      <c r="D409" s="23">
        <v>1491</v>
      </c>
      <c r="E409" s="23">
        <f t="shared" si="19"/>
        <v>116298</v>
      </c>
      <c r="F409" s="2">
        <f t="shared" si="20"/>
        <v>11629.800000000001</v>
      </c>
      <c r="G409" s="2" t="str">
        <f t="shared" ca="1" si="21"/>
        <v>=IF(E409&gt;=20000,E409*10%,0)</v>
      </c>
      <c r="J409" s="27"/>
    </row>
    <row r="410" spans="1:10" ht="25.5">
      <c r="A410" s="23" t="s">
        <v>96</v>
      </c>
      <c r="B410" s="23" t="s">
        <v>94</v>
      </c>
      <c r="C410" s="23">
        <v>82</v>
      </c>
      <c r="D410" s="23">
        <v>1061</v>
      </c>
      <c r="E410" s="23">
        <f t="shared" si="19"/>
        <v>87002</v>
      </c>
      <c r="F410" s="2">
        <f t="shared" si="20"/>
        <v>8700.2000000000007</v>
      </c>
      <c r="G410" s="2" t="str">
        <f t="shared" ca="1" si="21"/>
        <v>=IF(E410&gt;=20000,E410*10%,0)</v>
      </c>
      <c r="J410" s="27"/>
    </row>
    <row r="411" spans="1:10" ht="25.5">
      <c r="A411" s="23" t="s">
        <v>110</v>
      </c>
      <c r="B411" s="23" t="s">
        <v>94</v>
      </c>
      <c r="C411" s="23">
        <v>30</v>
      </c>
      <c r="D411" s="23">
        <v>1268</v>
      </c>
      <c r="E411" s="23">
        <f t="shared" si="19"/>
        <v>38040</v>
      </c>
      <c r="F411" s="2">
        <f t="shared" si="20"/>
        <v>3804</v>
      </c>
      <c r="G411" s="2" t="str">
        <f t="shared" ca="1" si="21"/>
        <v>=IF(E411&gt;=20000,E411*10%,0)</v>
      </c>
      <c r="J411" s="27"/>
    </row>
    <row r="412" spans="1:10" ht="25.5">
      <c r="A412" s="23" t="s">
        <v>109</v>
      </c>
      <c r="B412" s="23" t="s">
        <v>91</v>
      </c>
      <c r="C412" s="23">
        <v>71</v>
      </c>
      <c r="D412" s="23">
        <v>1160</v>
      </c>
      <c r="E412" s="23">
        <f t="shared" si="19"/>
        <v>82360</v>
      </c>
      <c r="F412" s="2">
        <f t="shared" si="20"/>
        <v>8236</v>
      </c>
      <c r="G412" s="2" t="str">
        <f t="shared" ca="1" si="21"/>
        <v>=IF(E412&gt;=20000,E412*10%,0)</v>
      </c>
      <c r="J412" s="27"/>
    </row>
    <row r="413" spans="1:10" ht="25.5">
      <c r="A413" s="23" t="s">
        <v>96</v>
      </c>
      <c r="B413" s="23" t="s">
        <v>91</v>
      </c>
      <c r="C413" s="23">
        <v>75</v>
      </c>
      <c r="D413" s="23">
        <v>1098</v>
      </c>
      <c r="E413" s="23">
        <f t="shared" si="19"/>
        <v>82350</v>
      </c>
      <c r="F413" s="2">
        <f t="shared" si="20"/>
        <v>8235</v>
      </c>
      <c r="G413" s="2" t="str">
        <f t="shared" ca="1" si="21"/>
        <v>=IF(E413&gt;=20000,E413*10%,0)</v>
      </c>
      <c r="J413" s="27"/>
    </row>
    <row r="414" spans="1:10" ht="25.5">
      <c r="A414" s="23" t="s">
        <v>96</v>
      </c>
      <c r="B414" s="23" t="s">
        <v>100</v>
      </c>
      <c r="C414" s="23">
        <v>11</v>
      </c>
      <c r="D414" s="23">
        <v>1394</v>
      </c>
      <c r="E414" s="23">
        <f t="shared" si="19"/>
        <v>15334</v>
      </c>
      <c r="F414" s="2">
        <f t="shared" si="20"/>
        <v>0</v>
      </c>
      <c r="G414" s="2" t="str">
        <f t="shared" ca="1" si="21"/>
        <v>=IF(E414&gt;=20000,E414*10%,0)</v>
      </c>
      <c r="J414" s="27"/>
    </row>
    <row r="415" spans="1:10" ht="25.5">
      <c r="A415" s="23" t="s">
        <v>110</v>
      </c>
      <c r="B415" s="23" t="s">
        <v>94</v>
      </c>
      <c r="C415" s="23">
        <v>62</v>
      </c>
      <c r="D415" s="23">
        <v>1119</v>
      </c>
      <c r="E415" s="23">
        <f t="shared" si="19"/>
        <v>69378</v>
      </c>
      <c r="F415" s="2">
        <f t="shared" si="20"/>
        <v>6937.8</v>
      </c>
      <c r="G415" s="2" t="str">
        <f t="shared" ca="1" si="21"/>
        <v>=IF(E415&gt;=20000,E415*10%,0)</v>
      </c>
      <c r="J415" s="27"/>
    </row>
    <row r="416" spans="1:10" ht="25.5">
      <c r="A416" s="23" t="s">
        <v>109</v>
      </c>
      <c r="B416" s="23" t="s">
        <v>100</v>
      </c>
      <c r="C416" s="23">
        <v>6</v>
      </c>
      <c r="D416" s="23">
        <v>1157</v>
      </c>
      <c r="E416" s="23">
        <f t="shared" si="19"/>
        <v>6942</v>
      </c>
      <c r="F416" s="2">
        <f t="shared" si="20"/>
        <v>0</v>
      </c>
      <c r="G416" s="2" t="str">
        <f t="shared" ca="1" si="21"/>
        <v>=IF(E416&gt;=20000,E416*10%,0)</v>
      </c>
      <c r="J416" s="27"/>
    </row>
    <row r="417" spans="1:10" ht="25.5">
      <c r="A417" s="23" t="s">
        <v>96</v>
      </c>
      <c r="B417" s="23" t="s">
        <v>94</v>
      </c>
      <c r="C417" s="23">
        <v>81</v>
      </c>
      <c r="D417" s="23">
        <v>1479</v>
      </c>
      <c r="E417" s="23">
        <f t="shared" si="19"/>
        <v>119799</v>
      </c>
      <c r="F417" s="2">
        <f t="shared" si="20"/>
        <v>11979.900000000001</v>
      </c>
      <c r="G417" s="2" t="str">
        <f t="shared" ca="1" si="21"/>
        <v>=IF(E417&gt;=20000,E417*10%,0)</v>
      </c>
      <c r="J417" s="27"/>
    </row>
    <row r="418" spans="1:10" ht="25.5">
      <c r="A418" s="23" t="s">
        <v>110</v>
      </c>
      <c r="B418" s="23" t="s">
        <v>91</v>
      </c>
      <c r="C418" s="23">
        <v>44</v>
      </c>
      <c r="D418" s="23">
        <v>1179</v>
      </c>
      <c r="E418" s="23">
        <f t="shared" si="19"/>
        <v>51876</v>
      </c>
      <c r="F418" s="2">
        <f t="shared" si="20"/>
        <v>5187.6000000000004</v>
      </c>
      <c r="G418" s="2" t="str">
        <f t="shared" ca="1" si="21"/>
        <v>=IF(E418&gt;=20000,E418*10%,0)</v>
      </c>
      <c r="J418" s="27"/>
    </row>
    <row r="419" spans="1:10" ht="25.5">
      <c r="A419" s="23" t="s">
        <v>109</v>
      </c>
      <c r="B419" s="23" t="s">
        <v>97</v>
      </c>
      <c r="C419" s="23">
        <v>16</v>
      </c>
      <c r="D419" s="23">
        <v>1274</v>
      </c>
      <c r="E419" s="23">
        <f t="shared" si="19"/>
        <v>20384</v>
      </c>
      <c r="F419" s="2">
        <f t="shared" si="20"/>
        <v>2038.4</v>
      </c>
      <c r="G419" s="2" t="str">
        <f t="shared" ca="1" si="21"/>
        <v>=IF(E419&gt;=20000,E419*10%,0)</v>
      </c>
      <c r="J419" s="27"/>
    </row>
    <row r="420" spans="1:10" ht="25.5">
      <c r="A420" s="23" t="s">
        <v>99</v>
      </c>
      <c r="B420" s="23" t="s">
        <v>97</v>
      </c>
      <c r="C420" s="23">
        <v>54</v>
      </c>
      <c r="D420" s="23">
        <v>1413</v>
      </c>
      <c r="E420" s="23">
        <f t="shared" si="19"/>
        <v>76302</v>
      </c>
      <c r="F420" s="2">
        <f t="shared" si="20"/>
        <v>7630.2000000000007</v>
      </c>
      <c r="G420" s="2" t="str">
        <f t="shared" ca="1" si="21"/>
        <v>=IF(E420&gt;=20000,E420*10%,0)</v>
      </c>
      <c r="J420" s="27"/>
    </row>
    <row r="421" spans="1:10" ht="25.5">
      <c r="A421" s="23" t="s">
        <v>99</v>
      </c>
      <c r="B421" s="23" t="s">
        <v>97</v>
      </c>
      <c r="C421" s="23">
        <v>56</v>
      </c>
      <c r="D421" s="23">
        <v>1463</v>
      </c>
      <c r="E421" s="23">
        <f t="shared" si="19"/>
        <v>81928</v>
      </c>
      <c r="F421" s="2">
        <f t="shared" si="20"/>
        <v>8192.8000000000011</v>
      </c>
      <c r="G421" s="2" t="str">
        <f t="shared" ca="1" si="21"/>
        <v>=IF(E421&gt;=20000,E421*10%,0)</v>
      </c>
      <c r="J421" s="27"/>
    </row>
    <row r="422" spans="1:10" ht="25.5">
      <c r="A422" s="23" t="s">
        <v>109</v>
      </c>
      <c r="B422" s="23" t="s">
        <v>91</v>
      </c>
      <c r="C422" s="23">
        <v>41</v>
      </c>
      <c r="D422" s="23">
        <v>1034</v>
      </c>
      <c r="E422" s="23">
        <f t="shared" si="19"/>
        <v>42394</v>
      </c>
      <c r="F422" s="2">
        <f t="shared" si="20"/>
        <v>4239.4000000000005</v>
      </c>
      <c r="G422" s="2" t="str">
        <f t="shared" ca="1" si="21"/>
        <v>=IF(E422&gt;=20000,E422*10%,0)</v>
      </c>
      <c r="J422" s="27"/>
    </row>
    <row r="423" spans="1:10" ht="25.5">
      <c r="A423" s="23" t="s">
        <v>104</v>
      </c>
      <c r="B423" s="23" t="s">
        <v>94</v>
      </c>
      <c r="C423" s="23">
        <v>67</v>
      </c>
      <c r="D423" s="23">
        <v>1093</v>
      </c>
      <c r="E423" s="23">
        <f t="shared" si="19"/>
        <v>73231</v>
      </c>
      <c r="F423" s="2">
        <f t="shared" si="20"/>
        <v>7323.1</v>
      </c>
      <c r="G423" s="2" t="str">
        <f t="shared" ca="1" si="21"/>
        <v>=IF(E423&gt;=20000,E423*10%,0)</v>
      </c>
      <c r="J423" s="27"/>
    </row>
    <row r="424" spans="1:10" ht="25.5">
      <c r="A424" s="23" t="s">
        <v>99</v>
      </c>
      <c r="B424" s="23" t="s">
        <v>92</v>
      </c>
      <c r="C424" s="23">
        <v>80</v>
      </c>
      <c r="D424" s="23">
        <v>1216</v>
      </c>
      <c r="E424" s="23">
        <f t="shared" si="19"/>
        <v>97280</v>
      </c>
      <c r="F424" s="2">
        <f t="shared" si="20"/>
        <v>9728</v>
      </c>
      <c r="G424" s="2" t="str">
        <f t="shared" ca="1" si="21"/>
        <v>=IF(E424&gt;=20000,E424*10%,0)</v>
      </c>
      <c r="J424" s="27"/>
    </row>
    <row r="425" spans="1:10" ht="25.5">
      <c r="A425" s="23" t="s">
        <v>110</v>
      </c>
      <c r="B425" s="23" t="s">
        <v>105</v>
      </c>
      <c r="C425" s="23">
        <v>32</v>
      </c>
      <c r="D425" s="23">
        <v>1055</v>
      </c>
      <c r="E425" s="23">
        <f t="shared" si="19"/>
        <v>33760</v>
      </c>
      <c r="F425" s="2">
        <f t="shared" si="20"/>
        <v>3376</v>
      </c>
      <c r="G425" s="2" t="str">
        <f t="shared" ca="1" si="21"/>
        <v>=IF(E425&gt;=20000,E425*10%,0)</v>
      </c>
      <c r="J425" s="27"/>
    </row>
    <row r="426" spans="1:10" ht="25.5">
      <c r="A426" s="23" t="s">
        <v>109</v>
      </c>
      <c r="B426" s="23" t="s">
        <v>105</v>
      </c>
      <c r="C426" s="23">
        <v>45</v>
      </c>
      <c r="D426" s="23">
        <v>1309</v>
      </c>
      <c r="E426" s="23">
        <f t="shared" si="19"/>
        <v>58905</v>
      </c>
      <c r="F426" s="2">
        <f t="shared" si="20"/>
        <v>5890.5</v>
      </c>
      <c r="G426" s="2" t="str">
        <f t="shared" ca="1" si="21"/>
        <v>=IF(E426&gt;=20000,E426*10%,0)</v>
      </c>
      <c r="J426" s="27"/>
    </row>
    <row r="427" spans="1:10" ht="25.5">
      <c r="A427" s="23" t="s">
        <v>90</v>
      </c>
      <c r="B427" s="23" t="s">
        <v>92</v>
      </c>
      <c r="C427" s="23">
        <v>37</v>
      </c>
      <c r="D427" s="23">
        <v>1073</v>
      </c>
      <c r="E427" s="23">
        <f t="shared" si="19"/>
        <v>39701</v>
      </c>
      <c r="F427" s="2">
        <f t="shared" si="20"/>
        <v>3970.1000000000004</v>
      </c>
      <c r="G427" s="2" t="str">
        <f t="shared" ca="1" si="21"/>
        <v>=IF(E427&gt;=20000,E427*10%,0)</v>
      </c>
      <c r="J427" s="27"/>
    </row>
    <row r="428" spans="1:10" ht="25.5">
      <c r="A428" s="23" t="s">
        <v>96</v>
      </c>
      <c r="B428" s="23" t="s">
        <v>100</v>
      </c>
      <c r="C428" s="23">
        <v>32</v>
      </c>
      <c r="D428" s="23">
        <v>1195</v>
      </c>
      <c r="E428" s="23">
        <f t="shared" si="19"/>
        <v>38240</v>
      </c>
      <c r="F428" s="2">
        <f t="shared" si="20"/>
        <v>3824</v>
      </c>
      <c r="G428" s="2" t="str">
        <f t="shared" ca="1" si="21"/>
        <v>=IF(E428&gt;=20000,E428*10%,0)</v>
      </c>
      <c r="J428" s="27"/>
    </row>
    <row r="429" spans="1:10" ht="25.5">
      <c r="A429" s="23" t="s">
        <v>90</v>
      </c>
      <c r="B429" s="23" t="s">
        <v>91</v>
      </c>
      <c r="C429" s="23">
        <v>36</v>
      </c>
      <c r="D429" s="23">
        <v>1217</v>
      </c>
      <c r="E429" s="23">
        <f t="shared" si="19"/>
        <v>43812</v>
      </c>
      <c r="F429" s="2">
        <f t="shared" si="20"/>
        <v>4381.2</v>
      </c>
      <c r="G429" s="2" t="str">
        <f t="shared" ca="1" si="21"/>
        <v>=IF(E429&gt;=20000,E429*10%,0)</v>
      </c>
      <c r="J429" s="27"/>
    </row>
    <row r="430" spans="1:10" ht="25.5">
      <c r="A430" s="23" t="s">
        <v>90</v>
      </c>
      <c r="B430" s="23" t="s">
        <v>97</v>
      </c>
      <c r="C430" s="23">
        <v>50</v>
      </c>
      <c r="D430" s="23">
        <v>1007</v>
      </c>
      <c r="E430" s="23">
        <f t="shared" si="19"/>
        <v>50350</v>
      </c>
      <c r="F430" s="2">
        <f t="shared" si="20"/>
        <v>5035</v>
      </c>
      <c r="G430" s="2" t="str">
        <f t="shared" ca="1" si="21"/>
        <v>=IF(E430&gt;=20000,E430*10%,0)</v>
      </c>
      <c r="J430" s="27"/>
    </row>
    <row r="431" spans="1:10" ht="25.5">
      <c r="A431" s="23" t="s">
        <v>109</v>
      </c>
      <c r="B431" s="23" t="s">
        <v>107</v>
      </c>
      <c r="C431" s="23">
        <v>8</v>
      </c>
      <c r="D431" s="23">
        <v>1116</v>
      </c>
      <c r="E431" s="23">
        <f t="shared" si="19"/>
        <v>8928</v>
      </c>
      <c r="F431" s="2">
        <f t="shared" si="20"/>
        <v>0</v>
      </c>
      <c r="G431" s="2" t="str">
        <f t="shared" ca="1" si="21"/>
        <v>=IF(E431&gt;=20000,E431*10%,0)</v>
      </c>
      <c r="J431" s="27"/>
    </row>
    <row r="432" spans="1:10" ht="25.5">
      <c r="A432" s="23" t="s">
        <v>110</v>
      </c>
      <c r="B432" s="23" t="s">
        <v>107</v>
      </c>
      <c r="C432" s="23">
        <v>59</v>
      </c>
      <c r="D432" s="23">
        <v>1034</v>
      </c>
      <c r="E432" s="23">
        <f t="shared" si="19"/>
        <v>61006</v>
      </c>
      <c r="F432" s="2">
        <f t="shared" si="20"/>
        <v>6100.6</v>
      </c>
      <c r="G432" s="2" t="str">
        <f t="shared" ca="1" si="21"/>
        <v>=IF(E432&gt;=20000,E432*10%,0)</v>
      </c>
      <c r="J432" s="27"/>
    </row>
    <row r="433" spans="1:10" ht="25.5">
      <c r="A433" s="23" t="s">
        <v>104</v>
      </c>
      <c r="B433" s="23" t="s">
        <v>97</v>
      </c>
      <c r="C433" s="23">
        <v>26</v>
      </c>
      <c r="D433" s="23">
        <v>1182</v>
      </c>
      <c r="E433" s="23">
        <f t="shared" si="19"/>
        <v>30732</v>
      </c>
      <c r="F433" s="2">
        <f t="shared" si="20"/>
        <v>3073.2000000000003</v>
      </c>
      <c r="G433" s="2" t="str">
        <f t="shared" ca="1" si="21"/>
        <v>=IF(E433&gt;=20000,E433*10%,0)</v>
      </c>
      <c r="J433" s="27"/>
    </row>
    <row r="434" spans="1:10" ht="25.5">
      <c r="A434" s="23" t="s">
        <v>99</v>
      </c>
      <c r="B434" s="23" t="s">
        <v>94</v>
      </c>
      <c r="C434" s="23">
        <v>38</v>
      </c>
      <c r="D434" s="23">
        <v>1314</v>
      </c>
      <c r="E434" s="23">
        <f t="shared" si="19"/>
        <v>49932</v>
      </c>
      <c r="F434" s="2">
        <f t="shared" si="20"/>
        <v>4993.2000000000007</v>
      </c>
      <c r="G434" s="2" t="str">
        <f t="shared" ca="1" si="21"/>
        <v>=IF(E434&gt;=20000,E434*10%,0)</v>
      </c>
      <c r="J434" s="27"/>
    </row>
    <row r="435" spans="1:10" ht="25.5">
      <c r="A435" s="23" t="s">
        <v>90</v>
      </c>
      <c r="B435" s="23" t="s">
        <v>107</v>
      </c>
      <c r="C435" s="23">
        <v>83</v>
      </c>
      <c r="D435" s="23">
        <v>1421</v>
      </c>
      <c r="E435" s="23">
        <f t="shared" si="19"/>
        <v>117943</v>
      </c>
      <c r="F435" s="2">
        <f t="shared" si="20"/>
        <v>11794.300000000001</v>
      </c>
      <c r="G435" s="2" t="str">
        <f t="shared" ca="1" si="21"/>
        <v>=IF(E435&gt;=20000,E435*10%,0)</v>
      </c>
      <c r="J435" s="27"/>
    </row>
    <row r="436" spans="1:10" ht="25.5">
      <c r="A436" s="23" t="s">
        <v>110</v>
      </c>
      <c r="B436" s="23" t="s">
        <v>94</v>
      </c>
      <c r="C436" s="23">
        <v>72</v>
      </c>
      <c r="D436" s="23">
        <v>1229</v>
      </c>
      <c r="E436" s="23">
        <f t="shared" si="19"/>
        <v>88488</v>
      </c>
      <c r="F436" s="2">
        <f t="shared" si="20"/>
        <v>8848.8000000000011</v>
      </c>
      <c r="G436" s="2" t="str">
        <f t="shared" ca="1" si="21"/>
        <v>=IF(E436&gt;=20000,E436*10%,0)</v>
      </c>
      <c r="J436" s="27"/>
    </row>
    <row r="437" spans="1:10" ht="25.5">
      <c r="A437" s="23" t="s">
        <v>109</v>
      </c>
      <c r="B437" s="23" t="s">
        <v>100</v>
      </c>
      <c r="C437" s="23">
        <v>56</v>
      </c>
      <c r="D437" s="23">
        <v>1434</v>
      </c>
      <c r="E437" s="23">
        <f t="shared" si="19"/>
        <v>80304</v>
      </c>
      <c r="F437" s="2">
        <f t="shared" si="20"/>
        <v>8030.4000000000005</v>
      </c>
      <c r="G437" s="2" t="str">
        <f t="shared" ca="1" si="21"/>
        <v>=IF(E437&gt;=20000,E437*10%,0)</v>
      </c>
      <c r="J437" s="27"/>
    </row>
    <row r="438" spans="1:10" ht="25.5">
      <c r="A438" s="23" t="s">
        <v>109</v>
      </c>
      <c r="B438" s="23" t="s">
        <v>100</v>
      </c>
      <c r="C438" s="23">
        <v>88</v>
      </c>
      <c r="D438" s="23">
        <v>1019</v>
      </c>
      <c r="E438" s="23">
        <f t="shared" si="19"/>
        <v>89672</v>
      </c>
      <c r="F438" s="2">
        <f t="shared" si="20"/>
        <v>8967.2000000000007</v>
      </c>
      <c r="G438" s="2" t="str">
        <f t="shared" ca="1" si="21"/>
        <v>=IF(E438&gt;=20000,E438*10%,0)</v>
      </c>
      <c r="J438" s="27"/>
    </row>
    <row r="439" spans="1:10" ht="25.5">
      <c r="A439" s="23" t="s">
        <v>109</v>
      </c>
      <c r="B439" s="23" t="s">
        <v>105</v>
      </c>
      <c r="C439" s="23">
        <v>95</v>
      </c>
      <c r="D439" s="23">
        <v>1259</v>
      </c>
      <c r="E439" s="23">
        <f t="shared" si="19"/>
        <v>119605</v>
      </c>
      <c r="F439" s="2">
        <f t="shared" si="20"/>
        <v>11960.5</v>
      </c>
      <c r="G439" s="2" t="str">
        <f t="shared" ca="1" si="21"/>
        <v>=IF(E439&gt;=20000,E439*10%,0)</v>
      </c>
      <c r="J439" s="27"/>
    </row>
    <row r="440" spans="1:10" ht="25.5">
      <c r="A440" s="23" t="s">
        <v>109</v>
      </c>
      <c r="B440" s="23" t="s">
        <v>105</v>
      </c>
      <c r="C440" s="23">
        <v>20</v>
      </c>
      <c r="D440" s="23">
        <v>1268</v>
      </c>
      <c r="E440" s="23">
        <f t="shared" si="19"/>
        <v>25360</v>
      </c>
      <c r="F440" s="2">
        <f t="shared" si="20"/>
        <v>2536</v>
      </c>
      <c r="G440" s="2" t="str">
        <f t="shared" ca="1" si="21"/>
        <v>=IF(E440&gt;=20000,E440*10%,0)</v>
      </c>
      <c r="J440" s="27"/>
    </row>
    <row r="441" spans="1:10" ht="25.5">
      <c r="A441" s="23" t="s">
        <v>110</v>
      </c>
      <c r="B441" s="23" t="s">
        <v>100</v>
      </c>
      <c r="C441" s="23">
        <v>17</v>
      </c>
      <c r="D441" s="23">
        <v>1287</v>
      </c>
      <c r="E441" s="23">
        <f t="shared" si="19"/>
        <v>21879</v>
      </c>
      <c r="F441" s="2">
        <f t="shared" si="20"/>
        <v>2187.9</v>
      </c>
      <c r="G441" s="2" t="str">
        <f t="shared" ca="1" si="21"/>
        <v>=IF(E441&gt;=20000,E441*10%,0)</v>
      </c>
      <c r="J441" s="27"/>
    </row>
    <row r="442" spans="1:10" ht="25.5">
      <c r="A442" s="23" t="s">
        <v>96</v>
      </c>
      <c r="B442" s="23" t="s">
        <v>97</v>
      </c>
      <c r="C442" s="23">
        <v>40</v>
      </c>
      <c r="D442" s="23">
        <v>1424</v>
      </c>
      <c r="E442" s="23">
        <f t="shared" si="19"/>
        <v>56960</v>
      </c>
      <c r="F442" s="2">
        <f t="shared" si="20"/>
        <v>5696</v>
      </c>
      <c r="G442" s="2" t="str">
        <f t="shared" ca="1" si="21"/>
        <v>=IF(E442&gt;=20000,E442*10%,0)</v>
      </c>
      <c r="J442" s="27"/>
    </row>
    <row r="443" spans="1:10" ht="25.5">
      <c r="A443" s="23" t="s">
        <v>99</v>
      </c>
      <c r="B443" s="23" t="s">
        <v>100</v>
      </c>
      <c r="C443" s="23">
        <v>34</v>
      </c>
      <c r="D443" s="23">
        <v>1317</v>
      </c>
      <c r="E443" s="23">
        <f t="shared" si="19"/>
        <v>44778</v>
      </c>
      <c r="F443" s="2">
        <f t="shared" si="20"/>
        <v>4477.8</v>
      </c>
      <c r="G443" s="2" t="str">
        <f t="shared" ca="1" si="21"/>
        <v>=IF(E443&gt;=20000,E443*10%,0)</v>
      </c>
      <c r="J443" s="27"/>
    </row>
    <row r="444" spans="1:10" ht="25.5">
      <c r="A444" s="23" t="s">
        <v>90</v>
      </c>
      <c r="B444" s="23" t="s">
        <v>92</v>
      </c>
      <c r="C444" s="23">
        <v>49</v>
      </c>
      <c r="D444" s="23">
        <v>1048</v>
      </c>
      <c r="E444" s="23">
        <f t="shared" si="19"/>
        <v>51352</v>
      </c>
      <c r="F444" s="2">
        <f t="shared" si="20"/>
        <v>5135.2000000000007</v>
      </c>
      <c r="G444" s="2" t="str">
        <f t="shared" ca="1" si="21"/>
        <v>=IF(E444&gt;=20000,E444*10%,0)</v>
      </c>
      <c r="J444" s="27"/>
    </row>
    <row r="445" spans="1:10" ht="25.5">
      <c r="A445" s="23" t="s">
        <v>96</v>
      </c>
      <c r="B445" s="23" t="s">
        <v>97</v>
      </c>
      <c r="C445" s="23">
        <v>39</v>
      </c>
      <c r="D445" s="23">
        <v>1354</v>
      </c>
      <c r="E445" s="23">
        <f t="shared" si="19"/>
        <v>52806</v>
      </c>
      <c r="F445" s="2">
        <f t="shared" si="20"/>
        <v>5280.6</v>
      </c>
      <c r="G445" s="2" t="str">
        <f t="shared" ca="1" si="21"/>
        <v>=IF(E445&gt;=20000,E445*10%,0)</v>
      </c>
      <c r="J445" s="27"/>
    </row>
    <row r="446" spans="1:10" ht="25.5">
      <c r="A446" s="23" t="s">
        <v>104</v>
      </c>
      <c r="B446" s="23" t="s">
        <v>107</v>
      </c>
      <c r="C446" s="23">
        <v>61</v>
      </c>
      <c r="D446" s="23">
        <v>1005</v>
      </c>
      <c r="E446" s="23">
        <f t="shared" si="19"/>
        <v>61305</v>
      </c>
      <c r="F446" s="2">
        <f t="shared" si="20"/>
        <v>6130.5</v>
      </c>
      <c r="G446" s="2" t="str">
        <f t="shared" ca="1" si="21"/>
        <v>=IF(E446&gt;=20000,E446*10%,0)</v>
      </c>
      <c r="J446" s="27"/>
    </row>
    <row r="447" spans="1:10" ht="25.5">
      <c r="A447" s="23" t="s">
        <v>104</v>
      </c>
      <c r="B447" s="23" t="s">
        <v>94</v>
      </c>
      <c r="C447" s="23">
        <v>41</v>
      </c>
      <c r="D447" s="23">
        <v>1045</v>
      </c>
      <c r="E447" s="23">
        <f t="shared" si="19"/>
        <v>42845</v>
      </c>
      <c r="F447" s="2">
        <f t="shared" si="20"/>
        <v>4284.5</v>
      </c>
      <c r="G447" s="2" t="str">
        <f t="shared" ca="1" si="21"/>
        <v>=IF(E447&gt;=20000,E447*10%,0)</v>
      </c>
      <c r="J447" s="27"/>
    </row>
    <row r="448" spans="1:10" ht="25.5">
      <c r="A448" s="23" t="s">
        <v>99</v>
      </c>
      <c r="B448" s="23" t="s">
        <v>92</v>
      </c>
      <c r="C448" s="23">
        <v>53</v>
      </c>
      <c r="D448" s="23">
        <v>1207</v>
      </c>
      <c r="E448" s="23">
        <f t="shared" si="19"/>
        <v>63971</v>
      </c>
      <c r="F448" s="2">
        <f t="shared" si="20"/>
        <v>6397.1</v>
      </c>
      <c r="G448" s="2" t="str">
        <f t="shared" ca="1" si="21"/>
        <v>=IF(E448&gt;=20000,E448*10%,0)</v>
      </c>
      <c r="J448" s="27"/>
    </row>
    <row r="449" spans="1:10" ht="25.5">
      <c r="A449" s="23" t="s">
        <v>96</v>
      </c>
      <c r="B449" s="23" t="s">
        <v>92</v>
      </c>
      <c r="C449" s="23">
        <v>50</v>
      </c>
      <c r="D449" s="23">
        <v>1038</v>
      </c>
      <c r="E449" s="23">
        <f t="shared" si="19"/>
        <v>51900</v>
      </c>
      <c r="F449" s="2">
        <f t="shared" si="20"/>
        <v>5190</v>
      </c>
      <c r="G449" s="2" t="str">
        <f t="shared" ca="1" si="21"/>
        <v>=IF(E449&gt;=20000,E449*10%,0)</v>
      </c>
      <c r="J449" s="27"/>
    </row>
    <row r="450" spans="1:10" ht="25.5">
      <c r="A450" s="23" t="s">
        <v>90</v>
      </c>
      <c r="B450" s="23" t="s">
        <v>97</v>
      </c>
      <c r="C450" s="23">
        <v>19</v>
      </c>
      <c r="D450" s="23">
        <v>1213</v>
      </c>
      <c r="E450" s="23">
        <f t="shared" si="19"/>
        <v>23047</v>
      </c>
      <c r="F450" s="2">
        <f t="shared" si="20"/>
        <v>2304.7000000000003</v>
      </c>
      <c r="G450" s="2" t="str">
        <f t="shared" ca="1" si="21"/>
        <v>=IF(E450&gt;=20000,E450*10%,0)</v>
      </c>
      <c r="J450" s="27"/>
    </row>
    <row r="451" spans="1:10" ht="25.5">
      <c r="A451" s="23" t="s">
        <v>90</v>
      </c>
      <c r="B451" s="23" t="s">
        <v>91</v>
      </c>
      <c r="C451" s="23">
        <v>73</v>
      </c>
      <c r="D451" s="23">
        <v>1304</v>
      </c>
      <c r="E451" s="23">
        <f t="shared" ref="E451:E455" si="22">C451*D451</f>
        <v>95192</v>
      </c>
      <c r="F451" s="2">
        <f t="shared" ref="F451:F455" si="23">IF(E451&gt;=20000,E451*10%,0)</f>
        <v>9519.2000000000007</v>
      </c>
      <c r="G451" s="2" t="str">
        <f t="shared" ref="G451:G455" ca="1" si="24">_xlfn.FORMULATEXT(F451)</f>
        <v>=IF(E451&gt;=20000,E451*10%,0)</v>
      </c>
      <c r="J451" s="27"/>
    </row>
    <row r="452" spans="1:10" ht="25.5">
      <c r="A452" s="23" t="s">
        <v>104</v>
      </c>
      <c r="B452" s="23" t="s">
        <v>107</v>
      </c>
      <c r="C452" s="23">
        <v>17</v>
      </c>
      <c r="D452" s="23">
        <v>1412</v>
      </c>
      <c r="E452" s="23">
        <f t="shared" si="22"/>
        <v>24004</v>
      </c>
      <c r="F452" s="2">
        <f t="shared" si="23"/>
        <v>2400.4</v>
      </c>
      <c r="G452" s="2" t="str">
        <f t="shared" ca="1" si="24"/>
        <v>=IF(E452&gt;=20000,E452*10%,0)</v>
      </c>
      <c r="J452" s="27"/>
    </row>
    <row r="453" spans="1:10" ht="25.5">
      <c r="A453" s="23" t="s">
        <v>99</v>
      </c>
      <c r="B453" s="23" t="s">
        <v>91</v>
      </c>
      <c r="C453" s="23">
        <v>13</v>
      </c>
      <c r="D453" s="23">
        <v>1003</v>
      </c>
      <c r="E453" s="23">
        <f t="shared" si="22"/>
        <v>13039</v>
      </c>
      <c r="F453" s="2">
        <f t="shared" si="23"/>
        <v>0</v>
      </c>
      <c r="G453" s="2" t="str">
        <f t="shared" ca="1" si="24"/>
        <v>=IF(E453&gt;=20000,E453*10%,0)</v>
      </c>
      <c r="J453" s="27"/>
    </row>
    <row r="454" spans="1:10" ht="25.5">
      <c r="A454" s="23" t="s">
        <v>104</v>
      </c>
      <c r="B454" s="23" t="s">
        <v>94</v>
      </c>
      <c r="C454" s="23">
        <v>89</v>
      </c>
      <c r="D454" s="23">
        <v>1085</v>
      </c>
      <c r="E454" s="23">
        <f t="shared" si="22"/>
        <v>96565</v>
      </c>
      <c r="F454" s="2">
        <f t="shared" si="23"/>
        <v>9656.5</v>
      </c>
      <c r="G454" s="2" t="str">
        <f t="shared" ca="1" si="24"/>
        <v>=IF(E454&gt;=20000,E454*10%,0)</v>
      </c>
      <c r="J454" s="27"/>
    </row>
    <row r="455" spans="1:10" ht="25.5">
      <c r="A455" s="23" t="s">
        <v>104</v>
      </c>
      <c r="B455" s="23" t="s">
        <v>91</v>
      </c>
      <c r="C455" s="23">
        <v>22</v>
      </c>
      <c r="D455" s="23">
        <v>1305</v>
      </c>
      <c r="E455" s="23">
        <f t="shared" si="22"/>
        <v>28710</v>
      </c>
      <c r="F455" s="2">
        <f t="shared" si="23"/>
        <v>2871</v>
      </c>
      <c r="G455" s="2" t="str">
        <f t="shared" ca="1" si="24"/>
        <v>=IF(E455&gt;=20000,E455*10%,0)</v>
      </c>
      <c r="J455" s="27"/>
    </row>
  </sheetData>
  <pageMargins left="0.7" right="0.7" top="0.75" bottom="0.75" header="0.3" footer="0.3"/>
  <pageSetup orientation="portrait" horizontalDpi="200" verticalDpi="2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showGridLines="0" zoomScale="170" zoomScaleNormal="170" workbookViewId="0">
      <selection activeCell="D3" sqref="D3"/>
    </sheetView>
  </sheetViews>
  <sheetFormatPr defaultRowHeight="15"/>
  <cols>
    <col min="1" max="1" width="12.85546875" bestFit="1" customWidth="1"/>
    <col min="2" max="2" width="10.7109375" bestFit="1" customWidth="1"/>
    <col min="3" max="3" width="5" bestFit="1" customWidth="1"/>
    <col min="4" max="4" width="8.42578125" bestFit="1" customWidth="1"/>
    <col min="5" max="5" width="9.7109375" bestFit="1" customWidth="1"/>
    <col min="6" max="6" width="8" bestFit="1" customWidth="1"/>
    <col min="7" max="7" width="9.140625" style="42" customWidth="1"/>
    <col min="8" max="8" width="1.5703125" customWidth="1"/>
    <col min="9" max="9" width="11.85546875" bestFit="1" customWidth="1"/>
    <col min="10" max="10" width="16.7109375" bestFit="1" customWidth="1"/>
    <col min="11" max="11" width="7.7109375" bestFit="1" customWidth="1"/>
    <col min="12" max="12" width="13" customWidth="1"/>
    <col min="13" max="13" width="25.140625" customWidth="1"/>
  </cols>
  <sheetData>
    <row r="1" spans="1:13" ht="30">
      <c r="A1" s="28" t="s">
        <v>111</v>
      </c>
      <c r="B1" s="28" t="s">
        <v>112</v>
      </c>
      <c r="C1" s="28" t="s">
        <v>113</v>
      </c>
      <c r="D1" s="28" t="s">
        <v>114</v>
      </c>
      <c r="E1" s="28" t="s">
        <v>115</v>
      </c>
      <c r="F1" s="29" t="s">
        <v>116</v>
      </c>
      <c r="G1" s="30" t="s">
        <v>117</v>
      </c>
      <c r="H1" s="31"/>
      <c r="I1" s="32" t="s">
        <v>111</v>
      </c>
      <c r="J1" s="32" t="s">
        <v>113</v>
      </c>
      <c r="K1" s="32" t="s">
        <v>118</v>
      </c>
      <c r="L1" s="32" t="s">
        <v>119</v>
      </c>
    </row>
    <row r="2" spans="1:13" ht="18">
      <c r="A2" s="33">
        <v>131490</v>
      </c>
      <c r="B2" s="33" t="s">
        <v>120</v>
      </c>
      <c r="C2" s="33">
        <v>1395</v>
      </c>
      <c r="D2" s="33">
        <v>4550000</v>
      </c>
      <c r="E2" s="33">
        <v>2326645</v>
      </c>
      <c r="F2" s="34">
        <v>2582214</v>
      </c>
      <c r="G2" s="35" t="s">
        <v>121</v>
      </c>
      <c r="I2" s="36">
        <v>523219</v>
      </c>
      <c r="J2" s="36">
        <v>1394</v>
      </c>
      <c r="K2" s="36" t="s">
        <v>115</v>
      </c>
      <c r="L2" s="36" t="s">
        <v>121</v>
      </c>
      <c r="M2" s="37"/>
    </row>
    <row r="3" spans="1:13" ht="18">
      <c r="A3" s="33">
        <v>523219</v>
      </c>
      <c r="B3" s="33" t="s">
        <v>122</v>
      </c>
      <c r="C3" s="33">
        <v>1395</v>
      </c>
      <c r="D3" s="33">
        <v>1681371</v>
      </c>
      <c r="E3" s="33">
        <v>1082835</v>
      </c>
      <c r="F3" s="34">
        <v>2159155</v>
      </c>
      <c r="G3" s="38"/>
    </row>
    <row r="4" spans="1:13" ht="18">
      <c r="A4" s="33">
        <v>921316</v>
      </c>
      <c r="B4" s="33" t="s">
        <v>120</v>
      </c>
      <c r="C4" s="33">
        <v>1394</v>
      </c>
      <c r="D4" s="33">
        <v>1678525</v>
      </c>
      <c r="E4" s="33">
        <v>1165341</v>
      </c>
      <c r="F4" s="34">
        <v>1616321</v>
      </c>
      <c r="G4" s="38"/>
      <c r="I4" s="336"/>
      <c r="J4" s="336"/>
    </row>
    <row r="5" spans="1:13" ht="18">
      <c r="A5" s="33">
        <v>557364</v>
      </c>
      <c r="B5" s="33" t="s">
        <v>120</v>
      </c>
      <c r="C5" s="33">
        <v>1395</v>
      </c>
      <c r="D5" s="33">
        <v>1539561</v>
      </c>
      <c r="E5" s="33">
        <v>2858228</v>
      </c>
      <c r="F5" s="34">
        <v>2627503</v>
      </c>
      <c r="G5" s="38"/>
      <c r="I5" s="39" t="s">
        <v>123</v>
      </c>
      <c r="J5" s="40">
        <f>MAX(D2:F23)</f>
        <v>4550000</v>
      </c>
    </row>
    <row r="6" spans="1:13" ht="18">
      <c r="A6" s="33">
        <v>1063371</v>
      </c>
      <c r="B6" s="33" t="s">
        <v>120</v>
      </c>
      <c r="C6" s="33">
        <v>1394</v>
      </c>
      <c r="D6" s="33">
        <v>1969819</v>
      </c>
      <c r="E6" s="33">
        <v>1607755</v>
      </c>
      <c r="F6" s="34">
        <v>1687589</v>
      </c>
      <c r="G6" s="38"/>
      <c r="I6" s="39" t="s">
        <v>124</v>
      </c>
      <c r="J6" s="40">
        <f>MIN(D2:F23)</f>
        <v>1016227</v>
      </c>
    </row>
    <row r="7" spans="1:13" ht="18">
      <c r="A7" s="33">
        <v>557364</v>
      </c>
      <c r="B7" s="33" t="s">
        <v>122</v>
      </c>
      <c r="C7" s="33">
        <v>1394</v>
      </c>
      <c r="D7" s="33">
        <v>2932390</v>
      </c>
      <c r="E7" s="33">
        <v>2635896</v>
      </c>
      <c r="F7" s="34">
        <v>1523498</v>
      </c>
      <c r="G7" s="38"/>
      <c r="I7" s="39" t="s">
        <v>125</v>
      </c>
      <c r="J7" s="40">
        <f>MIN(D3:F24)</f>
        <v>1016227</v>
      </c>
    </row>
    <row r="8" spans="1:13" ht="18">
      <c r="A8" s="33">
        <v>197273</v>
      </c>
      <c r="B8" s="33" t="s">
        <v>120</v>
      </c>
      <c r="C8" s="33">
        <v>1394</v>
      </c>
      <c r="D8" s="33">
        <v>2295202</v>
      </c>
      <c r="E8" s="33">
        <v>2569955</v>
      </c>
      <c r="F8" s="34">
        <v>2056611</v>
      </c>
      <c r="G8" s="38"/>
      <c r="I8" s="386" t="s">
        <v>126</v>
      </c>
      <c r="J8" s="386"/>
    </row>
    <row r="9" spans="1:13" ht="18">
      <c r="A9" s="33">
        <v>807289</v>
      </c>
      <c r="B9" s="33" t="s">
        <v>120</v>
      </c>
      <c r="C9" s="33">
        <v>1394</v>
      </c>
      <c r="D9" s="33">
        <v>2326645</v>
      </c>
      <c r="E9" s="33">
        <v>2479107</v>
      </c>
      <c r="F9" s="34">
        <v>2693128</v>
      </c>
      <c r="G9" s="38"/>
      <c r="I9" s="41" t="s">
        <v>127</v>
      </c>
      <c r="J9" s="40" t="s">
        <v>128</v>
      </c>
    </row>
    <row r="10" spans="1:13" ht="18">
      <c r="A10" s="33">
        <v>807289</v>
      </c>
      <c r="B10" s="33" t="s">
        <v>122</v>
      </c>
      <c r="C10" s="33">
        <v>1395</v>
      </c>
      <c r="D10" s="33">
        <v>2073919</v>
      </c>
      <c r="E10" s="33">
        <v>1402573</v>
      </c>
      <c r="F10" s="34">
        <v>1840745</v>
      </c>
      <c r="G10" s="38"/>
      <c r="I10" s="41" t="s">
        <v>129</v>
      </c>
      <c r="J10" s="40" t="s">
        <v>130</v>
      </c>
    </row>
    <row r="11" spans="1:13" ht="18">
      <c r="A11" s="33">
        <v>921316</v>
      </c>
      <c r="B11" s="33" t="s">
        <v>120</v>
      </c>
      <c r="C11" s="33">
        <v>1395</v>
      </c>
      <c r="D11" s="33">
        <v>1521303</v>
      </c>
      <c r="E11" s="33">
        <v>1963294</v>
      </c>
      <c r="F11" s="34">
        <v>2173403</v>
      </c>
      <c r="G11" s="38"/>
      <c r="I11" s="41" t="s">
        <v>131</v>
      </c>
      <c r="J11" s="40" t="s">
        <v>132</v>
      </c>
    </row>
    <row r="12" spans="1:13" ht="18">
      <c r="A12" s="33">
        <v>1063371</v>
      </c>
      <c r="B12" s="33" t="s">
        <v>122</v>
      </c>
      <c r="C12" s="33">
        <v>1395</v>
      </c>
      <c r="D12" s="33">
        <v>2192741</v>
      </c>
      <c r="E12" s="33">
        <v>2582214</v>
      </c>
      <c r="F12" s="34">
        <v>1310183</v>
      </c>
      <c r="G12" s="38"/>
    </row>
    <row r="13" spans="1:13" ht="18">
      <c r="A13" s="33">
        <v>458213</v>
      </c>
      <c r="B13" s="33" t="s">
        <v>122</v>
      </c>
      <c r="C13" s="33">
        <v>1394</v>
      </c>
      <c r="D13" s="33">
        <v>1839548</v>
      </c>
      <c r="E13" s="33">
        <v>1557878</v>
      </c>
      <c r="F13" s="34">
        <v>1067630</v>
      </c>
      <c r="G13" s="38"/>
    </row>
    <row r="14" spans="1:13" ht="18">
      <c r="A14" s="33">
        <v>1063371</v>
      </c>
      <c r="B14" s="33" t="s">
        <v>122</v>
      </c>
      <c r="C14" s="33">
        <v>1394</v>
      </c>
      <c r="D14" s="33">
        <v>2938273</v>
      </c>
      <c r="E14" s="33">
        <v>1409941</v>
      </c>
      <c r="F14" s="34">
        <v>2152629</v>
      </c>
      <c r="G14" s="38"/>
    </row>
    <row r="15" spans="1:13" ht="18">
      <c r="A15" s="33">
        <v>458213</v>
      </c>
      <c r="B15" s="33" t="s">
        <v>120</v>
      </c>
      <c r="C15" s="33">
        <v>1395</v>
      </c>
      <c r="D15" s="33">
        <v>2195832</v>
      </c>
      <c r="E15" s="33">
        <v>2031153</v>
      </c>
      <c r="F15" s="34">
        <v>2671915</v>
      </c>
      <c r="G15" s="38"/>
    </row>
    <row r="16" spans="1:13" ht="18">
      <c r="A16" s="33">
        <v>131490</v>
      </c>
      <c r="B16" s="33" t="s">
        <v>120</v>
      </c>
      <c r="C16" s="33">
        <v>1394</v>
      </c>
      <c r="D16" s="33">
        <v>1345566</v>
      </c>
      <c r="E16" s="33">
        <v>2059847</v>
      </c>
      <c r="F16" s="34">
        <v>2889297</v>
      </c>
      <c r="G16" s="38"/>
    </row>
    <row r="17" spans="1:7" ht="18">
      <c r="A17" s="33">
        <v>879722</v>
      </c>
      <c r="B17" s="33" t="s">
        <v>122</v>
      </c>
      <c r="C17" s="33">
        <v>1394</v>
      </c>
      <c r="D17" s="33">
        <v>2745436</v>
      </c>
      <c r="E17" s="33">
        <v>2843820</v>
      </c>
      <c r="F17" s="34">
        <v>1783218</v>
      </c>
      <c r="G17" s="38"/>
    </row>
    <row r="18" spans="1:7" ht="18">
      <c r="A18" s="33">
        <v>879722</v>
      </c>
      <c r="B18" s="33" t="s">
        <v>120</v>
      </c>
      <c r="C18" s="33">
        <v>1395</v>
      </c>
      <c r="D18" s="33">
        <v>2123300</v>
      </c>
      <c r="E18" s="33">
        <v>1016227</v>
      </c>
      <c r="F18" s="34">
        <v>1896893</v>
      </c>
      <c r="G18" s="38"/>
    </row>
    <row r="19" spans="1:7" ht="18">
      <c r="A19" s="33">
        <v>893728</v>
      </c>
      <c r="B19" s="33" t="s">
        <v>120</v>
      </c>
      <c r="C19" s="33">
        <v>1394</v>
      </c>
      <c r="D19" s="33">
        <v>2057974</v>
      </c>
      <c r="E19" s="33">
        <v>2352884</v>
      </c>
      <c r="F19" s="34">
        <v>1503276</v>
      </c>
      <c r="G19" s="38"/>
    </row>
    <row r="20" spans="1:7" ht="18">
      <c r="A20" s="33">
        <v>893728</v>
      </c>
      <c r="B20" s="33" t="s">
        <v>120</v>
      </c>
      <c r="C20" s="33">
        <v>1395</v>
      </c>
      <c r="D20" s="33">
        <v>1586561</v>
      </c>
      <c r="E20" s="33">
        <v>1799796</v>
      </c>
      <c r="F20" s="34">
        <v>2783521</v>
      </c>
      <c r="G20" s="38"/>
    </row>
    <row r="21" spans="1:7" ht="18">
      <c r="A21" s="33">
        <v>1060272</v>
      </c>
      <c r="B21" s="33" t="s">
        <v>120</v>
      </c>
      <c r="C21" s="33">
        <v>1394</v>
      </c>
      <c r="D21" s="33">
        <v>2721002</v>
      </c>
      <c r="E21" s="33">
        <v>2144964</v>
      </c>
      <c r="F21" s="34">
        <v>1434498</v>
      </c>
      <c r="G21" s="38"/>
    </row>
    <row r="22" spans="1:7" ht="18">
      <c r="A22" s="33">
        <v>197273</v>
      </c>
      <c r="B22" s="33" t="s">
        <v>120</v>
      </c>
      <c r="C22" s="33">
        <v>1395</v>
      </c>
      <c r="D22" s="33">
        <v>2773291</v>
      </c>
      <c r="E22" s="33">
        <v>2871665</v>
      </c>
      <c r="F22" s="34">
        <v>2763000</v>
      </c>
      <c r="G22" s="38"/>
    </row>
    <row r="23" spans="1:7" ht="18">
      <c r="A23" s="33">
        <v>1060272</v>
      </c>
      <c r="B23" s="33" t="s">
        <v>122</v>
      </c>
      <c r="C23" s="33">
        <v>1395</v>
      </c>
      <c r="D23" s="33">
        <v>1387378</v>
      </c>
      <c r="E23" s="33">
        <v>2609833</v>
      </c>
      <c r="F23" s="34">
        <v>2637924</v>
      </c>
      <c r="G23" s="38"/>
    </row>
  </sheetData>
  <mergeCells count="2">
    <mergeCell ref="I4:J4"/>
    <mergeCell ref="I8:J8"/>
  </mergeCell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5"/>
  <sheetViews>
    <sheetView zoomScale="160" zoomScaleNormal="160" workbookViewId="0">
      <selection activeCell="F5" sqref="F5"/>
    </sheetView>
  </sheetViews>
  <sheetFormatPr defaultRowHeight="22.5"/>
  <cols>
    <col min="1" max="2" width="9.140625" style="2"/>
    <col min="3" max="3" width="10.5703125" style="2" customWidth="1"/>
    <col min="4" max="5" width="9.140625" style="2" customWidth="1"/>
    <col min="6" max="6" width="13.7109375" style="2" customWidth="1"/>
    <col min="7" max="7" width="33.42578125" style="2" customWidth="1"/>
    <col min="8" max="8" width="29.42578125" style="2" bestFit="1" customWidth="1"/>
    <col min="9" max="9" width="9.85546875" style="2" bestFit="1" customWidth="1"/>
    <col min="10" max="10" width="46.42578125" style="2" customWidth="1"/>
    <col min="11" max="16384" width="9.140625" style="2"/>
  </cols>
  <sheetData>
    <row r="1" spans="1:10">
      <c r="A1" s="22" t="s">
        <v>86</v>
      </c>
      <c r="B1" s="22" t="s">
        <v>1</v>
      </c>
      <c r="C1" s="22" t="s">
        <v>87</v>
      </c>
      <c r="D1" s="22" t="s">
        <v>2</v>
      </c>
      <c r="E1" s="22" t="s">
        <v>88</v>
      </c>
      <c r="F1" s="2" t="s">
        <v>89</v>
      </c>
    </row>
    <row r="2" spans="1:10">
      <c r="A2" s="23" t="s">
        <v>90</v>
      </c>
      <c r="B2" s="23" t="s">
        <v>91</v>
      </c>
      <c r="C2" s="23">
        <v>32</v>
      </c>
      <c r="D2" s="23">
        <v>1125</v>
      </c>
      <c r="E2" s="23">
        <f>C2*D2</f>
        <v>36000</v>
      </c>
      <c r="F2" s="2">
        <f>IF(E2&gt;=20000,E2*10%,0)</f>
        <v>3600</v>
      </c>
      <c r="G2" s="2" t="str">
        <f ca="1">_xlfn.FORMULATEXT(F2)</f>
        <v>=IF(E2&gt;=20000,E2*10%,0)</v>
      </c>
    </row>
    <row r="3" spans="1:10">
      <c r="A3" s="23" t="s">
        <v>90</v>
      </c>
      <c r="B3" s="23" t="s">
        <v>92</v>
      </c>
      <c r="C3" s="23">
        <v>98</v>
      </c>
      <c r="D3" s="23">
        <v>1001</v>
      </c>
      <c r="E3" s="23">
        <f t="shared" ref="E3:E66" si="0">C3*D3</f>
        <v>98098</v>
      </c>
      <c r="F3" s="2">
        <f t="shared" ref="F3:F66" si="1">IF(E3&gt;=20000,E3*10%,0)</f>
        <v>9809.8000000000011</v>
      </c>
      <c r="G3" s="2" t="str">
        <f t="shared" ref="G3:G66" ca="1" si="2">_xlfn.FORMULATEXT(F3)</f>
        <v>=IF(E3&gt;=20000,E3*10%,0)</v>
      </c>
      <c r="H3" s="24" t="s">
        <v>93</v>
      </c>
      <c r="I3" s="25">
        <f>MAX(E2:E455)</f>
        <v>147000</v>
      </c>
      <c r="J3" s="25" t="str">
        <f ca="1">_xlfn.FORMULATEXT(I3)</f>
        <v>=MAX(E2:E455)</v>
      </c>
    </row>
    <row r="4" spans="1:10">
      <c r="A4" s="23" t="s">
        <v>90</v>
      </c>
      <c r="B4" s="23" t="s">
        <v>94</v>
      </c>
      <c r="C4" s="23">
        <v>42</v>
      </c>
      <c r="D4" s="23">
        <v>1078</v>
      </c>
      <c r="E4" s="23">
        <f t="shared" si="0"/>
        <v>45276</v>
      </c>
      <c r="F4" s="2">
        <f t="shared" si="1"/>
        <v>4527.6000000000004</v>
      </c>
      <c r="G4" s="2" t="str">
        <f t="shared" ca="1" si="2"/>
        <v>=IF(E4&gt;=20000,E4*10%,0)</v>
      </c>
      <c r="H4" s="24" t="s">
        <v>95</v>
      </c>
      <c r="I4" s="25">
        <f>MIN(E2:E455)</f>
        <v>1089</v>
      </c>
      <c r="J4" s="25" t="str">
        <f t="shared" ref="J4:J10" ca="1" si="3">_xlfn.FORMULATEXT(I4)</f>
        <v>=MIN(E2:E455)</v>
      </c>
    </row>
    <row r="5" spans="1:10">
      <c r="A5" s="23" t="s">
        <v>96</v>
      </c>
      <c r="B5" s="23" t="s">
        <v>97</v>
      </c>
      <c r="C5" s="23">
        <v>65</v>
      </c>
      <c r="D5" s="23">
        <v>1115</v>
      </c>
      <c r="E5" s="23">
        <f t="shared" si="0"/>
        <v>72475</v>
      </c>
      <c r="F5" s="2">
        <f t="shared" si="1"/>
        <v>7247.5</v>
      </c>
      <c r="G5" s="2" t="str">
        <f t="shared" ca="1" si="2"/>
        <v>=IF(E5&gt;=20000,E5*10%,0)</v>
      </c>
      <c r="H5" s="24" t="s">
        <v>98</v>
      </c>
      <c r="I5" s="25">
        <f>COUNTA(E:E)-1</f>
        <v>454</v>
      </c>
      <c r="J5" s="25" t="str">
        <f t="shared" ca="1" si="3"/>
        <v>=COUNTA(E:E)-1</v>
      </c>
    </row>
    <row r="6" spans="1:10">
      <c r="A6" s="23" t="s">
        <v>99</v>
      </c>
      <c r="B6" s="23" t="s">
        <v>100</v>
      </c>
      <c r="C6" s="23">
        <v>17</v>
      </c>
      <c r="D6" s="23">
        <v>1305</v>
      </c>
      <c r="E6" s="23">
        <f t="shared" si="0"/>
        <v>22185</v>
      </c>
      <c r="F6" s="2">
        <f t="shared" si="1"/>
        <v>2218.5</v>
      </c>
      <c r="G6" s="2" t="str">
        <f t="shared" ca="1" si="2"/>
        <v>=IF(E6&gt;=20000,E6*10%,0)</v>
      </c>
      <c r="H6" s="24" t="s">
        <v>101</v>
      </c>
      <c r="I6" s="25">
        <f>AVERAGE(E2:E455)</f>
        <v>62402.074889867843</v>
      </c>
      <c r="J6" s="25" t="str">
        <f t="shared" ca="1" si="3"/>
        <v>=AVERAGE(E2:E455)</v>
      </c>
    </row>
    <row r="7" spans="1:10">
      <c r="A7" s="23" t="s">
        <v>96</v>
      </c>
      <c r="B7" s="23" t="s">
        <v>97</v>
      </c>
      <c r="C7" s="23">
        <v>37</v>
      </c>
      <c r="D7" s="23">
        <v>1362</v>
      </c>
      <c r="E7" s="23">
        <f t="shared" si="0"/>
        <v>50394</v>
      </c>
      <c r="F7" s="2">
        <f t="shared" si="1"/>
        <v>5039.4000000000005</v>
      </c>
      <c r="G7" s="2" t="str">
        <f t="shared" ca="1" si="2"/>
        <v>=IF(E7&gt;=20000,E7*10%,0)</v>
      </c>
      <c r="H7" s="24" t="s">
        <v>102</v>
      </c>
      <c r="I7" s="25">
        <f>COUNTIF(B:B,B2)</f>
        <v>67</v>
      </c>
      <c r="J7" s="25" t="str">
        <f t="shared" ca="1" si="3"/>
        <v>=COUNTIF(B:B,B2)</v>
      </c>
    </row>
    <row r="8" spans="1:10" ht="25.5">
      <c r="A8" s="23" t="s">
        <v>99</v>
      </c>
      <c r="B8" s="23" t="s">
        <v>94</v>
      </c>
      <c r="C8" s="23">
        <v>96</v>
      </c>
      <c r="D8" s="23">
        <v>1049</v>
      </c>
      <c r="E8" s="23">
        <f t="shared" si="0"/>
        <v>100704</v>
      </c>
      <c r="F8" s="2">
        <f t="shared" si="1"/>
        <v>10070.400000000001</v>
      </c>
      <c r="G8" s="2" t="str">
        <f t="shared" ca="1" si="2"/>
        <v>=IF(E8&gt;=20000,E8*10%,0)</v>
      </c>
      <c r="H8" s="24" t="s">
        <v>103</v>
      </c>
      <c r="I8" s="25">
        <f>SUMIF(B:B,"دوغ",C:C)</f>
        <v>3519</v>
      </c>
      <c r="J8" s="26" t="str">
        <f t="shared" ca="1" si="3"/>
        <v>=SUMIF(B:B,"دوغ",C:C)</v>
      </c>
    </row>
    <row r="9" spans="1:10" ht="25.5">
      <c r="A9" s="23" t="s">
        <v>104</v>
      </c>
      <c r="B9" s="23" t="s">
        <v>105</v>
      </c>
      <c r="C9" s="23">
        <v>74</v>
      </c>
      <c r="D9" s="23">
        <v>1225</v>
      </c>
      <c r="E9" s="23">
        <f t="shared" si="0"/>
        <v>90650</v>
      </c>
      <c r="F9" s="2">
        <f t="shared" si="1"/>
        <v>9065</v>
      </c>
      <c r="G9" s="2" t="str">
        <f t="shared" ca="1" si="2"/>
        <v>=IF(E9&gt;=20000,E9*10%,0)</v>
      </c>
      <c r="H9" s="24" t="s">
        <v>106</v>
      </c>
      <c r="I9" s="25">
        <f>SUMIFS(C:C,B:B,B5,A:A,A5)</f>
        <v>811</v>
      </c>
      <c r="J9" s="26" t="str">
        <f t="shared" ca="1" si="3"/>
        <v>=SUMIFS(C:C,B:B,B5,A:A,A5)</v>
      </c>
    </row>
    <row r="10" spans="1:10" ht="25.5">
      <c r="A10" s="23" t="s">
        <v>99</v>
      </c>
      <c r="B10" s="23" t="s">
        <v>107</v>
      </c>
      <c r="C10" s="23">
        <v>80</v>
      </c>
      <c r="D10" s="23">
        <v>1302</v>
      </c>
      <c r="E10" s="23">
        <f t="shared" si="0"/>
        <v>104160</v>
      </c>
      <c r="F10" s="2">
        <f t="shared" si="1"/>
        <v>10416</v>
      </c>
      <c r="G10" s="2" t="str">
        <f t="shared" ca="1" si="2"/>
        <v>=IF(E10&gt;=20000,E10*10%,0)</v>
      </c>
      <c r="H10" s="24" t="s">
        <v>108</v>
      </c>
      <c r="I10" s="25">
        <f>COUNTIFS(B:B,B5,A:A,A5)</f>
        <v>15</v>
      </c>
      <c r="J10" s="26" t="str">
        <f t="shared" ca="1" si="3"/>
        <v>=COUNTIFS(B:B,B5,A:A,A5)</v>
      </c>
    </row>
    <row r="11" spans="1:10" ht="25.5">
      <c r="A11" s="23" t="s">
        <v>90</v>
      </c>
      <c r="B11" s="23" t="s">
        <v>97</v>
      </c>
      <c r="C11" s="23">
        <v>100</v>
      </c>
      <c r="D11" s="23">
        <v>1265</v>
      </c>
      <c r="E11" s="23">
        <f t="shared" si="0"/>
        <v>126500</v>
      </c>
      <c r="F11" s="2">
        <f t="shared" si="1"/>
        <v>12650</v>
      </c>
      <c r="G11" s="2" t="str">
        <f t="shared" ca="1" si="2"/>
        <v>=IF(E11&gt;=20000,E11*10%,0)</v>
      </c>
      <c r="J11" s="27"/>
    </row>
    <row r="12" spans="1:10" ht="25.5">
      <c r="A12" s="23" t="s">
        <v>90</v>
      </c>
      <c r="B12" s="23" t="s">
        <v>94</v>
      </c>
      <c r="C12" s="23">
        <v>28</v>
      </c>
      <c r="D12" s="23">
        <v>1104</v>
      </c>
      <c r="E12" s="23">
        <f t="shared" si="0"/>
        <v>30912</v>
      </c>
      <c r="F12" s="2">
        <f t="shared" si="1"/>
        <v>3091.2000000000003</v>
      </c>
      <c r="G12" s="2" t="str">
        <f t="shared" ca="1" si="2"/>
        <v>=IF(E12&gt;=20000,E12*10%,0)</v>
      </c>
      <c r="J12" s="27"/>
    </row>
    <row r="13" spans="1:10" ht="25.5">
      <c r="A13" s="23" t="s">
        <v>90</v>
      </c>
      <c r="B13" s="23" t="s">
        <v>91</v>
      </c>
      <c r="C13" s="23">
        <v>22</v>
      </c>
      <c r="D13" s="23">
        <v>1025</v>
      </c>
      <c r="E13" s="23">
        <f t="shared" si="0"/>
        <v>22550</v>
      </c>
      <c r="F13" s="2">
        <f t="shared" si="1"/>
        <v>2255</v>
      </c>
      <c r="G13" s="2" t="str">
        <f t="shared" ca="1" si="2"/>
        <v>=IF(E13&gt;=20000,E13*10%,0)</v>
      </c>
      <c r="J13" s="27"/>
    </row>
    <row r="14" spans="1:10" ht="25.5">
      <c r="A14" s="23" t="s">
        <v>96</v>
      </c>
      <c r="B14" s="23" t="s">
        <v>107</v>
      </c>
      <c r="C14" s="23">
        <v>50</v>
      </c>
      <c r="D14" s="23">
        <v>1287</v>
      </c>
      <c r="E14" s="23">
        <f t="shared" si="0"/>
        <v>64350</v>
      </c>
      <c r="F14" s="2">
        <f t="shared" si="1"/>
        <v>6435</v>
      </c>
      <c r="G14" s="2" t="str">
        <f t="shared" ca="1" si="2"/>
        <v>=IF(E14&gt;=20000,E14*10%,0)</v>
      </c>
      <c r="J14" s="27"/>
    </row>
    <row r="15" spans="1:10" ht="25.5">
      <c r="A15" s="23" t="s">
        <v>99</v>
      </c>
      <c r="B15" s="23" t="s">
        <v>94</v>
      </c>
      <c r="C15" s="23">
        <v>53</v>
      </c>
      <c r="D15" s="23">
        <v>1060</v>
      </c>
      <c r="E15" s="23">
        <f t="shared" si="0"/>
        <v>56180</v>
      </c>
      <c r="F15" s="2">
        <f t="shared" si="1"/>
        <v>5618</v>
      </c>
      <c r="G15" s="2" t="str">
        <f t="shared" ca="1" si="2"/>
        <v>=IF(E15&gt;=20000,E15*10%,0)</v>
      </c>
      <c r="J15" s="27"/>
    </row>
    <row r="16" spans="1:10" ht="25.5">
      <c r="A16" s="23" t="s">
        <v>96</v>
      </c>
      <c r="B16" s="23" t="s">
        <v>94</v>
      </c>
      <c r="C16" s="23">
        <v>99</v>
      </c>
      <c r="D16" s="23">
        <v>1171</v>
      </c>
      <c r="E16" s="23">
        <f t="shared" si="0"/>
        <v>115929</v>
      </c>
      <c r="F16" s="2">
        <f t="shared" si="1"/>
        <v>11592.900000000001</v>
      </c>
      <c r="G16" s="2" t="str">
        <f t="shared" ca="1" si="2"/>
        <v>=IF(E16&gt;=20000,E16*10%,0)</v>
      </c>
      <c r="J16" s="27"/>
    </row>
    <row r="17" spans="1:10" ht="25.5">
      <c r="A17" s="23" t="s">
        <v>90</v>
      </c>
      <c r="B17" s="23" t="s">
        <v>94</v>
      </c>
      <c r="C17" s="23">
        <v>96</v>
      </c>
      <c r="D17" s="23">
        <v>1100</v>
      </c>
      <c r="E17" s="23">
        <f t="shared" si="0"/>
        <v>105600</v>
      </c>
      <c r="F17" s="2">
        <f t="shared" si="1"/>
        <v>10560</v>
      </c>
      <c r="G17" s="2" t="str">
        <f t="shared" ca="1" si="2"/>
        <v>=IF(E17&gt;=20000,E17*10%,0)</v>
      </c>
      <c r="J17" s="27"/>
    </row>
    <row r="18" spans="1:10" ht="25.5">
      <c r="A18" s="23" t="s">
        <v>96</v>
      </c>
      <c r="B18" s="23" t="s">
        <v>94</v>
      </c>
      <c r="C18" s="23">
        <v>30</v>
      </c>
      <c r="D18" s="23">
        <v>1267</v>
      </c>
      <c r="E18" s="23">
        <f t="shared" si="0"/>
        <v>38010</v>
      </c>
      <c r="F18" s="2">
        <f t="shared" si="1"/>
        <v>3801</v>
      </c>
      <c r="G18" s="2" t="str">
        <f t="shared" ca="1" si="2"/>
        <v>=IF(E18&gt;=20000,E18*10%,0)</v>
      </c>
      <c r="J18" s="27"/>
    </row>
    <row r="19" spans="1:10" ht="25.5">
      <c r="A19" s="23" t="s">
        <v>96</v>
      </c>
      <c r="B19" s="23" t="s">
        <v>100</v>
      </c>
      <c r="C19" s="23">
        <v>37</v>
      </c>
      <c r="D19" s="23">
        <v>1248</v>
      </c>
      <c r="E19" s="23">
        <f t="shared" si="0"/>
        <v>46176</v>
      </c>
      <c r="F19" s="2">
        <f t="shared" si="1"/>
        <v>4617.6000000000004</v>
      </c>
      <c r="G19" s="2" t="str">
        <f t="shared" ca="1" si="2"/>
        <v>=IF(E19&gt;=20000,E19*10%,0)</v>
      </c>
      <c r="J19" s="27"/>
    </row>
    <row r="20" spans="1:10" ht="25.5">
      <c r="A20" s="23" t="s">
        <v>104</v>
      </c>
      <c r="B20" s="23" t="s">
        <v>100</v>
      </c>
      <c r="C20" s="23">
        <v>68</v>
      </c>
      <c r="D20" s="23">
        <v>1098</v>
      </c>
      <c r="E20" s="23">
        <f t="shared" si="0"/>
        <v>74664</v>
      </c>
      <c r="F20" s="2">
        <f t="shared" si="1"/>
        <v>7466.4000000000005</v>
      </c>
      <c r="G20" s="2" t="str">
        <f t="shared" ca="1" si="2"/>
        <v>=IF(E20&gt;=20000,E20*10%,0)</v>
      </c>
      <c r="J20" s="27"/>
    </row>
    <row r="21" spans="1:10" ht="25.5">
      <c r="A21" s="23" t="s">
        <v>90</v>
      </c>
      <c r="B21" s="23" t="s">
        <v>107</v>
      </c>
      <c r="C21" s="23">
        <v>15</v>
      </c>
      <c r="D21" s="23">
        <v>1347</v>
      </c>
      <c r="E21" s="23">
        <f t="shared" si="0"/>
        <v>20205</v>
      </c>
      <c r="F21" s="2">
        <f t="shared" si="1"/>
        <v>2020.5</v>
      </c>
      <c r="G21" s="2" t="str">
        <f t="shared" ca="1" si="2"/>
        <v>=IF(E21&gt;=20000,E21*10%,0)</v>
      </c>
      <c r="J21" s="27"/>
    </row>
    <row r="22" spans="1:10" ht="25.5">
      <c r="A22" s="23" t="s">
        <v>109</v>
      </c>
      <c r="B22" s="23" t="s">
        <v>97</v>
      </c>
      <c r="C22" s="23">
        <v>28</v>
      </c>
      <c r="D22" s="23">
        <v>1326</v>
      </c>
      <c r="E22" s="23">
        <f t="shared" si="0"/>
        <v>37128</v>
      </c>
      <c r="F22" s="2">
        <f t="shared" si="1"/>
        <v>3712.8</v>
      </c>
      <c r="G22" s="2" t="str">
        <f t="shared" ca="1" si="2"/>
        <v>=IF(E22&gt;=20000,E22*10%,0)</v>
      </c>
      <c r="J22" s="27"/>
    </row>
    <row r="23" spans="1:10" ht="25.5">
      <c r="A23" s="23" t="s">
        <v>96</v>
      </c>
      <c r="B23" s="23" t="s">
        <v>92</v>
      </c>
      <c r="C23" s="23">
        <v>29</v>
      </c>
      <c r="D23" s="23">
        <v>1484</v>
      </c>
      <c r="E23" s="23">
        <f t="shared" si="0"/>
        <v>43036</v>
      </c>
      <c r="F23" s="2">
        <f t="shared" si="1"/>
        <v>4303.6000000000004</v>
      </c>
      <c r="G23" s="2" t="str">
        <f t="shared" ca="1" si="2"/>
        <v>=IF(E23&gt;=20000,E23*10%,0)</v>
      </c>
      <c r="J23" s="27"/>
    </row>
    <row r="24" spans="1:10" ht="25.5">
      <c r="A24" s="23" t="s">
        <v>90</v>
      </c>
      <c r="B24" s="23" t="s">
        <v>105</v>
      </c>
      <c r="C24" s="23">
        <v>96</v>
      </c>
      <c r="D24" s="23">
        <v>1192</v>
      </c>
      <c r="E24" s="23">
        <f t="shared" si="0"/>
        <v>114432</v>
      </c>
      <c r="F24" s="2">
        <f t="shared" si="1"/>
        <v>11443.2</v>
      </c>
      <c r="G24" s="2" t="str">
        <f t="shared" ca="1" si="2"/>
        <v>=IF(E24&gt;=20000,E24*10%,0)</v>
      </c>
      <c r="J24" s="27"/>
    </row>
    <row r="25" spans="1:10" ht="25.5">
      <c r="A25" s="23" t="s">
        <v>90</v>
      </c>
      <c r="B25" s="23" t="s">
        <v>97</v>
      </c>
      <c r="C25" s="23">
        <v>85</v>
      </c>
      <c r="D25" s="23">
        <v>1152</v>
      </c>
      <c r="E25" s="23">
        <f t="shared" si="0"/>
        <v>97920</v>
      </c>
      <c r="F25" s="2">
        <f t="shared" si="1"/>
        <v>9792</v>
      </c>
      <c r="G25" s="2" t="str">
        <f t="shared" ca="1" si="2"/>
        <v>=IF(E25&gt;=20000,E25*10%,0)</v>
      </c>
      <c r="J25" s="27"/>
    </row>
    <row r="26" spans="1:10" ht="25.5">
      <c r="A26" s="23" t="s">
        <v>104</v>
      </c>
      <c r="B26" s="23" t="s">
        <v>97</v>
      </c>
      <c r="C26" s="23">
        <v>82</v>
      </c>
      <c r="D26" s="23">
        <v>1108</v>
      </c>
      <c r="E26" s="23">
        <f t="shared" si="0"/>
        <v>90856</v>
      </c>
      <c r="F26" s="2">
        <f t="shared" si="1"/>
        <v>9085.6</v>
      </c>
      <c r="G26" s="2" t="str">
        <f t="shared" ca="1" si="2"/>
        <v>=IF(E26&gt;=20000,E26*10%,0)</v>
      </c>
      <c r="J26" s="27"/>
    </row>
    <row r="27" spans="1:10" ht="25.5">
      <c r="A27" s="23" t="s">
        <v>90</v>
      </c>
      <c r="B27" s="23" t="s">
        <v>97</v>
      </c>
      <c r="C27" s="23">
        <v>11</v>
      </c>
      <c r="D27" s="23">
        <v>1140</v>
      </c>
      <c r="E27" s="23">
        <f t="shared" si="0"/>
        <v>12540</v>
      </c>
      <c r="F27" s="2">
        <f t="shared" si="1"/>
        <v>0</v>
      </c>
      <c r="G27" s="2" t="str">
        <f t="shared" ca="1" si="2"/>
        <v>=IF(E27&gt;=20000,E27*10%,0)</v>
      </c>
      <c r="J27" s="27"/>
    </row>
    <row r="28" spans="1:10" ht="25.5">
      <c r="A28" s="23" t="s">
        <v>104</v>
      </c>
      <c r="B28" s="23" t="s">
        <v>100</v>
      </c>
      <c r="C28" s="23">
        <v>5</v>
      </c>
      <c r="D28" s="23">
        <v>1467</v>
      </c>
      <c r="E28" s="23">
        <f t="shared" si="0"/>
        <v>7335</v>
      </c>
      <c r="F28" s="2">
        <f t="shared" si="1"/>
        <v>0</v>
      </c>
      <c r="G28" s="2" t="str">
        <f t="shared" ca="1" si="2"/>
        <v>=IF(E28&gt;=20000,E28*10%,0)</v>
      </c>
      <c r="J28" s="27"/>
    </row>
    <row r="29" spans="1:10" ht="25.5">
      <c r="A29" s="23" t="s">
        <v>96</v>
      </c>
      <c r="B29" s="23" t="s">
        <v>91</v>
      </c>
      <c r="C29" s="23">
        <v>5</v>
      </c>
      <c r="D29" s="23">
        <v>1276</v>
      </c>
      <c r="E29" s="23">
        <f t="shared" si="0"/>
        <v>6380</v>
      </c>
      <c r="F29" s="2">
        <f t="shared" si="1"/>
        <v>0</v>
      </c>
      <c r="G29" s="2" t="str">
        <f t="shared" ca="1" si="2"/>
        <v>=IF(E29&gt;=20000,E29*10%,0)</v>
      </c>
      <c r="J29" s="27"/>
    </row>
    <row r="30" spans="1:10" ht="25.5">
      <c r="A30" s="23" t="s">
        <v>110</v>
      </c>
      <c r="B30" s="23" t="s">
        <v>92</v>
      </c>
      <c r="C30" s="23">
        <v>15</v>
      </c>
      <c r="D30" s="23">
        <v>1005</v>
      </c>
      <c r="E30" s="23">
        <f t="shared" si="0"/>
        <v>15075</v>
      </c>
      <c r="F30" s="2">
        <f t="shared" si="1"/>
        <v>0</v>
      </c>
      <c r="G30" s="2" t="str">
        <f t="shared" ca="1" si="2"/>
        <v>=IF(E30&gt;=20000,E30*10%,0)</v>
      </c>
      <c r="J30" s="27"/>
    </row>
    <row r="31" spans="1:10" ht="25.5">
      <c r="A31" s="23" t="s">
        <v>99</v>
      </c>
      <c r="B31" s="23" t="s">
        <v>107</v>
      </c>
      <c r="C31" s="23">
        <v>94</v>
      </c>
      <c r="D31" s="23">
        <v>1155</v>
      </c>
      <c r="E31" s="23">
        <f t="shared" si="0"/>
        <v>108570</v>
      </c>
      <c r="F31" s="2">
        <f t="shared" si="1"/>
        <v>10857</v>
      </c>
      <c r="G31" s="2" t="str">
        <f t="shared" ca="1" si="2"/>
        <v>=IF(E31&gt;=20000,E31*10%,0)</v>
      </c>
      <c r="J31" s="27"/>
    </row>
    <row r="32" spans="1:10" ht="25.5">
      <c r="A32" s="23" t="s">
        <v>109</v>
      </c>
      <c r="B32" s="23" t="s">
        <v>100</v>
      </c>
      <c r="C32" s="23">
        <v>11</v>
      </c>
      <c r="D32" s="23">
        <v>1367</v>
      </c>
      <c r="E32" s="23">
        <f t="shared" si="0"/>
        <v>15037</v>
      </c>
      <c r="F32" s="2">
        <f t="shared" si="1"/>
        <v>0</v>
      </c>
      <c r="G32" s="2" t="str">
        <f t="shared" ca="1" si="2"/>
        <v>=IF(E32&gt;=20000,E32*10%,0)</v>
      </c>
      <c r="J32" s="27"/>
    </row>
    <row r="33" spans="1:10" ht="25.5">
      <c r="A33" s="23" t="s">
        <v>96</v>
      </c>
      <c r="B33" s="23" t="s">
        <v>100</v>
      </c>
      <c r="C33" s="23">
        <v>84</v>
      </c>
      <c r="D33" s="23">
        <v>1047</v>
      </c>
      <c r="E33" s="23">
        <f t="shared" si="0"/>
        <v>87948</v>
      </c>
      <c r="F33" s="2">
        <f t="shared" si="1"/>
        <v>8794.8000000000011</v>
      </c>
      <c r="G33" s="2" t="str">
        <f t="shared" ca="1" si="2"/>
        <v>=IF(E33&gt;=20000,E33*10%,0)</v>
      </c>
      <c r="J33" s="27"/>
    </row>
    <row r="34" spans="1:10" ht="25.5">
      <c r="A34" s="23" t="s">
        <v>104</v>
      </c>
      <c r="B34" s="23" t="s">
        <v>105</v>
      </c>
      <c r="C34" s="23">
        <v>62</v>
      </c>
      <c r="D34" s="23">
        <v>1241</v>
      </c>
      <c r="E34" s="23">
        <f t="shared" si="0"/>
        <v>76942</v>
      </c>
      <c r="F34" s="2">
        <f t="shared" si="1"/>
        <v>7694.2000000000007</v>
      </c>
      <c r="G34" s="2" t="str">
        <f t="shared" ca="1" si="2"/>
        <v>=IF(E34&gt;=20000,E34*10%,0)</v>
      </c>
      <c r="J34" s="27"/>
    </row>
    <row r="35" spans="1:10" ht="25.5">
      <c r="A35" s="23" t="s">
        <v>96</v>
      </c>
      <c r="B35" s="23" t="s">
        <v>100</v>
      </c>
      <c r="C35" s="23">
        <v>64</v>
      </c>
      <c r="D35" s="23">
        <v>1230</v>
      </c>
      <c r="E35" s="23">
        <f t="shared" si="0"/>
        <v>78720</v>
      </c>
      <c r="F35" s="2">
        <f t="shared" si="1"/>
        <v>7872</v>
      </c>
      <c r="G35" s="2" t="str">
        <f t="shared" ca="1" si="2"/>
        <v>=IF(E35&gt;=20000,E35*10%,0)</v>
      </c>
      <c r="J35" s="27"/>
    </row>
    <row r="36" spans="1:10" ht="25.5">
      <c r="A36" s="23" t="s">
        <v>109</v>
      </c>
      <c r="B36" s="23" t="s">
        <v>105</v>
      </c>
      <c r="C36" s="23">
        <v>39</v>
      </c>
      <c r="D36" s="23">
        <v>1078</v>
      </c>
      <c r="E36" s="23">
        <f t="shared" si="0"/>
        <v>42042</v>
      </c>
      <c r="F36" s="2">
        <f t="shared" si="1"/>
        <v>4204.2</v>
      </c>
      <c r="G36" s="2" t="str">
        <f t="shared" ca="1" si="2"/>
        <v>=IF(E36&gt;=20000,E36*10%,0)</v>
      </c>
      <c r="J36" s="27"/>
    </row>
    <row r="37" spans="1:10" ht="25.5">
      <c r="A37" s="23" t="s">
        <v>96</v>
      </c>
      <c r="B37" s="23" t="s">
        <v>92</v>
      </c>
      <c r="C37" s="23">
        <v>21</v>
      </c>
      <c r="D37" s="23">
        <v>1301</v>
      </c>
      <c r="E37" s="23">
        <f t="shared" si="0"/>
        <v>27321</v>
      </c>
      <c r="F37" s="2">
        <f t="shared" si="1"/>
        <v>2732.1000000000004</v>
      </c>
      <c r="G37" s="2" t="str">
        <f t="shared" ca="1" si="2"/>
        <v>=IF(E37&gt;=20000,E37*10%,0)</v>
      </c>
      <c r="J37" s="27"/>
    </row>
    <row r="38" spans="1:10" ht="25.5">
      <c r="A38" s="23" t="s">
        <v>110</v>
      </c>
      <c r="B38" s="23" t="s">
        <v>107</v>
      </c>
      <c r="C38" s="23">
        <v>30</v>
      </c>
      <c r="D38" s="23">
        <v>1338</v>
      </c>
      <c r="E38" s="23">
        <f t="shared" si="0"/>
        <v>40140</v>
      </c>
      <c r="F38" s="2">
        <f t="shared" si="1"/>
        <v>4014</v>
      </c>
      <c r="G38" s="2" t="str">
        <f t="shared" ca="1" si="2"/>
        <v>=IF(E38&gt;=20000,E38*10%,0)</v>
      </c>
      <c r="J38" s="27"/>
    </row>
    <row r="39" spans="1:10" ht="25.5">
      <c r="A39" s="23" t="s">
        <v>99</v>
      </c>
      <c r="B39" s="23" t="s">
        <v>91</v>
      </c>
      <c r="C39" s="23">
        <v>69</v>
      </c>
      <c r="D39" s="23">
        <v>1456</v>
      </c>
      <c r="E39" s="23">
        <f t="shared" si="0"/>
        <v>100464</v>
      </c>
      <c r="F39" s="2">
        <f t="shared" si="1"/>
        <v>10046.400000000001</v>
      </c>
      <c r="G39" s="2" t="str">
        <f t="shared" ca="1" si="2"/>
        <v>=IF(E39&gt;=20000,E39*10%,0)</v>
      </c>
      <c r="J39" s="27"/>
    </row>
    <row r="40" spans="1:10" ht="25.5">
      <c r="A40" s="23" t="s">
        <v>110</v>
      </c>
      <c r="B40" s="23" t="s">
        <v>107</v>
      </c>
      <c r="C40" s="23">
        <v>11</v>
      </c>
      <c r="D40" s="23">
        <v>1013</v>
      </c>
      <c r="E40" s="23">
        <f t="shared" si="0"/>
        <v>11143</v>
      </c>
      <c r="F40" s="2">
        <f t="shared" si="1"/>
        <v>0</v>
      </c>
      <c r="G40" s="2" t="str">
        <f t="shared" ca="1" si="2"/>
        <v>=IF(E40&gt;=20000,E40*10%,0)</v>
      </c>
      <c r="J40" s="27"/>
    </row>
    <row r="41" spans="1:10" ht="25.5">
      <c r="A41" s="23" t="s">
        <v>99</v>
      </c>
      <c r="B41" s="23" t="s">
        <v>97</v>
      </c>
      <c r="C41" s="23">
        <v>88</v>
      </c>
      <c r="D41" s="23">
        <v>1008</v>
      </c>
      <c r="E41" s="23">
        <f t="shared" si="0"/>
        <v>88704</v>
      </c>
      <c r="F41" s="2">
        <f t="shared" si="1"/>
        <v>8870.4</v>
      </c>
      <c r="G41" s="2" t="str">
        <f t="shared" ca="1" si="2"/>
        <v>=IF(E41&gt;=20000,E41*10%,0)</v>
      </c>
      <c r="J41" s="27"/>
    </row>
    <row r="42" spans="1:10" ht="25.5">
      <c r="A42" s="23" t="s">
        <v>96</v>
      </c>
      <c r="B42" s="23" t="s">
        <v>105</v>
      </c>
      <c r="C42" s="23">
        <v>88</v>
      </c>
      <c r="D42" s="23">
        <v>1203</v>
      </c>
      <c r="E42" s="23">
        <f t="shared" si="0"/>
        <v>105864</v>
      </c>
      <c r="F42" s="2">
        <f t="shared" si="1"/>
        <v>10586.400000000001</v>
      </c>
      <c r="G42" s="2" t="str">
        <f t="shared" ca="1" si="2"/>
        <v>=IF(E42&gt;=20000,E42*10%,0)</v>
      </c>
      <c r="J42" s="27"/>
    </row>
    <row r="43" spans="1:10" ht="25.5">
      <c r="A43" s="23" t="s">
        <v>104</v>
      </c>
      <c r="B43" s="23" t="s">
        <v>100</v>
      </c>
      <c r="C43" s="23">
        <v>18</v>
      </c>
      <c r="D43" s="23">
        <v>1297</v>
      </c>
      <c r="E43" s="23">
        <f t="shared" si="0"/>
        <v>23346</v>
      </c>
      <c r="F43" s="2">
        <f t="shared" si="1"/>
        <v>2334.6</v>
      </c>
      <c r="G43" s="2" t="str">
        <f t="shared" ca="1" si="2"/>
        <v>=IF(E43&gt;=20000,E43*10%,0)</v>
      </c>
      <c r="J43" s="27"/>
    </row>
    <row r="44" spans="1:10" ht="25.5">
      <c r="A44" s="23" t="s">
        <v>99</v>
      </c>
      <c r="B44" s="23" t="s">
        <v>100</v>
      </c>
      <c r="C44" s="23">
        <v>94</v>
      </c>
      <c r="D44" s="23">
        <v>1454</v>
      </c>
      <c r="E44" s="23">
        <f t="shared" si="0"/>
        <v>136676</v>
      </c>
      <c r="F44" s="2">
        <f t="shared" si="1"/>
        <v>13667.6</v>
      </c>
      <c r="G44" s="2" t="str">
        <f t="shared" ca="1" si="2"/>
        <v>=IF(E44&gt;=20000,E44*10%,0)</v>
      </c>
      <c r="J44" s="27"/>
    </row>
    <row r="45" spans="1:10" ht="25.5">
      <c r="A45" s="23" t="s">
        <v>96</v>
      </c>
      <c r="B45" s="23" t="s">
        <v>91</v>
      </c>
      <c r="C45" s="23">
        <v>15</v>
      </c>
      <c r="D45" s="23">
        <v>1355</v>
      </c>
      <c r="E45" s="23">
        <f t="shared" si="0"/>
        <v>20325</v>
      </c>
      <c r="F45" s="2">
        <f t="shared" si="1"/>
        <v>2032.5</v>
      </c>
      <c r="G45" s="2" t="str">
        <f t="shared" ca="1" si="2"/>
        <v>=IF(E45&gt;=20000,E45*10%,0)</v>
      </c>
      <c r="J45" s="27"/>
    </row>
    <row r="46" spans="1:10" ht="25.5">
      <c r="A46" s="23" t="s">
        <v>104</v>
      </c>
      <c r="B46" s="23" t="s">
        <v>91</v>
      </c>
      <c r="C46" s="23">
        <v>80</v>
      </c>
      <c r="D46" s="23">
        <v>1381</v>
      </c>
      <c r="E46" s="23">
        <f t="shared" si="0"/>
        <v>110480</v>
      </c>
      <c r="F46" s="2">
        <f t="shared" si="1"/>
        <v>11048</v>
      </c>
      <c r="G46" s="2" t="str">
        <f t="shared" ca="1" si="2"/>
        <v>=IF(E46&gt;=20000,E46*10%,0)</v>
      </c>
      <c r="J46" s="27"/>
    </row>
    <row r="47" spans="1:10" ht="25.5">
      <c r="A47" s="23" t="s">
        <v>90</v>
      </c>
      <c r="B47" s="23" t="s">
        <v>92</v>
      </c>
      <c r="C47" s="23">
        <v>95</v>
      </c>
      <c r="D47" s="23">
        <v>1099</v>
      </c>
      <c r="E47" s="23">
        <f t="shared" si="0"/>
        <v>104405</v>
      </c>
      <c r="F47" s="2">
        <f t="shared" si="1"/>
        <v>10440.5</v>
      </c>
      <c r="G47" s="2" t="str">
        <f t="shared" ca="1" si="2"/>
        <v>=IF(E47&gt;=20000,E47*10%,0)</v>
      </c>
      <c r="J47" s="27"/>
    </row>
    <row r="48" spans="1:10" ht="25.5">
      <c r="A48" s="23" t="s">
        <v>99</v>
      </c>
      <c r="B48" s="23" t="s">
        <v>100</v>
      </c>
      <c r="C48" s="23">
        <v>4</v>
      </c>
      <c r="D48" s="23">
        <v>1025</v>
      </c>
      <c r="E48" s="23">
        <f t="shared" si="0"/>
        <v>4100</v>
      </c>
      <c r="F48" s="2">
        <f t="shared" si="1"/>
        <v>0</v>
      </c>
      <c r="G48" s="2" t="str">
        <f t="shared" ca="1" si="2"/>
        <v>=IF(E48&gt;=20000,E48*10%,0)</v>
      </c>
      <c r="J48" s="27"/>
    </row>
    <row r="49" spans="1:10" ht="25.5">
      <c r="A49" s="23" t="s">
        <v>96</v>
      </c>
      <c r="B49" s="23" t="s">
        <v>91</v>
      </c>
      <c r="C49" s="23">
        <v>91</v>
      </c>
      <c r="D49" s="23">
        <v>1049</v>
      </c>
      <c r="E49" s="23">
        <f t="shared" si="0"/>
        <v>95459</v>
      </c>
      <c r="F49" s="2">
        <f t="shared" si="1"/>
        <v>9545.9</v>
      </c>
      <c r="G49" s="2" t="str">
        <f t="shared" ca="1" si="2"/>
        <v>=IF(E49&gt;=20000,E49*10%,0)</v>
      </c>
      <c r="J49" s="27"/>
    </row>
    <row r="50" spans="1:10" ht="25.5">
      <c r="A50" s="23" t="s">
        <v>109</v>
      </c>
      <c r="B50" s="23" t="s">
        <v>100</v>
      </c>
      <c r="C50" s="23">
        <v>70</v>
      </c>
      <c r="D50" s="23">
        <v>1388</v>
      </c>
      <c r="E50" s="23">
        <f t="shared" si="0"/>
        <v>97160</v>
      </c>
      <c r="F50" s="2">
        <f t="shared" si="1"/>
        <v>9716</v>
      </c>
      <c r="G50" s="2" t="str">
        <f t="shared" ca="1" si="2"/>
        <v>=IF(E50&gt;=20000,E50*10%,0)</v>
      </c>
      <c r="J50" s="27"/>
    </row>
    <row r="51" spans="1:10" ht="25.5">
      <c r="A51" s="23" t="s">
        <v>110</v>
      </c>
      <c r="B51" s="23" t="s">
        <v>94</v>
      </c>
      <c r="C51" s="23">
        <v>85</v>
      </c>
      <c r="D51" s="23">
        <v>1031</v>
      </c>
      <c r="E51" s="23">
        <f t="shared" si="0"/>
        <v>87635</v>
      </c>
      <c r="F51" s="2">
        <f t="shared" si="1"/>
        <v>8763.5</v>
      </c>
      <c r="G51" s="2" t="str">
        <f t="shared" ca="1" si="2"/>
        <v>=IF(E51&gt;=20000,E51*10%,0)</v>
      </c>
      <c r="J51" s="27"/>
    </row>
    <row r="52" spans="1:10" ht="25.5">
      <c r="A52" s="23" t="s">
        <v>96</v>
      </c>
      <c r="B52" s="23" t="s">
        <v>91</v>
      </c>
      <c r="C52" s="23">
        <v>98</v>
      </c>
      <c r="D52" s="23">
        <v>1264</v>
      </c>
      <c r="E52" s="23">
        <f t="shared" si="0"/>
        <v>123872</v>
      </c>
      <c r="F52" s="2">
        <f t="shared" si="1"/>
        <v>12387.2</v>
      </c>
      <c r="G52" s="2" t="str">
        <f t="shared" ca="1" si="2"/>
        <v>=IF(E52&gt;=20000,E52*10%,0)</v>
      </c>
      <c r="J52" s="27"/>
    </row>
    <row r="53" spans="1:10" ht="25.5">
      <c r="A53" s="23" t="s">
        <v>96</v>
      </c>
      <c r="B53" s="23" t="s">
        <v>94</v>
      </c>
      <c r="C53" s="23">
        <v>64</v>
      </c>
      <c r="D53" s="23">
        <v>1097</v>
      </c>
      <c r="E53" s="23">
        <f t="shared" si="0"/>
        <v>70208</v>
      </c>
      <c r="F53" s="2">
        <f t="shared" si="1"/>
        <v>7020.8</v>
      </c>
      <c r="G53" s="2" t="str">
        <f t="shared" ca="1" si="2"/>
        <v>=IF(E53&gt;=20000,E53*10%,0)</v>
      </c>
      <c r="J53" s="27"/>
    </row>
    <row r="54" spans="1:10" ht="25.5">
      <c r="A54" s="23" t="s">
        <v>109</v>
      </c>
      <c r="B54" s="23" t="s">
        <v>92</v>
      </c>
      <c r="C54" s="23">
        <v>88</v>
      </c>
      <c r="D54" s="23">
        <v>1352</v>
      </c>
      <c r="E54" s="23">
        <f t="shared" si="0"/>
        <v>118976</v>
      </c>
      <c r="F54" s="2">
        <f t="shared" si="1"/>
        <v>11897.6</v>
      </c>
      <c r="G54" s="2" t="str">
        <f t="shared" ca="1" si="2"/>
        <v>=IF(E54&gt;=20000,E54*10%,0)</v>
      </c>
      <c r="J54" s="27"/>
    </row>
    <row r="55" spans="1:10" ht="25.5">
      <c r="A55" s="23" t="s">
        <v>90</v>
      </c>
      <c r="B55" s="23" t="s">
        <v>94</v>
      </c>
      <c r="C55" s="23">
        <v>44</v>
      </c>
      <c r="D55" s="23">
        <v>1258</v>
      </c>
      <c r="E55" s="23">
        <f t="shared" si="0"/>
        <v>55352</v>
      </c>
      <c r="F55" s="2">
        <f t="shared" si="1"/>
        <v>5535.2000000000007</v>
      </c>
      <c r="G55" s="2" t="str">
        <f t="shared" ca="1" si="2"/>
        <v>=IF(E55&gt;=20000,E55*10%,0)</v>
      </c>
      <c r="J55" s="27"/>
    </row>
    <row r="56" spans="1:10" ht="25.5">
      <c r="A56" s="23" t="s">
        <v>96</v>
      </c>
      <c r="B56" s="23" t="s">
        <v>97</v>
      </c>
      <c r="C56" s="23">
        <v>91</v>
      </c>
      <c r="D56" s="23">
        <v>1279</v>
      </c>
      <c r="E56" s="23">
        <f t="shared" si="0"/>
        <v>116389</v>
      </c>
      <c r="F56" s="2">
        <f t="shared" si="1"/>
        <v>11638.900000000001</v>
      </c>
      <c r="G56" s="2" t="str">
        <f t="shared" ca="1" si="2"/>
        <v>=IF(E56&gt;=20000,E56*10%,0)</v>
      </c>
      <c r="J56" s="27"/>
    </row>
    <row r="57" spans="1:10" ht="25.5">
      <c r="A57" s="23" t="s">
        <v>104</v>
      </c>
      <c r="B57" s="23" t="s">
        <v>105</v>
      </c>
      <c r="C57" s="23">
        <v>69</v>
      </c>
      <c r="D57" s="23">
        <v>1435</v>
      </c>
      <c r="E57" s="23">
        <f t="shared" si="0"/>
        <v>99015</v>
      </c>
      <c r="F57" s="2">
        <f t="shared" si="1"/>
        <v>9901.5</v>
      </c>
      <c r="G57" s="2" t="str">
        <f t="shared" ca="1" si="2"/>
        <v>=IF(E57&gt;=20000,E57*10%,0)</v>
      </c>
      <c r="J57" s="27"/>
    </row>
    <row r="58" spans="1:10" ht="25.5">
      <c r="A58" s="23" t="s">
        <v>104</v>
      </c>
      <c r="B58" s="23" t="s">
        <v>105</v>
      </c>
      <c r="C58" s="23">
        <v>45</v>
      </c>
      <c r="D58" s="23">
        <v>1324</v>
      </c>
      <c r="E58" s="23">
        <f t="shared" si="0"/>
        <v>59580</v>
      </c>
      <c r="F58" s="2">
        <f t="shared" si="1"/>
        <v>5958</v>
      </c>
      <c r="G58" s="2" t="str">
        <f t="shared" ca="1" si="2"/>
        <v>=IF(E58&gt;=20000,E58*10%,0)</v>
      </c>
      <c r="J58" s="27"/>
    </row>
    <row r="59" spans="1:10" ht="25.5">
      <c r="A59" s="23" t="s">
        <v>109</v>
      </c>
      <c r="B59" s="23" t="s">
        <v>97</v>
      </c>
      <c r="C59" s="23">
        <v>8</v>
      </c>
      <c r="D59" s="23">
        <v>1254</v>
      </c>
      <c r="E59" s="23">
        <f t="shared" si="0"/>
        <v>10032</v>
      </c>
      <c r="F59" s="2">
        <f t="shared" si="1"/>
        <v>0</v>
      </c>
      <c r="G59" s="2" t="str">
        <f t="shared" ca="1" si="2"/>
        <v>=IF(E59&gt;=20000,E59*10%,0)</v>
      </c>
      <c r="J59" s="27"/>
    </row>
    <row r="60" spans="1:10" ht="25.5">
      <c r="A60" s="23" t="s">
        <v>99</v>
      </c>
      <c r="B60" s="23" t="s">
        <v>91</v>
      </c>
      <c r="C60" s="23">
        <v>80</v>
      </c>
      <c r="D60" s="23">
        <v>1322</v>
      </c>
      <c r="E60" s="23">
        <f t="shared" si="0"/>
        <v>105760</v>
      </c>
      <c r="F60" s="2">
        <f t="shared" si="1"/>
        <v>10576</v>
      </c>
      <c r="G60" s="2" t="str">
        <f t="shared" ca="1" si="2"/>
        <v>=IF(E60&gt;=20000,E60*10%,0)</v>
      </c>
      <c r="J60" s="27"/>
    </row>
    <row r="61" spans="1:10" ht="25.5">
      <c r="A61" s="23" t="s">
        <v>90</v>
      </c>
      <c r="B61" s="23" t="s">
        <v>100</v>
      </c>
      <c r="C61" s="23">
        <v>65</v>
      </c>
      <c r="D61" s="23">
        <v>1341</v>
      </c>
      <c r="E61" s="23">
        <f t="shared" si="0"/>
        <v>87165</v>
      </c>
      <c r="F61" s="2">
        <f t="shared" si="1"/>
        <v>8716.5</v>
      </c>
      <c r="G61" s="2" t="str">
        <f t="shared" ca="1" si="2"/>
        <v>=IF(E61&gt;=20000,E61*10%,0)</v>
      </c>
      <c r="J61" s="27"/>
    </row>
    <row r="62" spans="1:10" ht="25.5">
      <c r="A62" s="23" t="s">
        <v>90</v>
      </c>
      <c r="B62" s="23" t="s">
        <v>92</v>
      </c>
      <c r="C62" s="23">
        <v>83</v>
      </c>
      <c r="D62" s="23">
        <v>1268</v>
      </c>
      <c r="E62" s="23">
        <f t="shared" si="0"/>
        <v>105244</v>
      </c>
      <c r="F62" s="2">
        <f t="shared" si="1"/>
        <v>10524.400000000001</v>
      </c>
      <c r="G62" s="2" t="str">
        <f t="shared" ca="1" si="2"/>
        <v>=IF(E62&gt;=20000,E62*10%,0)</v>
      </c>
      <c r="J62" s="27"/>
    </row>
    <row r="63" spans="1:10" ht="25.5">
      <c r="A63" s="23" t="s">
        <v>96</v>
      </c>
      <c r="B63" s="23" t="s">
        <v>105</v>
      </c>
      <c r="C63" s="23">
        <v>91</v>
      </c>
      <c r="D63" s="23">
        <v>1229</v>
      </c>
      <c r="E63" s="23">
        <f t="shared" si="0"/>
        <v>111839</v>
      </c>
      <c r="F63" s="2">
        <f t="shared" si="1"/>
        <v>11183.900000000001</v>
      </c>
      <c r="G63" s="2" t="str">
        <f t="shared" ca="1" si="2"/>
        <v>=IF(E63&gt;=20000,E63*10%,0)</v>
      </c>
      <c r="J63" s="27"/>
    </row>
    <row r="64" spans="1:10" ht="25.5">
      <c r="A64" s="23" t="s">
        <v>104</v>
      </c>
      <c r="B64" s="23" t="s">
        <v>107</v>
      </c>
      <c r="C64" s="23">
        <v>46</v>
      </c>
      <c r="D64" s="23">
        <v>1461</v>
      </c>
      <c r="E64" s="23">
        <f t="shared" si="0"/>
        <v>67206</v>
      </c>
      <c r="F64" s="2">
        <f t="shared" si="1"/>
        <v>6720.6</v>
      </c>
      <c r="G64" s="2" t="str">
        <f t="shared" ca="1" si="2"/>
        <v>=IF(E64&gt;=20000,E64*10%,0)</v>
      </c>
      <c r="J64" s="27"/>
    </row>
    <row r="65" spans="1:10" ht="25.5">
      <c r="A65" s="23" t="s">
        <v>109</v>
      </c>
      <c r="B65" s="23" t="s">
        <v>107</v>
      </c>
      <c r="C65" s="23">
        <v>54</v>
      </c>
      <c r="D65" s="23">
        <v>1132</v>
      </c>
      <c r="E65" s="23">
        <f t="shared" si="0"/>
        <v>61128</v>
      </c>
      <c r="F65" s="2">
        <f t="shared" si="1"/>
        <v>6112.8</v>
      </c>
      <c r="G65" s="2" t="str">
        <f t="shared" ca="1" si="2"/>
        <v>=IF(E65&gt;=20000,E65*10%,0)</v>
      </c>
      <c r="J65" s="27"/>
    </row>
    <row r="66" spans="1:10" ht="25.5">
      <c r="A66" s="23" t="s">
        <v>96</v>
      </c>
      <c r="B66" s="23" t="s">
        <v>107</v>
      </c>
      <c r="C66" s="23">
        <v>78</v>
      </c>
      <c r="D66" s="23">
        <v>1237</v>
      </c>
      <c r="E66" s="23">
        <f t="shared" si="0"/>
        <v>96486</v>
      </c>
      <c r="F66" s="2">
        <f t="shared" si="1"/>
        <v>9648.6</v>
      </c>
      <c r="G66" s="2" t="str">
        <f t="shared" ca="1" si="2"/>
        <v>=IF(E66&gt;=20000,E66*10%,0)</v>
      </c>
      <c r="J66" s="27"/>
    </row>
    <row r="67" spans="1:10" ht="25.5">
      <c r="A67" s="23" t="s">
        <v>96</v>
      </c>
      <c r="B67" s="23" t="s">
        <v>107</v>
      </c>
      <c r="C67" s="23">
        <v>46</v>
      </c>
      <c r="D67" s="23">
        <v>1120</v>
      </c>
      <c r="E67" s="23">
        <f t="shared" ref="E67:E130" si="4">C67*D67</f>
        <v>51520</v>
      </c>
      <c r="F67" s="2">
        <f t="shared" ref="F67:F130" si="5">IF(E67&gt;=20000,E67*10%,0)</f>
        <v>5152</v>
      </c>
      <c r="G67" s="2" t="str">
        <f t="shared" ref="G67:G130" ca="1" si="6">_xlfn.FORMULATEXT(F67)</f>
        <v>=IF(E67&gt;=20000,E67*10%,0)</v>
      </c>
      <c r="J67" s="27"/>
    </row>
    <row r="68" spans="1:10" ht="25.5">
      <c r="A68" s="23" t="s">
        <v>90</v>
      </c>
      <c r="B68" s="23" t="s">
        <v>94</v>
      </c>
      <c r="C68" s="23">
        <v>38</v>
      </c>
      <c r="D68" s="23">
        <v>1295</v>
      </c>
      <c r="E68" s="23">
        <f t="shared" si="4"/>
        <v>49210</v>
      </c>
      <c r="F68" s="2">
        <f t="shared" si="5"/>
        <v>4921</v>
      </c>
      <c r="G68" s="2" t="str">
        <f t="shared" ca="1" si="6"/>
        <v>=IF(E68&gt;=20000,E68*10%,0)</v>
      </c>
      <c r="J68" s="27"/>
    </row>
    <row r="69" spans="1:10" ht="25.5">
      <c r="A69" s="23" t="s">
        <v>109</v>
      </c>
      <c r="B69" s="23" t="s">
        <v>92</v>
      </c>
      <c r="C69" s="23">
        <v>10</v>
      </c>
      <c r="D69" s="23">
        <v>1261</v>
      </c>
      <c r="E69" s="23">
        <f t="shared" si="4"/>
        <v>12610</v>
      </c>
      <c r="F69" s="2">
        <f t="shared" si="5"/>
        <v>0</v>
      </c>
      <c r="G69" s="2" t="str">
        <f t="shared" ca="1" si="6"/>
        <v>=IF(E69&gt;=20000,E69*10%,0)</v>
      </c>
      <c r="J69" s="27"/>
    </row>
    <row r="70" spans="1:10" ht="25.5">
      <c r="A70" s="23" t="s">
        <v>96</v>
      </c>
      <c r="B70" s="23" t="s">
        <v>97</v>
      </c>
      <c r="C70" s="23">
        <v>17</v>
      </c>
      <c r="D70" s="23">
        <v>1245</v>
      </c>
      <c r="E70" s="23">
        <f t="shared" si="4"/>
        <v>21165</v>
      </c>
      <c r="F70" s="2">
        <f t="shared" si="5"/>
        <v>2116.5</v>
      </c>
      <c r="G70" s="2" t="str">
        <f t="shared" ca="1" si="6"/>
        <v>=IF(E70&gt;=20000,E70*10%,0)</v>
      </c>
      <c r="J70" s="27"/>
    </row>
    <row r="71" spans="1:10" ht="25.5">
      <c r="A71" s="23" t="s">
        <v>99</v>
      </c>
      <c r="B71" s="23" t="s">
        <v>100</v>
      </c>
      <c r="C71" s="23">
        <v>31</v>
      </c>
      <c r="D71" s="23">
        <v>1079</v>
      </c>
      <c r="E71" s="23">
        <f t="shared" si="4"/>
        <v>33449</v>
      </c>
      <c r="F71" s="2">
        <f t="shared" si="5"/>
        <v>3344.9</v>
      </c>
      <c r="G71" s="2" t="str">
        <f t="shared" ca="1" si="6"/>
        <v>=IF(E71&gt;=20000,E71*10%,0)</v>
      </c>
      <c r="J71" s="27"/>
    </row>
    <row r="72" spans="1:10" ht="25.5">
      <c r="A72" s="23" t="s">
        <v>110</v>
      </c>
      <c r="B72" s="23" t="s">
        <v>105</v>
      </c>
      <c r="C72" s="23">
        <v>8</v>
      </c>
      <c r="D72" s="23">
        <v>1298</v>
      </c>
      <c r="E72" s="23">
        <f t="shared" si="4"/>
        <v>10384</v>
      </c>
      <c r="F72" s="2">
        <f t="shared" si="5"/>
        <v>0</v>
      </c>
      <c r="G72" s="2" t="str">
        <f t="shared" ca="1" si="6"/>
        <v>=IF(E72&gt;=20000,E72*10%,0)</v>
      </c>
      <c r="J72" s="27"/>
    </row>
    <row r="73" spans="1:10" ht="25.5">
      <c r="A73" s="23" t="s">
        <v>99</v>
      </c>
      <c r="B73" s="23" t="s">
        <v>100</v>
      </c>
      <c r="C73" s="23">
        <v>62</v>
      </c>
      <c r="D73" s="23">
        <v>1182</v>
      </c>
      <c r="E73" s="23">
        <f t="shared" si="4"/>
        <v>73284</v>
      </c>
      <c r="F73" s="2">
        <f t="shared" si="5"/>
        <v>7328.4000000000005</v>
      </c>
      <c r="G73" s="2" t="str">
        <f t="shared" ca="1" si="6"/>
        <v>=IF(E73&gt;=20000,E73*10%,0)</v>
      </c>
      <c r="J73" s="27"/>
    </row>
    <row r="74" spans="1:10" ht="25.5">
      <c r="A74" s="23" t="s">
        <v>104</v>
      </c>
      <c r="B74" s="23" t="s">
        <v>97</v>
      </c>
      <c r="C74" s="23">
        <v>27</v>
      </c>
      <c r="D74" s="23">
        <v>1345</v>
      </c>
      <c r="E74" s="23">
        <f t="shared" si="4"/>
        <v>36315</v>
      </c>
      <c r="F74" s="2">
        <f t="shared" si="5"/>
        <v>3631.5</v>
      </c>
      <c r="G74" s="2" t="str">
        <f t="shared" ca="1" si="6"/>
        <v>=IF(E74&gt;=20000,E74*10%,0)</v>
      </c>
      <c r="J74" s="27"/>
    </row>
    <row r="75" spans="1:10" ht="25.5">
      <c r="A75" s="23" t="s">
        <v>104</v>
      </c>
      <c r="B75" s="23" t="s">
        <v>100</v>
      </c>
      <c r="C75" s="23">
        <v>50</v>
      </c>
      <c r="D75" s="23">
        <v>1189</v>
      </c>
      <c r="E75" s="23">
        <f t="shared" si="4"/>
        <v>59450</v>
      </c>
      <c r="F75" s="2">
        <f t="shared" si="5"/>
        <v>5945</v>
      </c>
      <c r="G75" s="2" t="str">
        <f t="shared" ca="1" si="6"/>
        <v>=IF(E75&gt;=20000,E75*10%,0)</v>
      </c>
      <c r="J75" s="27"/>
    </row>
    <row r="76" spans="1:10" ht="25.5">
      <c r="A76" s="23" t="s">
        <v>110</v>
      </c>
      <c r="B76" s="23" t="s">
        <v>97</v>
      </c>
      <c r="C76" s="23">
        <v>22</v>
      </c>
      <c r="D76" s="23">
        <v>1246</v>
      </c>
      <c r="E76" s="23">
        <f t="shared" si="4"/>
        <v>27412</v>
      </c>
      <c r="F76" s="2">
        <f t="shared" si="5"/>
        <v>2741.2000000000003</v>
      </c>
      <c r="G76" s="2" t="str">
        <f t="shared" ca="1" si="6"/>
        <v>=IF(E76&gt;=20000,E76*10%,0)</v>
      </c>
      <c r="J76" s="27"/>
    </row>
    <row r="77" spans="1:10" ht="25.5">
      <c r="A77" s="23" t="s">
        <v>104</v>
      </c>
      <c r="B77" s="23" t="s">
        <v>91</v>
      </c>
      <c r="C77" s="23">
        <v>78</v>
      </c>
      <c r="D77" s="23">
        <v>1431</v>
      </c>
      <c r="E77" s="23">
        <f t="shared" si="4"/>
        <v>111618</v>
      </c>
      <c r="F77" s="2">
        <f t="shared" si="5"/>
        <v>11161.800000000001</v>
      </c>
      <c r="G77" s="2" t="str">
        <f t="shared" ca="1" si="6"/>
        <v>=IF(E77&gt;=20000,E77*10%,0)</v>
      </c>
      <c r="J77" s="27"/>
    </row>
    <row r="78" spans="1:10" ht="25.5">
      <c r="A78" s="23" t="s">
        <v>110</v>
      </c>
      <c r="B78" s="23" t="s">
        <v>92</v>
      </c>
      <c r="C78" s="23">
        <v>3</v>
      </c>
      <c r="D78" s="23">
        <v>1429</v>
      </c>
      <c r="E78" s="23">
        <f t="shared" si="4"/>
        <v>4287</v>
      </c>
      <c r="F78" s="2">
        <f t="shared" si="5"/>
        <v>0</v>
      </c>
      <c r="G78" s="2" t="str">
        <f t="shared" ca="1" si="6"/>
        <v>=IF(E78&gt;=20000,E78*10%,0)</v>
      </c>
      <c r="J78" s="27"/>
    </row>
    <row r="79" spans="1:10" ht="25.5">
      <c r="A79" s="23" t="s">
        <v>96</v>
      </c>
      <c r="B79" s="23" t="s">
        <v>91</v>
      </c>
      <c r="C79" s="23">
        <v>88</v>
      </c>
      <c r="D79" s="23">
        <v>1230</v>
      </c>
      <c r="E79" s="23">
        <f t="shared" si="4"/>
        <v>108240</v>
      </c>
      <c r="F79" s="2">
        <f t="shared" si="5"/>
        <v>10824</v>
      </c>
      <c r="G79" s="2" t="str">
        <f t="shared" ca="1" si="6"/>
        <v>=IF(E79&gt;=20000,E79*10%,0)</v>
      </c>
      <c r="J79" s="27"/>
    </row>
    <row r="80" spans="1:10" ht="25.5">
      <c r="A80" s="23" t="s">
        <v>104</v>
      </c>
      <c r="B80" s="23" t="s">
        <v>107</v>
      </c>
      <c r="C80" s="23">
        <v>21</v>
      </c>
      <c r="D80" s="23">
        <v>1407</v>
      </c>
      <c r="E80" s="23">
        <f t="shared" si="4"/>
        <v>29547</v>
      </c>
      <c r="F80" s="2">
        <f t="shared" si="5"/>
        <v>2954.7000000000003</v>
      </c>
      <c r="G80" s="2" t="str">
        <f t="shared" ca="1" si="6"/>
        <v>=IF(E80&gt;=20000,E80*10%,0)</v>
      </c>
      <c r="J80" s="27"/>
    </row>
    <row r="81" spans="1:10" ht="25.5">
      <c r="A81" s="23" t="s">
        <v>99</v>
      </c>
      <c r="B81" s="23" t="s">
        <v>107</v>
      </c>
      <c r="C81" s="23">
        <v>93</v>
      </c>
      <c r="D81" s="23">
        <v>1283</v>
      </c>
      <c r="E81" s="23">
        <f t="shared" si="4"/>
        <v>119319</v>
      </c>
      <c r="F81" s="2">
        <f t="shared" si="5"/>
        <v>11931.900000000001</v>
      </c>
      <c r="G81" s="2" t="str">
        <f t="shared" ca="1" si="6"/>
        <v>=IF(E81&gt;=20000,E81*10%,0)</v>
      </c>
      <c r="J81" s="27"/>
    </row>
    <row r="82" spans="1:10" ht="25.5">
      <c r="A82" s="23" t="s">
        <v>109</v>
      </c>
      <c r="B82" s="23" t="s">
        <v>97</v>
      </c>
      <c r="C82" s="23">
        <v>11</v>
      </c>
      <c r="D82" s="23">
        <v>1085</v>
      </c>
      <c r="E82" s="23">
        <f t="shared" si="4"/>
        <v>11935</v>
      </c>
      <c r="F82" s="2">
        <f t="shared" si="5"/>
        <v>0</v>
      </c>
      <c r="G82" s="2" t="str">
        <f t="shared" ca="1" si="6"/>
        <v>=IF(E82&gt;=20000,E82*10%,0)</v>
      </c>
      <c r="J82" s="27"/>
    </row>
    <row r="83" spans="1:10" ht="25.5">
      <c r="A83" s="23" t="s">
        <v>110</v>
      </c>
      <c r="B83" s="23" t="s">
        <v>107</v>
      </c>
      <c r="C83" s="23">
        <v>41</v>
      </c>
      <c r="D83" s="23">
        <v>1042</v>
      </c>
      <c r="E83" s="23">
        <f t="shared" si="4"/>
        <v>42722</v>
      </c>
      <c r="F83" s="2">
        <f t="shared" si="5"/>
        <v>4272.2</v>
      </c>
      <c r="G83" s="2" t="str">
        <f t="shared" ca="1" si="6"/>
        <v>=IF(E83&gt;=20000,E83*10%,0)</v>
      </c>
      <c r="J83" s="27"/>
    </row>
    <row r="84" spans="1:10" ht="25.5">
      <c r="A84" s="23" t="s">
        <v>109</v>
      </c>
      <c r="B84" s="23" t="s">
        <v>97</v>
      </c>
      <c r="C84" s="23">
        <v>20</v>
      </c>
      <c r="D84" s="23">
        <v>1500</v>
      </c>
      <c r="E84" s="23">
        <f t="shared" si="4"/>
        <v>30000</v>
      </c>
      <c r="F84" s="2">
        <f t="shared" si="5"/>
        <v>3000</v>
      </c>
      <c r="G84" s="2" t="str">
        <f t="shared" ca="1" si="6"/>
        <v>=IF(E84&gt;=20000,E84*10%,0)</v>
      </c>
      <c r="J84" s="27"/>
    </row>
    <row r="85" spans="1:10" ht="25.5">
      <c r="A85" s="23" t="s">
        <v>96</v>
      </c>
      <c r="B85" s="23" t="s">
        <v>105</v>
      </c>
      <c r="C85" s="23">
        <v>43</v>
      </c>
      <c r="D85" s="23">
        <v>1099</v>
      </c>
      <c r="E85" s="23">
        <f t="shared" si="4"/>
        <v>47257</v>
      </c>
      <c r="F85" s="2">
        <f t="shared" si="5"/>
        <v>4725.7</v>
      </c>
      <c r="G85" s="2" t="str">
        <f t="shared" ca="1" si="6"/>
        <v>=IF(E85&gt;=20000,E85*10%,0)</v>
      </c>
      <c r="J85" s="27"/>
    </row>
    <row r="86" spans="1:10" ht="25.5">
      <c r="A86" s="23" t="s">
        <v>99</v>
      </c>
      <c r="B86" s="23" t="s">
        <v>91</v>
      </c>
      <c r="C86" s="23">
        <v>65</v>
      </c>
      <c r="D86" s="23">
        <v>1490</v>
      </c>
      <c r="E86" s="23">
        <f t="shared" si="4"/>
        <v>96850</v>
      </c>
      <c r="F86" s="2">
        <f t="shared" si="5"/>
        <v>9685</v>
      </c>
      <c r="G86" s="2" t="str">
        <f t="shared" ca="1" si="6"/>
        <v>=IF(E86&gt;=20000,E86*10%,0)</v>
      </c>
      <c r="J86" s="27"/>
    </row>
    <row r="87" spans="1:10" ht="25.5">
      <c r="A87" s="23" t="s">
        <v>109</v>
      </c>
      <c r="B87" s="23" t="s">
        <v>92</v>
      </c>
      <c r="C87" s="23">
        <v>61</v>
      </c>
      <c r="D87" s="23">
        <v>1139</v>
      </c>
      <c r="E87" s="23">
        <f t="shared" si="4"/>
        <v>69479</v>
      </c>
      <c r="F87" s="2">
        <f t="shared" si="5"/>
        <v>6947.9000000000005</v>
      </c>
      <c r="G87" s="2" t="str">
        <f t="shared" ca="1" si="6"/>
        <v>=IF(E87&gt;=20000,E87*10%,0)</v>
      </c>
      <c r="J87" s="27"/>
    </row>
    <row r="88" spans="1:10" ht="25.5">
      <c r="A88" s="23" t="s">
        <v>110</v>
      </c>
      <c r="B88" s="23" t="s">
        <v>94</v>
      </c>
      <c r="C88" s="23">
        <v>51</v>
      </c>
      <c r="D88" s="23">
        <v>1022</v>
      </c>
      <c r="E88" s="23">
        <f t="shared" si="4"/>
        <v>52122</v>
      </c>
      <c r="F88" s="2">
        <f t="shared" si="5"/>
        <v>5212.2000000000007</v>
      </c>
      <c r="G88" s="2" t="str">
        <f t="shared" ca="1" si="6"/>
        <v>=IF(E88&gt;=20000,E88*10%,0)</v>
      </c>
      <c r="J88" s="27"/>
    </row>
    <row r="89" spans="1:10" ht="25.5">
      <c r="A89" s="23" t="s">
        <v>104</v>
      </c>
      <c r="B89" s="23" t="s">
        <v>105</v>
      </c>
      <c r="C89" s="23">
        <v>65</v>
      </c>
      <c r="D89" s="23">
        <v>1113</v>
      </c>
      <c r="E89" s="23">
        <f t="shared" si="4"/>
        <v>72345</v>
      </c>
      <c r="F89" s="2">
        <f t="shared" si="5"/>
        <v>7234.5</v>
      </c>
      <c r="G89" s="2" t="str">
        <f t="shared" ca="1" si="6"/>
        <v>=IF(E89&gt;=20000,E89*10%,0)</v>
      </c>
      <c r="J89" s="27"/>
    </row>
    <row r="90" spans="1:10" ht="25.5">
      <c r="A90" s="23" t="s">
        <v>99</v>
      </c>
      <c r="B90" s="23" t="s">
        <v>91</v>
      </c>
      <c r="C90" s="23">
        <v>81</v>
      </c>
      <c r="D90" s="23">
        <v>1135</v>
      </c>
      <c r="E90" s="23">
        <f t="shared" si="4"/>
        <v>91935</v>
      </c>
      <c r="F90" s="2">
        <f t="shared" si="5"/>
        <v>9193.5</v>
      </c>
      <c r="G90" s="2" t="str">
        <f t="shared" ca="1" si="6"/>
        <v>=IF(E90&gt;=20000,E90*10%,0)</v>
      </c>
      <c r="J90" s="27"/>
    </row>
    <row r="91" spans="1:10" ht="25.5">
      <c r="A91" s="23" t="s">
        <v>99</v>
      </c>
      <c r="B91" s="23" t="s">
        <v>100</v>
      </c>
      <c r="C91" s="23">
        <v>4</v>
      </c>
      <c r="D91" s="23">
        <v>1018</v>
      </c>
      <c r="E91" s="23">
        <f t="shared" si="4"/>
        <v>4072</v>
      </c>
      <c r="F91" s="2">
        <f t="shared" si="5"/>
        <v>0</v>
      </c>
      <c r="G91" s="2" t="str">
        <f t="shared" ca="1" si="6"/>
        <v>=IF(E91&gt;=20000,E91*10%,0)</v>
      </c>
      <c r="J91" s="27"/>
    </row>
    <row r="92" spans="1:10" ht="25.5">
      <c r="A92" s="23" t="s">
        <v>99</v>
      </c>
      <c r="B92" s="23" t="s">
        <v>91</v>
      </c>
      <c r="C92" s="23">
        <v>45</v>
      </c>
      <c r="D92" s="23">
        <v>1202</v>
      </c>
      <c r="E92" s="23">
        <f t="shared" si="4"/>
        <v>54090</v>
      </c>
      <c r="F92" s="2">
        <f t="shared" si="5"/>
        <v>5409</v>
      </c>
      <c r="G92" s="2" t="str">
        <f t="shared" ca="1" si="6"/>
        <v>=IF(E92&gt;=20000,E92*10%,0)</v>
      </c>
      <c r="J92" s="27"/>
    </row>
    <row r="93" spans="1:10" ht="25.5">
      <c r="A93" s="23" t="s">
        <v>90</v>
      </c>
      <c r="B93" s="23" t="s">
        <v>94</v>
      </c>
      <c r="C93" s="23">
        <v>14</v>
      </c>
      <c r="D93" s="23">
        <v>1254</v>
      </c>
      <c r="E93" s="23">
        <f t="shared" si="4"/>
        <v>17556</v>
      </c>
      <c r="F93" s="2">
        <f t="shared" si="5"/>
        <v>0</v>
      </c>
      <c r="G93" s="2" t="str">
        <f t="shared" ca="1" si="6"/>
        <v>=IF(E93&gt;=20000,E93*10%,0)</v>
      </c>
      <c r="J93" s="27"/>
    </row>
    <row r="94" spans="1:10" ht="25.5">
      <c r="A94" s="23" t="s">
        <v>110</v>
      </c>
      <c r="B94" s="23" t="s">
        <v>94</v>
      </c>
      <c r="C94" s="23">
        <v>93</v>
      </c>
      <c r="D94" s="23">
        <v>1254</v>
      </c>
      <c r="E94" s="23">
        <f t="shared" si="4"/>
        <v>116622</v>
      </c>
      <c r="F94" s="2">
        <f t="shared" si="5"/>
        <v>11662.2</v>
      </c>
      <c r="G94" s="2" t="str">
        <f t="shared" ca="1" si="6"/>
        <v>=IF(E94&gt;=20000,E94*10%,0)</v>
      </c>
      <c r="J94" s="27"/>
    </row>
    <row r="95" spans="1:10" ht="25.5">
      <c r="A95" s="23" t="s">
        <v>104</v>
      </c>
      <c r="B95" s="23" t="s">
        <v>97</v>
      </c>
      <c r="C95" s="23">
        <v>14</v>
      </c>
      <c r="D95" s="23">
        <v>1349</v>
      </c>
      <c r="E95" s="23">
        <f t="shared" si="4"/>
        <v>18886</v>
      </c>
      <c r="F95" s="2">
        <f t="shared" si="5"/>
        <v>0</v>
      </c>
      <c r="G95" s="2" t="str">
        <f t="shared" ca="1" si="6"/>
        <v>=IF(E95&gt;=20000,E95*10%,0)</v>
      </c>
      <c r="J95" s="27"/>
    </row>
    <row r="96" spans="1:10" ht="25.5">
      <c r="A96" s="23" t="s">
        <v>96</v>
      </c>
      <c r="B96" s="23" t="s">
        <v>91</v>
      </c>
      <c r="C96" s="23">
        <v>8</v>
      </c>
      <c r="D96" s="23">
        <v>1019</v>
      </c>
      <c r="E96" s="23">
        <f t="shared" si="4"/>
        <v>8152</v>
      </c>
      <c r="F96" s="2">
        <f t="shared" si="5"/>
        <v>0</v>
      </c>
      <c r="G96" s="2" t="str">
        <f t="shared" ca="1" si="6"/>
        <v>=IF(E96&gt;=20000,E96*10%,0)</v>
      </c>
      <c r="J96" s="27"/>
    </row>
    <row r="97" spans="1:10" ht="25.5">
      <c r="A97" s="23" t="s">
        <v>110</v>
      </c>
      <c r="B97" s="23" t="s">
        <v>100</v>
      </c>
      <c r="C97" s="23">
        <v>73</v>
      </c>
      <c r="D97" s="23">
        <v>1306</v>
      </c>
      <c r="E97" s="23">
        <f t="shared" si="4"/>
        <v>95338</v>
      </c>
      <c r="F97" s="2">
        <f t="shared" si="5"/>
        <v>9533.8000000000011</v>
      </c>
      <c r="G97" s="2" t="str">
        <f t="shared" ca="1" si="6"/>
        <v>=IF(E97&gt;=20000,E97*10%,0)</v>
      </c>
      <c r="J97" s="27"/>
    </row>
    <row r="98" spans="1:10" ht="25.5">
      <c r="A98" s="23" t="s">
        <v>109</v>
      </c>
      <c r="B98" s="23" t="s">
        <v>107</v>
      </c>
      <c r="C98" s="23">
        <v>72</v>
      </c>
      <c r="D98" s="23">
        <v>1299</v>
      </c>
      <c r="E98" s="23">
        <f t="shared" si="4"/>
        <v>93528</v>
      </c>
      <c r="F98" s="2">
        <f t="shared" si="5"/>
        <v>9352.8000000000011</v>
      </c>
      <c r="G98" s="2" t="str">
        <f t="shared" ca="1" si="6"/>
        <v>=IF(E98&gt;=20000,E98*10%,0)</v>
      </c>
      <c r="J98" s="27"/>
    </row>
    <row r="99" spans="1:10" ht="25.5">
      <c r="A99" s="23" t="s">
        <v>110</v>
      </c>
      <c r="B99" s="23" t="s">
        <v>91</v>
      </c>
      <c r="C99" s="23">
        <v>16</v>
      </c>
      <c r="D99" s="23">
        <v>1121</v>
      </c>
      <c r="E99" s="23">
        <f t="shared" si="4"/>
        <v>17936</v>
      </c>
      <c r="F99" s="2">
        <f t="shared" si="5"/>
        <v>0</v>
      </c>
      <c r="G99" s="2" t="str">
        <f t="shared" ca="1" si="6"/>
        <v>=IF(E99&gt;=20000,E99*10%,0)</v>
      </c>
      <c r="J99" s="27"/>
    </row>
    <row r="100" spans="1:10" ht="25.5">
      <c r="A100" s="23" t="s">
        <v>109</v>
      </c>
      <c r="B100" s="23" t="s">
        <v>105</v>
      </c>
      <c r="C100" s="23">
        <v>18</v>
      </c>
      <c r="D100" s="23">
        <v>1127</v>
      </c>
      <c r="E100" s="23">
        <f t="shared" si="4"/>
        <v>20286</v>
      </c>
      <c r="F100" s="2">
        <f t="shared" si="5"/>
        <v>2028.6000000000001</v>
      </c>
      <c r="G100" s="2" t="str">
        <f t="shared" ca="1" si="6"/>
        <v>=IF(E100&gt;=20000,E100*10%,0)</v>
      </c>
      <c r="J100" s="27"/>
    </row>
    <row r="101" spans="1:10" ht="25.5">
      <c r="A101" s="23" t="s">
        <v>90</v>
      </c>
      <c r="B101" s="23" t="s">
        <v>91</v>
      </c>
      <c r="C101" s="23">
        <v>63</v>
      </c>
      <c r="D101" s="23">
        <v>1070</v>
      </c>
      <c r="E101" s="23">
        <f t="shared" si="4"/>
        <v>67410</v>
      </c>
      <c r="F101" s="2">
        <f t="shared" si="5"/>
        <v>6741</v>
      </c>
      <c r="G101" s="2" t="str">
        <f t="shared" ca="1" si="6"/>
        <v>=IF(E101&gt;=20000,E101*10%,0)</v>
      </c>
      <c r="J101" s="27"/>
    </row>
    <row r="102" spans="1:10" ht="25.5">
      <c r="A102" s="23" t="s">
        <v>109</v>
      </c>
      <c r="B102" s="23" t="s">
        <v>91</v>
      </c>
      <c r="C102" s="23">
        <v>38</v>
      </c>
      <c r="D102" s="23">
        <v>1486</v>
      </c>
      <c r="E102" s="23">
        <f t="shared" si="4"/>
        <v>56468</v>
      </c>
      <c r="F102" s="2">
        <f t="shared" si="5"/>
        <v>5646.8</v>
      </c>
      <c r="G102" s="2" t="str">
        <f t="shared" ca="1" si="6"/>
        <v>=IF(E102&gt;=20000,E102*10%,0)</v>
      </c>
      <c r="J102" s="27"/>
    </row>
    <row r="103" spans="1:10" ht="25.5">
      <c r="A103" s="23" t="s">
        <v>110</v>
      </c>
      <c r="B103" s="23" t="s">
        <v>107</v>
      </c>
      <c r="C103" s="23">
        <v>30</v>
      </c>
      <c r="D103" s="23">
        <v>1245</v>
      </c>
      <c r="E103" s="23">
        <f t="shared" si="4"/>
        <v>37350</v>
      </c>
      <c r="F103" s="2">
        <f t="shared" si="5"/>
        <v>3735</v>
      </c>
      <c r="G103" s="2" t="str">
        <f t="shared" ca="1" si="6"/>
        <v>=IF(E103&gt;=20000,E103*10%,0)</v>
      </c>
      <c r="J103" s="27"/>
    </row>
    <row r="104" spans="1:10" ht="25.5">
      <c r="A104" s="23" t="s">
        <v>110</v>
      </c>
      <c r="B104" s="23" t="s">
        <v>91</v>
      </c>
      <c r="C104" s="23">
        <v>9</v>
      </c>
      <c r="D104" s="23">
        <v>1250</v>
      </c>
      <c r="E104" s="23">
        <f t="shared" si="4"/>
        <v>11250</v>
      </c>
      <c r="F104" s="2">
        <f t="shared" si="5"/>
        <v>0</v>
      </c>
      <c r="G104" s="2" t="str">
        <f t="shared" ca="1" si="6"/>
        <v>=IF(E104&gt;=20000,E104*10%,0)</v>
      </c>
      <c r="J104" s="27"/>
    </row>
    <row r="105" spans="1:10" ht="25.5">
      <c r="A105" s="23" t="s">
        <v>99</v>
      </c>
      <c r="B105" s="23" t="s">
        <v>91</v>
      </c>
      <c r="C105" s="23">
        <v>60</v>
      </c>
      <c r="D105" s="23">
        <v>1102</v>
      </c>
      <c r="E105" s="23">
        <f t="shared" si="4"/>
        <v>66120</v>
      </c>
      <c r="F105" s="2">
        <f t="shared" si="5"/>
        <v>6612</v>
      </c>
      <c r="G105" s="2" t="str">
        <f t="shared" ca="1" si="6"/>
        <v>=IF(E105&gt;=20000,E105*10%,0)</v>
      </c>
      <c r="J105" s="27"/>
    </row>
    <row r="106" spans="1:10" ht="25.5">
      <c r="A106" s="23" t="s">
        <v>104</v>
      </c>
      <c r="B106" s="23" t="s">
        <v>97</v>
      </c>
      <c r="C106" s="23">
        <v>46</v>
      </c>
      <c r="D106" s="23">
        <v>1021</v>
      </c>
      <c r="E106" s="23">
        <f t="shared" si="4"/>
        <v>46966</v>
      </c>
      <c r="F106" s="2">
        <f t="shared" si="5"/>
        <v>4696.6000000000004</v>
      </c>
      <c r="G106" s="2" t="str">
        <f t="shared" ca="1" si="6"/>
        <v>=IF(E106&gt;=20000,E106*10%,0)</v>
      </c>
      <c r="J106" s="27"/>
    </row>
    <row r="107" spans="1:10" ht="25.5">
      <c r="A107" s="23" t="s">
        <v>90</v>
      </c>
      <c r="B107" s="23" t="s">
        <v>92</v>
      </c>
      <c r="C107" s="23">
        <v>26</v>
      </c>
      <c r="D107" s="23">
        <v>1053</v>
      </c>
      <c r="E107" s="23">
        <f t="shared" si="4"/>
        <v>27378</v>
      </c>
      <c r="F107" s="2">
        <f t="shared" si="5"/>
        <v>2737.8</v>
      </c>
      <c r="G107" s="2" t="str">
        <f t="shared" ca="1" si="6"/>
        <v>=IF(E107&gt;=20000,E107*10%,0)</v>
      </c>
      <c r="J107" s="27"/>
    </row>
    <row r="108" spans="1:10" ht="25.5">
      <c r="A108" s="23" t="s">
        <v>104</v>
      </c>
      <c r="B108" s="23" t="s">
        <v>105</v>
      </c>
      <c r="C108" s="23">
        <v>1</v>
      </c>
      <c r="D108" s="23">
        <v>1089</v>
      </c>
      <c r="E108" s="23">
        <f t="shared" si="4"/>
        <v>1089</v>
      </c>
      <c r="F108" s="2">
        <f t="shared" si="5"/>
        <v>0</v>
      </c>
      <c r="G108" s="2" t="str">
        <f t="shared" ca="1" si="6"/>
        <v>=IF(E108&gt;=20000,E108*10%,0)</v>
      </c>
      <c r="J108" s="27"/>
    </row>
    <row r="109" spans="1:10" ht="25.5">
      <c r="A109" s="23" t="s">
        <v>109</v>
      </c>
      <c r="B109" s="23" t="s">
        <v>100</v>
      </c>
      <c r="C109" s="23">
        <v>22</v>
      </c>
      <c r="D109" s="23">
        <v>1057</v>
      </c>
      <c r="E109" s="23">
        <f t="shared" si="4"/>
        <v>23254</v>
      </c>
      <c r="F109" s="2">
        <f t="shared" si="5"/>
        <v>2325.4</v>
      </c>
      <c r="G109" s="2" t="str">
        <f t="shared" ca="1" si="6"/>
        <v>=IF(E109&gt;=20000,E109*10%,0)</v>
      </c>
      <c r="J109" s="27"/>
    </row>
    <row r="110" spans="1:10" ht="25.5">
      <c r="A110" s="23" t="s">
        <v>110</v>
      </c>
      <c r="B110" s="23" t="s">
        <v>107</v>
      </c>
      <c r="C110" s="23">
        <v>35</v>
      </c>
      <c r="D110" s="23">
        <v>1341</v>
      </c>
      <c r="E110" s="23">
        <f t="shared" si="4"/>
        <v>46935</v>
      </c>
      <c r="F110" s="2">
        <f t="shared" si="5"/>
        <v>4693.5</v>
      </c>
      <c r="G110" s="2" t="str">
        <f t="shared" ca="1" si="6"/>
        <v>=IF(E110&gt;=20000,E110*10%,0)</v>
      </c>
      <c r="J110" s="27"/>
    </row>
    <row r="111" spans="1:10" ht="25.5">
      <c r="A111" s="23" t="s">
        <v>96</v>
      </c>
      <c r="B111" s="23" t="s">
        <v>92</v>
      </c>
      <c r="C111" s="23">
        <v>34</v>
      </c>
      <c r="D111" s="23">
        <v>1229</v>
      </c>
      <c r="E111" s="23">
        <f t="shared" si="4"/>
        <v>41786</v>
      </c>
      <c r="F111" s="2">
        <f t="shared" si="5"/>
        <v>4178.6000000000004</v>
      </c>
      <c r="G111" s="2" t="str">
        <f t="shared" ca="1" si="6"/>
        <v>=IF(E111&gt;=20000,E111*10%,0)</v>
      </c>
      <c r="J111" s="27"/>
    </row>
    <row r="112" spans="1:10" ht="25.5">
      <c r="A112" s="23" t="s">
        <v>96</v>
      </c>
      <c r="B112" s="23" t="s">
        <v>91</v>
      </c>
      <c r="C112" s="23">
        <v>97</v>
      </c>
      <c r="D112" s="23">
        <v>1201</v>
      </c>
      <c r="E112" s="23">
        <f t="shared" si="4"/>
        <v>116497</v>
      </c>
      <c r="F112" s="2">
        <f t="shared" si="5"/>
        <v>11649.7</v>
      </c>
      <c r="G112" s="2" t="str">
        <f t="shared" ca="1" si="6"/>
        <v>=IF(E112&gt;=20000,E112*10%,0)</v>
      </c>
      <c r="J112" s="27"/>
    </row>
    <row r="113" spans="1:10" ht="25.5">
      <c r="A113" s="23" t="s">
        <v>90</v>
      </c>
      <c r="B113" s="23" t="s">
        <v>107</v>
      </c>
      <c r="C113" s="23">
        <v>86</v>
      </c>
      <c r="D113" s="23">
        <v>1010</v>
      </c>
      <c r="E113" s="23">
        <f t="shared" si="4"/>
        <v>86860</v>
      </c>
      <c r="F113" s="2">
        <f t="shared" si="5"/>
        <v>8686</v>
      </c>
      <c r="G113" s="2" t="str">
        <f t="shared" ca="1" si="6"/>
        <v>=IF(E113&gt;=20000,E113*10%,0)</v>
      </c>
      <c r="J113" s="27"/>
    </row>
    <row r="114" spans="1:10" ht="25.5">
      <c r="A114" s="23" t="s">
        <v>96</v>
      </c>
      <c r="B114" s="23" t="s">
        <v>100</v>
      </c>
      <c r="C114" s="23">
        <v>76</v>
      </c>
      <c r="D114" s="23">
        <v>1336</v>
      </c>
      <c r="E114" s="23">
        <f t="shared" si="4"/>
        <v>101536</v>
      </c>
      <c r="F114" s="2">
        <f t="shared" si="5"/>
        <v>10153.6</v>
      </c>
      <c r="G114" s="2" t="str">
        <f t="shared" ca="1" si="6"/>
        <v>=IF(E114&gt;=20000,E114*10%,0)</v>
      </c>
      <c r="J114" s="27"/>
    </row>
    <row r="115" spans="1:10" ht="25.5">
      <c r="A115" s="23" t="s">
        <v>104</v>
      </c>
      <c r="B115" s="23" t="s">
        <v>107</v>
      </c>
      <c r="C115" s="23">
        <v>60</v>
      </c>
      <c r="D115" s="23">
        <v>1488</v>
      </c>
      <c r="E115" s="23">
        <f t="shared" si="4"/>
        <v>89280</v>
      </c>
      <c r="F115" s="2">
        <f t="shared" si="5"/>
        <v>8928</v>
      </c>
      <c r="G115" s="2" t="str">
        <f t="shared" ca="1" si="6"/>
        <v>=IF(E115&gt;=20000,E115*10%,0)</v>
      </c>
      <c r="J115" s="27"/>
    </row>
    <row r="116" spans="1:10" ht="25.5">
      <c r="A116" s="23" t="s">
        <v>99</v>
      </c>
      <c r="B116" s="23" t="s">
        <v>92</v>
      </c>
      <c r="C116" s="23">
        <v>74</v>
      </c>
      <c r="D116" s="23">
        <v>1273</v>
      </c>
      <c r="E116" s="23">
        <f t="shared" si="4"/>
        <v>94202</v>
      </c>
      <c r="F116" s="2">
        <f t="shared" si="5"/>
        <v>9420.2000000000007</v>
      </c>
      <c r="G116" s="2" t="str">
        <f t="shared" ca="1" si="6"/>
        <v>=IF(E116&gt;=20000,E116*10%,0)</v>
      </c>
      <c r="J116" s="27"/>
    </row>
    <row r="117" spans="1:10" ht="25.5">
      <c r="A117" s="23" t="s">
        <v>99</v>
      </c>
      <c r="B117" s="23" t="s">
        <v>91</v>
      </c>
      <c r="C117" s="23">
        <v>34</v>
      </c>
      <c r="D117" s="23">
        <v>1485</v>
      </c>
      <c r="E117" s="23">
        <f t="shared" si="4"/>
        <v>50490</v>
      </c>
      <c r="F117" s="2">
        <f t="shared" si="5"/>
        <v>5049</v>
      </c>
      <c r="G117" s="2" t="str">
        <f t="shared" ca="1" si="6"/>
        <v>=IF(E117&gt;=20000,E117*10%,0)</v>
      </c>
      <c r="J117" s="27"/>
    </row>
    <row r="118" spans="1:10" ht="25.5">
      <c r="A118" s="23" t="s">
        <v>96</v>
      </c>
      <c r="B118" s="23" t="s">
        <v>105</v>
      </c>
      <c r="C118" s="23">
        <v>99</v>
      </c>
      <c r="D118" s="23">
        <v>1397</v>
      </c>
      <c r="E118" s="23">
        <f t="shared" si="4"/>
        <v>138303</v>
      </c>
      <c r="F118" s="2">
        <f t="shared" si="5"/>
        <v>13830.300000000001</v>
      </c>
      <c r="G118" s="2" t="str">
        <f t="shared" ca="1" si="6"/>
        <v>=IF(E118&gt;=20000,E118*10%,0)</v>
      </c>
      <c r="J118" s="27"/>
    </row>
    <row r="119" spans="1:10" ht="25.5">
      <c r="A119" s="23" t="s">
        <v>90</v>
      </c>
      <c r="B119" s="23" t="s">
        <v>105</v>
      </c>
      <c r="C119" s="23">
        <v>48</v>
      </c>
      <c r="D119" s="23">
        <v>1181</v>
      </c>
      <c r="E119" s="23">
        <f t="shared" si="4"/>
        <v>56688</v>
      </c>
      <c r="F119" s="2">
        <f t="shared" si="5"/>
        <v>5668.8</v>
      </c>
      <c r="G119" s="2" t="str">
        <f t="shared" ca="1" si="6"/>
        <v>=IF(E119&gt;=20000,E119*10%,0)</v>
      </c>
      <c r="J119" s="27"/>
    </row>
    <row r="120" spans="1:10" ht="25.5">
      <c r="A120" s="23" t="s">
        <v>110</v>
      </c>
      <c r="B120" s="23" t="s">
        <v>107</v>
      </c>
      <c r="C120" s="23">
        <v>8</v>
      </c>
      <c r="D120" s="23">
        <v>1170</v>
      </c>
      <c r="E120" s="23">
        <f t="shared" si="4"/>
        <v>9360</v>
      </c>
      <c r="F120" s="2">
        <f t="shared" si="5"/>
        <v>0</v>
      </c>
      <c r="G120" s="2" t="str">
        <f t="shared" ca="1" si="6"/>
        <v>=IF(E120&gt;=20000,E120*10%,0)</v>
      </c>
      <c r="J120" s="27"/>
    </row>
    <row r="121" spans="1:10" ht="25.5">
      <c r="A121" s="23" t="s">
        <v>104</v>
      </c>
      <c r="B121" s="23" t="s">
        <v>100</v>
      </c>
      <c r="C121" s="23">
        <v>83</v>
      </c>
      <c r="D121" s="23">
        <v>1291</v>
      </c>
      <c r="E121" s="23">
        <f t="shared" si="4"/>
        <v>107153</v>
      </c>
      <c r="F121" s="2">
        <f t="shared" si="5"/>
        <v>10715.300000000001</v>
      </c>
      <c r="G121" s="2" t="str">
        <f t="shared" ca="1" si="6"/>
        <v>=IF(E121&gt;=20000,E121*10%,0)</v>
      </c>
      <c r="J121" s="27"/>
    </row>
    <row r="122" spans="1:10" ht="25.5">
      <c r="A122" s="23" t="s">
        <v>96</v>
      </c>
      <c r="B122" s="23" t="s">
        <v>92</v>
      </c>
      <c r="C122" s="23">
        <v>56</v>
      </c>
      <c r="D122" s="23">
        <v>1059</v>
      </c>
      <c r="E122" s="23">
        <f t="shared" si="4"/>
        <v>59304</v>
      </c>
      <c r="F122" s="2">
        <f t="shared" si="5"/>
        <v>5930.4000000000005</v>
      </c>
      <c r="G122" s="2" t="str">
        <f t="shared" ca="1" si="6"/>
        <v>=IF(E122&gt;=20000,E122*10%,0)</v>
      </c>
      <c r="J122" s="27"/>
    </row>
    <row r="123" spans="1:10" ht="25.5">
      <c r="A123" s="23" t="s">
        <v>110</v>
      </c>
      <c r="B123" s="23" t="s">
        <v>91</v>
      </c>
      <c r="C123" s="23">
        <v>56</v>
      </c>
      <c r="D123" s="23">
        <v>1007</v>
      </c>
      <c r="E123" s="23">
        <f t="shared" si="4"/>
        <v>56392</v>
      </c>
      <c r="F123" s="2">
        <f t="shared" si="5"/>
        <v>5639.2000000000007</v>
      </c>
      <c r="G123" s="2" t="str">
        <f t="shared" ca="1" si="6"/>
        <v>=IF(E123&gt;=20000,E123*10%,0)</v>
      </c>
      <c r="J123" s="27"/>
    </row>
    <row r="124" spans="1:10" ht="25.5">
      <c r="A124" s="23" t="s">
        <v>109</v>
      </c>
      <c r="B124" s="23" t="s">
        <v>107</v>
      </c>
      <c r="C124" s="23">
        <v>48</v>
      </c>
      <c r="D124" s="23">
        <v>1474</v>
      </c>
      <c r="E124" s="23">
        <f t="shared" si="4"/>
        <v>70752</v>
      </c>
      <c r="F124" s="2">
        <f t="shared" si="5"/>
        <v>7075.2000000000007</v>
      </c>
      <c r="G124" s="2" t="str">
        <f t="shared" ca="1" si="6"/>
        <v>=IF(E124&gt;=20000,E124*10%,0)</v>
      </c>
      <c r="J124" s="27"/>
    </row>
    <row r="125" spans="1:10" ht="25.5">
      <c r="A125" s="23" t="s">
        <v>96</v>
      </c>
      <c r="B125" s="23" t="s">
        <v>97</v>
      </c>
      <c r="C125" s="23">
        <v>89</v>
      </c>
      <c r="D125" s="23">
        <v>1050</v>
      </c>
      <c r="E125" s="23">
        <f t="shared" si="4"/>
        <v>93450</v>
      </c>
      <c r="F125" s="2">
        <f t="shared" si="5"/>
        <v>9345</v>
      </c>
      <c r="G125" s="2" t="str">
        <f t="shared" ca="1" si="6"/>
        <v>=IF(E125&gt;=20000,E125*10%,0)</v>
      </c>
      <c r="J125" s="27"/>
    </row>
    <row r="126" spans="1:10" ht="25.5">
      <c r="A126" s="23" t="s">
        <v>90</v>
      </c>
      <c r="B126" s="23" t="s">
        <v>105</v>
      </c>
      <c r="C126" s="23">
        <v>99</v>
      </c>
      <c r="D126" s="23">
        <v>1433</v>
      </c>
      <c r="E126" s="23">
        <f t="shared" si="4"/>
        <v>141867</v>
      </c>
      <c r="F126" s="2">
        <f t="shared" si="5"/>
        <v>14186.7</v>
      </c>
      <c r="G126" s="2" t="str">
        <f t="shared" ca="1" si="6"/>
        <v>=IF(E126&gt;=20000,E126*10%,0)</v>
      </c>
      <c r="J126" s="27"/>
    </row>
    <row r="127" spans="1:10" ht="25.5">
      <c r="A127" s="23" t="s">
        <v>90</v>
      </c>
      <c r="B127" s="23" t="s">
        <v>105</v>
      </c>
      <c r="C127" s="23">
        <v>39</v>
      </c>
      <c r="D127" s="23">
        <v>1060</v>
      </c>
      <c r="E127" s="23">
        <f t="shared" si="4"/>
        <v>41340</v>
      </c>
      <c r="F127" s="2">
        <f t="shared" si="5"/>
        <v>4134</v>
      </c>
      <c r="G127" s="2" t="str">
        <f t="shared" ca="1" si="6"/>
        <v>=IF(E127&gt;=20000,E127*10%,0)</v>
      </c>
      <c r="J127" s="27"/>
    </row>
    <row r="128" spans="1:10" ht="25.5">
      <c r="A128" s="23" t="s">
        <v>110</v>
      </c>
      <c r="B128" s="23" t="s">
        <v>100</v>
      </c>
      <c r="C128" s="23">
        <v>29</v>
      </c>
      <c r="D128" s="23">
        <v>1294</v>
      </c>
      <c r="E128" s="23">
        <f t="shared" si="4"/>
        <v>37526</v>
      </c>
      <c r="F128" s="2">
        <f t="shared" si="5"/>
        <v>3752.6000000000004</v>
      </c>
      <c r="G128" s="2" t="str">
        <f t="shared" ca="1" si="6"/>
        <v>=IF(E128&gt;=20000,E128*10%,0)</v>
      </c>
      <c r="J128" s="27"/>
    </row>
    <row r="129" spans="1:10" ht="25.5">
      <c r="A129" s="23" t="s">
        <v>96</v>
      </c>
      <c r="B129" s="23" t="s">
        <v>107</v>
      </c>
      <c r="C129" s="23">
        <v>30</v>
      </c>
      <c r="D129" s="23">
        <v>1499</v>
      </c>
      <c r="E129" s="23">
        <f t="shared" si="4"/>
        <v>44970</v>
      </c>
      <c r="F129" s="2">
        <f t="shared" si="5"/>
        <v>4497</v>
      </c>
      <c r="G129" s="2" t="str">
        <f t="shared" ca="1" si="6"/>
        <v>=IF(E129&gt;=20000,E129*10%,0)</v>
      </c>
      <c r="J129" s="27"/>
    </row>
    <row r="130" spans="1:10" ht="25.5">
      <c r="A130" s="23" t="s">
        <v>96</v>
      </c>
      <c r="B130" s="23" t="s">
        <v>97</v>
      </c>
      <c r="C130" s="23">
        <v>70</v>
      </c>
      <c r="D130" s="23">
        <v>1132</v>
      </c>
      <c r="E130" s="23">
        <f t="shared" si="4"/>
        <v>79240</v>
      </c>
      <c r="F130" s="2">
        <f t="shared" si="5"/>
        <v>7924</v>
      </c>
      <c r="G130" s="2" t="str">
        <f t="shared" ca="1" si="6"/>
        <v>=IF(E130&gt;=20000,E130*10%,0)</v>
      </c>
      <c r="J130" s="27"/>
    </row>
    <row r="131" spans="1:10" ht="25.5">
      <c r="A131" s="23" t="s">
        <v>90</v>
      </c>
      <c r="B131" s="23" t="s">
        <v>94</v>
      </c>
      <c r="C131" s="23">
        <v>1</v>
      </c>
      <c r="D131" s="23">
        <v>1173</v>
      </c>
      <c r="E131" s="23">
        <f t="shared" ref="E131:E194" si="7">C131*D131</f>
        <v>1173</v>
      </c>
      <c r="F131" s="2">
        <f t="shared" ref="F131:F194" si="8">IF(E131&gt;=20000,E131*10%,0)</f>
        <v>0</v>
      </c>
      <c r="G131" s="2" t="str">
        <f t="shared" ref="G131:G194" ca="1" si="9">_xlfn.FORMULATEXT(F131)</f>
        <v>=IF(E131&gt;=20000,E131*10%,0)</v>
      </c>
      <c r="J131" s="27"/>
    </row>
    <row r="132" spans="1:10" ht="25.5">
      <c r="A132" s="23" t="s">
        <v>110</v>
      </c>
      <c r="B132" s="23" t="s">
        <v>97</v>
      </c>
      <c r="C132" s="23">
        <v>25</v>
      </c>
      <c r="D132" s="23">
        <v>1444</v>
      </c>
      <c r="E132" s="23">
        <f t="shared" si="7"/>
        <v>36100</v>
      </c>
      <c r="F132" s="2">
        <f t="shared" si="8"/>
        <v>3610</v>
      </c>
      <c r="G132" s="2" t="str">
        <f t="shared" ca="1" si="9"/>
        <v>=IF(E132&gt;=20000,E132*10%,0)</v>
      </c>
      <c r="J132" s="27"/>
    </row>
    <row r="133" spans="1:10" ht="25.5">
      <c r="A133" s="23" t="s">
        <v>90</v>
      </c>
      <c r="B133" s="23" t="s">
        <v>105</v>
      </c>
      <c r="C133" s="23">
        <v>38</v>
      </c>
      <c r="D133" s="23">
        <v>1073</v>
      </c>
      <c r="E133" s="23">
        <f t="shared" si="7"/>
        <v>40774</v>
      </c>
      <c r="F133" s="2">
        <f t="shared" si="8"/>
        <v>4077.4</v>
      </c>
      <c r="G133" s="2" t="str">
        <f t="shared" ca="1" si="9"/>
        <v>=IF(E133&gt;=20000,E133*10%,0)</v>
      </c>
      <c r="J133" s="27"/>
    </row>
    <row r="134" spans="1:10" ht="25.5">
      <c r="A134" s="23" t="s">
        <v>104</v>
      </c>
      <c r="B134" s="23" t="s">
        <v>107</v>
      </c>
      <c r="C134" s="23">
        <v>47</v>
      </c>
      <c r="D134" s="23">
        <v>1407</v>
      </c>
      <c r="E134" s="23">
        <f t="shared" si="7"/>
        <v>66129</v>
      </c>
      <c r="F134" s="2">
        <f t="shared" si="8"/>
        <v>6612.9000000000005</v>
      </c>
      <c r="G134" s="2" t="str">
        <f t="shared" ca="1" si="9"/>
        <v>=IF(E134&gt;=20000,E134*10%,0)</v>
      </c>
      <c r="J134" s="27"/>
    </row>
    <row r="135" spans="1:10" ht="25.5">
      <c r="A135" s="23" t="s">
        <v>99</v>
      </c>
      <c r="B135" s="23" t="s">
        <v>97</v>
      </c>
      <c r="C135" s="23">
        <v>80</v>
      </c>
      <c r="D135" s="23">
        <v>1324</v>
      </c>
      <c r="E135" s="23">
        <f t="shared" si="7"/>
        <v>105920</v>
      </c>
      <c r="F135" s="2">
        <f t="shared" si="8"/>
        <v>10592</v>
      </c>
      <c r="G135" s="2" t="str">
        <f t="shared" ca="1" si="9"/>
        <v>=IF(E135&gt;=20000,E135*10%,0)</v>
      </c>
      <c r="J135" s="27"/>
    </row>
    <row r="136" spans="1:10" ht="25.5">
      <c r="A136" s="23" t="s">
        <v>99</v>
      </c>
      <c r="B136" s="23" t="s">
        <v>97</v>
      </c>
      <c r="C136" s="23">
        <v>95</v>
      </c>
      <c r="D136" s="23">
        <v>1152</v>
      </c>
      <c r="E136" s="23">
        <f t="shared" si="7"/>
        <v>109440</v>
      </c>
      <c r="F136" s="2">
        <f t="shared" si="8"/>
        <v>10944</v>
      </c>
      <c r="G136" s="2" t="str">
        <f t="shared" ca="1" si="9"/>
        <v>=IF(E136&gt;=20000,E136*10%,0)</v>
      </c>
      <c r="J136" s="27"/>
    </row>
    <row r="137" spans="1:10" ht="25.5">
      <c r="A137" s="23" t="s">
        <v>109</v>
      </c>
      <c r="B137" s="23" t="s">
        <v>91</v>
      </c>
      <c r="C137" s="23">
        <v>75</v>
      </c>
      <c r="D137" s="23">
        <v>1383</v>
      </c>
      <c r="E137" s="23">
        <f t="shared" si="7"/>
        <v>103725</v>
      </c>
      <c r="F137" s="2">
        <f t="shared" si="8"/>
        <v>10372.5</v>
      </c>
      <c r="G137" s="2" t="str">
        <f t="shared" ca="1" si="9"/>
        <v>=IF(E137&gt;=20000,E137*10%,0)</v>
      </c>
      <c r="J137" s="27"/>
    </row>
    <row r="138" spans="1:10" ht="25.5">
      <c r="A138" s="23" t="s">
        <v>99</v>
      </c>
      <c r="B138" s="23" t="s">
        <v>94</v>
      </c>
      <c r="C138" s="23">
        <v>70</v>
      </c>
      <c r="D138" s="23">
        <v>1128</v>
      </c>
      <c r="E138" s="23">
        <f t="shared" si="7"/>
        <v>78960</v>
      </c>
      <c r="F138" s="2">
        <f t="shared" si="8"/>
        <v>7896</v>
      </c>
      <c r="G138" s="2" t="str">
        <f t="shared" ca="1" si="9"/>
        <v>=IF(E138&gt;=20000,E138*10%,0)</v>
      </c>
      <c r="J138" s="27"/>
    </row>
    <row r="139" spans="1:10" ht="25.5">
      <c r="A139" s="23" t="s">
        <v>104</v>
      </c>
      <c r="B139" s="23" t="s">
        <v>97</v>
      </c>
      <c r="C139" s="23">
        <v>59</v>
      </c>
      <c r="D139" s="23">
        <v>1154</v>
      </c>
      <c r="E139" s="23">
        <f t="shared" si="7"/>
        <v>68086</v>
      </c>
      <c r="F139" s="2">
        <f t="shared" si="8"/>
        <v>6808.6</v>
      </c>
      <c r="G139" s="2" t="str">
        <f t="shared" ca="1" si="9"/>
        <v>=IF(E139&gt;=20000,E139*10%,0)</v>
      </c>
      <c r="J139" s="27"/>
    </row>
    <row r="140" spans="1:10" ht="25.5">
      <c r="A140" s="23" t="s">
        <v>109</v>
      </c>
      <c r="B140" s="23" t="s">
        <v>100</v>
      </c>
      <c r="C140" s="23">
        <v>57</v>
      </c>
      <c r="D140" s="23">
        <v>1135</v>
      </c>
      <c r="E140" s="23">
        <f t="shared" si="7"/>
        <v>64695</v>
      </c>
      <c r="F140" s="2">
        <f t="shared" si="8"/>
        <v>6469.5</v>
      </c>
      <c r="G140" s="2" t="str">
        <f t="shared" ca="1" si="9"/>
        <v>=IF(E140&gt;=20000,E140*10%,0)</v>
      </c>
      <c r="J140" s="27"/>
    </row>
    <row r="141" spans="1:10" ht="25.5">
      <c r="A141" s="23" t="s">
        <v>110</v>
      </c>
      <c r="B141" s="23" t="s">
        <v>105</v>
      </c>
      <c r="C141" s="23">
        <v>6</v>
      </c>
      <c r="D141" s="23">
        <v>1370</v>
      </c>
      <c r="E141" s="23">
        <f t="shared" si="7"/>
        <v>8220</v>
      </c>
      <c r="F141" s="2">
        <f t="shared" si="8"/>
        <v>0</v>
      </c>
      <c r="G141" s="2" t="str">
        <f t="shared" ca="1" si="9"/>
        <v>=IF(E141&gt;=20000,E141*10%,0)</v>
      </c>
      <c r="J141" s="27"/>
    </row>
    <row r="142" spans="1:10" ht="25.5">
      <c r="A142" s="23" t="s">
        <v>110</v>
      </c>
      <c r="B142" s="23" t="s">
        <v>107</v>
      </c>
      <c r="C142" s="23">
        <v>65</v>
      </c>
      <c r="D142" s="23">
        <v>1045</v>
      </c>
      <c r="E142" s="23">
        <f t="shared" si="7"/>
        <v>67925</v>
      </c>
      <c r="F142" s="2">
        <f t="shared" si="8"/>
        <v>6792.5</v>
      </c>
      <c r="G142" s="2" t="str">
        <f t="shared" ca="1" si="9"/>
        <v>=IF(E142&gt;=20000,E142*10%,0)</v>
      </c>
      <c r="J142" s="27"/>
    </row>
    <row r="143" spans="1:10" ht="25.5">
      <c r="A143" s="23" t="s">
        <v>109</v>
      </c>
      <c r="B143" s="23" t="s">
        <v>105</v>
      </c>
      <c r="C143" s="23">
        <v>81</v>
      </c>
      <c r="D143" s="23">
        <v>1350</v>
      </c>
      <c r="E143" s="23">
        <f t="shared" si="7"/>
        <v>109350</v>
      </c>
      <c r="F143" s="2">
        <f t="shared" si="8"/>
        <v>10935</v>
      </c>
      <c r="G143" s="2" t="str">
        <f t="shared" ca="1" si="9"/>
        <v>=IF(E143&gt;=20000,E143*10%,0)</v>
      </c>
      <c r="J143" s="27"/>
    </row>
    <row r="144" spans="1:10" ht="25.5">
      <c r="A144" s="23" t="s">
        <v>96</v>
      </c>
      <c r="B144" s="23" t="s">
        <v>91</v>
      </c>
      <c r="C144" s="23">
        <v>40</v>
      </c>
      <c r="D144" s="23">
        <v>1322</v>
      </c>
      <c r="E144" s="23">
        <f t="shared" si="7"/>
        <v>52880</v>
      </c>
      <c r="F144" s="2">
        <f t="shared" si="8"/>
        <v>5288</v>
      </c>
      <c r="G144" s="2" t="str">
        <f t="shared" ca="1" si="9"/>
        <v>=IF(E144&gt;=20000,E144*10%,0)</v>
      </c>
      <c r="J144" s="27"/>
    </row>
    <row r="145" spans="1:10" ht="25.5">
      <c r="A145" s="23" t="s">
        <v>96</v>
      </c>
      <c r="B145" s="23" t="s">
        <v>100</v>
      </c>
      <c r="C145" s="23">
        <v>63</v>
      </c>
      <c r="D145" s="23">
        <v>1272</v>
      </c>
      <c r="E145" s="23">
        <f t="shared" si="7"/>
        <v>80136</v>
      </c>
      <c r="F145" s="2">
        <f t="shared" si="8"/>
        <v>8013.6</v>
      </c>
      <c r="G145" s="2" t="str">
        <f t="shared" ca="1" si="9"/>
        <v>=IF(E145&gt;=20000,E145*10%,0)</v>
      </c>
      <c r="J145" s="27"/>
    </row>
    <row r="146" spans="1:10" ht="25.5">
      <c r="A146" s="23" t="s">
        <v>110</v>
      </c>
      <c r="B146" s="23" t="s">
        <v>91</v>
      </c>
      <c r="C146" s="23">
        <v>73</v>
      </c>
      <c r="D146" s="23">
        <v>1185</v>
      </c>
      <c r="E146" s="23">
        <f t="shared" si="7"/>
        <v>86505</v>
      </c>
      <c r="F146" s="2">
        <f t="shared" si="8"/>
        <v>8650.5</v>
      </c>
      <c r="G146" s="2" t="str">
        <f t="shared" ca="1" si="9"/>
        <v>=IF(E146&gt;=20000,E146*10%,0)</v>
      </c>
      <c r="J146" s="27"/>
    </row>
    <row r="147" spans="1:10" ht="25.5">
      <c r="A147" s="23" t="s">
        <v>99</v>
      </c>
      <c r="B147" s="23" t="s">
        <v>92</v>
      </c>
      <c r="C147" s="23">
        <v>39</v>
      </c>
      <c r="D147" s="23">
        <v>1346</v>
      </c>
      <c r="E147" s="23">
        <f t="shared" si="7"/>
        <v>52494</v>
      </c>
      <c r="F147" s="2">
        <f t="shared" si="8"/>
        <v>5249.4000000000005</v>
      </c>
      <c r="G147" s="2" t="str">
        <f t="shared" ca="1" si="9"/>
        <v>=IF(E147&gt;=20000,E147*10%,0)</v>
      </c>
      <c r="J147" s="27"/>
    </row>
    <row r="148" spans="1:10" ht="25.5">
      <c r="A148" s="23" t="s">
        <v>104</v>
      </c>
      <c r="B148" s="23" t="s">
        <v>100</v>
      </c>
      <c r="C148" s="23">
        <v>87</v>
      </c>
      <c r="D148" s="23">
        <v>1121</v>
      </c>
      <c r="E148" s="23">
        <f t="shared" si="7"/>
        <v>97527</v>
      </c>
      <c r="F148" s="2">
        <f t="shared" si="8"/>
        <v>9752.7000000000007</v>
      </c>
      <c r="G148" s="2" t="str">
        <f t="shared" ca="1" si="9"/>
        <v>=IF(E148&gt;=20000,E148*10%,0)</v>
      </c>
      <c r="J148" s="27"/>
    </row>
    <row r="149" spans="1:10" ht="25.5">
      <c r="A149" s="23" t="s">
        <v>109</v>
      </c>
      <c r="B149" s="23" t="s">
        <v>97</v>
      </c>
      <c r="C149" s="23">
        <v>7</v>
      </c>
      <c r="D149" s="23">
        <v>1428</v>
      </c>
      <c r="E149" s="23">
        <f t="shared" si="7"/>
        <v>9996</v>
      </c>
      <c r="F149" s="2">
        <f t="shared" si="8"/>
        <v>0</v>
      </c>
      <c r="G149" s="2" t="str">
        <f t="shared" ca="1" si="9"/>
        <v>=IF(E149&gt;=20000,E149*10%,0)</v>
      </c>
      <c r="J149" s="27"/>
    </row>
    <row r="150" spans="1:10" ht="25.5">
      <c r="A150" s="23" t="s">
        <v>109</v>
      </c>
      <c r="B150" s="23" t="s">
        <v>92</v>
      </c>
      <c r="C150" s="23">
        <v>19</v>
      </c>
      <c r="D150" s="23">
        <v>1192</v>
      </c>
      <c r="E150" s="23">
        <f t="shared" si="7"/>
        <v>22648</v>
      </c>
      <c r="F150" s="2">
        <f t="shared" si="8"/>
        <v>2264.8000000000002</v>
      </c>
      <c r="G150" s="2" t="str">
        <f t="shared" ca="1" si="9"/>
        <v>=IF(E150&gt;=20000,E150*10%,0)</v>
      </c>
      <c r="J150" s="27"/>
    </row>
    <row r="151" spans="1:10" ht="25.5">
      <c r="A151" s="23" t="s">
        <v>99</v>
      </c>
      <c r="B151" s="23" t="s">
        <v>100</v>
      </c>
      <c r="C151" s="23">
        <v>100</v>
      </c>
      <c r="D151" s="23">
        <v>1320</v>
      </c>
      <c r="E151" s="23">
        <f t="shared" si="7"/>
        <v>132000</v>
      </c>
      <c r="F151" s="2">
        <f t="shared" si="8"/>
        <v>13200</v>
      </c>
      <c r="G151" s="2" t="str">
        <f t="shared" ca="1" si="9"/>
        <v>=IF(E151&gt;=20000,E151*10%,0)</v>
      </c>
      <c r="J151" s="27"/>
    </row>
    <row r="152" spans="1:10" ht="25.5">
      <c r="A152" s="23" t="s">
        <v>90</v>
      </c>
      <c r="B152" s="23" t="s">
        <v>105</v>
      </c>
      <c r="C152" s="23">
        <v>38</v>
      </c>
      <c r="D152" s="23">
        <v>1191</v>
      </c>
      <c r="E152" s="23">
        <f t="shared" si="7"/>
        <v>45258</v>
      </c>
      <c r="F152" s="2">
        <f t="shared" si="8"/>
        <v>4525.8</v>
      </c>
      <c r="G152" s="2" t="str">
        <f t="shared" ca="1" si="9"/>
        <v>=IF(E152&gt;=20000,E152*10%,0)</v>
      </c>
      <c r="J152" s="27"/>
    </row>
    <row r="153" spans="1:10" ht="25.5">
      <c r="A153" s="23" t="s">
        <v>99</v>
      </c>
      <c r="B153" s="23" t="s">
        <v>105</v>
      </c>
      <c r="C153" s="23">
        <v>61</v>
      </c>
      <c r="D153" s="23">
        <v>1468</v>
      </c>
      <c r="E153" s="23">
        <f t="shared" si="7"/>
        <v>89548</v>
      </c>
      <c r="F153" s="2">
        <f t="shared" si="8"/>
        <v>8954.8000000000011</v>
      </c>
      <c r="G153" s="2" t="str">
        <f t="shared" ca="1" si="9"/>
        <v>=IF(E153&gt;=20000,E153*10%,0)</v>
      </c>
      <c r="J153" s="27"/>
    </row>
    <row r="154" spans="1:10" ht="25.5">
      <c r="A154" s="23" t="s">
        <v>96</v>
      </c>
      <c r="B154" s="23" t="s">
        <v>100</v>
      </c>
      <c r="C154" s="23">
        <v>64</v>
      </c>
      <c r="D154" s="23">
        <v>1159</v>
      </c>
      <c r="E154" s="23">
        <f t="shared" si="7"/>
        <v>74176</v>
      </c>
      <c r="F154" s="2">
        <f t="shared" si="8"/>
        <v>7417.6</v>
      </c>
      <c r="G154" s="2" t="str">
        <f t="shared" ca="1" si="9"/>
        <v>=IF(E154&gt;=20000,E154*10%,0)</v>
      </c>
      <c r="J154" s="27"/>
    </row>
    <row r="155" spans="1:10" ht="25.5">
      <c r="A155" s="23" t="s">
        <v>110</v>
      </c>
      <c r="B155" s="23" t="s">
        <v>107</v>
      </c>
      <c r="C155" s="23">
        <v>15</v>
      </c>
      <c r="D155" s="23">
        <v>1297</v>
      </c>
      <c r="E155" s="23">
        <f t="shared" si="7"/>
        <v>19455</v>
      </c>
      <c r="F155" s="2">
        <f t="shared" si="8"/>
        <v>0</v>
      </c>
      <c r="G155" s="2" t="str">
        <f t="shared" ca="1" si="9"/>
        <v>=IF(E155&gt;=20000,E155*10%,0)</v>
      </c>
      <c r="J155" s="27"/>
    </row>
    <row r="156" spans="1:10" ht="25.5">
      <c r="A156" s="23" t="s">
        <v>96</v>
      </c>
      <c r="B156" s="23" t="s">
        <v>105</v>
      </c>
      <c r="C156" s="23">
        <v>97</v>
      </c>
      <c r="D156" s="23">
        <v>1490</v>
      </c>
      <c r="E156" s="23">
        <f t="shared" si="7"/>
        <v>144530</v>
      </c>
      <c r="F156" s="2">
        <f t="shared" si="8"/>
        <v>14453</v>
      </c>
      <c r="G156" s="2" t="str">
        <f t="shared" ca="1" si="9"/>
        <v>=IF(E156&gt;=20000,E156*10%,0)</v>
      </c>
      <c r="J156" s="27"/>
    </row>
    <row r="157" spans="1:10" ht="25.5">
      <c r="A157" s="23" t="s">
        <v>104</v>
      </c>
      <c r="B157" s="23" t="s">
        <v>105</v>
      </c>
      <c r="C157" s="23">
        <v>26</v>
      </c>
      <c r="D157" s="23">
        <v>1371</v>
      </c>
      <c r="E157" s="23">
        <f t="shared" si="7"/>
        <v>35646</v>
      </c>
      <c r="F157" s="2">
        <f t="shared" si="8"/>
        <v>3564.6000000000004</v>
      </c>
      <c r="G157" s="2" t="str">
        <f t="shared" ca="1" si="9"/>
        <v>=IF(E157&gt;=20000,E157*10%,0)</v>
      </c>
      <c r="J157" s="27"/>
    </row>
    <row r="158" spans="1:10" ht="25.5">
      <c r="A158" s="23" t="s">
        <v>99</v>
      </c>
      <c r="B158" s="23" t="s">
        <v>97</v>
      </c>
      <c r="C158" s="23">
        <v>70</v>
      </c>
      <c r="D158" s="23">
        <v>1050</v>
      </c>
      <c r="E158" s="23">
        <f t="shared" si="7"/>
        <v>73500</v>
      </c>
      <c r="F158" s="2">
        <f t="shared" si="8"/>
        <v>7350</v>
      </c>
      <c r="G158" s="2" t="str">
        <f t="shared" ca="1" si="9"/>
        <v>=IF(E158&gt;=20000,E158*10%,0)</v>
      </c>
      <c r="J158" s="27"/>
    </row>
    <row r="159" spans="1:10" ht="25.5">
      <c r="A159" s="23" t="s">
        <v>104</v>
      </c>
      <c r="B159" s="23" t="s">
        <v>107</v>
      </c>
      <c r="C159" s="23">
        <v>42</v>
      </c>
      <c r="D159" s="23">
        <v>1205</v>
      </c>
      <c r="E159" s="23">
        <f t="shared" si="7"/>
        <v>50610</v>
      </c>
      <c r="F159" s="2">
        <f t="shared" si="8"/>
        <v>5061</v>
      </c>
      <c r="G159" s="2" t="str">
        <f t="shared" ca="1" si="9"/>
        <v>=IF(E159&gt;=20000,E159*10%,0)</v>
      </c>
      <c r="J159" s="27"/>
    </row>
    <row r="160" spans="1:10" ht="25.5">
      <c r="A160" s="23" t="s">
        <v>96</v>
      </c>
      <c r="B160" s="23" t="s">
        <v>97</v>
      </c>
      <c r="C160" s="23">
        <v>80</v>
      </c>
      <c r="D160" s="23">
        <v>1251</v>
      </c>
      <c r="E160" s="23">
        <f t="shared" si="7"/>
        <v>100080</v>
      </c>
      <c r="F160" s="2">
        <f t="shared" si="8"/>
        <v>10008</v>
      </c>
      <c r="G160" s="2" t="str">
        <f t="shared" ca="1" si="9"/>
        <v>=IF(E160&gt;=20000,E160*10%,0)</v>
      </c>
      <c r="J160" s="27"/>
    </row>
    <row r="161" spans="1:10" ht="25.5">
      <c r="A161" s="23" t="s">
        <v>104</v>
      </c>
      <c r="B161" s="23" t="s">
        <v>92</v>
      </c>
      <c r="C161" s="23">
        <v>2</v>
      </c>
      <c r="D161" s="23">
        <v>1373</v>
      </c>
      <c r="E161" s="23">
        <f t="shared" si="7"/>
        <v>2746</v>
      </c>
      <c r="F161" s="2">
        <f t="shared" si="8"/>
        <v>0</v>
      </c>
      <c r="G161" s="2" t="str">
        <f t="shared" ca="1" si="9"/>
        <v>=IF(E161&gt;=20000,E161*10%,0)</v>
      </c>
      <c r="J161" s="27"/>
    </row>
    <row r="162" spans="1:10" ht="25.5">
      <c r="A162" s="23" t="s">
        <v>109</v>
      </c>
      <c r="B162" s="23" t="s">
        <v>91</v>
      </c>
      <c r="C162" s="23">
        <v>80</v>
      </c>
      <c r="D162" s="23">
        <v>1445</v>
      </c>
      <c r="E162" s="23">
        <f t="shared" si="7"/>
        <v>115600</v>
      </c>
      <c r="F162" s="2">
        <f t="shared" si="8"/>
        <v>11560</v>
      </c>
      <c r="G162" s="2" t="str">
        <f t="shared" ca="1" si="9"/>
        <v>=IF(E162&gt;=20000,E162*10%,0)</v>
      </c>
      <c r="J162" s="27"/>
    </row>
    <row r="163" spans="1:10" ht="25.5">
      <c r="A163" s="23" t="s">
        <v>110</v>
      </c>
      <c r="B163" s="23" t="s">
        <v>100</v>
      </c>
      <c r="C163" s="23">
        <v>73</v>
      </c>
      <c r="D163" s="23">
        <v>1237</v>
      </c>
      <c r="E163" s="23">
        <f t="shared" si="7"/>
        <v>90301</v>
      </c>
      <c r="F163" s="2">
        <f t="shared" si="8"/>
        <v>9030.1</v>
      </c>
      <c r="G163" s="2" t="str">
        <f t="shared" ca="1" si="9"/>
        <v>=IF(E163&gt;=20000,E163*10%,0)</v>
      </c>
      <c r="J163" s="27"/>
    </row>
    <row r="164" spans="1:10" ht="25.5">
      <c r="A164" s="23" t="s">
        <v>99</v>
      </c>
      <c r="B164" s="23" t="s">
        <v>91</v>
      </c>
      <c r="C164" s="23">
        <v>22</v>
      </c>
      <c r="D164" s="23">
        <v>1369</v>
      </c>
      <c r="E164" s="23">
        <f t="shared" si="7"/>
        <v>30118</v>
      </c>
      <c r="F164" s="2">
        <f t="shared" si="8"/>
        <v>3011.8</v>
      </c>
      <c r="G164" s="2" t="str">
        <f t="shared" ca="1" si="9"/>
        <v>=IF(E164&gt;=20000,E164*10%,0)</v>
      </c>
      <c r="J164" s="27"/>
    </row>
    <row r="165" spans="1:10" ht="25.5">
      <c r="A165" s="23" t="s">
        <v>96</v>
      </c>
      <c r="B165" s="23" t="s">
        <v>92</v>
      </c>
      <c r="C165" s="23">
        <v>52</v>
      </c>
      <c r="D165" s="23">
        <v>1366</v>
      </c>
      <c r="E165" s="23">
        <f t="shared" si="7"/>
        <v>71032</v>
      </c>
      <c r="F165" s="2">
        <f t="shared" si="8"/>
        <v>7103.2000000000007</v>
      </c>
      <c r="G165" s="2" t="str">
        <f t="shared" ca="1" si="9"/>
        <v>=IF(E165&gt;=20000,E165*10%,0)</v>
      </c>
      <c r="J165" s="27"/>
    </row>
    <row r="166" spans="1:10" ht="25.5">
      <c r="A166" s="23" t="s">
        <v>90</v>
      </c>
      <c r="B166" s="23" t="s">
        <v>105</v>
      </c>
      <c r="C166" s="23">
        <v>83</v>
      </c>
      <c r="D166" s="23">
        <v>1372</v>
      </c>
      <c r="E166" s="23">
        <f t="shared" si="7"/>
        <v>113876</v>
      </c>
      <c r="F166" s="2">
        <f t="shared" si="8"/>
        <v>11387.6</v>
      </c>
      <c r="G166" s="2" t="str">
        <f t="shared" ca="1" si="9"/>
        <v>=IF(E166&gt;=20000,E166*10%,0)</v>
      </c>
      <c r="J166" s="27"/>
    </row>
    <row r="167" spans="1:10" ht="25.5">
      <c r="A167" s="23" t="s">
        <v>96</v>
      </c>
      <c r="B167" s="23" t="s">
        <v>94</v>
      </c>
      <c r="C167" s="23">
        <v>17</v>
      </c>
      <c r="D167" s="23">
        <v>1312</v>
      </c>
      <c r="E167" s="23">
        <f t="shared" si="7"/>
        <v>22304</v>
      </c>
      <c r="F167" s="2">
        <f t="shared" si="8"/>
        <v>2230.4</v>
      </c>
      <c r="G167" s="2" t="str">
        <f t="shared" ca="1" si="9"/>
        <v>=IF(E167&gt;=20000,E167*10%,0)</v>
      </c>
      <c r="J167" s="27"/>
    </row>
    <row r="168" spans="1:10" ht="25.5">
      <c r="A168" s="23" t="s">
        <v>90</v>
      </c>
      <c r="B168" s="23" t="s">
        <v>92</v>
      </c>
      <c r="C168" s="23">
        <v>41</v>
      </c>
      <c r="D168" s="23">
        <v>1192</v>
      </c>
      <c r="E168" s="23">
        <f t="shared" si="7"/>
        <v>48872</v>
      </c>
      <c r="F168" s="2">
        <f t="shared" si="8"/>
        <v>4887.2</v>
      </c>
      <c r="G168" s="2" t="str">
        <f t="shared" ca="1" si="9"/>
        <v>=IF(E168&gt;=20000,E168*10%,0)</v>
      </c>
      <c r="J168" s="27"/>
    </row>
    <row r="169" spans="1:10" ht="25.5">
      <c r="A169" s="23" t="s">
        <v>109</v>
      </c>
      <c r="B169" s="23" t="s">
        <v>94</v>
      </c>
      <c r="C169" s="23">
        <v>98</v>
      </c>
      <c r="D169" s="23">
        <v>1496</v>
      </c>
      <c r="E169" s="23">
        <f t="shared" si="7"/>
        <v>146608</v>
      </c>
      <c r="F169" s="2">
        <f t="shared" si="8"/>
        <v>14660.800000000001</v>
      </c>
      <c r="G169" s="2" t="str">
        <f t="shared" ca="1" si="9"/>
        <v>=IF(E169&gt;=20000,E169*10%,0)</v>
      </c>
      <c r="J169" s="27"/>
    </row>
    <row r="170" spans="1:10" ht="25.5">
      <c r="A170" s="23" t="s">
        <v>110</v>
      </c>
      <c r="B170" s="23" t="s">
        <v>92</v>
      </c>
      <c r="C170" s="23">
        <v>7</v>
      </c>
      <c r="D170" s="23">
        <v>1055</v>
      </c>
      <c r="E170" s="23">
        <f t="shared" si="7"/>
        <v>7385</v>
      </c>
      <c r="F170" s="2">
        <f t="shared" si="8"/>
        <v>0</v>
      </c>
      <c r="G170" s="2" t="str">
        <f t="shared" ca="1" si="9"/>
        <v>=IF(E170&gt;=20000,E170*10%,0)</v>
      </c>
      <c r="J170" s="27"/>
    </row>
    <row r="171" spans="1:10" ht="25.5">
      <c r="A171" s="23" t="s">
        <v>110</v>
      </c>
      <c r="B171" s="23" t="s">
        <v>97</v>
      </c>
      <c r="C171" s="23">
        <v>25</v>
      </c>
      <c r="D171" s="23">
        <v>1038</v>
      </c>
      <c r="E171" s="23">
        <f t="shared" si="7"/>
        <v>25950</v>
      </c>
      <c r="F171" s="2">
        <f t="shared" si="8"/>
        <v>2595</v>
      </c>
      <c r="G171" s="2" t="str">
        <f t="shared" ca="1" si="9"/>
        <v>=IF(E171&gt;=20000,E171*10%,0)</v>
      </c>
      <c r="J171" s="27"/>
    </row>
    <row r="172" spans="1:10" ht="25.5">
      <c r="A172" s="23" t="s">
        <v>109</v>
      </c>
      <c r="B172" s="23" t="s">
        <v>97</v>
      </c>
      <c r="C172" s="23">
        <v>55</v>
      </c>
      <c r="D172" s="23">
        <v>1433</v>
      </c>
      <c r="E172" s="23">
        <f t="shared" si="7"/>
        <v>78815</v>
      </c>
      <c r="F172" s="2">
        <f t="shared" si="8"/>
        <v>7881.5</v>
      </c>
      <c r="G172" s="2" t="str">
        <f t="shared" ca="1" si="9"/>
        <v>=IF(E172&gt;=20000,E172*10%,0)</v>
      </c>
      <c r="J172" s="27"/>
    </row>
    <row r="173" spans="1:10" ht="25.5">
      <c r="A173" s="23" t="s">
        <v>104</v>
      </c>
      <c r="B173" s="23" t="s">
        <v>94</v>
      </c>
      <c r="C173" s="23">
        <v>92</v>
      </c>
      <c r="D173" s="23">
        <v>1212</v>
      </c>
      <c r="E173" s="23">
        <f t="shared" si="7"/>
        <v>111504</v>
      </c>
      <c r="F173" s="2">
        <f t="shared" si="8"/>
        <v>11150.400000000001</v>
      </c>
      <c r="G173" s="2" t="str">
        <f t="shared" ca="1" si="9"/>
        <v>=IF(E173&gt;=20000,E173*10%,0)</v>
      </c>
      <c r="J173" s="27"/>
    </row>
    <row r="174" spans="1:10" ht="25.5">
      <c r="A174" s="23" t="s">
        <v>90</v>
      </c>
      <c r="B174" s="23" t="s">
        <v>100</v>
      </c>
      <c r="C174" s="23">
        <v>44</v>
      </c>
      <c r="D174" s="23">
        <v>1311</v>
      </c>
      <c r="E174" s="23">
        <f t="shared" si="7"/>
        <v>57684</v>
      </c>
      <c r="F174" s="2">
        <f t="shared" si="8"/>
        <v>5768.4000000000005</v>
      </c>
      <c r="G174" s="2" t="str">
        <f t="shared" ca="1" si="9"/>
        <v>=IF(E174&gt;=20000,E174*10%,0)</v>
      </c>
      <c r="J174" s="27"/>
    </row>
    <row r="175" spans="1:10" ht="25.5">
      <c r="A175" s="23" t="s">
        <v>109</v>
      </c>
      <c r="B175" s="23" t="s">
        <v>91</v>
      </c>
      <c r="C175" s="23">
        <v>11</v>
      </c>
      <c r="D175" s="23">
        <v>1362</v>
      </c>
      <c r="E175" s="23">
        <f t="shared" si="7"/>
        <v>14982</v>
      </c>
      <c r="F175" s="2">
        <f t="shared" si="8"/>
        <v>0</v>
      </c>
      <c r="G175" s="2" t="str">
        <f t="shared" ca="1" si="9"/>
        <v>=IF(E175&gt;=20000,E175*10%,0)</v>
      </c>
      <c r="J175" s="27"/>
    </row>
    <row r="176" spans="1:10" ht="25.5">
      <c r="A176" s="23" t="s">
        <v>104</v>
      </c>
      <c r="B176" s="23" t="s">
        <v>92</v>
      </c>
      <c r="C176" s="23">
        <v>91</v>
      </c>
      <c r="D176" s="23">
        <v>1324</v>
      </c>
      <c r="E176" s="23">
        <f t="shared" si="7"/>
        <v>120484</v>
      </c>
      <c r="F176" s="2">
        <f t="shared" si="8"/>
        <v>12048.400000000001</v>
      </c>
      <c r="G176" s="2" t="str">
        <f t="shared" ca="1" si="9"/>
        <v>=IF(E176&gt;=20000,E176*10%,0)</v>
      </c>
      <c r="J176" s="27"/>
    </row>
    <row r="177" spans="1:10" ht="25.5">
      <c r="A177" s="23" t="s">
        <v>104</v>
      </c>
      <c r="B177" s="23" t="s">
        <v>105</v>
      </c>
      <c r="C177" s="23">
        <v>24</v>
      </c>
      <c r="D177" s="23">
        <v>1328</v>
      </c>
      <c r="E177" s="23">
        <f t="shared" si="7"/>
        <v>31872</v>
      </c>
      <c r="F177" s="2">
        <f t="shared" si="8"/>
        <v>3187.2000000000003</v>
      </c>
      <c r="G177" s="2" t="str">
        <f t="shared" ca="1" si="9"/>
        <v>=IF(E177&gt;=20000,E177*10%,0)</v>
      </c>
      <c r="J177" s="27"/>
    </row>
    <row r="178" spans="1:10" ht="25.5">
      <c r="A178" s="23" t="s">
        <v>90</v>
      </c>
      <c r="B178" s="23" t="s">
        <v>92</v>
      </c>
      <c r="C178" s="23">
        <v>4</v>
      </c>
      <c r="D178" s="23">
        <v>1425</v>
      </c>
      <c r="E178" s="23">
        <f t="shared" si="7"/>
        <v>5700</v>
      </c>
      <c r="F178" s="2">
        <f t="shared" si="8"/>
        <v>0</v>
      </c>
      <c r="G178" s="2" t="str">
        <f t="shared" ca="1" si="9"/>
        <v>=IF(E178&gt;=20000,E178*10%,0)</v>
      </c>
      <c r="J178" s="27"/>
    </row>
    <row r="179" spans="1:10" ht="25.5">
      <c r="A179" s="23" t="s">
        <v>104</v>
      </c>
      <c r="B179" s="23" t="s">
        <v>105</v>
      </c>
      <c r="C179" s="23">
        <v>81</v>
      </c>
      <c r="D179" s="23">
        <v>1422</v>
      </c>
      <c r="E179" s="23">
        <f t="shared" si="7"/>
        <v>115182</v>
      </c>
      <c r="F179" s="2">
        <f t="shared" si="8"/>
        <v>11518.2</v>
      </c>
      <c r="G179" s="2" t="str">
        <f t="shared" ca="1" si="9"/>
        <v>=IF(E179&gt;=20000,E179*10%,0)</v>
      </c>
      <c r="J179" s="27"/>
    </row>
    <row r="180" spans="1:10" ht="25.5">
      <c r="A180" s="23" t="s">
        <v>104</v>
      </c>
      <c r="B180" s="23" t="s">
        <v>94</v>
      </c>
      <c r="C180" s="23">
        <v>15</v>
      </c>
      <c r="D180" s="23">
        <v>1022</v>
      </c>
      <c r="E180" s="23">
        <f t="shared" si="7"/>
        <v>15330</v>
      </c>
      <c r="F180" s="2">
        <f t="shared" si="8"/>
        <v>0</v>
      </c>
      <c r="G180" s="2" t="str">
        <f t="shared" ca="1" si="9"/>
        <v>=IF(E180&gt;=20000,E180*10%,0)</v>
      </c>
      <c r="J180" s="27"/>
    </row>
    <row r="181" spans="1:10" ht="25.5">
      <c r="A181" s="23" t="s">
        <v>110</v>
      </c>
      <c r="B181" s="23" t="s">
        <v>94</v>
      </c>
      <c r="C181" s="23">
        <v>12</v>
      </c>
      <c r="D181" s="23">
        <v>1376</v>
      </c>
      <c r="E181" s="23">
        <f t="shared" si="7"/>
        <v>16512</v>
      </c>
      <c r="F181" s="2">
        <f t="shared" si="8"/>
        <v>0</v>
      </c>
      <c r="G181" s="2" t="str">
        <f t="shared" ca="1" si="9"/>
        <v>=IF(E181&gt;=20000,E181*10%,0)</v>
      </c>
      <c r="J181" s="27"/>
    </row>
    <row r="182" spans="1:10" ht="25.5">
      <c r="A182" s="23" t="s">
        <v>96</v>
      </c>
      <c r="B182" s="23" t="s">
        <v>91</v>
      </c>
      <c r="C182" s="23">
        <v>25</v>
      </c>
      <c r="D182" s="23">
        <v>1110</v>
      </c>
      <c r="E182" s="23">
        <f t="shared" si="7"/>
        <v>27750</v>
      </c>
      <c r="F182" s="2">
        <f t="shared" si="8"/>
        <v>2775</v>
      </c>
      <c r="G182" s="2" t="str">
        <f t="shared" ca="1" si="9"/>
        <v>=IF(E182&gt;=20000,E182*10%,0)</v>
      </c>
      <c r="J182" s="27"/>
    </row>
    <row r="183" spans="1:10" ht="25.5">
      <c r="A183" s="23" t="s">
        <v>99</v>
      </c>
      <c r="B183" s="23" t="s">
        <v>97</v>
      </c>
      <c r="C183" s="23">
        <v>62</v>
      </c>
      <c r="D183" s="23">
        <v>1200</v>
      </c>
      <c r="E183" s="23">
        <f t="shared" si="7"/>
        <v>74400</v>
      </c>
      <c r="F183" s="2">
        <f t="shared" si="8"/>
        <v>7440</v>
      </c>
      <c r="G183" s="2" t="str">
        <f t="shared" ca="1" si="9"/>
        <v>=IF(E183&gt;=20000,E183*10%,0)</v>
      </c>
      <c r="J183" s="27"/>
    </row>
    <row r="184" spans="1:10" ht="25.5">
      <c r="A184" s="23" t="s">
        <v>99</v>
      </c>
      <c r="B184" s="23" t="s">
        <v>105</v>
      </c>
      <c r="C184" s="23">
        <v>2</v>
      </c>
      <c r="D184" s="23">
        <v>1431</v>
      </c>
      <c r="E184" s="23">
        <f t="shared" si="7"/>
        <v>2862</v>
      </c>
      <c r="F184" s="2">
        <f t="shared" si="8"/>
        <v>0</v>
      </c>
      <c r="G184" s="2" t="str">
        <f t="shared" ca="1" si="9"/>
        <v>=IF(E184&gt;=20000,E184*10%,0)</v>
      </c>
      <c r="J184" s="27"/>
    </row>
    <row r="185" spans="1:10" ht="25.5">
      <c r="A185" s="23" t="s">
        <v>109</v>
      </c>
      <c r="B185" s="23" t="s">
        <v>91</v>
      </c>
      <c r="C185" s="23">
        <v>96</v>
      </c>
      <c r="D185" s="23">
        <v>1032</v>
      </c>
      <c r="E185" s="23">
        <f t="shared" si="7"/>
        <v>99072</v>
      </c>
      <c r="F185" s="2">
        <f t="shared" si="8"/>
        <v>9907.2000000000007</v>
      </c>
      <c r="G185" s="2" t="str">
        <f t="shared" ca="1" si="9"/>
        <v>=IF(E185&gt;=20000,E185*10%,0)</v>
      </c>
      <c r="J185" s="27"/>
    </row>
    <row r="186" spans="1:10" ht="25.5">
      <c r="A186" s="23" t="s">
        <v>96</v>
      </c>
      <c r="B186" s="23" t="s">
        <v>92</v>
      </c>
      <c r="C186" s="23">
        <v>39</v>
      </c>
      <c r="D186" s="23">
        <v>1397</v>
      </c>
      <c r="E186" s="23">
        <f t="shared" si="7"/>
        <v>54483</v>
      </c>
      <c r="F186" s="2">
        <f t="shared" si="8"/>
        <v>5448.3</v>
      </c>
      <c r="G186" s="2" t="str">
        <f t="shared" ca="1" si="9"/>
        <v>=IF(E186&gt;=20000,E186*10%,0)</v>
      </c>
      <c r="J186" s="27"/>
    </row>
    <row r="187" spans="1:10" ht="25.5">
      <c r="A187" s="23" t="s">
        <v>110</v>
      </c>
      <c r="B187" s="23" t="s">
        <v>97</v>
      </c>
      <c r="C187" s="23">
        <v>99</v>
      </c>
      <c r="D187" s="23">
        <v>1381</v>
      </c>
      <c r="E187" s="23">
        <f t="shared" si="7"/>
        <v>136719</v>
      </c>
      <c r="F187" s="2">
        <f t="shared" si="8"/>
        <v>13671.900000000001</v>
      </c>
      <c r="G187" s="2" t="str">
        <f t="shared" ca="1" si="9"/>
        <v>=IF(E187&gt;=20000,E187*10%,0)</v>
      </c>
      <c r="J187" s="27"/>
    </row>
    <row r="188" spans="1:10" ht="25.5">
      <c r="A188" s="23" t="s">
        <v>99</v>
      </c>
      <c r="B188" s="23" t="s">
        <v>100</v>
      </c>
      <c r="C188" s="23">
        <v>81</v>
      </c>
      <c r="D188" s="23">
        <v>1024</v>
      </c>
      <c r="E188" s="23">
        <f t="shared" si="7"/>
        <v>82944</v>
      </c>
      <c r="F188" s="2">
        <f t="shared" si="8"/>
        <v>8294.4</v>
      </c>
      <c r="G188" s="2" t="str">
        <f t="shared" ca="1" si="9"/>
        <v>=IF(E188&gt;=20000,E188*10%,0)</v>
      </c>
      <c r="J188" s="27"/>
    </row>
    <row r="189" spans="1:10" ht="25.5">
      <c r="A189" s="23" t="s">
        <v>90</v>
      </c>
      <c r="B189" s="23" t="s">
        <v>94</v>
      </c>
      <c r="C189" s="23">
        <v>57</v>
      </c>
      <c r="D189" s="23">
        <v>1200</v>
      </c>
      <c r="E189" s="23">
        <f t="shared" si="7"/>
        <v>68400</v>
      </c>
      <c r="F189" s="2">
        <f t="shared" si="8"/>
        <v>6840</v>
      </c>
      <c r="G189" s="2" t="str">
        <f t="shared" ca="1" si="9"/>
        <v>=IF(E189&gt;=20000,E189*10%,0)</v>
      </c>
      <c r="J189" s="27"/>
    </row>
    <row r="190" spans="1:10" ht="25.5">
      <c r="A190" s="23" t="s">
        <v>109</v>
      </c>
      <c r="B190" s="23" t="s">
        <v>107</v>
      </c>
      <c r="C190" s="23">
        <v>87</v>
      </c>
      <c r="D190" s="23">
        <v>1042</v>
      </c>
      <c r="E190" s="23">
        <f t="shared" si="7"/>
        <v>90654</v>
      </c>
      <c r="F190" s="2">
        <f t="shared" si="8"/>
        <v>9065.4</v>
      </c>
      <c r="G190" s="2" t="str">
        <f t="shared" ca="1" si="9"/>
        <v>=IF(E190&gt;=20000,E190*10%,0)</v>
      </c>
      <c r="J190" s="27"/>
    </row>
    <row r="191" spans="1:10" ht="25.5">
      <c r="A191" s="23" t="s">
        <v>109</v>
      </c>
      <c r="B191" s="23" t="s">
        <v>97</v>
      </c>
      <c r="C191" s="23">
        <v>81</v>
      </c>
      <c r="D191" s="23">
        <v>1183</v>
      </c>
      <c r="E191" s="23">
        <f t="shared" si="7"/>
        <v>95823</v>
      </c>
      <c r="F191" s="2">
        <f t="shared" si="8"/>
        <v>9582.3000000000011</v>
      </c>
      <c r="G191" s="2" t="str">
        <f t="shared" ca="1" si="9"/>
        <v>=IF(E191&gt;=20000,E191*10%,0)</v>
      </c>
      <c r="J191" s="27"/>
    </row>
    <row r="192" spans="1:10" ht="25.5">
      <c r="A192" s="23" t="s">
        <v>110</v>
      </c>
      <c r="B192" s="23" t="s">
        <v>107</v>
      </c>
      <c r="C192" s="23">
        <v>59</v>
      </c>
      <c r="D192" s="23">
        <v>1180</v>
      </c>
      <c r="E192" s="23">
        <f t="shared" si="7"/>
        <v>69620</v>
      </c>
      <c r="F192" s="2">
        <f t="shared" si="8"/>
        <v>6962</v>
      </c>
      <c r="G192" s="2" t="str">
        <f t="shared" ca="1" si="9"/>
        <v>=IF(E192&gt;=20000,E192*10%,0)</v>
      </c>
      <c r="J192" s="27"/>
    </row>
    <row r="193" spans="1:10" ht="25.5">
      <c r="A193" s="23" t="s">
        <v>90</v>
      </c>
      <c r="B193" s="23" t="s">
        <v>92</v>
      </c>
      <c r="C193" s="23">
        <v>8</v>
      </c>
      <c r="D193" s="23">
        <v>1365</v>
      </c>
      <c r="E193" s="23">
        <f t="shared" si="7"/>
        <v>10920</v>
      </c>
      <c r="F193" s="2">
        <f t="shared" si="8"/>
        <v>0</v>
      </c>
      <c r="G193" s="2" t="str">
        <f t="shared" ca="1" si="9"/>
        <v>=IF(E193&gt;=20000,E193*10%,0)</v>
      </c>
      <c r="J193" s="27"/>
    </row>
    <row r="194" spans="1:10" ht="25.5">
      <c r="A194" s="23" t="s">
        <v>90</v>
      </c>
      <c r="B194" s="23" t="s">
        <v>107</v>
      </c>
      <c r="C194" s="23">
        <v>23</v>
      </c>
      <c r="D194" s="23">
        <v>1035</v>
      </c>
      <c r="E194" s="23">
        <f t="shared" si="7"/>
        <v>23805</v>
      </c>
      <c r="F194" s="2">
        <f t="shared" si="8"/>
        <v>2380.5</v>
      </c>
      <c r="G194" s="2" t="str">
        <f t="shared" ca="1" si="9"/>
        <v>=IF(E194&gt;=20000,E194*10%,0)</v>
      </c>
      <c r="J194" s="27"/>
    </row>
    <row r="195" spans="1:10" ht="25.5">
      <c r="A195" s="23" t="s">
        <v>109</v>
      </c>
      <c r="B195" s="23" t="s">
        <v>100</v>
      </c>
      <c r="C195" s="23">
        <v>88</v>
      </c>
      <c r="D195" s="23">
        <v>1021</v>
      </c>
      <c r="E195" s="23">
        <f t="shared" ref="E195:E258" si="10">C195*D195</f>
        <v>89848</v>
      </c>
      <c r="F195" s="2">
        <f t="shared" ref="F195:F258" si="11">IF(E195&gt;=20000,E195*10%,0)</f>
        <v>8984.8000000000011</v>
      </c>
      <c r="G195" s="2" t="str">
        <f t="shared" ref="G195:G258" ca="1" si="12">_xlfn.FORMULATEXT(F195)</f>
        <v>=IF(E195&gt;=20000,E195*10%,0)</v>
      </c>
      <c r="J195" s="27"/>
    </row>
    <row r="196" spans="1:10" ht="25.5">
      <c r="A196" s="23" t="s">
        <v>90</v>
      </c>
      <c r="B196" s="23" t="s">
        <v>100</v>
      </c>
      <c r="C196" s="23">
        <v>57</v>
      </c>
      <c r="D196" s="23">
        <v>1053</v>
      </c>
      <c r="E196" s="23">
        <f t="shared" si="10"/>
        <v>60021</v>
      </c>
      <c r="F196" s="2">
        <f t="shared" si="11"/>
        <v>6002.1</v>
      </c>
      <c r="G196" s="2" t="str">
        <f t="shared" ca="1" si="12"/>
        <v>=IF(E196&gt;=20000,E196*10%,0)</v>
      </c>
      <c r="J196" s="27"/>
    </row>
    <row r="197" spans="1:10" ht="25.5">
      <c r="A197" s="23" t="s">
        <v>90</v>
      </c>
      <c r="B197" s="23" t="s">
        <v>94</v>
      </c>
      <c r="C197" s="23">
        <v>6</v>
      </c>
      <c r="D197" s="23">
        <v>1254</v>
      </c>
      <c r="E197" s="23">
        <f t="shared" si="10"/>
        <v>7524</v>
      </c>
      <c r="F197" s="2">
        <f t="shared" si="11"/>
        <v>0</v>
      </c>
      <c r="G197" s="2" t="str">
        <f t="shared" ca="1" si="12"/>
        <v>=IF(E197&gt;=20000,E197*10%,0)</v>
      </c>
      <c r="J197" s="27"/>
    </row>
    <row r="198" spans="1:10" ht="25.5">
      <c r="A198" s="23" t="s">
        <v>109</v>
      </c>
      <c r="B198" s="23" t="s">
        <v>100</v>
      </c>
      <c r="C198" s="23">
        <v>80</v>
      </c>
      <c r="D198" s="23">
        <v>1459</v>
      </c>
      <c r="E198" s="23">
        <f t="shared" si="10"/>
        <v>116720</v>
      </c>
      <c r="F198" s="2">
        <f t="shared" si="11"/>
        <v>11672</v>
      </c>
      <c r="G198" s="2" t="str">
        <f t="shared" ca="1" si="12"/>
        <v>=IF(E198&gt;=20000,E198*10%,0)</v>
      </c>
      <c r="J198" s="27"/>
    </row>
    <row r="199" spans="1:10" ht="25.5">
      <c r="A199" s="23" t="s">
        <v>109</v>
      </c>
      <c r="B199" s="23" t="s">
        <v>92</v>
      </c>
      <c r="C199" s="23">
        <v>74</v>
      </c>
      <c r="D199" s="23">
        <v>1459</v>
      </c>
      <c r="E199" s="23">
        <f t="shared" si="10"/>
        <v>107966</v>
      </c>
      <c r="F199" s="2">
        <f t="shared" si="11"/>
        <v>10796.6</v>
      </c>
      <c r="G199" s="2" t="str">
        <f t="shared" ca="1" si="12"/>
        <v>=IF(E199&gt;=20000,E199*10%,0)</v>
      </c>
      <c r="J199" s="27"/>
    </row>
    <row r="200" spans="1:10" ht="25.5">
      <c r="A200" s="23" t="s">
        <v>110</v>
      </c>
      <c r="B200" s="23" t="s">
        <v>91</v>
      </c>
      <c r="C200" s="23">
        <v>35</v>
      </c>
      <c r="D200" s="23">
        <v>1142</v>
      </c>
      <c r="E200" s="23">
        <f t="shared" si="10"/>
        <v>39970</v>
      </c>
      <c r="F200" s="2">
        <f t="shared" si="11"/>
        <v>3997</v>
      </c>
      <c r="G200" s="2" t="str">
        <f t="shared" ca="1" si="12"/>
        <v>=IF(E200&gt;=20000,E200*10%,0)</v>
      </c>
      <c r="J200" s="27"/>
    </row>
    <row r="201" spans="1:10" ht="25.5">
      <c r="A201" s="23" t="s">
        <v>96</v>
      </c>
      <c r="B201" s="23" t="s">
        <v>100</v>
      </c>
      <c r="C201" s="23">
        <v>26</v>
      </c>
      <c r="D201" s="23">
        <v>1500</v>
      </c>
      <c r="E201" s="23">
        <f t="shared" si="10"/>
        <v>39000</v>
      </c>
      <c r="F201" s="2">
        <f t="shared" si="11"/>
        <v>3900</v>
      </c>
      <c r="G201" s="2" t="str">
        <f t="shared" ca="1" si="12"/>
        <v>=IF(E201&gt;=20000,E201*10%,0)</v>
      </c>
      <c r="J201" s="27"/>
    </row>
    <row r="202" spans="1:10" ht="25.5">
      <c r="A202" s="23" t="s">
        <v>99</v>
      </c>
      <c r="B202" s="23" t="s">
        <v>91</v>
      </c>
      <c r="C202" s="23">
        <v>12</v>
      </c>
      <c r="D202" s="23">
        <v>1266</v>
      </c>
      <c r="E202" s="23">
        <f t="shared" si="10"/>
        <v>15192</v>
      </c>
      <c r="F202" s="2">
        <f t="shared" si="11"/>
        <v>0</v>
      </c>
      <c r="G202" s="2" t="str">
        <f t="shared" ca="1" si="12"/>
        <v>=IF(E202&gt;=20000,E202*10%,0)</v>
      </c>
      <c r="J202" s="27"/>
    </row>
    <row r="203" spans="1:10" ht="25.5">
      <c r="A203" s="23" t="s">
        <v>99</v>
      </c>
      <c r="B203" s="23" t="s">
        <v>94</v>
      </c>
      <c r="C203" s="23">
        <v>5</v>
      </c>
      <c r="D203" s="23">
        <v>1043</v>
      </c>
      <c r="E203" s="23">
        <f t="shared" si="10"/>
        <v>5215</v>
      </c>
      <c r="F203" s="2">
        <f t="shared" si="11"/>
        <v>0</v>
      </c>
      <c r="G203" s="2" t="str">
        <f t="shared" ca="1" si="12"/>
        <v>=IF(E203&gt;=20000,E203*10%,0)</v>
      </c>
      <c r="J203" s="27"/>
    </row>
    <row r="204" spans="1:10" ht="25.5">
      <c r="A204" s="23" t="s">
        <v>104</v>
      </c>
      <c r="B204" s="23" t="s">
        <v>92</v>
      </c>
      <c r="C204" s="23">
        <v>19</v>
      </c>
      <c r="D204" s="23">
        <v>1001</v>
      </c>
      <c r="E204" s="23">
        <f t="shared" si="10"/>
        <v>19019</v>
      </c>
      <c r="F204" s="2">
        <f t="shared" si="11"/>
        <v>0</v>
      </c>
      <c r="G204" s="2" t="str">
        <f t="shared" ca="1" si="12"/>
        <v>=IF(E204&gt;=20000,E204*10%,0)</v>
      </c>
      <c r="J204" s="27"/>
    </row>
    <row r="205" spans="1:10" ht="25.5">
      <c r="A205" s="23" t="s">
        <v>110</v>
      </c>
      <c r="B205" s="23" t="s">
        <v>107</v>
      </c>
      <c r="C205" s="23">
        <v>100</v>
      </c>
      <c r="D205" s="23">
        <v>1181</v>
      </c>
      <c r="E205" s="23">
        <f t="shared" si="10"/>
        <v>118100</v>
      </c>
      <c r="F205" s="2">
        <f t="shared" si="11"/>
        <v>11810</v>
      </c>
      <c r="G205" s="2" t="str">
        <f t="shared" ca="1" si="12"/>
        <v>=IF(E205&gt;=20000,E205*10%,0)</v>
      </c>
      <c r="J205" s="27"/>
    </row>
    <row r="206" spans="1:10" ht="25.5">
      <c r="A206" s="23" t="s">
        <v>90</v>
      </c>
      <c r="B206" s="23" t="s">
        <v>97</v>
      </c>
      <c r="C206" s="23">
        <v>74</v>
      </c>
      <c r="D206" s="23">
        <v>1109</v>
      </c>
      <c r="E206" s="23">
        <f t="shared" si="10"/>
        <v>82066</v>
      </c>
      <c r="F206" s="2">
        <f t="shared" si="11"/>
        <v>8206.6</v>
      </c>
      <c r="G206" s="2" t="str">
        <f t="shared" ca="1" si="12"/>
        <v>=IF(E206&gt;=20000,E206*10%,0)</v>
      </c>
      <c r="J206" s="27"/>
    </row>
    <row r="207" spans="1:10" ht="25.5">
      <c r="A207" s="23" t="s">
        <v>99</v>
      </c>
      <c r="B207" s="23" t="s">
        <v>100</v>
      </c>
      <c r="C207" s="23">
        <v>39</v>
      </c>
      <c r="D207" s="23">
        <v>1178</v>
      </c>
      <c r="E207" s="23">
        <f t="shared" si="10"/>
        <v>45942</v>
      </c>
      <c r="F207" s="2">
        <f t="shared" si="11"/>
        <v>4594.2</v>
      </c>
      <c r="G207" s="2" t="str">
        <f t="shared" ca="1" si="12"/>
        <v>=IF(E207&gt;=20000,E207*10%,0)</v>
      </c>
      <c r="J207" s="27"/>
    </row>
    <row r="208" spans="1:10" ht="25.5">
      <c r="A208" s="23" t="s">
        <v>109</v>
      </c>
      <c r="B208" s="23" t="s">
        <v>100</v>
      </c>
      <c r="C208" s="23">
        <v>9</v>
      </c>
      <c r="D208" s="23">
        <v>1117</v>
      </c>
      <c r="E208" s="23">
        <f t="shared" si="10"/>
        <v>10053</v>
      </c>
      <c r="F208" s="2">
        <f t="shared" si="11"/>
        <v>0</v>
      </c>
      <c r="G208" s="2" t="str">
        <f t="shared" ca="1" si="12"/>
        <v>=IF(E208&gt;=20000,E208*10%,0)</v>
      </c>
      <c r="J208" s="27"/>
    </row>
    <row r="209" spans="1:10" ht="25.5">
      <c r="A209" s="23" t="s">
        <v>96</v>
      </c>
      <c r="B209" s="23" t="s">
        <v>92</v>
      </c>
      <c r="C209" s="23">
        <v>5</v>
      </c>
      <c r="D209" s="23">
        <v>1389</v>
      </c>
      <c r="E209" s="23">
        <f t="shared" si="10"/>
        <v>6945</v>
      </c>
      <c r="F209" s="2">
        <f t="shared" si="11"/>
        <v>0</v>
      </c>
      <c r="G209" s="2" t="str">
        <f t="shared" ca="1" si="12"/>
        <v>=IF(E209&gt;=20000,E209*10%,0)</v>
      </c>
      <c r="J209" s="27"/>
    </row>
    <row r="210" spans="1:10" ht="25.5">
      <c r="A210" s="23" t="s">
        <v>110</v>
      </c>
      <c r="B210" s="23" t="s">
        <v>107</v>
      </c>
      <c r="C210" s="23">
        <v>35</v>
      </c>
      <c r="D210" s="23">
        <v>1031</v>
      </c>
      <c r="E210" s="23">
        <f t="shared" si="10"/>
        <v>36085</v>
      </c>
      <c r="F210" s="2">
        <f t="shared" si="11"/>
        <v>3608.5</v>
      </c>
      <c r="G210" s="2" t="str">
        <f t="shared" ca="1" si="12"/>
        <v>=IF(E210&gt;=20000,E210*10%,0)</v>
      </c>
      <c r="J210" s="27"/>
    </row>
    <row r="211" spans="1:10" ht="25.5">
      <c r="A211" s="23" t="s">
        <v>96</v>
      </c>
      <c r="B211" s="23" t="s">
        <v>91</v>
      </c>
      <c r="C211" s="23">
        <v>89</v>
      </c>
      <c r="D211" s="23">
        <v>1064</v>
      </c>
      <c r="E211" s="23">
        <f t="shared" si="10"/>
        <v>94696</v>
      </c>
      <c r="F211" s="2">
        <f t="shared" si="11"/>
        <v>9469.6</v>
      </c>
      <c r="G211" s="2" t="str">
        <f t="shared" ca="1" si="12"/>
        <v>=IF(E211&gt;=20000,E211*10%,0)</v>
      </c>
      <c r="J211" s="27"/>
    </row>
    <row r="212" spans="1:10" ht="25.5">
      <c r="A212" s="23" t="s">
        <v>96</v>
      </c>
      <c r="B212" s="23" t="s">
        <v>94</v>
      </c>
      <c r="C212" s="23">
        <v>79</v>
      </c>
      <c r="D212" s="23">
        <v>1354</v>
      </c>
      <c r="E212" s="23">
        <f t="shared" si="10"/>
        <v>106966</v>
      </c>
      <c r="F212" s="2">
        <f t="shared" si="11"/>
        <v>10696.6</v>
      </c>
      <c r="G212" s="2" t="str">
        <f t="shared" ca="1" si="12"/>
        <v>=IF(E212&gt;=20000,E212*10%,0)</v>
      </c>
      <c r="J212" s="27"/>
    </row>
    <row r="213" spans="1:10" ht="25.5">
      <c r="A213" s="23" t="s">
        <v>110</v>
      </c>
      <c r="B213" s="23" t="s">
        <v>94</v>
      </c>
      <c r="C213" s="23">
        <v>58</v>
      </c>
      <c r="D213" s="23">
        <v>1474</v>
      </c>
      <c r="E213" s="23">
        <f t="shared" si="10"/>
        <v>85492</v>
      </c>
      <c r="F213" s="2">
        <f t="shared" si="11"/>
        <v>8549.2000000000007</v>
      </c>
      <c r="G213" s="2" t="str">
        <f t="shared" ca="1" si="12"/>
        <v>=IF(E213&gt;=20000,E213*10%,0)</v>
      </c>
      <c r="J213" s="27"/>
    </row>
    <row r="214" spans="1:10" ht="25.5">
      <c r="A214" s="23" t="s">
        <v>104</v>
      </c>
      <c r="B214" s="23" t="s">
        <v>107</v>
      </c>
      <c r="C214" s="23">
        <v>91</v>
      </c>
      <c r="D214" s="23">
        <v>1297</v>
      </c>
      <c r="E214" s="23">
        <f t="shared" si="10"/>
        <v>118027</v>
      </c>
      <c r="F214" s="2">
        <f t="shared" si="11"/>
        <v>11802.7</v>
      </c>
      <c r="G214" s="2" t="str">
        <f t="shared" ca="1" si="12"/>
        <v>=IF(E214&gt;=20000,E214*10%,0)</v>
      </c>
      <c r="J214" s="27"/>
    </row>
    <row r="215" spans="1:10" ht="25.5">
      <c r="A215" s="23" t="s">
        <v>99</v>
      </c>
      <c r="B215" s="23" t="s">
        <v>100</v>
      </c>
      <c r="C215" s="23">
        <v>23</v>
      </c>
      <c r="D215" s="23">
        <v>1309</v>
      </c>
      <c r="E215" s="23">
        <f t="shared" si="10"/>
        <v>30107</v>
      </c>
      <c r="F215" s="2">
        <f t="shared" si="11"/>
        <v>3010.7000000000003</v>
      </c>
      <c r="G215" s="2" t="str">
        <f t="shared" ca="1" si="12"/>
        <v>=IF(E215&gt;=20000,E215*10%,0)</v>
      </c>
      <c r="J215" s="27"/>
    </row>
    <row r="216" spans="1:10" ht="25.5">
      <c r="A216" s="23" t="s">
        <v>110</v>
      </c>
      <c r="B216" s="23" t="s">
        <v>100</v>
      </c>
      <c r="C216" s="23">
        <v>59</v>
      </c>
      <c r="D216" s="23">
        <v>1165</v>
      </c>
      <c r="E216" s="23">
        <f t="shared" si="10"/>
        <v>68735</v>
      </c>
      <c r="F216" s="2">
        <f t="shared" si="11"/>
        <v>6873.5</v>
      </c>
      <c r="G216" s="2" t="str">
        <f t="shared" ca="1" si="12"/>
        <v>=IF(E216&gt;=20000,E216*10%,0)</v>
      </c>
      <c r="J216" s="27"/>
    </row>
    <row r="217" spans="1:10" ht="25.5">
      <c r="A217" s="23" t="s">
        <v>109</v>
      </c>
      <c r="B217" s="23" t="s">
        <v>100</v>
      </c>
      <c r="C217" s="23">
        <v>40</v>
      </c>
      <c r="D217" s="23">
        <v>1302</v>
      </c>
      <c r="E217" s="23">
        <f t="shared" si="10"/>
        <v>52080</v>
      </c>
      <c r="F217" s="2">
        <f t="shared" si="11"/>
        <v>5208</v>
      </c>
      <c r="G217" s="2" t="str">
        <f t="shared" ca="1" si="12"/>
        <v>=IF(E217&gt;=20000,E217*10%,0)</v>
      </c>
      <c r="J217" s="27"/>
    </row>
    <row r="218" spans="1:10" ht="25.5">
      <c r="A218" s="23" t="s">
        <v>109</v>
      </c>
      <c r="B218" s="23" t="s">
        <v>91</v>
      </c>
      <c r="C218" s="23">
        <v>58</v>
      </c>
      <c r="D218" s="23">
        <v>1080</v>
      </c>
      <c r="E218" s="23">
        <f t="shared" si="10"/>
        <v>62640</v>
      </c>
      <c r="F218" s="2">
        <f t="shared" si="11"/>
        <v>6264</v>
      </c>
      <c r="G218" s="2" t="str">
        <f t="shared" ca="1" si="12"/>
        <v>=IF(E218&gt;=20000,E218*10%,0)</v>
      </c>
      <c r="J218" s="27"/>
    </row>
    <row r="219" spans="1:10" ht="25.5">
      <c r="A219" s="23" t="s">
        <v>109</v>
      </c>
      <c r="B219" s="23" t="s">
        <v>91</v>
      </c>
      <c r="C219" s="23">
        <v>54</v>
      </c>
      <c r="D219" s="23">
        <v>1204</v>
      </c>
      <c r="E219" s="23">
        <f t="shared" si="10"/>
        <v>65016</v>
      </c>
      <c r="F219" s="2">
        <f t="shared" si="11"/>
        <v>6501.6</v>
      </c>
      <c r="G219" s="2" t="str">
        <f t="shared" ca="1" si="12"/>
        <v>=IF(E219&gt;=20000,E219*10%,0)</v>
      </c>
      <c r="J219" s="27"/>
    </row>
    <row r="220" spans="1:10" ht="25.5">
      <c r="A220" s="23" t="s">
        <v>90</v>
      </c>
      <c r="B220" s="23" t="s">
        <v>97</v>
      </c>
      <c r="C220" s="23">
        <v>30</v>
      </c>
      <c r="D220" s="23">
        <v>1057</v>
      </c>
      <c r="E220" s="23">
        <f t="shared" si="10"/>
        <v>31710</v>
      </c>
      <c r="F220" s="2">
        <f t="shared" si="11"/>
        <v>3171</v>
      </c>
      <c r="G220" s="2" t="str">
        <f t="shared" ca="1" si="12"/>
        <v>=IF(E220&gt;=20000,E220*10%,0)</v>
      </c>
      <c r="J220" s="27"/>
    </row>
    <row r="221" spans="1:10" ht="25.5">
      <c r="A221" s="23" t="s">
        <v>109</v>
      </c>
      <c r="B221" s="23" t="s">
        <v>107</v>
      </c>
      <c r="C221" s="23">
        <v>88</v>
      </c>
      <c r="D221" s="23">
        <v>1288</v>
      </c>
      <c r="E221" s="23">
        <f t="shared" si="10"/>
        <v>113344</v>
      </c>
      <c r="F221" s="2">
        <f t="shared" si="11"/>
        <v>11334.400000000001</v>
      </c>
      <c r="G221" s="2" t="str">
        <f t="shared" ca="1" si="12"/>
        <v>=IF(E221&gt;=20000,E221*10%,0)</v>
      </c>
      <c r="J221" s="27"/>
    </row>
    <row r="222" spans="1:10" ht="25.5">
      <c r="A222" s="23" t="s">
        <v>99</v>
      </c>
      <c r="B222" s="23" t="s">
        <v>105</v>
      </c>
      <c r="C222" s="23">
        <v>16</v>
      </c>
      <c r="D222" s="23">
        <v>1105</v>
      </c>
      <c r="E222" s="23">
        <f t="shared" si="10"/>
        <v>17680</v>
      </c>
      <c r="F222" s="2">
        <f t="shared" si="11"/>
        <v>0</v>
      </c>
      <c r="G222" s="2" t="str">
        <f t="shared" ca="1" si="12"/>
        <v>=IF(E222&gt;=20000,E222*10%,0)</v>
      </c>
      <c r="J222" s="27"/>
    </row>
    <row r="223" spans="1:10" ht="25.5">
      <c r="A223" s="23" t="s">
        <v>96</v>
      </c>
      <c r="B223" s="23" t="s">
        <v>105</v>
      </c>
      <c r="C223" s="23">
        <v>80</v>
      </c>
      <c r="D223" s="23">
        <v>1269</v>
      </c>
      <c r="E223" s="23">
        <f t="shared" si="10"/>
        <v>101520</v>
      </c>
      <c r="F223" s="2">
        <f t="shared" si="11"/>
        <v>10152</v>
      </c>
      <c r="G223" s="2" t="str">
        <f t="shared" ca="1" si="12"/>
        <v>=IF(E223&gt;=20000,E223*10%,0)</v>
      </c>
      <c r="J223" s="27"/>
    </row>
    <row r="224" spans="1:10" ht="25.5">
      <c r="A224" s="23" t="s">
        <v>104</v>
      </c>
      <c r="B224" s="23" t="s">
        <v>100</v>
      </c>
      <c r="C224" s="23">
        <v>98</v>
      </c>
      <c r="D224" s="23">
        <v>1177</v>
      </c>
      <c r="E224" s="23">
        <f t="shared" si="10"/>
        <v>115346</v>
      </c>
      <c r="F224" s="2">
        <f t="shared" si="11"/>
        <v>11534.6</v>
      </c>
      <c r="G224" s="2" t="str">
        <f t="shared" ca="1" si="12"/>
        <v>=IF(E224&gt;=20000,E224*10%,0)</v>
      </c>
      <c r="J224" s="27"/>
    </row>
    <row r="225" spans="1:10" ht="25.5">
      <c r="A225" s="23" t="s">
        <v>104</v>
      </c>
      <c r="B225" s="23" t="s">
        <v>92</v>
      </c>
      <c r="C225" s="23">
        <v>52</v>
      </c>
      <c r="D225" s="23">
        <v>1461</v>
      </c>
      <c r="E225" s="23">
        <f t="shared" si="10"/>
        <v>75972</v>
      </c>
      <c r="F225" s="2">
        <f t="shared" si="11"/>
        <v>7597.2000000000007</v>
      </c>
      <c r="G225" s="2" t="str">
        <f t="shared" ca="1" si="12"/>
        <v>=IF(E225&gt;=20000,E225*10%,0)</v>
      </c>
      <c r="J225" s="27"/>
    </row>
    <row r="226" spans="1:10" ht="25.5">
      <c r="A226" s="23" t="s">
        <v>109</v>
      </c>
      <c r="B226" s="23" t="s">
        <v>107</v>
      </c>
      <c r="C226" s="23">
        <v>58</v>
      </c>
      <c r="D226" s="23">
        <v>1290</v>
      </c>
      <c r="E226" s="23">
        <f t="shared" si="10"/>
        <v>74820</v>
      </c>
      <c r="F226" s="2">
        <f t="shared" si="11"/>
        <v>7482</v>
      </c>
      <c r="G226" s="2" t="str">
        <f t="shared" ca="1" si="12"/>
        <v>=IF(E226&gt;=20000,E226*10%,0)</v>
      </c>
      <c r="J226" s="27"/>
    </row>
    <row r="227" spans="1:10" ht="25.5">
      <c r="A227" s="23" t="s">
        <v>90</v>
      </c>
      <c r="B227" s="23" t="s">
        <v>94</v>
      </c>
      <c r="C227" s="23">
        <v>69</v>
      </c>
      <c r="D227" s="23">
        <v>1175</v>
      </c>
      <c r="E227" s="23">
        <f t="shared" si="10"/>
        <v>81075</v>
      </c>
      <c r="F227" s="2">
        <f t="shared" si="11"/>
        <v>8107.5</v>
      </c>
      <c r="G227" s="2" t="str">
        <f t="shared" ca="1" si="12"/>
        <v>=IF(E227&gt;=20000,E227*10%,0)</v>
      </c>
      <c r="J227" s="27"/>
    </row>
    <row r="228" spans="1:10" ht="25.5">
      <c r="A228" s="23" t="s">
        <v>99</v>
      </c>
      <c r="B228" s="23" t="s">
        <v>105</v>
      </c>
      <c r="C228" s="23">
        <v>55</v>
      </c>
      <c r="D228" s="23">
        <v>1425</v>
      </c>
      <c r="E228" s="23">
        <f t="shared" si="10"/>
        <v>78375</v>
      </c>
      <c r="F228" s="2">
        <f t="shared" si="11"/>
        <v>7837.5</v>
      </c>
      <c r="G228" s="2" t="str">
        <f t="shared" ca="1" si="12"/>
        <v>=IF(E228&gt;=20000,E228*10%,0)</v>
      </c>
      <c r="J228" s="27"/>
    </row>
    <row r="229" spans="1:10" ht="25.5">
      <c r="A229" s="23" t="s">
        <v>90</v>
      </c>
      <c r="B229" s="23" t="s">
        <v>92</v>
      </c>
      <c r="C229" s="23">
        <v>89</v>
      </c>
      <c r="D229" s="23">
        <v>1369</v>
      </c>
      <c r="E229" s="23">
        <f t="shared" si="10"/>
        <v>121841</v>
      </c>
      <c r="F229" s="2">
        <f t="shared" si="11"/>
        <v>12184.1</v>
      </c>
      <c r="G229" s="2" t="str">
        <f t="shared" ca="1" si="12"/>
        <v>=IF(E229&gt;=20000,E229*10%,0)</v>
      </c>
      <c r="J229" s="27"/>
    </row>
    <row r="230" spans="1:10" ht="25.5">
      <c r="A230" s="23" t="s">
        <v>109</v>
      </c>
      <c r="B230" s="23" t="s">
        <v>100</v>
      </c>
      <c r="C230" s="23">
        <v>33</v>
      </c>
      <c r="D230" s="23">
        <v>1477</v>
      </c>
      <c r="E230" s="23">
        <f t="shared" si="10"/>
        <v>48741</v>
      </c>
      <c r="F230" s="2">
        <f t="shared" si="11"/>
        <v>4874.1000000000004</v>
      </c>
      <c r="G230" s="2" t="str">
        <f t="shared" ca="1" si="12"/>
        <v>=IF(E230&gt;=20000,E230*10%,0)</v>
      </c>
      <c r="J230" s="27"/>
    </row>
    <row r="231" spans="1:10" ht="25.5">
      <c r="A231" s="23" t="s">
        <v>90</v>
      </c>
      <c r="B231" s="23" t="s">
        <v>91</v>
      </c>
      <c r="C231" s="23">
        <v>44</v>
      </c>
      <c r="D231" s="23">
        <v>1102</v>
      </c>
      <c r="E231" s="23">
        <f t="shared" si="10"/>
        <v>48488</v>
      </c>
      <c r="F231" s="2">
        <f t="shared" si="11"/>
        <v>4848.8</v>
      </c>
      <c r="G231" s="2" t="str">
        <f t="shared" ca="1" si="12"/>
        <v>=IF(E231&gt;=20000,E231*10%,0)</v>
      </c>
      <c r="J231" s="27"/>
    </row>
    <row r="232" spans="1:10" ht="25.5">
      <c r="A232" s="23" t="s">
        <v>96</v>
      </c>
      <c r="B232" s="23" t="s">
        <v>105</v>
      </c>
      <c r="C232" s="23">
        <v>86</v>
      </c>
      <c r="D232" s="23">
        <v>1348</v>
      </c>
      <c r="E232" s="23">
        <f t="shared" si="10"/>
        <v>115928</v>
      </c>
      <c r="F232" s="2">
        <f t="shared" si="11"/>
        <v>11592.800000000001</v>
      </c>
      <c r="G232" s="2" t="str">
        <f t="shared" ca="1" si="12"/>
        <v>=IF(E232&gt;=20000,E232*10%,0)</v>
      </c>
      <c r="J232" s="27"/>
    </row>
    <row r="233" spans="1:10" ht="25.5">
      <c r="A233" s="23" t="s">
        <v>104</v>
      </c>
      <c r="B233" s="23" t="s">
        <v>107</v>
      </c>
      <c r="C233" s="23">
        <v>12</v>
      </c>
      <c r="D233" s="23">
        <v>1254</v>
      </c>
      <c r="E233" s="23">
        <f t="shared" si="10"/>
        <v>15048</v>
      </c>
      <c r="F233" s="2">
        <f t="shared" si="11"/>
        <v>0</v>
      </c>
      <c r="G233" s="2" t="str">
        <f t="shared" ca="1" si="12"/>
        <v>=IF(E233&gt;=20000,E233*10%,0)</v>
      </c>
      <c r="J233" s="27"/>
    </row>
    <row r="234" spans="1:10" ht="25.5">
      <c r="A234" s="23" t="s">
        <v>90</v>
      </c>
      <c r="B234" s="23" t="s">
        <v>91</v>
      </c>
      <c r="C234" s="23">
        <v>36</v>
      </c>
      <c r="D234" s="23">
        <v>1483</v>
      </c>
      <c r="E234" s="23">
        <f t="shared" si="10"/>
        <v>53388</v>
      </c>
      <c r="F234" s="2">
        <f t="shared" si="11"/>
        <v>5338.8</v>
      </c>
      <c r="G234" s="2" t="str">
        <f t="shared" ca="1" si="12"/>
        <v>=IF(E234&gt;=20000,E234*10%,0)</v>
      </c>
      <c r="J234" s="27"/>
    </row>
    <row r="235" spans="1:10" ht="25.5">
      <c r="A235" s="23" t="s">
        <v>90</v>
      </c>
      <c r="B235" s="23" t="s">
        <v>107</v>
      </c>
      <c r="C235" s="23">
        <v>24</v>
      </c>
      <c r="D235" s="23">
        <v>1082</v>
      </c>
      <c r="E235" s="23">
        <f t="shared" si="10"/>
        <v>25968</v>
      </c>
      <c r="F235" s="2">
        <f t="shared" si="11"/>
        <v>2596.8000000000002</v>
      </c>
      <c r="G235" s="2" t="str">
        <f t="shared" ca="1" si="12"/>
        <v>=IF(E235&gt;=20000,E235*10%,0)</v>
      </c>
      <c r="J235" s="27"/>
    </row>
    <row r="236" spans="1:10" ht="25.5">
      <c r="A236" s="23" t="s">
        <v>90</v>
      </c>
      <c r="B236" s="23" t="s">
        <v>92</v>
      </c>
      <c r="C236" s="23">
        <v>50</v>
      </c>
      <c r="D236" s="23">
        <v>1252</v>
      </c>
      <c r="E236" s="23">
        <f t="shared" si="10"/>
        <v>62600</v>
      </c>
      <c r="F236" s="2">
        <f t="shared" si="11"/>
        <v>6260</v>
      </c>
      <c r="G236" s="2" t="str">
        <f t="shared" ca="1" si="12"/>
        <v>=IF(E236&gt;=20000,E236*10%,0)</v>
      </c>
      <c r="J236" s="27"/>
    </row>
    <row r="237" spans="1:10" ht="25.5">
      <c r="A237" s="23" t="s">
        <v>99</v>
      </c>
      <c r="B237" s="23" t="s">
        <v>107</v>
      </c>
      <c r="C237" s="23">
        <v>35</v>
      </c>
      <c r="D237" s="23">
        <v>1229</v>
      </c>
      <c r="E237" s="23">
        <f t="shared" si="10"/>
        <v>43015</v>
      </c>
      <c r="F237" s="2">
        <f t="shared" si="11"/>
        <v>4301.5</v>
      </c>
      <c r="G237" s="2" t="str">
        <f t="shared" ca="1" si="12"/>
        <v>=IF(E237&gt;=20000,E237*10%,0)</v>
      </c>
      <c r="J237" s="27"/>
    </row>
    <row r="238" spans="1:10" ht="25.5">
      <c r="A238" s="23" t="s">
        <v>90</v>
      </c>
      <c r="B238" s="23" t="s">
        <v>91</v>
      </c>
      <c r="C238" s="23">
        <v>74</v>
      </c>
      <c r="D238" s="23">
        <v>1321</v>
      </c>
      <c r="E238" s="23">
        <f t="shared" si="10"/>
        <v>97754</v>
      </c>
      <c r="F238" s="2">
        <f t="shared" si="11"/>
        <v>9775.4</v>
      </c>
      <c r="G238" s="2" t="str">
        <f t="shared" ca="1" si="12"/>
        <v>=IF(E238&gt;=20000,E238*10%,0)</v>
      </c>
      <c r="J238" s="27"/>
    </row>
    <row r="239" spans="1:10" ht="25.5">
      <c r="A239" s="23" t="s">
        <v>99</v>
      </c>
      <c r="B239" s="23" t="s">
        <v>92</v>
      </c>
      <c r="C239" s="23">
        <v>7</v>
      </c>
      <c r="D239" s="23">
        <v>1442</v>
      </c>
      <c r="E239" s="23">
        <f t="shared" si="10"/>
        <v>10094</v>
      </c>
      <c r="F239" s="2">
        <f t="shared" si="11"/>
        <v>0</v>
      </c>
      <c r="G239" s="2" t="str">
        <f t="shared" ca="1" si="12"/>
        <v>=IF(E239&gt;=20000,E239*10%,0)</v>
      </c>
      <c r="J239" s="27"/>
    </row>
    <row r="240" spans="1:10" ht="25.5">
      <c r="A240" s="23" t="s">
        <v>99</v>
      </c>
      <c r="B240" s="23" t="s">
        <v>107</v>
      </c>
      <c r="C240" s="23">
        <v>87</v>
      </c>
      <c r="D240" s="23">
        <v>1135</v>
      </c>
      <c r="E240" s="23">
        <f t="shared" si="10"/>
        <v>98745</v>
      </c>
      <c r="F240" s="2">
        <f t="shared" si="11"/>
        <v>9874.5</v>
      </c>
      <c r="G240" s="2" t="str">
        <f t="shared" ca="1" si="12"/>
        <v>=IF(E240&gt;=20000,E240*10%,0)</v>
      </c>
      <c r="J240" s="27"/>
    </row>
    <row r="241" spans="1:10" ht="25.5">
      <c r="A241" s="23" t="s">
        <v>99</v>
      </c>
      <c r="B241" s="23" t="s">
        <v>92</v>
      </c>
      <c r="C241" s="23">
        <v>96</v>
      </c>
      <c r="D241" s="23">
        <v>1196</v>
      </c>
      <c r="E241" s="23">
        <f t="shared" si="10"/>
        <v>114816</v>
      </c>
      <c r="F241" s="2">
        <f t="shared" si="11"/>
        <v>11481.6</v>
      </c>
      <c r="G241" s="2" t="str">
        <f t="shared" ca="1" si="12"/>
        <v>=IF(E241&gt;=20000,E241*10%,0)</v>
      </c>
      <c r="J241" s="27"/>
    </row>
    <row r="242" spans="1:10" ht="25.5">
      <c r="A242" s="23" t="s">
        <v>96</v>
      </c>
      <c r="B242" s="23" t="s">
        <v>97</v>
      </c>
      <c r="C242" s="23">
        <v>14</v>
      </c>
      <c r="D242" s="23">
        <v>1315</v>
      </c>
      <c r="E242" s="23">
        <f t="shared" si="10"/>
        <v>18410</v>
      </c>
      <c r="F242" s="2">
        <f t="shared" si="11"/>
        <v>0</v>
      </c>
      <c r="G242" s="2" t="str">
        <f t="shared" ca="1" si="12"/>
        <v>=IF(E242&gt;=20000,E242*10%,0)</v>
      </c>
      <c r="J242" s="27"/>
    </row>
    <row r="243" spans="1:10" ht="25.5">
      <c r="A243" s="23" t="s">
        <v>90</v>
      </c>
      <c r="B243" s="23" t="s">
        <v>91</v>
      </c>
      <c r="C243" s="23">
        <v>54</v>
      </c>
      <c r="D243" s="23">
        <v>1076</v>
      </c>
      <c r="E243" s="23">
        <f t="shared" si="10"/>
        <v>58104</v>
      </c>
      <c r="F243" s="2">
        <f t="shared" si="11"/>
        <v>5810.4000000000005</v>
      </c>
      <c r="G243" s="2" t="str">
        <f t="shared" ca="1" si="12"/>
        <v>=IF(E243&gt;=20000,E243*10%,0)</v>
      </c>
      <c r="J243" s="27"/>
    </row>
    <row r="244" spans="1:10" ht="25.5">
      <c r="A244" s="23" t="s">
        <v>90</v>
      </c>
      <c r="B244" s="23" t="s">
        <v>97</v>
      </c>
      <c r="C244" s="23">
        <v>77</v>
      </c>
      <c r="D244" s="23">
        <v>1328</v>
      </c>
      <c r="E244" s="23">
        <f t="shared" si="10"/>
        <v>102256</v>
      </c>
      <c r="F244" s="2">
        <f t="shared" si="11"/>
        <v>10225.6</v>
      </c>
      <c r="G244" s="2" t="str">
        <f t="shared" ca="1" si="12"/>
        <v>=IF(E244&gt;=20000,E244*10%,0)</v>
      </c>
      <c r="J244" s="27"/>
    </row>
    <row r="245" spans="1:10" ht="25.5">
      <c r="A245" s="23" t="s">
        <v>99</v>
      </c>
      <c r="B245" s="23" t="s">
        <v>100</v>
      </c>
      <c r="C245" s="23">
        <v>74</v>
      </c>
      <c r="D245" s="23">
        <v>1175</v>
      </c>
      <c r="E245" s="23">
        <f t="shared" si="10"/>
        <v>86950</v>
      </c>
      <c r="F245" s="2">
        <f t="shared" si="11"/>
        <v>8695</v>
      </c>
      <c r="G245" s="2" t="str">
        <f t="shared" ca="1" si="12"/>
        <v>=IF(E245&gt;=20000,E245*10%,0)</v>
      </c>
      <c r="J245" s="27"/>
    </row>
    <row r="246" spans="1:10" ht="25.5">
      <c r="A246" s="23" t="s">
        <v>96</v>
      </c>
      <c r="B246" s="23" t="s">
        <v>91</v>
      </c>
      <c r="C246" s="23">
        <v>93</v>
      </c>
      <c r="D246" s="23">
        <v>1287</v>
      </c>
      <c r="E246" s="23">
        <f t="shared" si="10"/>
        <v>119691</v>
      </c>
      <c r="F246" s="2">
        <f t="shared" si="11"/>
        <v>11969.1</v>
      </c>
      <c r="G246" s="2" t="str">
        <f t="shared" ca="1" si="12"/>
        <v>=IF(E246&gt;=20000,E246*10%,0)</v>
      </c>
      <c r="J246" s="27"/>
    </row>
    <row r="247" spans="1:10" ht="25.5">
      <c r="A247" s="23" t="s">
        <v>90</v>
      </c>
      <c r="B247" s="23" t="s">
        <v>92</v>
      </c>
      <c r="C247" s="23">
        <v>60</v>
      </c>
      <c r="D247" s="23">
        <v>1047</v>
      </c>
      <c r="E247" s="23">
        <f t="shared" si="10"/>
        <v>62820</v>
      </c>
      <c r="F247" s="2">
        <f t="shared" si="11"/>
        <v>6282</v>
      </c>
      <c r="G247" s="2" t="str">
        <f t="shared" ca="1" si="12"/>
        <v>=IF(E247&gt;=20000,E247*10%,0)</v>
      </c>
      <c r="J247" s="27"/>
    </row>
    <row r="248" spans="1:10" ht="25.5">
      <c r="A248" s="23" t="s">
        <v>104</v>
      </c>
      <c r="B248" s="23" t="s">
        <v>100</v>
      </c>
      <c r="C248" s="23">
        <v>34</v>
      </c>
      <c r="D248" s="23">
        <v>1113</v>
      </c>
      <c r="E248" s="23">
        <f t="shared" si="10"/>
        <v>37842</v>
      </c>
      <c r="F248" s="2">
        <f t="shared" si="11"/>
        <v>3784.2000000000003</v>
      </c>
      <c r="G248" s="2" t="str">
        <f t="shared" ca="1" si="12"/>
        <v>=IF(E248&gt;=20000,E248*10%,0)</v>
      </c>
      <c r="J248" s="27"/>
    </row>
    <row r="249" spans="1:10" ht="25.5">
      <c r="A249" s="23" t="s">
        <v>90</v>
      </c>
      <c r="B249" s="23" t="s">
        <v>94</v>
      </c>
      <c r="C249" s="23">
        <v>16</v>
      </c>
      <c r="D249" s="23">
        <v>1246</v>
      </c>
      <c r="E249" s="23">
        <f t="shared" si="10"/>
        <v>19936</v>
      </c>
      <c r="F249" s="2">
        <f t="shared" si="11"/>
        <v>0</v>
      </c>
      <c r="G249" s="2" t="str">
        <f t="shared" ca="1" si="12"/>
        <v>=IF(E249&gt;=20000,E249*10%,0)</v>
      </c>
      <c r="J249" s="27"/>
    </row>
    <row r="250" spans="1:10" ht="25.5">
      <c r="A250" s="23" t="s">
        <v>96</v>
      </c>
      <c r="B250" s="23" t="s">
        <v>105</v>
      </c>
      <c r="C250" s="23">
        <v>52</v>
      </c>
      <c r="D250" s="23">
        <v>1153</v>
      </c>
      <c r="E250" s="23">
        <f t="shared" si="10"/>
        <v>59956</v>
      </c>
      <c r="F250" s="2">
        <f t="shared" si="11"/>
        <v>5995.6</v>
      </c>
      <c r="G250" s="2" t="str">
        <f t="shared" ca="1" si="12"/>
        <v>=IF(E250&gt;=20000,E250*10%,0)</v>
      </c>
      <c r="J250" s="27"/>
    </row>
    <row r="251" spans="1:10" ht="25.5">
      <c r="A251" s="23" t="s">
        <v>110</v>
      </c>
      <c r="B251" s="23" t="s">
        <v>105</v>
      </c>
      <c r="C251" s="23">
        <v>48</v>
      </c>
      <c r="D251" s="23">
        <v>1038</v>
      </c>
      <c r="E251" s="23">
        <f t="shared" si="10"/>
        <v>49824</v>
      </c>
      <c r="F251" s="2">
        <f t="shared" si="11"/>
        <v>4982.4000000000005</v>
      </c>
      <c r="G251" s="2" t="str">
        <f t="shared" ca="1" si="12"/>
        <v>=IF(E251&gt;=20000,E251*10%,0)</v>
      </c>
      <c r="J251" s="27"/>
    </row>
    <row r="252" spans="1:10" ht="25.5">
      <c r="A252" s="23" t="s">
        <v>109</v>
      </c>
      <c r="B252" s="23" t="s">
        <v>107</v>
      </c>
      <c r="C252" s="23">
        <v>73</v>
      </c>
      <c r="D252" s="23">
        <v>1449</v>
      </c>
      <c r="E252" s="23">
        <f t="shared" si="10"/>
        <v>105777</v>
      </c>
      <c r="F252" s="2">
        <f t="shared" si="11"/>
        <v>10577.7</v>
      </c>
      <c r="G252" s="2" t="str">
        <f t="shared" ca="1" si="12"/>
        <v>=IF(E252&gt;=20000,E252*10%,0)</v>
      </c>
      <c r="J252" s="27"/>
    </row>
    <row r="253" spans="1:10" ht="25.5">
      <c r="A253" s="23" t="s">
        <v>96</v>
      </c>
      <c r="B253" s="23" t="s">
        <v>97</v>
      </c>
      <c r="C253" s="23">
        <v>10</v>
      </c>
      <c r="D253" s="23">
        <v>1183</v>
      </c>
      <c r="E253" s="23">
        <f t="shared" si="10"/>
        <v>11830</v>
      </c>
      <c r="F253" s="2">
        <f t="shared" si="11"/>
        <v>0</v>
      </c>
      <c r="G253" s="2" t="str">
        <f t="shared" ca="1" si="12"/>
        <v>=IF(E253&gt;=20000,E253*10%,0)</v>
      </c>
      <c r="J253" s="27"/>
    </row>
    <row r="254" spans="1:10" ht="25.5">
      <c r="A254" s="23" t="s">
        <v>90</v>
      </c>
      <c r="B254" s="23" t="s">
        <v>92</v>
      </c>
      <c r="C254" s="23">
        <v>79</v>
      </c>
      <c r="D254" s="23">
        <v>1455</v>
      </c>
      <c r="E254" s="23">
        <f t="shared" si="10"/>
        <v>114945</v>
      </c>
      <c r="F254" s="2">
        <f t="shared" si="11"/>
        <v>11494.5</v>
      </c>
      <c r="G254" s="2" t="str">
        <f t="shared" ca="1" si="12"/>
        <v>=IF(E254&gt;=20000,E254*10%,0)</v>
      </c>
      <c r="J254" s="27"/>
    </row>
    <row r="255" spans="1:10" ht="25.5">
      <c r="A255" s="23" t="s">
        <v>96</v>
      </c>
      <c r="B255" s="23" t="s">
        <v>107</v>
      </c>
      <c r="C255" s="23">
        <v>100</v>
      </c>
      <c r="D255" s="23">
        <v>1470</v>
      </c>
      <c r="E255" s="23">
        <f t="shared" si="10"/>
        <v>147000</v>
      </c>
      <c r="F255" s="2">
        <f t="shared" si="11"/>
        <v>14700</v>
      </c>
      <c r="G255" s="2" t="str">
        <f t="shared" ca="1" si="12"/>
        <v>=IF(E255&gt;=20000,E255*10%,0)</v>
      </c>
      <c r="J255" s="27"/>
    </row>
    <row r="256" spans="1:10" ht="25.5">
      <c r="A256" s="23" t="s">
        <v>104</v>
      </c>
      <c r="B256" s="23" t="s">
        <v>107</v>
      </c>
      <c r="C256" s="23">
        <v>74</v>
      </c>
      <c r="D256" s="23">
        <v>1223</v>
      </c>
      <c r="E256" s="23">
        <f t="shared" si="10"/>
        <v>90502</v>
      </c>
      <c r="F256" s="2">
        <f t="shared" si="11"/>
        <v>9050.2000000000007</v>
      </c>
      <c r="G256" s="2" t="str">
        <f t="shared" ca="1" si="12"/>
        <v>=IF(E256&gt;=20000,E256*10%,0)</v>
      </c>
      <c r="J256" s="27"/>
    </row>
    <row r="257" spans="1:10" ht="25.5">
      <c r="A257" s="23" t="s">
        <v>96</v>
      </c>
      <c r="B257" s="23" t="s">
        <v>91</v>
      </c>
      <c r="C257" s="23">
        <v>3</v>
      </c>
      <c r="D257" s="23">
        <v>1425</v>
      </c>
      <c r="E257" s="23">
        <f t="shared" si="10"/>
        <v>4275</v>
      </c>
      <c r="F257" s="2">
        <f t="shared" si="11"/>
        <v>0</v>
      </c>
      <c r="G257" s="2" t="str">
        <f t="shared" ca="1" si="12"/>
        <v>=IF(E257&gt;=20000,E257*10%,0)</v>
      </c>
      <c r="J257" s="27"/>
    </row>
    <row r="258" spans="1:10" ht="25.5">
      <c r="A258" s="23" t="s">
        <v>104</v>
      </c>
      <c r="B258" s="23" t="s">
        <v>107</v>
      </c>
      <c r="C258" s="23">
        <v>28</v>
      </c>
      <c r="D258" s="23">
        <v>1131</v>
      </c>
      <c r="E258" s="23">
        <f t="shared" si="10"/>
        <v>31668</v>
      </c>
      <c r="F258" s="2">
        <f t="shared" si="11"/>
        <v>3166.8</v>
      </c>
      <c r="G258" s="2" t="str">
        <f t="shared" ca="1" si="12"/>
        <v>=IF(E258&gt;=20000,E258*10%,0)</v>
      </c>
      <c r="J258" s="27"/>
    </row>
    <row r="259" spans="1:10" ht="25.5">
      <c r="A259" s="23" t="s">
        <v>110</v>
      </c>
      <c r="B259" s="23" t="s">
        <v>105</v>
      </c>
      <c r="C259" s="23">
        <v>84</v>
      </c>
      <c r="D259" s="23">
        <v>1037</v>
      </c>
      <c r="E259" s="23">
        <f t="shared" ref="E259:E322" si="13">C259*D259</f>
        <v>87108</v>
      </c>
      <c r="F259" s="2">
        <f t="shared" ref="F259:F322" si="14">IF(E259&gt;=20000,E259*10%,0)</f>
        <v>8710.8000000000011</v>
      </c>
      <c r="G259" s="2" t="str">
        <f t="shared" ref="G259:G322" ca="1" si="15">_xlfn.FORMULATEXT(F259)</f>
        <v>=IF(E259&gt;=20000,E259*10%,0)</v>
      </c>
      <c r="J259" s="27"/>
    </row>
    <row r="260" spans="1:10" ht="25.5">
      <c r="A260" s="23" t="s">
        <v>104</v>
      </c>
      <c r="B260" s="23" t="s">
        <v>100</v>
      </c>
      <c r="C260" s="23">
        <v>43</v>
      </c>
      <c r="D260" s="23">
        <v>1419</v>
      </c>
      <c r="E260" s="23">
        <f t="shared" si="13"/>
        <v>61017</v>
      </c>
      <c r="F260" s="2">
        <f t="shared" si="14"/>
        <v>6101.7000000000007</v>
      </c>
      <c r="G260" s="2" t="str">
        <f t="shared" ca="1" si="15"/>
        <v>=IF(E260&gt;=20000,E260*10%,0)</v>
      </c>
      <c r="J260" s="27"/>
    </row>
    <row r="261" spans="1:10" ht="25.5">
      <c r="A261" s="23" t="s">
        <v>99</v>
      </c>
      <c r="B261" s="23" t="s">
        <v>105</v>
      </c>
      <c r="C261" s="23">
        <v>45</v>
      </c>
      <c r="D261" s="23">
        <v>1471</v>
      </c>
      <c r="E261" s="23">
        <f t="shared" si="13"/>
        <v>66195</v>
      </c>
      <c r="F261" s="2">
        <f t="shared" si="14"/>
        <v>6619.5</v>
      </c>
      <c r="G261" s="2" t="str">
        <f t="shared" ca="1" si="15"/>
        <v>=IF(E261&gt;=20000,E261*10%,0)</v>
      </c>
      <c r="J261" s="27"/>
    </row>
    <row r="262" spans="1:10" ht="25.5">
      <c r="A262" s="23" t="s">
        <v>109</v>
      </c>
      <c r="B262" s="23" t="s">
        <v>105</v>
      </c>
      <c r="C262" s="23">
        <v>99</v>
      </c>
      <c r="D262" s="23">
        <v>1402</v>
      </c>
      <c r="E262" s="23">
        <f t="shared" si="13"/>
        <v>138798</v>
      </c>
      <c r="F262" s="2">
        <f t="shared" si="14"/>
        <v>13879.800000000001</v>
      </c>
      <c r="G262" s="2" t="str">
        <f t="shared" ca="1" si="15"/>
        <v>=IF(E262&gt;=20000,E262*10%,0)</v>
      </c>
      <c r="J262" s="27"/>
    </row>
    <row r="263" spans="1:10" ht="25.5">
      <c r="A263" s="23" t="s">
        <v>109</v>
      </c>
      <c r="B263" s="23" t="s">
        <v>100</v>
      </c>
      <c r="C263" s="23">
        <v>35</v>
      </c>
      <c r="D263" s="23">
        <v>1405</v>
      </c>
      <c r="E263" s="23">
        <f t="shared" si="13"/>
        <v>49175</v>
      </c>
      <c r="F263" s="2">
        <f t="shared" si="14"/>
        <v>4917.5</v>
      </c>
      <c r="G263" s="2" t="str">
        <f t="shared" ca="1" si="15"/>
        <v>=IF(E263&gt;=20000,E263*10%,0)</v>
      </c>
      <c r="J263" s="27"/>
    </row>
    <row r="264" spans="1:10" ht="25.5">
      <c r="A264" s="23" t="s">
        <v>104</v>
      </c>
      <c r="B264" s="23" t="s">
        <v>107</v>
      </c>
      <c r="C264" s="23">
        <v>27</v>
      </c>
      <c r="D264" s="23">
        <v>1174</v>
      </c>
      <c r="E264" s="23">
        <f t="shared" si="13"/>
        <v>31698</v>
      </c>
      <c r="F264" s="2">
        <f t="shared" si="14"/>
        <v>3169.8</v>
      </c>
      <c r="G264" s="2" t="str">
        <f t="shared" ca="1" si="15"/>
        <v>=IF(E264&gt;=20000,E264*10%,0)</v>
      </c>
      <c r="J264" s="27"/>
    </row>
    <row r="265" spans="1:10" ht="25.5">
      <c r="A265" s="23" t="s">
        <v>104</v>
      </c>
      <c r="B265" s="23" t="s">
        <v>92</v>
      </c>
      <c r="C265" s="23">
        <v>57</v>
      </c>
      <c r="D265" s="23">
        <v>1456</v>
      </c>
      <c r="E265" s="23">
        <f t="shared" si="13"/>
        <v>82992</v>
      </c>
      <c r="F265" s="2">
        <f t="shared" si="14"/>
        <v>8299.2000000000007</v>
      </c>
      <c r="G265" s="2" t="str">
        <f t="shared" ca="1" si="15"/>
        <v>=IF(E265&gt;=20000,E265*10%,0)</v>
      </c>
      <c r="J265" s="27"/>
    </row>
    <row r="266" spans="1:10" ht="25.5">
      <c r="A266" s="23" t="s">
        <v>96</v>
      </c>
      <c r="B266" s="23" t="s">
        <v>97</v>
      </c>
      <c r="C266" s="23">
        <v>60</v>
      </c>
      <c r="D266" s="23">
        <v>1399</v>
      </c>
      <c r="E266" s="23">
        <f t="shared" si="13"/>
        <v>83940</v>
      </c>
      <c r="F266" s="2">
        <f t="shared" si="14"/>
        <v>8394</v>
      </c>
      <c r="G266" s="2" t="str">
        <f t="shared" ca="1" si="15"/>
        <v>=IF(E266&gt;=20000,E266*10%,0)</v>
      </c>
      <c r="J266" s="27"/>
    </row>
    <row r="267" spans="1:10" ht="25.5">
      <c r="A267" s="23" t="s">
        <v>90</v>
      </c>
      <c r="B267" s="23" t="s">
        <v>94</v>
      </c>
      <c r="C267" s="23">
        <v>93</v>
      </c>
      <c r="D267" s="23">
        <v>1100</v>
      </c>
      <c r="E267" s="23">
        <f t="shared" si="13"/>
        <v>102300</v>
      </c>
      <c r="F267" s="2">
        <f t="shared" si="14"/>
        <v>10230</v>
      </c>
      <c r="G267" s="2" t="str">
        <f t="shared" ca="1" si="15"/>
        <v>=IF(E267&gt;=20000,E267*10%,0)</v>
      </c>
      <c r="J267" s="27"/>
    </row>
    <row r="268" spans="1:10" ht="25.5">
      <c r="A268" s="23" t="s">
        <v>99</v>
      </c>
      <c r="B268" s="23" t="s">
        <v>105</v>
      </c>
      <c r="C268" s="23">
        <v>51</v>
      </c>
      <c r="D268" s="23">
        <v>1302</v>
      </c>
      <c r="E268" s="23">
        <f t="shared" si="13"/>
        <v>66402</v>
      </c>
      <c r="F268" s="2">
        <f t="shared" si="14"/>
        <v>6640.2000000000007</v>
      </c>
      <c r="G268" s="2" t="str">
        <f t="shared" ca="1" si="15"/>
        <v>=IF(E268&gt;=20000,E268*10%,0)</v>
      </c>
      <c r="J268" s="27"/>
    </row>
    <row r="269" spans="1:10" ht="25.5">
      <c r="A269" s="23" t="s">
        <v>109</v>
      </c>
      <c r="B269" s="23" t="s">
        <v>91</v>
      </c>
      <c r="C269" s="23">
        <v>27</v>
      </c>
      <c r="D269" s="23">
        <v>1419</v>
      </c>
      <c r="E269" s="23">
        <f t="shared" si="13"/>
        <v>38313</v>
      </c>
      <c r="F269" s="2">
        <f t="shared" si="14"/>
        <v>3831.3</v>
      </c>
      <c r="G269" s="2" t="str">
        <f t="shared" ca="1" si="15"/>
        <v>=IF(E269&gt;=20000,E269*10%,0)</v>
      </c>
      <c r="J269" s="27"/>
    </row>
    <row r="270" spans="1:10" ht="25.5">
      <c r="A270" s="23" t="s">
        <v>99</v>
      </c>
      <c r="B270" s="23" t="s">
        <v>105</v>
      </c>
      <c r="C270" s="23">
        <v>18</v>
      </c>
      <c r="D270" s="23">
        <v>1432</v>
      </c>
      <c r="E270" s="23">
        <f t="shared" si="13"/>
        <v>25776</v>
      </c>
      <c r="F270" s="2">
        <f t="shared" si="14"/>
        <v>2577.6000000000004</v>
      </c>
      <c r="G270" s="2" t="str">
        <f t="shared" ca="1" si="15"/>
        <v>=IF(E270&gt;=20000,E270*10%,0)</v>
      </c>
      <c r="J270" s="27"/>
    </row>
    <row r="271" spans="1:10" ht="25.5">
      <c r="A271" s="23" t="s">
        <v>110</v>
      </c>
      <c r="B271" s="23" t="s">
        <v>100</v>
      </c>
      <c r="C271" s="23">
        <v>64</v>
      </c>
      <c r="D271" s="23">
        <v>1165</v>
      </c>
      <c r="E271" s="23">
        <f t="shared" si="13"/>
        <v>74560</v>
      </c>
      <c r="F271" s="2">
        <f t="shared" si="14"/>
        <v>7456</v>
      </c>
      <c r="G271" s="2" t="str">
        <f t="shared" ca="1" si="15"/>
        <v>=IF(E271&gt;=20000,E271*10%,0)</v>
      </c>
      <c r="J271" s="27"/>
    </row>
    <row r="272" spans="1:10" ht="25.5">
      <c r="A272" s="23" t="s">
        <v>110</v>
      </c>
      <c r="B272" s="23" t="s">
        <v>91</v>
      </c>
      <c r="C272" s="23">
        <v>83</v>
      </c>
      <c r="D272" s="23">
        <v>1153</v>
      </c>
      <c r="E272" s="23">
        <f t="shared" si="13"/>
        <v>95699</v>
      </c>
      <c r="F272" s="2">
        <f t="shared" si="14"/>
        <v>9569.9</v>
      </c>
      <c r="G272" s="2" t="str">
        <f t="shared" ca="1" si="15"/>
        <v>=IF(E272&gt;=20000,E272*10%,0)</v>
      </c>
      <c r="J272" s="27"/>
    </row>
    <row r="273" spans="1:10" ht="25.5">
      <c r="A273" s="23" t="s">
        <v>96</v>
      </c>
      <c r="B273" s="23" t="s">
        <v>94</v>
      </c>
      <c r="C273" s="23">
        <v>4</v>
      </c>
      <c r="D273" s="23">
        <v>1284</v>
      </c>
      <c r="E273" s="23">
        <f t="shared" si="13"/>
        <v>5136</v>
      </c>
      <c r="F273" s="2">
        <f t="shared" si="14"/>
        <v>0</v>
      </c>
      <c r="G273" s="2" t="str">
        <f t="shared" ca="1" si="15"/>
        <v>=IF(E273&gt;=20000,E273*10%,0)</v>
      </c>
      <c r="J273" s="27"/>
    </row>
    <row r="274" spans="1:10" ht="25.5">
      <c r="A274" s="23" t="s">
        <v>99</v>
      </c>
      <c r="B274" s="23" t="s">
        <v>105</v>
      </c>
      <c r="C274" s="23">
        <v>24</v>
      </c>
      <c r="D274" s="23">
        <v>1042</v>
      </c>
      <c r="E274" s="23">
        <f t="shared" si="13"/>
        <v>25008</v>
      </c>
      <c r="F274" s="2">
        <f t="shared" si="14"/>
        <v>2500.8000000000002</v>
      </c>
      <c r="G274" s="2" t="str">
        <f t="shared" ca="1" si="15"/>
        <v>=IF(E274&gt;=20000,E274*10%,0)</v>
      </c>
      <c r="J274" s="27"/>
    </row>
    <row r="275" spans="1:10" ht="25.5">
      <c r="A275" s="23" t="s">
        <v>104</v>
      </c>
      <c r="B275" s="23" t="s">
        <v>105</v>
      </c>
      <c r="C275" s="23">
        <v>17</v>
      </c>
      <c r="D275" s="23">
        <v>1054</v>
      </c>
      <c r="E275" s="23">
        <f t="shared" si="13"/>
        <v>17918</v>
      </c>
      <c r="F275" s="2">
        <f t="shared" si="14"/>
        <v>0</v>
      </c>
      <c r="G275" s="2" t="str">
        <f t="shared" ca="1" si="15"/>
        <v>=IF(E275&gt;=20000,E275*10%,0)</v>
      </c>
      <c r="J275" s="27"/>
    </row>
    <row r="276" spans="1:10" ht="25.5">
      <c r="A276" s="23" t="s">
        <v>99</v>
      </c>
      <c r="B276" s="23" t="s">
        <v>107</v>
      </c>
      <c r="C276" s="23">
        <v>49</v>
      </c>
      <c r="D276" s="23">
        <v>1126</v>
      </c>
      <c r="E276" s="23">
        <f t="shared" si="13"/>
        <v>55174</v>
      </c>
      <c r="F276" s="2">
        <f t="shared" si="14"/>
        <v>5517.4000000000005</v>
      </c>
      <c r="G276" s="2" t="str">
        <f t="shared" ca="1" si="15"/>
        <v>=IF(E276&gt;=20000,E276*10%,0)</v>
      </c>
      <c r="J276" s="27"/>
    </row>
    <row r="277" spans="1:10" ht="25.5">
      <c r="A277" s="23" t="s">
        <v>104</v>
      </c>
      <c r="B277" s="23" t="s">
        <v>92</v>
      </c>
      <c r="C277" s="23">
        <v>32</v>
      </c>
      <c r="D277" s="23">
        <v>1362</v>
      </c>
      <c r="E277" s="23">
        <f t="shared" si="13"/>
        <v>43584</v>
      </c>
      <c r="F277" s="2">
        <f t="shared" si="14"/>
        <v>4358.4000000000005</v>
      </c>
      <c r="G277" s="2" t="str">
        <f t="shared" ca="1" si="15"/>
        <v>=IF(E277&gt;=20000,E277*10%,0)</v>
      </c>
      <c r="J277" s="27"/>
    </row>
    <row r="278" spans="1:10" ht="25.5">
      <c r="A278" s="23" t="s">
        <v>96</v>
      </c>
      <c r="B278" s="23" t="s">
        <v>91</v>
      </c>
      <c r="C278" s="23">
        <v>52</v>
      </c>
      <c r="D278" s="23">
        <v>1430</v>
      </c>
      <c r="E278" s="23">
        <f t="shared" si="13"/>
        <v>74360</v>
      </c>
      <c r="F278" s="2">
        <f t="shared" si="14"/>
        <v>7436</v>
      </c>
      <c r="G278" s="2" t="str">
        <f t="shared" ca="1" si="15"/>
        <v>=IF(E278&gt;=20000,E278*10%,0)</v>
      </c>
      <c r="J278" s="27"/>
    </row>
    <row r="279" spans="1:10" ht="25.5">
      <c r="A279" s="23" t="s">
        <v>99</v>
      </c>
      <c r="B279" s="23" t="s">
        <v>97</v>
      </c>
      <c r="C279" s="23">
        <v>39</v>
      </c>
      <c r="D279" s="23">
        <v>1333</v>
      </c>
      <c r="E279" s="23">
        <f t="shared" si="13"/>
        <v>51987</v>
      </c>
      <c r="F279" s="2">
        <f t="shared" si="14"/>
        <v>5198.7000000000007</v>
      </c>
      <c r="G279" s="2" t="str">
        <f t="shared" ca="1" si="15"/>
        <v>=IF(E279&gt;=20000,E279*10%,0)</v>
      </c>
      <c r="J279" s="27"/>
    </row>
    <row r="280" spans="1:10" ht="25.5">
      <c r="A280" s="23" t="s">
        <v>109</v>
      </c>
      <c r="B280" s="23" t="s">
        <v>97</v>
      </c>
      <c r="C280" s="23">
        <v>17</v>
      </c>
      <c r="D280" s="23">
        <v>1415</v>
      </c>
      <c r="E280" s="23">
        <f t="shared" si="13"/>
        <v>24055</v>
      </c>
      <c r="F280" s="2">
        <f t="shared" si="14"/>
        <v>2405.5</v>
      </c>
      <c r="G280" s="2" t="str">
        <f t="shared" ca="1" si="15"/>
        <v>=IF(E280&gt;=20000,E280*10%,0)</v>
      </c>
      <c r="J280" s="27"/>
    </row>
    <row r="281" spans="1:10" ht="25.5">
      <c r="A281" s="23" t="s">
        <v>99</v>
      </c>
      <c r="B281" s="23" t="s">
        <v>94</v>
      </c>
      <c r="C281" s="23">
        <v>83</v>
      </c>
      <c r="D281" s="23">
        <v>1150</v>
      </c>
      <c r="E281" s="23">
        <f t="shared" si="13"/>
        <v>95450</v>
      </c>
      <c r="F281" s="2">
        <f t="shared" si="14"/>
        <v>9545</v>
      </c>
      <c r="G281" s="2" t="str">
        <f t="shared" ca="1" si="15"/>
        <v>=IF(E281&gt;=20000,E281*10%,0)</v>
      </c>
      <c r="J281" s="27"/>
    </row>
    <row r="282" spans="1:10" ht="25.5">
      <c r="A282" s="23" t="s">
        <v>109</v>
      </c>
      <c r="B282" s="23" t="s">
        <v>105</v>
      </c>
      <c r="C282" s="23">
        <v>22</v>
      </c>
      <c r="D282" s="23">
        <v>1332</v>
      </c>
      <c r="E282" s="23">
        <f t="shared" si="13"/>
        <v>29304</v>
      </c>
      <c r="F282" s="2">
        <f t="shared" si="14"/>
        <v>2930.4</v>
      </c>
      <c r="G282" s="2" t="str">
        <f t="shared" ca="1" si="15"/>
        <v>=IF(E282&gt;=20000,E282*10%,0)</v>
      </c>
      <c r="J282" s="27"/>
    </row>
    <row r="283" spans="1:10" ht="25.5">
      <c r="A283" s="23" t="s">
        <v>99</v>
      </c>
      <c r="B283" s="23" t="s">
        <v>107</v>
      </c>
      <c r="C283" s="23">
        <v>96</v>
      </c>
      <c r="D283" s="23">
        <v>1344</v>
      </c>
      <c r="E283" s="23">
        <f t="shared" si="13"/>
        <v>129024</v>
      </c>
      <c r="F283" s="2">
        <f t="shared" si="14"/>
        <v>12902.400000000001</v>
      </c>
      <c r="G283" s="2" t="str">
        <f t="shared" ca="1" si="15"/>
        <v>=IF(E283&gt;=20000,E283*10%,0)</v>
      </c>
      <c r="J283" s="27"/>
    </row>
    <row r="284" spans="1:10" ht="25.5">
      <c r="A284" s="23" t="s">
        <v>99</v>
      </c>
      <c r="B284" s="23" t="s">
        <v>97</v>
      </c>
      <c r="C284" s="23">
        <v>89</v>
      </c>
      <c r="D284" s="23">
        <v>1171</v>
      </c>
      <c r="E284" s="23">
        <f t="shared" si="13"/>
        <v>104219</v>
      </c>
      <c r="F284" s="2">
        <f t="shared" si="14"/>
        <v>10421.900000000001</v>
      </c>
      <c r="G284" s="2" t="str">
        <f t="shared" ca="1" si="15"/>
        <v>=IF(E284&gt;=20000,E284*10%,0)</v>
      </c>
      <c r="J284" s="27"/>
    </row>
    <row r="285" spans="1:10" ht="25.5">
      <c r="A285" s="23" t="s">
        <v>90</v>
      </c>
      <c r="B285" s="23" t="s">
        <v>105</v>
      </c>
      <c r="C285" s="23">
        <v>78</v>
      </c>
      <c r="D285" s="23">
        <v>1003</v>
      </c>
      <c r="E285" s="23">
        <f t="shared" si="13"/>
        <v>78234</v>
      </c>
      <c r="F285" s="2">
        <f t="shared" si="14"/>
        <v>7823.4000000000005</v>
      </c>
      <c r="G285" s="2" t="str">
        <f t="shared" ca="1" si="15"/>
        <v>=IF(E285&gt;=20000,E285*10%,0)</v>
      </c>
      <c r="J285" s="27"/>
    </row>
    <row r="286" spans="1:10" ht="25.5">
      <c r="A286" s="23" t="s">
        <v>90</v>
      </c>
      <c r="B286" s="23" t="s">
        <v>100</v>
      </c>
      <c r="C286" s="23">
        <v>29</v>
      </c>
      <c r="D286" s="23">
        <v>1239</v>
      </c>
      <c r="E286" s="23">
        <f t="shared" si="13"/>
        <v>35931</v>
      </c>
      <c r="F286" s="2">
        <f t="shared" si="14"/>
        <v>3593.1000000000004</v>
      </c>
      <c r="G286" s="2" t="str">
        <f t="shared" ca="1" si="15"/>
        <v>=IF(E286&gt;=20000,E286*10%,0)</v>
      </c>
      <c r="J286" s="27"/>
    </row>
    <row r="287" spans="1:10" ht="25.5">
      <c r="A287" s="23" t="s">
        <v>109</v>
      </c>
      <c r="B287" s="23" t="s">
        <v>97</v>
      </c>
      <c r="C287" s="23">
        <v>29</v>
      </c>
      <c r="D287" s="23">
        <v>1368</v>
      </c>
      <c r="E287" s="23">
        <f t="shared" si="13"/>
        <v>39672</v>
      </c>
      <c r="F287" s="2">
        <f t="shared" si="14"/>
        <v>3967.2000000000003</v>
      </c>
      <c r="G287" s="2" t="str">
        <f t="shared" ca="1" si="15"/>
        <v>=IF(E287&gt;=20000,E287*10%,0)</v>
      </c>
      <c r="J287" s="27"/>
    </row>
    <row r="288" spans="1:10" ht="25.5">
      <c r="A288" s="23" t="s">
        <v>110</v>
      </c>
      <c r="B288" s="23" t="s">
        <v>105</v>
      </c>
      <c r="C288" s="23">
        <v>5</v>
      </c>
      <c r="D288" s="23">
        <v>1100</v>
      </c>
      <c r="E288" s="23">
        <f t="shared" si="13"/>
        <v>5500</v>
      </c>
      <c r="F288" s="2">
        <f t="shared" si="14"/>
        <v>0</v>
      </c>
      <c r="G288" s="2" t="str">
        <f t="shared" ca="1" si="15"/>
        <v>=IF(E288&gt;=20000,E288*10%,0)</v>
      </c>
      <c r="J288" s="27"/>
    </row>
    <row r="289" spans="1:10" ht="25.5">
      <c r="A289" s="23" t="s">
        <v>104</v>
      </c>
      <c r="B289" s="23" t="s">
        <v>107</v>
      </c>
      <c r="C289" s="23">
        <v>29</v>
      </c>
      <c r="D289" s="23">
        <v>1026</v>
      </c>
      <c r="E289" s="23">
        <f t="shared" si="13"/>
        <v>29754</v>
      </c>
      <c r="F289" s="2">
        <f t="shared" si="14"/>
        <v>2975.4</v>
      </c>
      <c r="G289" s="2" t="str">
        <f t="shared" ca="1" si="15"/>
        <v>=IF(E289&gt;=20000,E289*10%,0)</v>
      </c>
      <c r="J289" s="27"/>
    </row>
    <row r="290" spans="1:10" ht="25.5">
      <c r="A290" s="23" t="s">
        <v>99</v>
      </c>
      <c r="B290" s="23" t="s">
        <v>94</v>
      </c>
      <c r="C290" s="23">
        <v>56</v>
      </c>
      <c r="D290" s="23">
        <v>1236</v>
      </c>
      <c r="E290" s="23">
        <f t="shared" si="13"/>
        <v>69216</v>
      </c>
      <c r="F290" s="2">
        <f t="shared" si="14"/>
        <v>6921.6</v>
      </c>
      <c r="G290" s="2" t="str">
        <f t="shared" ca="1" si="15"/>
        <v>=IF(E290&gt;=20000,E290*10%,0)</v>
      </c>
      <c r="J290" s="27"/>
    </row>
    <row r="291" spans="1:10" ht="25.5">
      <c r="A291" s="23" t="s">
        <v>110</v>
      </c>
      <c r="B291" s="23" t="s">
        <v>92</v>
      </c>
      <c r="C291" s="23">
        <v>55</v>
      </c>
      <c r="D291" s="23">
        <v>1366</v>
      </c>
      <c r="E291" s="23">
        <f t="shared" si="13"/>
        <v>75130</v>
      </c>
      <c r="F291" s="2">
        <f t="shared" si="14"/>
        <v>7513</v>
      </c>
      <c r="G291" s="2" t="str">
        <f t="shared" ca="1" si="15"/>
        <v>=IF(E291&gt;=20000,E291*10%,0)</v>
      </c>
      <c r="J291" s="27"/>
    </row>
    <row r="292" spans="1:10" ht="25.5">
      <c r="A292" s="23" t="s">
        <v>90</v>
      </c>
      <c r="B292" s="23" t="s">
        <v>97</v>
      </c>
      <c r="C292" s="23">
        <v>91</v>
      </c>
      <c r="D292" s="23">
        <v>1132</v>
      </c>
      <c r="E292" s="23">
        <f t="shared" si="13"/>
        <v>103012</v>
      </c>
      <c r="F292" s="2">
        <f t="shared" si="14"/>
        <v>10301.200000000001</v>
      </c>
      <c r="G292" s="2" t="str">
        <f t="shared" ca="1" si="15"/>
        <v>=IF(E292&gt;=20000,E292*10%,0)</v>
      </c>
      <c r="J292" s="27"/>
    </row>
    <row r="293" spans="1:10" ht="25.5">
      <c r="A293" s="23" t="s">
        <v>99</v>
      </c>
      <c r="B293" s="23" t="s">
        <v>91</v>
      </c>
      <c r="C293" s="23">
        <v>45</v>
      </c>
      <c r="D293" s="23">
        <v>1052</v>
      </c>
      <c r="E293" s="23">
        <f t="shared" si="13"/>
        <v>47340</v>
      </c>
      <c r="F293" s="2">
        <f t="shared" si="14"/>
        <v>4734</v>
      </c>
      <c r="G293" s="2" t="str">
        <f t="shared" ca="1" si="15"/>
        <v>=IF(E293&gt;=20000,E293*10%,0)</v>
      </c>
      <c r="J293" s="27"/>
    </row>
    <row r="294" spans="1:10" ht="25.5">
      <c r="A294" s="23" t="s">
        <v>104</v>
      </c>
      <c r="B294" s="23" t="s">
        <v>107</v>
      </c>
      <c r="C294" s="23">
        <v>45</v>
      </c>
      <c r="D294" s="23">
        <v>1411</v>
      </c>
      <c r="E294" s="23">
        <f t="shared" si="13"/>
        <v>63495</v>
      </c>
      <c r="F294" s="2">
        <f t="shared" si="14"/>
        <v>6349.5</v>
      </c>
      <c r="G294" s="2" t="str">
        <f t="shared" ca="1" si="15"/>
        <v>=IF(E294&gt;=20000,E294*10%,0)</v>
      </c>
      <c r="J294" s="27"/>
    </row>
    <row r="295" spans="1:10" ht="25.5">
      <c r="A295" s="23" t="s">
        <v>90</v>
      </c>
      <c r="B295" s="23" t="s">
        <v>97</v>
      </c>
      <c r="C295" s="23">
        <v>84</v>
      </c>
      <c r="D295" s="23">
        <v>1223</v>
      </c>
      <c r="E295" s="23">
        <f t="shared" si="13"/>
        <v>102732</v>
      </c>
      <c r="F295" s="2">
        <f t="shared" si="14"/>
        <v>10273.200000000001</v>
      </c>
      <c r="G295" s="2" t="str">
        <f t="shared" ca="1" si="15"/>
        <v>=IF(E295&gt;=20000,E295*10%,0)</v>
      </c>
      <c r="J295" s="27"/>
    </row>
    <row r="296" spans="1:10" ht="25.5">
      <c r="A296" s="23" t="s">
        <v>96</v>
      </c>
      <c r="B296" s="23" t="s">
        <v>100</v>
      </c>
      <c r="C296" s="23">
        <v>30</v>
      </c>
      <c r="D296" s="23">
        <v>1163</v>
      </c>
      <c r="E296" s="23">
        <f t="shared" si="13"/>
        <v>34890</v>
      </c>
      <c r="F296" s="2">
        <f t="shared" si="14"/>
        <v>3489</v>
      </c>
      <c r="G296" s="2" t="str">
        <f t="shared" ca="1" si="15"/>
        <v>=IF(E296&gt;=20000,E296*10%,0)</v>
      </c>
      <c r="J296" s="27"/>
    </row>
    <row r="297" spans="1:10" ht="25.5">
      <c r="A297" s="23" t="s">
        <v>109</v>
      </c>
      <c r="B297" s="23" t="s">
        <v>94</v>
      </c>
      <c r="C297" s="23">
        <v>62</v>
      </c>
      <c r="D297" s="23">
        <v>1241</v>
      </c>
      <c r="E297" s="23">
        <f t="shared" si="13"/>
        <v>76942</v>
      </c>
      <c r="F297" s="2">
        <f t="shared" si="14"/>
        <v>7694.2000000000007</v>
      </c>
      <c r="G297" s="2" t="str">
        <f t="shared" ca="1" si="15"/>
        <v>=IF(E297&gt;=20000,E297*10%,0)</v>
      </c>
      <c r="J297" s="27"/>
    </row>
    <row r="298" spans="1:10" ht="25.5">
      <c r="A298" s="23" t="s">
        <v>104</v>
      </c>
      <c r="B298" s="23" t="s">
        <v>97</v>
      </c>
      <c r="C298" s="23">
        <v>59</v>
      </c>
      <c r="D298" s="23">
        <v>1019</v>
      </c>
      <c r="E298" s="23">
        <f t="shared" si="13"/>
        <v>60121</v>
      </c>
      <c r="F298" s="2">
        <f t="shared" si="14"/>
        <v>6012.1</v>
      </c>
      <c r="G298" s="2" t="str">
        <f t="shared" ca="1" si="15"/>
        <v>=IF(E298&gt;=20000,E298*10%,0)</v>
      </c>
      <c r="J298" s="27"/>
    </row>
    <row r="299" spans="1:10" ht="25.5">
      <c r="A299" s="23" t="s">
        <v>104</v>
      </c>
      <c r="B299" s="23" t="s">
        <v>107</v>
      </c>
      <c r="C299" s="23">
        <v>41</v>
      </c>
      <c r="D299" s="23">
        <v>1136</v>
      </c>
      <c r="E299" s="23">
        <f t="shared" si="13"/>
        <v>46576</v>
      </c>
      <c r="F299" s="2">
        <f t="shared" si="14"/>
        <v>4657.6000000000004</v>
      </c>
      <c r="G299" s="2" t="str">
        <f t="shared" ca="1" si="15"/>
        <v>=IF(E299&gt;=20000,E299*10%,0)</v>
      </c>
      <c r="J299" s="27"/>
    </row>
    <row r="300" spans="1:10" ht="25.5">
      <c r="A300" s="23" t="s">
        <v>109</v>
      </c>
      <c r="B300" s="23" t="s">
        <v>91</v>
      </c>
      <c r="C300" s="23">
        <v>28</v>
      </c>
      <c r="D300" s="23">
        <v>1208</v>
      </c>
      <c r="E300" s="23">
        <f t="shared" si="13"/>
        <v>33824</v>
      </c>
      <c r="F300" s="2">
        <f t="shared" si="14"/>
        <v>3382.4</v>
      </c>
      <c r="G300" s="2" t="str">
        <f t="shared" ca="1" si="15"/>
        <v>=IF(E300&gt;=20000,E300*10%,0)</v>
      </c>
      <c r="J300" s="27"/>
    </row>
    <row r="301" spans="1:10" ht="25.5">
      <c r="A301" s="23" t="s">
        <v>110</v>
      </c>
      <c r="B301" s="23" t="s">
        <v>94</v>
      </c>
      <c r="C301" s="23">
        <v>80</v>
      </c>
      <c r="D301" s="23">
        <v>1015</v>
      </c>
      <c r="E301" s="23">
        <f t="shared" si="13"/>
        <v>81200</v>
      </c>
      <c r="F301" s="2">
        <f t="shared" si="14"/>
        <v>8120</v>
      </c>
      <c r="G301" s="2" t="str">
        <f t="shared" ca="1" si="15"/>
        <v>=IF(E301&gt;=20000,E301*10%,0)</v>
      </c>
      <c r="J301" s="27"/>
    </row>
    <row r="302" spans="1:10" ht="25.5">
      <c r="A302" s="23" t="s">
        <v>90</v>
      </c>
      <c r="B302" s="23" t="s">
        <v>92</v>
      </c>
      <c r="C302" s="23">
        <v>44</v>
      </c>
      <c r="D302" s="23">
        <v>1389</v>
      </c>
      <c r="E302" s="23">
        <f t="shared" si="13"/>
        <v>61116</v>
      </c>
      <c r="F302" s="2">
        <f t="shared" si="14"/>
        <v>6111.6</v>
      </c>
      <c r="G302" s="2" t="str">
        <f t="shared" ca="1" si="15"/>
        <v>=IF(E302&gt;=20000,E302*10%,0)</v>
      </c>
      <c r="J302" s="27"/>
    </row>
    <row r="303" spans="1:10" ht="25.5">
      <c r="A303" s="23" t="s">
        <v>110</v>
      </c>
      <c r="B303" s="23" t="s">
        <v>97</v>
      </c>
      <c r="C303" s="23">
        <v>24</v>
      </c>
      <c r="D303" s="23">
        <v>1419</v>
      </c>
      <c r="E303" s="23">
        <f t="shared" si="13"/>
        <v>34056</v>
      </c>
      <c r="F303" s="2">
        <f t="shared" si="14"/>
        <v>3405.6000000000004</v>
      </c>
      <c r="G303" s="2" t="str">
        <f t="shared" ca="1" si="15"/>
        <v>=IF(E303&gt;=20000,E303*10%,0)</v>
      </c>
      <c r="J303" s="27"/>
    </row>
    <row r="304" spans="1:10" ht="25.5">
      <c r="A304" s="23" t="s">
        <v>110</v>
      </c>
      <c r="B304" s="23" t="s">
        <v>94</v>
      </c>
      <c r="C304" s="23">
        <v>42</v>
      </c>
      <c r="D304" s="23">
        <v>1074</v>
      </c>
      <c r="E304" s="23">
        <f t="shared" si="13"/>
        <v>45108</v>
      </c>
      <c r="F304" s="2">
        <f t="shared" si="14"/>
        <v>4510.8</v>
      </c>
      <c r="G304" s="2" t="str">
        <f t="shared" ca="1" si="15"/>
        <v>=IF(E304&gt;=20000,E304*10%,0)</v>
      </c>
      <c r="J304" s="27"/>
    </row>
    <row r="305" spans="1:10" ht="25.5">
      <c r="A305" s="23" t="s">
        <v>109</v>
      </c>
      <c r="B305" s="23" t="s">
        <v>92</v>
      </c>
      <c r="C305" s="23">
        <v>83</v>
      </c>
      <c r="D305" s="23">
        <v>1208</v>
      </c>
      <c r="E305" s="23">
        <f t="shared" si="13"/>
        <v>100264</v>
      </c>
      <c r="F305" s="2">
        <f t="shared" si="14"/>
        <v>10026.400000000001</v>
      </c>
      <c r="G305" s="2" t="str">
        <f t="shared" ca="1" si="15"/>
        <v>=IF(E305&gt;=20000,E305*10%,0)</v>
      </c>
      <c r="J305" s="27"/>
    </row>
    <row r="306" spans="1:10" ht="25.5">
      <c r="A306" s="23" t="s">
        <v>99</v>
      </c>
      <c r="B306" s="23" t="s">
        <v>100</v>
      </c>
      <c r="C306" s="23">
        <v>45</v>
      </c>
      <c r="D306" s="23">
        <v>1353</v>
      </c>
      <c r="E306" s="23">
        <f t="shared" si="13"/>
        <v>60885</v>
      </c>
      <c r="F306" s="2">
        <f t="shared" si="14"/>
        <v>6088.5</v>
      </c>
      <c r="G306" s="2" t="str">
        <f t="shared" ca="1" si="15"/>
        <v>=IF(E306&gt;=20000,E306*10%,0)</v>
      </c>
      <c r="J306" s="27"/>
    </row>
    <row r="307" spans="1:10" ht="25.5">
      <c r="A307" s="23" t="s">
        <v>96</v>
      </c>
      <c r="B307" s="23" t="s">
        <v>97</v>
      </c>
      <c r="C307" s="23">
        <v>61</v>
      </c>
      <c r="D307" s="23">
        <v>1295</v>
      </c>
      <c r="E307" s="23">
        <f t="shared" si="13"/>
        <v>78995</v>
      </c>
      <c r="F307" s="2">
        <f t="shared" si="14"/>
        <v>7899.5</v>
      </c>
      <c r="G307" s="2" t="str">
        <f t="shared" ca="1" si="15"/>
        <v>=IF(E307&gt;=20000,E307*10%,0)</v>
      </c>
      <c r="J307" s="27"/>
    </row>
    <row r="308" spans="1:10" ht="25.5">
      <c r="A308" s="23" t="s">
        <v>99</v>
      </c>
      <c r="B308" s="23" t="s">
        <v>100</v>
      </c>
      <c r="C308" s="23">
        <v>39</v>
      </c>
      <c r="D308" s="23">
        <v>1277</v>
      </c>
      <c r="E308" s="23">
        <f t="shared" si="13"/>
        <v>49803</v>
      </c>
      <c r="F308" s="2">
        <f t="shared" si="14"/>
        <v>4980.3</v>
      </c>
      <c r="G308" s="2" t="str">
        <f t="shared" ca="1" si="15"/>
        <v>=IF(E308&gt;=20000,E308*10%,0)</v>
      </c>
      <c r="J308" s="27"/>
    </row>
    <row r="309" spans="1:10" ht="25.5">
      <c r="A309" s="23" t="s">
        <v>99</v>
      </c>
      <c r="B309" s="23" t="s">
        <v>91</v>
      </c>
      <c r="C309" s="23">
        <v>84</v>
      </c>
      <c r="D309" s="23">
        <v>1302</v>
      </c>
      <c r="E309" s="23">
        <f t="shared" si="13"/>
        <v>109368</v>
      </c>
      <c r="F309" s="2">
        <f t="shared" si="14"/>
        <v>10936.800000000001</v>
      </c>
      <c r="G309" s="2" t="str">
        <f t="shared" ca="1" si="15"/>
        <v>=IF(E309&gt;=20000,E309*10%,0)</v>
      </c>
      <c r="J309" s="27"/>
    </row>
    <row r="310" spans="1:10" ht="25.5">
      <c r="A310" s="23" t="s">
        <v>109</v>
      </c>
      <c r="B310" s="23" t="s">
        <v>100</v>
      </c>
      <c r="C310" s="23">
        <v>71</v>
      </c>
      <c r="D310" s="23">
        <v>1169</v>
      </c>
      <c r="E310" s="23">
        <f t="shared" si="13"/>
        <v>82999</v>
      </c>
      <c r="F310" s="2">
        <f t="shared" si="14"/>
        <v>8299.9</v>
      </c>
      <c r="G310" s="2" t="str">
        <f t="shared" ca="1" si="15"/>
        <v>=IF(E310&gt;=20000,E310*10%,0)</v>
      </c>
      <c r="J310" s="27"/>
    </row>
    <row r="311" spans="1:10" ht="25.5">
      <c r="A311" s="23" t="s">
        <v>109</v>
      </c>
      <c r="B311" s="23" t="s">
        <v>94</v>
      </c>
      <c r="C311" s="23">
        <v>76</v>
      </c>
      <c r="D311" s="23">
        <v>1296</v>
      </c>
      <c r="E311" s="23">
        <f t="shared" si="13"/>
        <v>98496</v>
      </c>
      <c r="F311" s="2">
        <f t="shared" si="14"/>
        <v>9849.6</v>
      </c>
      <c r="G311" s="2" t="str">
        <f t="shared" ca="1" si="15"/>
        <v>=IF(E311&gt;=20000,E311*10%,0)</v>
      </c>
      <c r="J311" s="27"/>
    </row>
    <row r="312" spans="1:10" ht="25.5">
      <c r="A312" s="23" t="s">
        <v>96</v>
      </c>
      <c r="B312" s="23" t="s">
        <v>97</v>
      </c>
      <c r="C312" s="23">
        <v>76</v>
      </c>
      <c r="D312" s="23">
        <v>1033</v>
      </c>
      <c r="E312" s="23">
        <f t="shared" si="13"/>
        <v>78508</v>
      </c>
      <c r="F312" s="2">
        <f t="shared" si="14"/>
        <v>7850.8</v>
      </c>
      <c r="G312" s="2" t="str">
        <f t="shared" ca="1" si="15"/>
        <v>=IF(E312&gt;=20000,E312*10%,0)</v>
      </c>
      <c r="J312" s="27"/>
    </row>
    <row r="313" spans="1:10" ht="25.5">
      <c r="A313" s="23" t="s">
        <v>104</v>
      </c>
      <c r="B313" s="23" t="s">
        <v>107</v>
      </c>
      <c r="C313" s="23">
        <v>23</v>
      </c>
      <c r="D313" s="23">
        <v>1100</v>
      </c>
      <c r="E313" s="23">
        <f t="shared" si="13"/>
        <v>25300</v>
      </c>
      <c r="F313" s="2">
        <f t="shared" si="14"/>
        <v>2530</v>
      </c>
      <c r="G313" s="2" t="str">
        <f t="shared" ca="1" si="15"/>
        <v>=IF(E313&gt;=20000,E313*10%,0)</v>
      </c>
      <c r="J313" s="27"/>
    </row>
    <row r="314" spans="1:10" ht="25.5">
      <c r="A314" s="23" t="s">
        <v>109</v>
      </c>
      <c r="B314" s="23" t="s">
        <v>94</v>
      </c>
      <c r="C314" s="23">
        <v>75</v>
      </c>
      <c r="D314" s="23">
        <v>1000</v>
      </c>
      <c r="E314" s="23">
        <f t="shared" si="13"/>
        <v>75000</v>
      </c>
      <c r="F314" s="2">
        <f t="shared" si="14"/>
        <v>7500</v>
      </c>
      <c r="G314" s="2" t="str">
        <f t="shared" ca="1" si="15"/>
        <v>=IF(E314&gt;=20000,E314*10%,0)</v>
      </c>
      <c r="J314" s="27"/>
    </row>
    <row r="315" spans="1:10" ht="25.5">
      <c r="A315" s="23" t="s">
        <v>90</v>
      </c>
      <c r="B315" s="23" t="s">
        <v>105</v>
      </c>
      <c r="C315" s="23">
        <v>41</v>
      </c>
      <c r="D315" s="23">
        <v>1202</v>
      </c>
      <c r="E315" s="23">
        <f t="shared" si="13"/>
        <v>49282</v>
      </c>
      <c r="F315" s="2">
        <f t="shared" si="14"/>
        <v>4928.2000000000007</v>
      </c>
      <c r="G315" s="2" t="str">
        <f t="shared" ca="1" si="15"/>
        <v>=IF(E315&gt;=20000,E315*10%,0)</v>
      </c>
      <c r="J315" s="27"/>
    </row>
    <row r="316" spans="1:10" ht="25.5">
      <c r="A316" s="23" t="s">
        <v>110</v>
      </c>
      <c r="B316" s="23" t="s">
        <v>94</v>
      </c>
      <c r="C316" s="23">
        <v>99</v>
      </c>
      <c r="D316" s="23">
        <v>1005</v>
      </c>
      <c r="E316" s="23">
        <f t="shared" si="13"/>
        <v>99495</v>
      </c>
      <c r="F316" s="2">
        <f t="shared" si="14"/>
        <v>9949.5</v>
      </c>
      <c r="G316" s="2" t="str">
        <f t="shared" ca="1" si="15"/>
        <v>=IF(E316&gt;=20000,E316*10%,0)</v>
      </c>
      <c r="J316" s="27"/>
    </row>
    <row r="317" spans="1:10" ht="25.5">
      <c r="A317" s="23" t="s">
        <v>96</v>
      </c>
      <c r="B317" s="23" t="s">
        <v>97</v>
      </c>
      <c r="C317" s="23">
        <v>62</v>
      </c>
      <c r="D317" s="23">
        <v>1454</v>
      </c>
      <c r="E317" s="23">
        <f t="shared" si="13"/>
        <v>90148</v>
      </c>
      <c r="F317" s="2">
        <f t="shared" si="14"/>
        <v>9014.8000000000011</v>
      </c>
      <c r="G317" s="2" t="str">
        <f t="shared" ca="1" si="15"/>
        <v>=IF(E317&gt;=20000,E317*10%,0)</v>
      </c>
      <c r="J317" s="27"/>
    </row>
    <row r="318" spans="1:10" ht="25.5">
      <c r="A318" s="23" t="s">
        <v>90</v>
      </c>
      <c r="B318" s="23" t="s">
        <v>91</v>
      </c>
      <c r="C318" s="23">
        <v>63</v>
      </c>
      <c r="D318" s="23">
        <v>1016</v>
      </c>
      <c r="E318" s="23">
        <f t="shared" si="13"/>
        <v>64008</v>
      </c>
      <c r="F318" s="2">
        <f t="shared" si="14"/>
        <v>6400.8</v>
      </c>
      <c r="G318" s="2" t="str">
        <f t="shared" ca="1" si="15"/>
        <v>=IF(E318&gt;=20000,E318*10%,0)</v>
      </c>
      <c r="J318" s="27"/>
    </row>
    <row r="319" spans="1:10" ht="25.5">
      <c r="A319" s="23" t="s">
        <v>109</v>
      </c>
      <c r="B319" s="23" t="s">
        <v>92</v>
      </c>
      <c r="C319" s="23">
        <v>4</v>
      </c>
      <c r="D319" s="23">
        <v>1049</v>
      </c>
      <c r="E319" s="23">
        <f t="shared" si="13"/>
        <v>4196</v>
      </c>
      <c r="F319" s="2">
        <f t="shared" si="14"/>
        <v>0</v>
      </c>
      <c r="G319" s="2" t="str">
        <f t="shared" ca="1" si="15"/>
        <v>=IF(E319&gt;=20000,E319*10%,0)</v>
      </c>
      <c r="J319" s="27"/>
    </row>
    <row r="320" spans="1:10" ht="25.5">
      <c r="A320" s="23" t="s">
        <v>90</v>
      </c>
      <c r="B320" s="23" t="s">
        <v>100</v>
      </c>
      <c r="C320" s="23">
        <v>4</v>
      </c>
      <c r="D320" s="23">
        <v>1202</v>
      </c>
      <c r="E320" s="23">
        <f t="shared" si="13"/>
        <v>4808</v>
      </c>
      <c r="F320" s="2">
        <f t="shared" si="14"/>
        <v>0</v>
      </c>
      <c r="G320" s="2" t="str">
        <f t="shared" ca="1" si="15"/>
        <v>=IF(E320&gt;=20000,E320*10%,0)</v>
      </c>
      <c r="J320" s="27"/>
    </row>
    <row r="321" spans="1:10" ht="25.5">
      <c r="A321" s="23" t="s">
        <v>104</v>
      </c>
      <c r="B321" s="23" t="s">
        <v>100</v>
      </c>
      <c r="C321" s="23">
        <v>18</v>
      </c>
      <c r="D321" s="23">
        <v>1462</v>
      </c>
      <c r="E321" s="23">
        <f t="shared" si="13"/>
        <v>26316</v>
      </c>
      <c r="F321" s="2">
        <f t="shared" si="14"/>
        <v>2631.6000000000004</v>
      </c>
      <c r="G321" s="2" t="str">
        <f t="shared" ca="1" si="15"/>
        <v>=IF(E321&gt;=20000,E321*10%,0)</v>
      </c>
      <c r="J321" s="27"/>
    </row>
    <row r="322" spans="1:10" ht="25.5">
      <c r="A322" s="23" t="s">
        <v>104</v>
      </c>
      <c r="B322" s="23" t="s">
        <v>105</v>
      </c>
      <c r="C322" s="23">
        <v>49</v>
      </c>
      <c r="D322" s="23">
        <v>1109</v>
      </c>
      <c r="E322" s="23">
        <f t="shared" si="13"/>
        <v>54341</v>
      </c>
      <c r="F322" s="2">
        <f t="shared" si="14"/>
        <v>5434.1</v>
      </c>
      <c r="G322" s="2" t="str">
        <f t="shared" ca="1" si="15"/>
        <v>=IF(E322&gt;=20000,E322*10%,0)</v>
      </c>
      <c r="J322" s="27"/>
    </row>
    <row r="323" spans="1:10" ht="25.5">
      <c r="A323" s="23" t="s">
        <v>104</v>
      </c>
      <c r="B323" s="23" t="s">
        <v>100</v>
      </c>
      <c r="C323" s="23">
        <v>46</v>
      </c>
      <c r="D323" s="23">
        <v>1443</v>
      </c>
      <c r="E323" s="23">
        <f t="shared" ref="E323:E386" si="16">C323*D323</f>
        <v>66378</v>
      </c>
      <c r="F323" s="2">
        <f t="shared" ref="F323:F386" si="17">IF(E323&gt;=20000,E323*10%,0)</f>
        <v>6637.8</v>
      </c>
      <c r="G323" s="2" t="str">
        <f t="shared" ref="G323:G386" ca="1" si="18">_xlfn.FORMULATEXT(F323)</f>
        <v>=IF(E323&gt;=20000,E323*10%,0)</v>
      </c>
      <c r="J323" s="27"/>
    </row>
    <row r="324" spans="1:10" ht="25.5">
      <c r="A324" s="23" t="s">
        <v>99</v>
      </c>
      <c r="B324" s="23" t="s">
        <v>91</v>
      </c>
      <c r="C324" s="23">
        <v>24</v>
      </c>
      <c r="D324" s="23">
        <v>1019</v>
      </c>
      <c r="E324" s="23">
        <f t="shared" si="16"/>
        <v>24456</v>
      </c>
      <c r="F324" s="2">
        <f t="shared" si="17"/>
        <v>2445.6</v>
      </c>
      <c r="G324" s="2" t="str">
        <f t="shared" ca="1" si="18"/>
        <v>=IF(E324&gt;=20000,E324*10%,0)</v>
      </c>
      <c r="J324" s="27"/>
    </row>
    <row r="325" spans="1:10" ht="25.5">
      <c r="A325" s="23" t="s">
        <v>109</v>
      </c>
      <c r="B325" s="23" t="s">
        <v>105</v>
      </c>
      <c r="C325" s="23">
        <v>35</v>
      </c>
      <c r="D325" s="23">
        <v>1144</v>
      </c>
      <c r="E325" s="23">
        <f t="shared" si="16"/>
        <v>40040</v>
      </c>
      <c r="F325" s="2">
        <f t="shared" si="17"/>
        <v>4004</v>
      </c>
      <c r="G325" s="2" t="str">
        <f t="shared" ca="1" si="18"/>
        <v>=IF(E325&gt;=20000,E325*10%,0)</v>
      </c>
      <c r="J325" s="27"/>
    </row>
    <row r="326" spans="1:10" ht="25.5">
      <c r="A326" s="23" t="s">
        <v>96</v>
      </c>
      <c r="B326" s="23" t="s">
        <v>94</v>
      </c>
      <c r="C326" s="23">
        <v>24</v>
      </c>
      <c r="D326" s="23">
        <v>1142</v>
      </c>
      <c r="E326" s="23">
        <f t="shared" si="16"/>
        <v>27408</v>
      </c>
      <c r="F326" s="2">
        <f t="shared" si="17"/>
        <v>2740.8</v>
      </c>
      <c r="G326" s="2" t="str">
        <f t="shared" ca="1" si="18"/>
        <v>=IF(E326&gt;=20000,E326*10%,0)</v>
      </c>
      <c r="J326" s="27"/>
    </row>
    <row r="327" spans="1:10" ht="25.5">
      <c r="A327" s="23" t="s">
        <v>109</v>
      </c>
      <c r="B327" s="23" t="s">
        <v>91</v>
      </c>
      <c r="C327" s="23">
        <v>32</v>
      </c>
      <c r="D327" s="23">
        <v>1343</v>
      </c>
      <c r="E327" s="23">
        <f t="shared" si="16"/>
        <v>42976</v>
      </c>
      <c r="F327" s="2">
        <f t="shared" si="17"/>
        <v>4297.6000000000004</v>
      </c>
      <c r="G327" s="2" t="str">
        <f t="shared" ca="1" si="18"/>
        <v>=IF(E327&gt;=20000,E327*10%,0)</v>
      </c>
      <c r="J327" s="27"/>
    </row>
    <row r="328" spans="1:10" ht="25.5">
      <c r="A328" s="23" t="s">
        <v>104</v>
      </c>
      <c r="B328" s="23" t="s">
        <v>97</v>
      </c>
      <c r="C328" s="23">
        <v>39</v>
      </c>
      <c r="D328" s="23">
        <v>1110</v>
      </c>
      <c r="E328" s="23">
        <f t="shared" si="16"/>
        <v>43290</v>
      </c>
      <c r="F328" s="2">
        <f t="shared" si="17"/>
        <v>4329</v>
      </c>
      <c r="G328" s="2" t="str">
        <f t="shared" ca="1" si="18"/>
        <v>=IF(E328&gt;=20000,E328*10%,0)</v>
      </c>
      <c r="J328" s="27"/>
    </row>
    <row r="329" spans="1:10" ht="25.5">
      <c r="A329" s="23" t="s">
        <v>109</v>
      </c>
      <c r="B329" s="23" t="s">
        <v>97</v>
      </c>
      <c r="C329" s="23">
        <v>9</v>
      </c>
      <c r="D329" s="23">
        <v>1212</v>
      </c>
      <c r="E329" s="23">
        <f t="shared" si="16"/>
        <v>10908</v>
      </c>
      <c r="F329" s="2">
        <f t="shared" si="17"/>
        <v>0</v>
      </c>
      <c r="G329" s="2" t="str">
        <f t="shared" ca="1" si="18"/>
        <v>=IF(E329&gt;=20000,E329*10%,0)</v>
      </c>
      <c r="J329" s="27"/>
    </row>
    <row r="330" spans="1:10" ht="25.5">
      <c r="A330" s="23" t="s">
        <v>96</v>
      </c>
      <c r="B330" s="23" t="s">
        <v>107</v>
      </c>
      <c r="C330" s="23">
        <v>14</v>
      </c>
      <c r="D330" s="23">
        <v>1267</v>
      </c>
      <c r="E330" s="23">
        <f t="shared" si="16"/>
        <v>17738</v>
      </c>
      <c r="F330" s="2">
        <f t="shared" si="17"/>
        <v>0</v>
      </c>
      <c r="G330" s="2" t="str">
        <f t="shared" ca="1" si="18"/>
        <v>=IF(E330&gt;=20000,E330*10%,0)</v>
      </c>
      <c r="J330" s="27"/>
    </row>
    <row r="331" spans="1:10" ht="25.5">
      <c r="A331" s="23" t="s">
        <v>90</v>
      </c>
      <c r="B331" s="23" t="s">
        <v>94</v>
      </c>
      <c r="C331" s="23">
        <v>49</v>
      </c>
      <c r="D331" s="23">
        <v>1012</v>
      </c>
      <c r="E331" s="23">
        <f t="shared" si="16"/>
        <v>49588</v>
      </c>
      <c r="F331" s="2">
        <f t="shared" si="17"/>
        <v>4958.8</v>
      </c>
      <c r="G331" s="2" t="str">
        <f t="shared" ca="1" si="18"/>
        <v>=IF(E331&gt;=20000,E331*10%,0)</v>
      </c>
      <c r="J331" s="27"/>
    </row>
    <row r="332" spans="1:10" ht="25.5">
      <c r="A332" s="23" t="s">
        <v>104</v>
      </c>
      <c r="B332" s="23" t="s">
        <v>107</v>
      </c>
      <c r="C332" s="23">
        <v>9</v>
      </c>
      <c r="D332" s="23">
        <v>1427</v>
      </c>
      <c r="E332" s="23">
        <f t="shared" si="16"/>
        <v>12843</v>
      </c>
      <c r="F332" s="2">
        <f t="shared" si="17"/>
        <v>0</v>
      </c>
      <c r="G332" s="2" t="str">
        <f t="shared" ca="1" si="18"/>
        <v>=IF(E332&gt;=20000,E332*10%,0)</v>
      </c>
      <c r="J332" s="27"/>
    </row>
    <row r="333" spans="1:10" ht="25.5">
      <c r="A333" s="23" t="s">
        <v>90</v>
      </c>
      <c r="B333" s="23" t="s">
        <v>107</v>
      </c>
      <c r="C333" s="23">
        <v>72</v>
      </c>
      <c r="D333" s="23">
        <v>1312</v>
      </c>
      <c r="E333" s="23">
        <f t="shared" si="16"/>
        <v>94464</v>
      </c>
      <c r="F333" s="2">
        <f t="shared" si="17"/>
        <v>9446.4</v>
      </c>
      <c r="G333" s="2" t="str">
        <f t="shared" ca="1" si="18"/>
        <v>=IF(E333&gt;=20000,E333*10%,0)</v>
      </c>
      <c r="J333" s="27"/>
    </row>
    <row r="334" spans="1:10" ht="25.5">
      <c r="A334" s="23" t="s">
        <v>90</v>
      </c>
      <c r="B334" s="23" t="s">
        <v>91</v>
      </c>
      <c r="C334" s="23">
        <v>79</v>
      </c>
      <c r="D334" s="23">
        <v>1158</v>
      </c>
      <c r="E334" s="23">
        <f t="shared" si="16"/>
        <v>91482</v>
      </c>
      <c r="F334" s="2">
        <f t="shared" si="17"/>
        <v>9148.2000000000007</v>
      </c>
      <c r="G334" s="2" t="str">
        <f t="shared" ca="1" si="18"/>
        <v>=IF(E334&gt;=20000,E334*10%,0)</v>
      </c>
      <c r="J334" s="27"/>
    </row>
    <row r="335" spans="1:10" ht="25.5">
      <c r="A335" s="23" t="s">
        <v>110</v>
      </c>
      <c r="B335" s="23" t="s">
        <v>107</v>
      </c>
      <c r="C335" s="23">
        <v>22</v>
      </c>
      <c r="D335" s="23">
        <v>1497</v>
      </c>
      <c r="E335" s="23">
        <f t="shared" si="16"/>
        <v>32934</v>
      </c>
      <c r="F335" s="2">
        <f t="shared" si="17"/>
        <v>3293.4</v>
      </c>
      <c r="G335" s="2" t="str">
        <f t="shared" ca="1" si="18"/>
        <v>=IF(E335&gt;=20000,E335*10%,0)</v>
      </c>
      <c r="J335" s="27"/>
    </row>
    <row r="336" spans="1:10" ht="25.5">
      <c r="A336" s="23" t="s">
        <v>90</v>
      </c>
      <c r="B336" s="23" t="s">
        <v>97</v>
      </c>
      <c r="C336" s="23">
        <v>56</v>
      </c>
      <c r="D336" s="23">
        <v>1073</v>
      </c>
      <c r="E336" s="23">
        <f t="shared" si="16"/>
        <v>60088</v>
      </c>
      <c r="F336" s="2">
        <f t="shared" si="17"/>
        <v>6008.8</v>
      </c>
      <c r="G336" s="2" t="str">
        <f t="shared" ca="1" si="18"/>
        <v>=IF(E336&gt;=20000,E336*10%,0)</v>
      </c>
      <c r="J336" s="27"/>
    </row>
    <row r="337" spans="1:10" ht="25.5">
      <c r="A337" s="23" t="s">
        <v>104</v>
      </c>
      <c r="B337" s="23" t="s">
        <v>94</v>
      </c>
      <c r="C337" s="23">
        <v>93</v>
      </c>
      <c r="D337" s="23">
        <v>1267</v>
      </c>
      <c r="E337" s="23">
        <f t="shared" si="16"/>
        <v>117831</v>
      </c>
      <c r="F337" s="2">
        <f t="shared" si="17"/>
        <v>11783.1</v>
      </c>
      <c r="G337" s="2" t="str">
        <f t="shared" ca="1" si="18"/>
        <v>=IF(E337&gt;=20000,E337*10%,0)</v>
      </c>
      <c r="J337" s="27"/>
    </row>
    <row r="338" spans="1:10" ht="25.5">
      <c r="A338" s="23" t="s">
        <v>104</v>
      </c>
      <c r="B338" s="23" t="s">
        <v>92</v>
      </c>
      <c r="C338" s="23">
        <v>26</v>
      </c>
      <c r="D338" s="23">
        <v>1164</v>
      </c>
      <c r="E338" s="23">
        <f t="shared" si="16"/>
        <v>30264</v>
      </c>
      <c r="F338" s="2">
        <f t="shared" si="17"/>
        <v>3026.4</v>
      </c>
      <c r="G338" s="2" t="str">
        <f t="shared" ca="1" si="18"/>
        <v>=IF(E338&gt;=20000,E338*10%,0)</v>
      </c>
      <c r="J338" s="27"/>
    </row>
    <row r="339" spans="1:10" ht="25.5">
      <c r="A339" s="23" t="s">
        <v>90</v>
      </c>
      <c r="B339" s="23" t="s">
        <v>91</v>
      </c>
      <c r="C339" s="23">
        <v>67</v>
      </c>
      <c r="D339" s="23">
        <v>1329</v>
      </c>
      <c r="E339" s="23">
        <f t="shared" si="16"/>
        <v>89043</v>
      </c>
      <c r="F339" s="2">
        <f t="shared" si="17"/>
        <v>8904.3000000000011</v>
      </c>
      <c r="G339" s="2" t="str">
        <f t="shared" ca="1" si="18"/>
        <v>=IF(E339&gt;=20000,E339*10%,0)</v>
      </c>
      <c r="J339" s="27"/>
    </row>
    <row r="340" spans="1:10" ht="25.5">
      <c r="A340" s="23" t="s">
        <v>104</v>
      </c>
      <c r="B340" s="23" t="s">
        <v>92</v>
      </c>
      <c r="C340" s="23">
        <v>98</v>
      </c>
      <c r="D340" s="23">
        <v>1010</v>
      </c>
      <c r="E340" s="23">
        <f t="shared" si="16"/>
        <v>98980</v>
      </c>
      <c r="F340" s="2">
        <f t="shared" si="17"/>
        <v>9898</v>
      </c>
      <c r="G340" s="2" t="str">
        <f t="shared" ca="1" si="18"/>
        <v>=IF(E340&gt;=20000,E340*10%,0)</v>
      </c>
      <c r="J340" s="27"/>
    </row>
    <row r="341" spans="1:10" ht="25.5">
      <c r="A341" s="23" t="s">
        <v>104</v>
      </c>
      <c r="B341" s="23" t="s">
        <v>100</v>
      </c>
      <c r="C341" s="23">
        <v>59</v>
      </c>
      <c r="D341" s="23">
        <v>1474</v>
      </c>
      <c r="E341" s="23">
        <f t="shared" si="16"/>
        <v>86966</v>
      </c>
      <c r="F341" s="2">
        <f t="shared" si="17"/>
        <v>8696.6</v>
      </c>
      <c r="G341" s="2" t="str">
        <f t="shared" ca="1" si="18"/>
        <v>=IF(E341&gt;=20000,E341*10%,0)</v>
      </c>
      <c r="J341" s="27"/>
    </row>
    <row r="342" spans="1:10" ht="25.5">
      <c r="A342" s="23" t="s">
        <v>90</v>
      </c>
      <c r="B342" s="23" t="s">
        <v>91</v>
      </c>
      <c r="C342" s="23">
        <v>5</v>
      </c>
      <c r="D342" s="23">
        <v>1231</v>
      </c>
      <c r="E342" s="23">
        <f t="shared" si="16"/>
        <v>6155</v>
      </c>
      <c r="F342" s="2">
        <f t="shared" si="17"/>
        <v>0</v>
      </c>
      <c r="G342" s="2" t="str">
        <f t="shared" ca="1" si="18"/>
        <v>=IF(E342&gt;=20000,E342*10%,0)</v>
      </c>
      <c r="J342" s="27"/>
    </row>
    <row r="343" spans="1:10" ht="25.5">
      <c r="A343" s="23" t="s">
        <v>110</v>
      </c>
      <c r="B343" s="23" t="s">
        <v>94</v>
      </c>
      <c r="C343" s="23">
        <v>61</v>
      </c>
      <c r="D343" s="23">
        <v>1457</v>
      </c>
      <c r="E343" s="23">
        <f t="shared" si="16"/>
        <v>88877</v>
      </c>
      <c r="F343" s="2">
        <f t="shared" si="17"/>
        <v>8887.7000000000007</v>
      </c>
      <c r="G343" s="2" t="str">
        <f t="shared" ca="1" si="18"/>
        <v>=IF(E343&gt;=20000,E343*10%,0)</v>
      </c>
      <c r="J343" s="27"/>
    </row>
    <row r="344" spans="1:10" ht="25.5">
      <c r="A344" s="23" t="s">
        <v>109</v>
      </c>
      <c r="B344" s="23" t="s">
        <v>92</v>
      </c>
      <c r="C344" s="23">
        <v>84</v>
      </c>
      <c r="D344" s="23">
        <v>1247</v>
      </c>
      <c r="E344" s="23">
        <f t="shared" si="16"/>
        <v>104748</v>
      </c>
      <c r="F344" s="2">
        <f t="shared" si="17"/>
        <v>10474.800000000001</v>
      </c>
      <c r="G344" s="2" t="str">
        <f t="shared" ca="1" si="18"/>
        <v>=IF(E344&gt;=20000,E344*10%,0)</v>
      </c>
      <c r="J344" s="27"/>
    </row>
    <row r="345" spans="1:10" ht="25.5">
      <c r="A345" s="23" t="s">
        <v>99</v>
      </c>
      <c r="B345" s="23" t="s">
        <v>91</v>
      </c>
      <c r="C345" s="23">
        <v>88</v>
      </c>
      <c r="D345" s="23">
        <v>1011</v>
      </c>
      <c r="E345" s="23">
        <f t="shared" si="16"/>
        <v>88968</v>
      </c>
      <c r="F345" s="2">
        <f t="shared" si="17"/>
        <v>8896.8000000000011</v>
      </c>
      <c r="G345" s="2" t="str">
        <f t="shared" ca="1" si="18"/>
        <v>=IF(E345&gt;=20000,E345*10%,0)</v>
      </c>
      <c r="J345" s="27"/>
    </row>
    <row r="346" spans="1:10" ht="25.5">
      <c r="A346" s="23" t="s">
        <v>90</v>
      </c>
      <c r="B346" s="23" t="s">
        <v>97</v>
      </c>
      <c r="C346" s="23">
        <v>67</v>
      </c>
      <c r="D346" s="23">
        <v>1350</v>
      </c>
      <c r="E346" s="23">
        <f t="shared" si="16"/>
        <v>90450</v>
      </c>
      <c r="F346" s="2">
        <f t="shared" si="17"/>
        <v>9045</v>
      </c>
      <c r="G346" s="2" t="str">
        <f t="shared" ca="1" si="18"/>
        <v>=IF(E346&gt;=20000,E346*10%,0)</v>
      </c>
      <c r="J346" s="27"/>
    </row>
    <row r="347" spans="1:10" ht="25.5">
      <c r="A347" s="23" t="s">
        <v>96</v>
      </c>
      <c r="B347" s="23" t="s">
        <v>107</v>
      </c>
      <c r="C347" s="23">
        <v>55</v>
      </c>
      <c r="D347" s="23">
        <v>1305</v>
      </c>
      <c r="E347" s="23">
        <f t="shared" si="16"/>
        <v>71775</v>
      </c>
      <c r="F347" s="2">
        <f t="shared" si="17"/>
        <v>7177.5</v>
      </c>
      <c r="G347" s="2" t="str">
        <f t="shared" ca="1" si="18"/>
        <v>=IF(E347&gt;=20000,E347*10%,0)</v>
      </c>
      <c r="J347" s="27"/>
    </row>
    <row r="348" spans="1:10" ht="25.5">
      <c r="A348" s="23" t="s">
        <v>110</v>
      </c>
      <c r="B348" s="23" t="s">
        <v>105</v>
      </c>
      <c r="C348" s="23">
        <v>39</v>
      </c>
      <c r="D348" s="23">
        <v>1387</v>
      </c>
      <c r="E348" s="23">
        <f t="shared" si="16"/>
        <v>54093</v>
      </c>
      <c r="F348" s="2">
        <f t="shared" si="17"/>
        <v>5409.3</v>
      </c>
      <c r="G348" s="2" t="str">
        <f t="shared" ca="1" si="18"/>
        <v>=IF(E348&gt;=20000,E348*10%,0)</v>
      </c>
      <c r="J348" s="27"/>
    </row>
    <row r="349" spans="1:10" ht="25.5">
      <c r="A349" s="23" t="s">
        <v>99</v>
      </c>
      <c r="B349" s="23" t="s">
        <v>105</v>
      </c>
      <c r="C349" s="23">
        <v>97</v>
      </c>
      <c r="D349" s="23">
        <v>1009</v>
      </c>
      <c r="E349" s="23">
        <f t="shared" si="16"/>
        <v>97873</v>
      </c>
      <c r="F349" s="2">
        <f t="shared" si="17"/>
        <v>9787.3000000000011</v>
      </c>
      <c r="G349" s="2" t="str">
        <f t="shared" ca="1" si="18"/>
        <v>=IF(E349&gt;=20000,E349*10%,0)</v>
      </c>
      <c r="J349" s="27"/>
    </row>
    <row r="350" spans="1:10" ht="25.5">
      <c r="A350" s="23" t="s">
        <v>104</v>
      </c>
      <c r="B350" s="23" t="s">
        <v>94</v>
      </c>
      <c r="C350" s="23">
        <v>16</v>
      </c>
      <c r="D350" s="23">
        <v>1127</v>
      </c>
      <c r="E350" s="23">
        <f t="shared" si="16"/>
        <v>18032</v>
      </c>
      <c r="F350" s="2">
        <f t="shared" si="17"/>
        <v>0</v>
      </c>
      <c r="G350" s="2" t="str">
        <f t="shared" ca="1" si="18"/>
        <v>=IF(E350&gt;=20000,E350*10%,0)</v>
      </c>
      <c r="J350" s="27"/>
    </row>
    <row r="351" spans="1:10" ht="25.5">
      <c r="A351" s="23" t="s">
        <v>109</v>
      </c>
      <c r="B351" s="23" t="s">
        <v>105</v>
      </c>
      <c r="C351" s="23">
        <v>52</v>
      </c>
      <c r="D351" s="23">
        <v>1491</v>
      </c>
      <c r="E351" s="23">
        <f t="shared" si="16"/>
        <v>77532</v>
      </c>
      <c r="F351" s="2">
        <f t="shared" si="17"/>
        <v>7753.2000000000007</v>
      </c>
      <c r="G351" s="2" t="str">
        <f t="shared" ca="1" si="18"/>
        <v>=IF(E351&gt;=20000,E351*10%,0)</v>
      </c>
      <c r="J351" s="27"/>
    </row>
    <row r="352" spans="1:10" ht="25.5">
      <c r="A352" s="23" t="s">
        <v>90</v>
      </c>
      <c r="B352" s="23" t="s">
        <v>92</v>
      </c>
      <c r="C352" s="23">
        <v>60</v>
      </c>
      <c r="D352" s="23">
        <v>1127</v>
      </c>
      <c r="E352" s="23">
        <f t="shared" si="16"/>
        <v>67620</v>
      </c>
      <c r="F352" s="2">
        <f t="shared" si="17"/>
        <v>6762</v>
      </c>
      <c r="G352" s="2" t="str">
        <f t="shared" ca="1" si="18"/>
        <v>=IF(E352&gt;=20000,E352*10%,0)</v>
      </c>
      <c r="J352" s="27"/>
    </row>
    <row r="353" spans="1:10" ht="25.5">
      <c r="A353" s="23" t="s">
        <v>99</v>
      </c>
      <c r="B353" s="23" t="s">
        <v>105</v>
      </c>
      <c r="C353" s="23">
        <v>9</v>
      </c>
      <c r="D353" s="23">
        <v>1457</v>
      </c>
      <c r="E353" s="23">
        <f t="shared" si="16"/>
        <v>13113</v>
      </c>
      <c r="F353" s="2">
        <f t="shared" si="17"/>
        <v>0</v>
      </c>
      <c r="G353" s="2" t="str">
        <f t="shared" ca="1" si="18"/>
        <v>=IF(E353&gt;=20000,E353*10%,0)</v>
      </c>
      <c r="J353" s="27"/>
    </row>
    <row r="354" spans="1:10" ht="25.5">
      <c r="A354" s="23" t="s">
        <v>90</v>
      </c>
      <c r="B354" s="23" t="s">
        <v>97</v>
      </c>
      <c r="C354" s="23">
        <v>100</v>
      </c>
      <c r="D354" s="23">
        <v>1092</v>
      </c>
      <c r="E354" s="23">
        <f t="shared" si="16"/>
        <v>109200</v>
      </c>
      <c r="F354" s="2">
        <f t="shared" si="17"/>
        <v>10920</v>
      </c>
      <c r="G354" s="2" t="str">
        <f t="shared" ca="1" si="18"/>
        <v>=IF(E354&gt;=20000,E354*10%,0)</v>
      </c>
      <c r="J354" s="27"/>
    </row>
    <row r="355" spans="1:10" ht="25.5">
      <c r="A355" s="23" t="s">
        <v>110</v>
      </c>
      <c r="B355" s="23" t="s">
        <v>107</v>
      </c>
      <c r="C355" s="23">
        <v>18</v>
      </c>
      <c r="D355" s="23">
        <v>1343</v>
      </c>
      <c r="E355" s="23">
        <f t="shared" si="16"/>
        <v>24174</v>
      </c>
      <c r="F355" s="2">
        <f t="shared" si="17"/>
        <v>2417.4</v>
      </c>
      <c r="G355" s="2" t="str">
        <f t="shared" ca="1" si="18"/>
        <v>=IF(E355&gt;=20000,E355*10%,0)</v>
      </c>
      <c r="J355" s="27"/>
    </row>
    <row r="356" spans="1:10" ht="25.5">
      <c r="A356" s="23" t="s">
        <v>110</v>
      </c>
      <c r="B356" s="23" t="s">
        <v>100</v>
      </c>
      <c r="C356" s="23">
        <v>16</v>
      </c>
      <c r="D356" s="23">
        <v>1146</v>
      </c>
      <c r="E356" s="23">
        <f t="shared" si="16"/>
        <v>18336</v>
      </c>
      <c r="F356" s="2">
        <f t="shared" si="17"/>
        <v>0</v>
      </c>
      <c r="G356" s="2" t="str">
        <f t="shared" ca="1" si="18"/>
        <v>=IF(E356&gt;=20000,E356*10%,0)</v>
      </c>
      <c r="J356" s="27"/>
    </row>
    <row r="357" spans="1:10" ht="25.5">
      <c r="A357" s="23" t="s">
        <v>109</v>
      </c>
      <c r="B357" s="23" t="s">
        <v>100</v>
      </c>
      <c r="C357" s="23">
        <v>69</v>
      </c>
      <c r="D357" s="23">
        <v>1473</v>
      </c>
      <c r="E357" s="23">
        <f t="shared" si="16"/>
        <v>101637</v>
      </c>
      <c r="F357" s="2">
        <f t="shared" si="17"/>
        <v>10163.700000000001</v>
      </c>
      <c r="G357" s="2" t="str">
        <f t="shared" ca="1" si="18"/>
        <v>=IF(E357&gt;=20000,E357*10%,0)</v>
      </c>
      <c r="J357" s="27"/>
    </row>
    <row r="358" spans="1:10" ht="25.5">
      <c r="A358" s="23" t="s">
        <v>104</v>
      </c>
      <c r="B358" s="23" t="s">
        <v>107</v>
      </c>
      <c r="C358" s="23">
        <v>36</v>
      </c>
      <c r="D358" s="23">
        <v>1270</v>
      </c>
      <c r="E358" s="23">
        <f t="shared" si="16"/>
        <v>45720</v>
      </c>
      <c r="F358" s="2">
        <f t="shared" si="17"/>
        <v>4572</v>
      </c>
      <c r="G358" s="2" t="str">
        <f t="shared" ca="1" si="18"/>
        <v>=IF(E358&gt;=20000,E358*10%,0)</v>
      </c>
      <c r="J358" s="27"/>
    </row>
    <row r="359" spans="1:10" ht="25.5">
      <c r="A359" s="23" t="s">
        <v>99</v>
      </c>
      <c r="B359" s="23" t="s">
        <v>97</v>
      </c>
      <c r="C359" s="23">
        <v>59</v>
      </c>
      <c r="D359" s="23">
        <v>1221</v>
      </c>
      <c r="E359" s="23">
        <f t="shared" si="16"/>
        <v>72039</v>
      </c>
      <c r="F359" s="2">
        <f t="shared" si="17"/>
        <v>7203.9000000000005</v>
      </c>
      <c r="G359" s="2" t="str">
        <f t="shared" ca="1" si="18"/>
        <v>=IF(E359&gt;=20000,E359*10%,0)</v>
      </c>
      <c r="J359" s="27"/>
    </row>
    <row r="360" spans="1:10" ht="25.5">
      <c r="A360" s="23" t="s">
        <v>104</v>
      </c>
      <c r="B360" s="23" t="s">
        <v>91</v>
      </c>
      <c r="C360" s="23">
        <v>93</v>
      </c>
      <c r="D360" s="23">
        <v>1153</v>
      </c>
      <c r="E360" s="23">
        <f t="shared" si="16"/>
        <v>107229</v>
      </c>
      <c r="F360" s="2">
        <f t="shared" si="17"/>
        <v>10722.900000000001</v>
      </c>
      <c r="G360" s="2" t="str">
        <f t="shared" ca="1" si="18"/>
        <v>=IF(E360&gt;=20000,E360*10%,0)</v>
      </c>
      <c r="J360" s="27"/>
    </row>
    <row r="361" spans="1:10" ht="25.5">
      <c r="A361" s="23" t="s">
        <v>109</v>
      </c>
      <c r="B361" s="23" t="s">
        <v>100</v>
      </c>
      <c r="C361" s="23">
        <v>61</v>
      </c>
      <c r="D361" s="23">
        <v>1139</v>
      </c>
      <c r="E361" s="23">
        <f t="shared" si="16"/>
        <v>69479</v>
      </c>
      <c r="F361" s="2">
        <f t="shared" si="17"/>
        <v>6947.9000000000005</v>
      </c>
      <c r="G361" s="2" t="str">
        <f t="shared" ca="1" si="18"/>
        <v>=IF(E361&gt;=20000,E361*10%,0)</v>
      </c>
      <c r="J361" s="27"/>
    </row>
    <row r="362" spans="1:10" ht="25.5">
      <c r="A362" s="23" t="s">
        <v>110</v>
      </c>
      <c r="B362" s="23" t="s">
        <v>91</v>
      </c>
      <c r="C362" s="23">
        <v>82</v>
      </c>
      <c r="D362" s="23">
        <v>1082</v>
      </c>
      <c r="E362" s="23">
        <f t="shared" si="16"/>
        <v>88724</v>
      </c>
      <c r="F362" s="2">
        <f t="shared" si="17"/>
        <v>8872.4</v>
      </c>
      <c r="G362" s="2" t="str">
        <f t="shared" ca="1" si="18"/>
        <v>=IF(E362&gt;=20000,E362*10%,0)</v>
      </c>
      <c r="J362" s="27"/>
    </row>
    <row r="363" spans="1:10" ht="25.5">
      <c r="A363" s="23" t="s">
        <v>99</v>
      </c>
      <c r="B363" s="23" t="s">
        <v>92</v>
      </c>
      <c r="C363" s="23">
        <v>53</v>
      </c>
      <c r="D363" s="23">
        <v>1275</v>
      </c>
      <c r="E363" s="23">
        <f t="shared" si="16"/>
        <v>67575</v>
      </c>
      <c r="F363" s="2">
        <f t="shared" si="17"/>
        <v>6757.5</v>
      </c>
      <c r="G363" s="2" t="str">
        <f t="shared" ca="1" si="18"/>
        <v>=IF(E363&gt;=20000,E363*10%,0)</v>
      </c>
      <c r="J363" s="27"/>
    </row>
    <row r="364" spans="1:10" ht="25.5">
      <c r="A364" s="23" t="s">
        <v>110</v>
      </c>
      <c r="B364" s="23" t="s">
        <v>107</v>
      </c>
      <c r="C364" s="23">
        <v>30</v>
      </c>
      <c r="D364" s="23">
        <v>1089</v>
      </c>
      <c r="E364" s="23">
        <f t="shared" si="16"/>
        <v>32670</v>
      </c>
      <c r="F364" s="2">
        <f t="shared" si="17"/>
        <v>3267</v>
      </c>
      <c r="G364" s="2" t="str">
        <f t="shared" ca="1" si="18"/>
        <v>=IF(E364&gt;=20000,E364*10%,0)</v>
      </c>
      <c r="J364" s="27"/>
    </row>
    <row r="365" spans="1:10" ht="25.5">
      <c r="A365" s="23" t="s">
        <v>96</v>
      </c>
      <c r="B365" s="23" t="s">
        <v>105</v>
      </c>
      <c r="C365" s="23">
        <v>10</v>
      </c>
      <c r="D365" s="23">
        <v>1076</v>
      </c>
      <c r="E365" s="23">
        <f t="shared" si="16"/>
        <v>10760</v>
      </c>
      <c r="F365" s="2">
        <f t="shared" si="17"/>
        <v>0</v>
      </c>
      <c r="G365" s="2" t="str">
        <f t="shared" ca="1" si="18"/>
        <v>=IF(E365&gt;=20000,E365*10%,0)</v>
      </c>
      <c r="J365" s="27"/>
    </row>
    <row r="366" spans="1:10" ht="25.5">
      <c r="A366" s="23" t="s">
        <v>96</v>
      </c>
      <c r="B366" s="23" t="s">
        <v>100</v>
      </c>
      <c r="C366" s="23">
        <v>95</v>
      </c>
      <c r="D366" s="23">
        <v>1184</v>
      </c>
      <c r="E366" s="23">
        <f t="shared" si="16"/>
        <v>112480</v>
      </c>
      <c r="F366" s="2">
        <f t="shared" si="17"/>
        <v>11248</v>
      </c>
      <c r="G366" s="2" t="str">
        <f t="shared" ca="1" si="18"/>
        <v>=IF(E366&gt;=20000,E366*10%,0)</v>
      </c>
      <c r="J366" s="27"/>
    </row>
    <row r="367" spans="1:10" ht="25.5">
      <c r="A367" s="23" t="s">
        <v>90</v>
      </c>
      <c r="B367" s="23" t="s">
        <v>105</v>
      </c>
      <c r="C367" s="23">
        <v>27</v>
      </c>
      <c r="D367" s="23">
        <v>1156</v>
      </c>
      <c r="E367" s="23">
        <f t="shared" si="16"/>
        <v>31212</v>
      </c>
      <c r="F367" s="2">
        <f t="shared" si="17"/>
        <v>3121.2000000000003</v>
      </c>
      <c r="G367" s="2" t="str">
        <f t="shared" ca="1" si="18"/>
        <v>=IF(E367&gt;=20000,E367*10%,0)</v>
      </c>
      <c r="J367" s="27"/>
    </row>
    <row r="368" spans="1:10" ht="25.5">
      <c r="A368" s="23" t="s">
        <v>99</v>
      </c>
      <c r="B368" s="23" t="s">
        <v>105</v>
      </c>
      <c r="C368" s="23">
        <v>73</v>
      </c>
      <c r="D368" s="23">
        <v>1266</v>
      </c>
      <c r="E368" s="23">
        <f t="shared" si="16"/>
        <v>92418</v>
      </c>
      <c r="F368" s="2">
        <f t="shared" si="17"/>
        <v>9241.8000000000011</v>
      </c>
      <c r="G368" s="2" t="str">
        <f t="shared" ca="1" si="18"/>
        <v>=IF(E368&gt;=20000,E368*10%,0)</v>
      </c>
      <c r="J368" s="27"/>
    </row>
    <row r="369" spans="1:10" ht="25.5">
      <c r="A369" s="23" t="s">
        <v>109</v>
      </c>
      <c r="B369" s="23" t="s">
        <v>92</v>
      </c>
      <c r="C369" s="23">
        <v>81</v>
      </c>
      <c r="D369" s="23">
        <v>1310</v>
      </c>
      <c r="E369" s="23">
        <f t="shared" si="16"/>
        <v>106110</v>
      </c>
      <c r="F369" s="2">
        <f t="shared" si="17"/>
        <v>10611</v>
      </c>
      <c r="G369" s="2" t="str">
        <f t="shared" ca="1" si="18"/>
        <v>=IF(E369&gt;=20000,E369*10%,0)</v>
      </c>
      <c r="J369" s="27"/>
    </row>
    <row r="370" spans="1:10" ht="25.5">
      <c r="A370" s="23" t="s">
        <v>109</v>
      </c>
      <c r="B370" s="23" t="s">
        <v>100</v>
      </c>
      <c r="C370" s="23">
        <v>65</v>
      </c>
      <c r="D370" s="23">
        <v>1496</v>
      </c>
      <c r="E370" s="23">
        <f t="shared" si="16"/>
        <v>97240</v>
      </c>
      <c r="F370" s="2">
        <f t="shared" si="17"/>
        <v>9724</v>
      </c>
      <c r="G370" s="2" t="str">
        <f t="shared" ca="1" si="18"/>
        <v>=IF(E370&gt;=20000,E370*10%,0)</v>
      </c>
      <c r="J370" s="27"/>
    </row>
    <row r="371" spans="1:10" ht="25.5">
      <c r="A371" s="23" t="s">
        <v>104</v>
      </c>
      <c r="B371" s="23" t="s">
        <v>107</v>
      </c>
      <c r="C371" s="23">
        <v>15</v>
      </c>
      <c r="D371" s="23">
        <v>1456</v>
      </c>
      <c r="E371" s="23">
        <f t="shared" si="16"/>
        <v>21840</v>
      </c>
      <c r="F371" s="2">
        <f t="shared" si="17"/>
        <v>2184</v>
      </c>
      <c r="G371" s="2" t="str">
        <f t="shared" ca="1" si="18"/>
        <v>=IF(E371&gt;=20000,E371*10%,0)</v>
      </c>
      <c r="J371" s="27"/>
    </row>
    <row r="372" spans="1:10" ht="25.5">
      <c r="A372" s="23" t="s">
        <v>96</v>
      </c>
      <c r="B372" s="23" t="s">
        <v>105</v>
      </c>
      <c r="C372" s="23">
        <v>41</v>
      </c>
      <c r="D372" s="23">
        <v>1309</v>
      </c>
      <c r="E372" s="23">
        <f t="shared" si="16"/>
        <v>53669</v>
      </c>
      <c r="F372" s="2">
        <f t="shared" si="17"/>
        <v>5366.9000000000005</v>
      </c>
      <c r="G372" s="2" t="str">
        <f t="shared" ca="1" si="18"/>
        <v>=IF(E372&gt;=20000,E372*10%,0)</v>
      </c>
      <c r="J372" s="27"/>
    </row>
    <row r="373" spans="1:10" ht="25.5">
      <c r="A373" s="23" t="s">
        <v>90</v>
      </c>
      <c r="B373" s="23" t="s">
        <v>105</v>
      </c>
      <c r="C373" s="23">
        <v>15</v>
      </c>
      <c r="D373" s="23">
        <v>1287</v>
      </c>
      <c r="E373" s="23">
        <f t="shared" si="16"/>
        <v>19305</v>
      </c>
      <c r="F373" s="2">
        <f t="shared" si="17"/>
        <v>0</v>
      </c>
      <c r="G373" s="2" t="str">
        <f t="shared" ca="1" si="18"/>
        <v>=IF(E373&gt;=20000,E373*10%,0)</v>
      </c>
      <c r="J373" s="27"/>
    </row>
    <row r="374" spans="1:10" ht="25.5">
      <c r="A374" s="23" t="s">
        <v>110</v>
      </c>
      <c r="B374" s="23" t="s">
        <v>91</v>
      </c>
      <c r="C374" s="23">
        <v>10</v>
      </c>
      <c r="D374" s="23">
        <v>1208</v>
      </c>
      <c r="E374" s="23">
        <f t="shared" si="16"/>
        <v>12080</v>
      </c>
      <c r="F374" s="2">
        <f t="shared" si="17"/>
        <v>0</v>
      </c>
      <c r="G374" s="2" t="str">
        <f t="shared" ca="1" si="18"/>
        <v>=IF(E374&gt;=20000,E374*10%,0)</v>
      </c>
      <c r="J374" s="27"/>
    </row>
    <row r="375" spans="1:10" ht="25.5">
      <c r="A375" s="23" t="s">
        <v>110</v>
      </c>
      <c r="B375" s="23" t="s">
        <v>100</v>
      </c>
      <c r="C375" s="23">
        <v>3</v>
      </c>
      <c r="D375" s="23">
        <v>1300</v>
      </c>
      <c r="E375" s="23">
        <f t="shared" si="16"/>
        <v>3900</v>
      </c>
      <c r="F375" s="2">
        <f t="shared" si="17"/>
        <v>0</v>
      </c>
      <c r="G375" s="2" t="str">
        <f t="shared" ca="1" si="18"/>
        <v>=IF(E375&gt;=20000,E375*10%,0)</v>
      </c>
      <c r="J375" s="27"/>
    </row>
    <row r="376" spans="1:10" ht="25.5">
      <c r="A376" s="23" t="s">
        <v>104</v>
      </c>
      <c r="B376" s="23" t="s">
        <v>105</v>
      </c>
      <c r="C376" s="23">
        <v>27</v>
      </c>
      <c r="D376" s="23">
        <v>1129</v>
      </c>
      <c r="E376" s="23">
        <f t="shared" si="16"/>
        <v>30483</v>
      </c>
      <c r="F376" s="2">
        <f t="shared" si="17"/>
        <v>3048.3</v>
      </c>
      <c r="G376" s="2" t="str">
        <f t="shared" ca="1" si="18"/>
        <v>=IF(E376&gt;=20000,E376*10%,0)</v>
      </c>
      <c r="J376" s="27"/>
    </row>
    <row r="377" spans="1:10" ht="25.5">
      <c r="A377" s="23" t="s">
        <v>104</v>
      </c>
      <c r="B377" s="23" t="s">
        <v>100</v>
      </c>
      <c r="C377" s="23">
        <v>61</v>
      </c>
      <c r="D377" s="23">
        <v>1251</v>
      </c>
      <c r="E377" s="23">
        <f t="shared" si="16"/>
        <v>76311</v>
      </c>
      <c r="F377" s="2">
        <f t="shared" si="17"/>
        <v>7631.1</v>
      </c>
      <c r="G377" s="2" t="str">
        <f t="shared" ca="1" si="18"/>
        <v>=IF(E377&gt;=20000,E377*10%,0)</v>
      </c>
      <c r="J377" s="27"/>
    </row>
    <row r="378" spans="1:10" ht="25.5">
      <c r="A378" s="23" t="s">
        <v>109</v>
      </c>
      <c r="B378" s="23" t="s">
        <v>107</v>
      </c>
      <c r="C378" s="23">
        <v>90</v>
      </c>
      <c r="D378" s="23">
        <v>1254</v>
      </c>
      <c r="E378" s="23">
        <f t="shared" si="16"/>
        <v>112860</v>
      </c>
      <c r="F378" s="2">
        <f t="shared" si="17"/>
        <v>11286</v>
      </c>
      <c r="G378" s="2" t="str">
        <f t="shared" ca="1" si="18"/>
        <v>=IF(E378&gt;=20000,E378*10%,0)</v>
      </c>
      <c r="J378" s="27"/>
    </row>
    <row r="379" spans="1:10" ht="25.5">
      <c r="A379" s="23" t="s">
        <v>104</v>
      </c>
      <c r="B379" s="23" t="s">
        <v>92</v>
      </c>
      <c r="C379" s="23">
        <v>56</v>
      </c>
      <c r="D379" s="23">
        <v>1427</v>
      </c>
      <c r="E379" s="23">
        <f t="shared" si="16"/>
        <v>79912</v>
      </c>
      <c r="F379" s="2">
        <f t="shared" si="17"/>
        <v>7991.2000000000007</v>
      </c>
      <c r="G379" s="2" t="str">
        <f t="shared" ca="1" si="18"/>
        <v>=IF(E379&gt;=20000,E379*10%,0)</v>
      </c>
      <c r="J379" s="27"/>
    </row>
    <row r="380" spans="1:10" ht="25.5">
      <c r="A380" s="23" t="s">
        <v>96</v>
      </c>
      <c r="B380" s="23" t="s">
        <v>92</v>
      </c>
      <c r="C380" s="23">
        <v>100</v>
      </c>
      <c r="D380" s="23">
        <v>1385</v>
      </c>
      <c r="E380" s="23">
        <f t="shared" si="16"/>
        <v>138500</v>
      </c>
      <c r="F380" s="2">
        <f t="shared" si="17"/>
        <v>13850</v>
      </c>
      <c r="G380" s="2" t="str">
        <f t="shared" ca="1" si="18"/>
        <v>=IF(E380&gt;=20000,E380*10%,0)</v>
      </c>
      <c r="J380" s="27"/>
    </row>
    <row r="381" spans="1:10" ht="25.5">
      <c r="A381" s="23" t="s">
        <v>104</v>
      </c>
      <c r="B381" s="23" t="s">
        <v>107</v>
      </c>
      <c r="C381" s="23">
        <v>23</v>
      </c>
      <c r="D381" s="23">
        <v>1235</v>
      </c>
      <c r="E381" s="23">
        <f t="shared" si="16"/>
        <v>28405</v>
      </c>
      <c r="F381" s="2">
        <f t="shared" si="17"/>
        <v>2840.5</v>
      </c>
      <c r="G381" s="2" t="str">
        <f t="shared" ca="1" si="18"/>
        <v>=IF(E381&gt;=20000,E381*10%,0)</v>
      </c>
      <c r="J381" s="27"/>
    </row>
    <row r="382" spans="1:10" ht="25.5">
      <c r="A382" s="23" t="s">
        <v>109</v>
      </c>
      <c r="B382" s="23" t="s">
        <v>92</v>
      </c>
      <c r="C382" s="23">
        <v>15</v>
      </c>
      <c r="D382" s="23">
        <v>1100</v>
      </c>
      <c r="E382" s="23">
        <f t="shared" si="16"/>
        <v>16500</v>
      </c>
      <c r="F382" s="2">
        <f t="shared" si="17"/>
        <v>0</v>
      </c>
      <c r="G382" s="2" t="str">
        <f t="shared" ca="1" si="18"/>
        <v>=IF(E382&gt;=20000,E382*10%,0)</v>
      </c>
      <c r="J382" s="27"/>
    </row>
    <row r="383" spans="1:10" ht="25.5">
      <c r="A383" s="23" t="s">
        <v>109</v>
      </c>
      <c r="B383" s="23" t="s">
        <v>94</v>
      </c>
      <c r="C383" s="23">
        <v>4</v>
      </c>
      <c r="D383" s="23">
        <v>1101</v>
      </c>
      <c r="E383" s="23">
        <f t="shared" si="16"/>
        <v>4404</v>
      </c>
      <c r="F383" s="2">
        <f t="shared" si="17"/>
        <v>0</v>
      </c>
      <c r="G383" s="2" t="str">
        <f t="shared" ca="1" si="18"/>
        <v>=IF(E383&gt;=20000,E383*10%,0)</v>
      </c>
      <c r="J383" s="27"/>
    </row>
    <row r="384" spans="1:10" ht="25.5">
      <c r="A384" s="23" t="s">
        <v>110</v>
      </c>
      <c r="B384" s="23" t="s">
        <v>94</v>
      </c>
      <c r="C384" s="23">
        <v>55</v>
      </c>
      <c r="D384" s="23">
        <v>1055</v>
      </c>
      <c r="E384" s="23">
        <f t="shared" si="16"/>
        <v>58025</v>
      </c>
      <c r="F384" s="2">
        <f t="shared" si="17"/>
        <v>5802.5</v>
      </c>
      <c r="G384" s="2" t="str">
        <f t="shared" ca="1" si="18"/>
        <v>=IF(E384&gt;=20000,E384*10%,0)</v>
      </c>
      <c r="J384" s="27"/>
    </row>
    <row r="385" spans="1:10" ht="25.5">
      <c r="A385" s="23" t="s">
        <v>90</v>
      </c>
      <c r="B385" s="23" t="s">
        <v>105</v>
      </c>
      <c r="C385" s="23">
        <v>23</v>
      </c>
      <c r="D385" s="23">
        <v>1427</v>
      </c>
      <c r="E385" s="23">
        <f t="shared" si="16"/>
        <v>32821</v>
      </c>
      <c r="F385" s="2">
        <f t="shared" si="17"/>
        <v>3282.1000000000004</v>
      </c>
      <c r="G385" s="2" t="str">
        <f t="shared" ca="1" si="18"/>
        <v>=IF(E385&gt;=20000,E385*10%,0)</v>
      </c>
      <c r="J385" s="27"/>
    </row>
    <row r="386" spans="1:10" ht="25.5">
      <c r="A386" s="23" t="s">
        <v>104</v>
      </c>
      <c r="B386" s="23" t="s">
        <v>100</v>
      </c>
      <c r="C386" s="23">
        <v>96</v>
      </c>
      <c r="D386" s="23">
        <v>1397</v>
      </c>
      <c r="E386" s="23">
        <f t="shared" si="16"/>
        <v>134112</v>
      </c>
      <c r="F386" s="2">
        <f t="shared" si="17"/>
        <v>13411.2</v>
      </c>
      <c r="G386" s="2" t="str">
        <f t="shared" ca="1" si="18"/>
        <v>=IF(E386&gt;=20000,E386*10%,0)</v>
      </c>
      <c r="J386" s="27"/>
    </row>
    <row r="387" spans="1:10" ht="25.5">
      <c r="A387" s="23" t="s">
        <v>109</v>
      </c>
      <c r="B387" s="23" t="s">
        <v>100</v>
      </c>
      <c r="C387" s="23">
        <v>85</v>
      </c>
      <c r="D387" s="23">
        <v>1105</v>
      </c>
      <c r="E387" s="23">
        <f t="shared" ref="E387:E450" si="19">C387*D387</f>
        <v>93925</v>
      </c>
      <c r="F387" s="2">
        <f t="shared" ref="F387:F450" si="20">IF(E387&gt;=20000,E387*10%,0)</f>
        <v>9392.5</v>
      </c>
      <c r="G387" s="2" t="str">
        <f t="shared" ref="G387:G450" ca="1" si="21">_xlfn.FORMULATEXT(F387)</f>
        <v>=IF(E387&gt;=20000,E387*10%,0)</v>
      </c>
      <c r="J387" s="27"/>
    </row>
    <row r="388" spans="1:10" ht="25.5">
      <c r="A388" s="23" t="s">
        <v>104</v>
      </c>
      <c r="B388" s="23" t="s">
        <v>105</v>
      </c>
      <c r="C388" s="23">
        <v>10</v>
      </c>
      <c r="D388" s="23">
        <v>1224</v>
      </c>
      <c r="E388" s="23">
        <f t="shared" si="19"/>
        <v>12240</v>
      </c>
      <c r="F388" s="2">
        <f t="shared" si="20"/>
        <v>0</v>
      </c>
      <c r="G388" s="2" t="str">
        <f t="shared" ca="1" si="21"/>
        <v>=IF(E388&gt;=20000,E388*10%,0)</v>
      </c>
      <c r="J388" s="27"/>
    </row>
    <row r="389" spans="1:10" ht="25.5">
      <c r="A389" s="23" t="s">
        <v>96</v>
      </c>
      <c r="B389" s="23" t="s">
        <v>94</v>
      </c>
      <c r="C389" s="23">
        <v>93</v>
      </c>
      <c r="D389" s="23">
        <v>1373</v>
      </c>
      <c r="E389" s="23">
        <f t="shared" si="19"/>
        <v>127689</v>
      </c>
      <c r="F389" s="2">
        <f t="shared" si="20"/>
        <v>12768.900000000001</v>
      </c>
      <c r="G389" s="2" t="str">
        <f t="shared" ca="1" si="21"/>
        <v>=IF(E389&gt;=20000,E389*10%,0)</v>
      </c>
      <c r="J389" s="27"/>
    </row>
    <row r="390" spans="1:10" ht="25.5">
      <c r="A390" s="23" t="s">
        <v>109</v>
      </c>
      <c r="B390" s="23" t="s">
        <v>94</v>
      </c>
      <c r="C390" s="23">
        <v>12</v>
      </c>
      <c r="D390" s="23">
        <v>1329</v>
      </c>
      <c r="E390" s="23">
        <f t="shared" si="19"/>
        <v>15948</v>
      </c>
      <c r="F390" s="2">
        <f t="shared" si="20"/>
        <v>0</v>
      </c>
      <c r="G390" s="2" t="str">
        <f t="shared" ca="1" si="21"/>
        <v>=IF(E390&gt;=20000,E390*10%,0)</v>
      </c>
      <c r="J390" s="27"/>
    </row>
    <row r="391" spans="1:10" ht="25.5">
      <c r="A391" s="23" t="s">
        <v>110</v>
      </c>
      <c r="B391" s="23" t="s">
        <v>97</v>
      </c>
      <c r="C391" s="23">
        <v>5</v>
      </c>
      <c r="D391" s="23">
        <v>1325</v>
      </c>
      <c r="E391" s="23">
        <f t="shared" si="19"/>
        <v>6625</v>
      </c>
      <c r="F391" s="2">
        <f t="shared" si="20"/>
        <v>0</v>
      </c>
      <c r="G391" s="2" t="str">
        <f t="shared" ca="1" si="21"/>
        <v>=IF(E391&gt;=20000,E391*10%,0)</v>
      </c>
      <c r="J391" s="27"/>
    </row>
    <row r="392" spans="1:10" ht="25.5">
      <c r="A392" s="23" t="s">
        <v>109</v>
      </c>
      <c r="B392" s="23" t="s">
        <v>107</v>
      </c>
      <c r="C392" s="23">
        <v>56</v>
      </c>
      <c r="D392" s="23">
        <v>1476</v>
      </c>
      <c r="E392" s="23">
        <f t="shared" si="19"/>
        <v>82656</v>
      </c>
      <c r="F392" s="2">
        <f t="shared" si="20"/>
        <v>8265.6</v>
      </c>
      <c r="G392" s="2" t="str">
        <f t="shared" ca="1" si="21"/>
        <v>=IF(E392&gt;=20000,E392*10%,0)</v>
      </c>
      <c r="J392" s="27"/>
    </row>
    <row r="393" spans="1:10" ht="25.5">
      <c r="A393" s="23" t="s">
        <v>104</v>
      </c>
      <c r="B393" s="23" t="s">
        <v>92</v>
      </c>
      <c r="C393" s="23">
        <v>94</v>
      </c>
      <c r="D393" s="23">
        <v>1440</v>
      </c>
      <c r="E393" s="23">
        <f t="shared" si="19"/>
        <v>135360</v>
      </c>
      <c r="F393" s="2">
        <f t="shared" si="20"/>
        <v>13536</v>
      </c>
      <c r="G393" s="2" t="str">
        <f t="shared" ca="1" si="21"/>
        <v>=IF(E393&gt;=20000,E393*10%,0)</v>
      </c>
      <c r="J393" s="27"/>
    </row>
    <row r="394" spans="1:10" ht="25.5">
      <c r="A394" s="23" t="s">
        <v>110</v>
      </c>
      <c r="B394" s="23" t="s">
        <v>105</v>
      </c>
      <c r="C394" s="23">
        <v>91</v>
      </c>
      <c r="D394" s="23">
        <v>1190</v>
      </c>
      <c r="E394" s="23">
        <f t="shared" si="19"/>
        <v>108290</v>
      </c>
      <c r="F394" s="2">
        <f t="shared" si="20"/>
        <v>10829</v>
      </c>
      <c r="G394" s="2" t="str">
        <f t="shared" ca="1" si="21"/>
        <v>=IF(E394&gt;=20000,E394*10%,0)</v>
      </c>
      <c r="J394" s="27"/>
    </row>
    <row r="395" spans="1:10" ht="25.5">
      <c r="A395" s="23" t="s">
        <v>90</v>
      </c>
      <c r="B395" s="23" t="s">
        <v>97</v>
      </c>
      <c r="C395" s="23">
        <v>54</v>
      </c>
      <c r="D395" s="23">
        <v>1224</v>
      </c>
      <c r="E395" s="23">
        <f t="shared" si="19"/>
        <v>66096</v>
      </c>
      <c r="F395" s="2">
        <f t="shared" si="20"/>
        <v>6609.6</v>
      </c>
      <c r="G395" s="2" t="str">
        <f t="shared" ca="1" si="21"/>
        <v>=IF(E395&gt;=20000,E395*10%,0)</v>
      </c>
      <c r="J395" s="27"/>
    </row>
    <row r="396" spans="1:10" ht="25.5">
      <c r="A396" s="23" t="s">
        <v>104</v>
      </c>
      <c r="B396" s="23" t="s">
        <v>97</v>
      </c>
      <c r="C396" s="23">
        <v>43</v>
      </c>
      <c r="D396" s="23">
        <v>1223</v>
      </c>
      <c r="E396" s="23">
        <f t="shared" si="19"/>
        <v>52589</v>
      </c>
      <c r="F396" s="2">
        <f t="shared" si="20"/>
        <v>5258.9000000000005</v>
      </c>
      <c r="G396" s="2" t="str">
        <f t="shared" ca="1" si="21"/>
        <v>=IF(E396&gt;=20000,E396*10%,0)</v>
      </c>
      <c r="J396" s="27"/>
    </row>
    <row r="397" spans="1:10" ht="25.5">
      <c r="A397" s="23" t="s">
        <v>90</v>
      </c>
      <c r="B397" s="23" t="s">
        <v>105</v>
      </c>
      <c r="C397" s="23">
        <v>19</v>
      </c>
      <c r="D397" s="23">
        <v>1261</v>
      </c>
      <c r="E397" s="23">
        <f t="shared" si="19"/>
        <v>23959</v>
      </c>
      <c r="F397" s="2">
        <f t="shared" si="20"/>
        <v>2395.9</v>
      </c>
      <c r="G397" s="2" t="str">
        <f t="shared" ca="1" si="21"/>
        <v>=IF(E397&gt;=20000,E397*10%,0)</v>
      </c>
      <c r="J397" s="27"/>
    </row>
    <row r="398" spans="1:10" ht="25.5">
      <c r="A398" s="23" t="s">
        <v>90</v>
      </c>
      <c r="B398" s="23" t="s">
        <v>100</v>
      </c>
      <c r="C398" s="23">
        <v>71</v>
      </c>
      <c r="D398" s="23">
        <v>1313</v>
      </c>
      <c r="E398" s="23">
        <f t="shared" si="19"/>
        <v>93223</v>
      </c>
      <c r="F398" s="2">
        <f t="shared" si="20"/>
        <v>9322.3000000000011</v>
      </c>
      <c r="G398" s="2" t="str">
        <f t="shared" ca="1" si="21"/>
        <v>=IF(E398&gt;=20000,E398*10%,0)</v>
      </c>
      <c r="J398" s="27"/>
    </row>
    <row r="399" spans="1:10" ht="25.5">
      <c r="A399" s="23" t="s">
        <v>110</v>
      </c>
      <c r="B399" s="23" t="s">
        <v>107</v>
      </c>
      <c r="C399" s="23">
        <v>64</v>
      </c>
      <c r="D399" s="23">
        <v>1076</v>
      </c>
      <c r="E399" s="23">
        <f t="shared" si="19"/>
        <v>68864</v>
      </c>
      <c r="F399" s="2">
        <f t="shared" si="20"/>
        <v>6886.4000000000005</v>
      </c>
      <c r="G399" s="2" t="str">
        <f t="shared" ca="1" si="21"/>
        <v>=IF(E399&gt;=20000,E399*10%,0)</v>
      </c>
      <c r="J399" s="27"/>
    </row>
    <row r="400" spans="1:10" ht="25.5">
      <c r="A400" s="23" t="s">
        <v>90</v>
      </c>
      <c r="B400" s="23" t="s">
        <v>100</v>
      </c>
      <c r="C400" s="23">
        <v>38</v>
      </c>
      <c r="D400" s="23">
        <v>1097</v>
      </c>
      <c r="E400" s="23">
        <f t="shared" si="19"/>
        <v>41686</v>
      </c>
      <c r="F400" s="2">
        <f t="shared" si="20"/>
        <v>4168.6000000000004</v>
      </c>
      <c r="G400" s="2" t="str">
        <f t="shared" ca="1" si="21"/>
        <v>=IF(E400&gt;=20000,E400*10%,0)</v>
      </c>
      <c r="J400" s="27"/>
    </row>
    <row r="401" spans="1:10" ht="25.5">
      <c r="A401" s="23" t="s">
        <v>110</v>
      </c>
      <c r="B401" s="23" t="s">
        <v>107</v>
      </c>
      <c r="C401" s="23">
        <v>50</v>
      </c>
      <c r="D401" s="23">
        <v>1146</v>
      </c>
      <c r="E401" s="23">
        <f t="shared" si="19"/>
        <v>57300</v>
      </c>
      <c r="F401" s="2">
        <f t="shared" si="20"/>
        <v>5730</v>
      </c>
      <c r="G401" s="2" t="str">
        <f t="shared" ca="1" si="21"/>
        <v>=IF(E401&gt;=20000,E401*10%,0)</v>
      </c>
      <c r="J401" s="27"/>
    </row>
    <row r="402" spans="1:10" ht="25.5">
      <c r="A402" s="23" t="s">
        <v>96</v>
      </c>
      <c r="B402" s="23" t="s">
        <v>92</v>
      </c>
      <c r="C402" s="23">
        <v>98</v>
      </c>
      <c r="D402" s="23">
        <v>1064</v>
      </c>
      <c r="E402" s="23">
        <f t="shared" si="19"/>
        <v>104272</v>
      </c>
      <c r="F402" s="2">
        <f t="shared" si="20"/>
        <v>10427.200000000001</v>
      </c>
      <c r="G402" s="2" t="str">
        <f t="shared" ca="1" si="21"/>
        <v>=IF(E402&gt;=20000,E402*10%,0)</v>
      </c>
      <c r="J402" s="27"/>
    </row>
    <row r="403" spans="1:10" ht="25.5">
      <c r="A403" s="23" t="s">
        <v>99</v>
      </c>
      <c r="B403" s="23" t="s">
        <v>92</v>
      </c>
      <c r="C403" s="23">
        <v>72</v>
      </c>
      <c r="D403" s="23">
        <v>1364</v>
      </c>
      <c r="E403" s="23">
        <f t="shared" si="19"/>
        <v>98208</v>
      </c>
      <c r="F403" s="2">
        <f t="shared" si="20"/>
        <v>9820.8000000000011</v>
      </c>
      <c r="G403" s="2" t="str">
        <f t="shared" ca="1" si="21"/>
        <v>=IF(E403&gt;=20000,E403*10%,0)</v>
      </c>
      <c r="J403" s="27"/>
    </row>
    <row r="404" spans="1:10" ht="25.5">
      <c r="A404" s="23" t="s">
        <v>104</v>
      </c>
      <c r="B404" s="23" t="s">
        <v>105</v>
      </c>
      <c r="C404" s="23">
        <v>62</v>
      </c>
      <c r="D404" s="23">
        <v>1056</v>
      </c>
      <c r="E404" s="23">
        <f t="shared" si="19"/>
        <v>65472</v>
      </c>
      <c r="F404" s="2">
        <f t="shared" si="20"/>
        <v>6547.2000000000007</v>
      </c>
      <c r="G404" s="2" t="str">
        <f t="shared" ca="1" si="21"/>
        <v>=IF(E404&gt;=20000,E404*10%,0)</v>
      </c>
      <c r="J404" s="27"/>
    </row>
    <row r="405" spans="1:10" ht="25.5">
      <c r="A405" s="23" t="s">
        <v>110</v>
      </c>
      <c r="B405" s="23" t="s">
        <v>94</v>
      </c>
      <c r="C405" s="23">
        <v>43</v>
      </c>
      <c r="D405" s="23">
        <v>1467</v>
      </c>
      <c r="E405" s="23">
        <f t="shared" si="19"/>
        <v>63081</v>
      </c>
      <c r="F405" s="2">
        <f t="shared" si="20"/>
        <v>6308.1</v>
      </c>
      <c r="G405" s="2" t="str">
        <f t="shared" ca="1" si="21"/>
        <v>=IF(E405&gt;=20000,E405*10%,0)</v>
      </c>
      <c r="J405" s="27"/>
    </row>
    <row r="406" spans="1:10" ht="25.5">
      <c r="A406" s="23" t="s">
        <v>96</v>
      </c>
      <c r="B406" s="23" t="s">
        <v>92</v>
      </c>
      <c r="C406" s="23">
        <v>25</v>
      </c>
      <c r="D406" s="23">
        <v>1383</v>
      </c>
      <c r="E406" s="23">
        <f t="shared" si="19"/>
        <v>34575</v>
      </c>
      <c r="F406" s="2">
        <f t="shared" si="20"/>
        <v>3457.5</v>
      </c>
      <c r="G406" s="2" t="str">
        <f t="shared" ca="1" si="21"/>
        <v>=IF(E406&gt;=20000,E406*10%,0)</v>
      </c>
      <c r="J406" s="27"/>
    </row>
    <row r="407" spans="1:10" ht="25.5">
      <c r="A407" s="23" t="s">
        <v>96</v>
      </c>
      <c r="B407" s="23" t="s">
        <v>107</v>
      </c>
      <c r="C407" s="23">
        <v>9</v>
      </c>
      <c r="D407" s="23">
        <v>1444</v>
      </c>
      <c r="E407" s="23">
        <f t="shared" si="19"/>
        <v>12996</v>
      </c>
      <c r="F407" s="2">
        <f t="shared" si="20"/>
        <v>0</v>
      </c>
      <c r="G407" s="2" t="str">
        <f t="shared" ca="1" si="21"/>
        <v>=IF(E407&gt;=20000,E407*10%,0)</v>
      </c>
      <c r="J407" s="27"/>
    </row>
    <row r="408" spans="1:10" ht="25.5">
      <c r="A408" s="23" t="s">
        <v>109</v>
      </c>
      <c r="B408" s="23" t="s">
        <v>92</v>
      </c>
      <c r="C408" s="23">
        <v>89</v>
      </c>
      <c r="D408" s="23">
        <v>1251</v>
      </c>
      <c r="E408" s="23">
        <f t="shared" si="19"/>
        <v>111339</v>
      </c>
      <c r="F408" s="2">
        <f t="shared" si="20"/>
        <v>11133.900000000001</v>
      </c>
      <c r="G408" s="2" t="str">
        <f t="shared" ca="1" si="21"/>
        <v>=IF(E408&gt;=20000,E408*10%,0)</v>
      </c>
      <c r="J408" s="27"/>
    </row>
    <row r="409" spans="1:10" ht="25.5">
      <c r="A409" s="23" t="s">
        <v>99</v>
      </c>
      <c r="B409" s="23" t="s">
        <v>91</v>
      </c>
      <c r="C409" s="23">
        <v>78</v>
      </c>
      <c r="D409" s="23">
        <v>1491</v>
      </c>
      <c r="E409" s="23">
        <f t="shared" si="19"/>
        <v>116298</v>
      </c>
      <c r="F409" s="2">
        <f t="shared" si="20"/>
        <v>11629.800000000001</v>
      </c>
      <c r="G409" s="2" t="str">
        <f t="shared" ca="1" si="21"/>
        <v>=IF(E409&gt;=20000,E409*10%,0)</v>
      </c>
      <c r="J409" s="27"/>
    </row>
    <row r="410" spans="1:10" ht="25.5">
      <c r="A410" s="23" t="s">
        <v>96</v>
      </c>
      <c r="B410" s="23" t="s">
        <v>94</v>
      </c>
      <c r="C410" s="23">
        <v>82</v>
      </c>
      <c r="D410" s="23">
        <v>1061</v>
      </c>
      <c r="E410" s="23">
        <f t="shared" si="19"/>
        <v>87002</v>
      </c>
      <c r="F410" s="2">
        <f t="shared" si="20"/>
        <v>8700.2000000000007</v>
      </c>
      <c r="G410" s="2" t="str">
        <f t="shared" ca="1" si="21"/>
        <v>=IF(E410&gt;=20000,E410*10%,0)</v>
      </c>
      <c r="J410" s="27"/>
    </row>
    <row r="411" spans="1:10" ht="25.5">
      <c r="A411" s="23" t="s">
        <v>110</v>
      </c>
      <c r="B411" s="23" t="s">
        <v>94</v>
      </c>
      <c r="C411" s="23">
        <v>30</v>
      </c>
      <c r="D411" s="23">
        <v>1268</v>
      </c>
      <c r="E411" s="23">
        <f t="shared" si="19"/>
        <v>38040</v>
      </c>
      <c r="F411" s="2">
        <f t="shared" si="20"/>
        <v>3804</v>
      </c>
      <c r="G411" s="2" t="str">
        <f t="shared" ca="1" si="21"/>
        <v>=IF(E411&gt;=20000,E411*10%,0)</v>
      </c>
      <c r="J411" s="27"/>
    </row>
    <row r="412" spans="1:10" ht="25.5">
      <c r="A412" s="23" t="s">
        <v>109</v>
      </c>
      <c r="B412" s="23" t="s">
        <v>91</v>
      </c>
      <c r="C412" s="23">
        <v>71</v>
      </c>
      <c r="D412" s="23">
        <v>1160</v>
      </c>
      <c r="E412" s="23">
        <f t="shared" si="19"/>
        <v>82360</v>
      </c>
      <c r="F412" s="2">
        <f t="shared" si="20"/>
        <v>8236</v>
      </c>
      <c r="G412" s="2" t="str">
        <f t="shared" ca="1" si="21"/>
        <v>=IF(E412&gt;=20000,E412*10%,0)</v>
      </c>
      <c r="J412" s="27"/>
    </row>
    <row r="413" spans="1:10" ht="25.5">
      <c r="A413" s="23" t="s">
        <v>96</v>
      </c>
      <c r="B413" s="23" t="s">
        <v>91</v>
      </c>
      <c r="C413" s="23">
        <v>75</v>
      </c>
      <c r="D413" s="23">
        <v>1098</v>
      </c>
      <c r="E413" s="23">
        <f t="shared" si="19"/>
        <v>82350</v>
      </c>
      <c r="F413" s="2">
        <f t="shared" si="20"/>
        <v>8235</v>
      </c>
      <c r="G413" s="2" t="str">
        <f t="shared" ca="1" si="21"/>
        <v>=IF(E413&gt;=20000,E413*10%,0)</v>
      </c>
      <c r="J413" s="27"/>
    </row>
    <row r="414" spans="1:10" ht="25.5">
      <c r="A414" s="23" t="s">
        <v>96</v>
      </c>
      <c r="B414" s="23" t="s">
        <v>100</v>
      </c>
      <c r="C414" s="23">
        <v>11</v>
      </c>
      <c r="D414" s="23">
        <v>1394</v>
      </c>
      <c r="E414" s="23">
        <f t="shared" si="19"/>
        <v>15334</v>
      </c>
      <c r="F414" s="2">
        <f t="shared" si="20"/>
        <v>0</v>
      </c>
      <c r="G414" s="2" t="str">
        <f t="shared" ca="1" si="21"/>
        <v>=IF(E414&gt;=20000,E414*10%,0)</v>
      </c>
      <c r="J414" s="27"/>
    </row>
    <row r="415" spans="1:10" ht="25.5">
      <c r="A415" s="23" t="s">
        <v>110</v>
      </c>
      <c r="B415" s="23" t="s">
        <v>94</v>
      </c>
      <c r="C415" s="23">
        <v>62</v>
      </c>
      <c r="D415" s="23">
        <v>1119</v>
      </c>
      <c r="E415" s="23">
        <f t="shared" si="19"/>
        <v>69378</v>
      </c>
      <c r="F415" s="2">
        <f t="shared" si="20"/>
        <v>6937.8</v>
      </c>
      <c r="G415" s="2" t="str">
        <f t="shared" ca="1" si="21"/>
        <v>=IF(E415&gt;=20000,E415*10%,0)</v>
      </c>
      <c r="J415" s="27"/>
    </row>
    <row r="416" spans="1:10" ht="25.5">
      <c r="A416" s="23" t="s">
        <v>109</v>
      </c>
      <c r="B416" s="23" t="s">
        <v>100</v>
      </c>
      <c r="C416" s="23">
        <v>6</v>
      </c>
      <c r="D416" s="23">
        <v>1157</v>
      </c>
      <c r="E416" s="23">
        <f t="shared" si="19"/>
        <v>6942</v>
      </c>
      <c r="F416" s="2">
        <f t="shared" si="20"/>
        <v>0</v>
      </c>
      <c r="G416" s="2" t="str">
        <f t="shared" ca="1" si="21"/>
        <v>=IF(E416&gt;=20000,E416*10%,0)</v>
      </c>
      <c r="J416" s="27"/>
    </row>
    <row r="417" spans="1:10" ht="25.5">
      <c r="A417" s="23" t="s">
        <v>96</v>
      </c>
      <c r="B417" s="23" t="s">
        <v>94</v>
      </c>
      <c r="C417" s="23">
        <v>81</v>
      </c>
      <c r="D417" s="23">
        <v>1479</v>
      </c>
      <c r="E417" s="23">
        <f t="shared" si="19"/>
        <v>119799</v>
      </c>
      <c r="F417" s="2">
        <f t="shared" si="20"/>
        <v>11979.900000000001</v>
      </c>
      <c r="G417" s="2" t="str">
        <f t="shared" ca="1" si="21"/>
        <v>=IF(E417&gt;=20000,E417*10%,0)</v>
      </c>
      <c r="J417" s="27"/>
    </row>
    <row r="418" spans="1:10" ht="25.5">
      <c r="A418" s="23" t="s">
        <v>110</v>
      </c>
      <c r="B418" s="23" t="s">
        <v>91</v>
      </c>
      <c r="C418" s="23">
        <v>44</v>
      </c>
      <c r="D418" s="23">
        <v>1179</v>
      </c>
      <c r="E418" s="23">
        <f t="shared" si="19"/>
        <v>51876</v>
      </c>
      <c r="F418" s="2">
        <f t="shared" si="20"/>
        <v>5187.6000000000004</v>
      </c>
      <c r="G418" s="2" t="str">
        <f t="shared" ca="1" si="21"/>
        <v>=IF(E418&gt;=20000,E418*10%,0)</v>
      </c>
      <c r="J418" s="27"/>
    </row>
    <row r="419" spans="1:10" ht="25.5">
      <c r="A419" s="23" t="s">
        <v>109</v>
      </c>
      <c r="B419" s="23" t="s">
        <v>97</v>
      </c>
      <c r="C419" s="23">
        <v>16</v>
      </c>
      <c r="D419" s="23">
        <v>1274</v>
      </c>
      <c r="E419" s="23">
        <f t="shared" si="19"/>
        <v>20384</v>
      </c>
      <c r="F419" s="2">
        <f t="shared" si="20"/>
        <v>2038.4</v>
      </c>
      <c r="G419" s="2" t="str">
        <f t="shared" ca="1" si="21"/>
        <v>=IF(E419&gt;=20000,E419*10%,0)</v>
      </c>
      <c r="J419" s="27"/>
    </row>
    <row r="420" spans="1:10" ht="25.5">
      <c r="A420" s="23" t="s">
        <v>99</v>
      </c>
      <c r="B420" s="23" t="s">
        <v>97</v>
      </c>
      <c r="C420" s="23">
        <v>54</v>
      </c>
      <c r="D420" s="23">
        <v>1413</v>
      </c>
      <c r="E420" s="23">
        <f t="shared" si="19"/>
        <v>76302</v>
      </c>
      <c r="F420" s="2">
        <f t="shared" si="20"/>
        <v>7630.2000000000007</v>
      </c>
      <c r="G420" s="2" t="str">
        <f t="shared" ca="1" si="21"/>
        <v>=IF(E420&gt;=20000,E420*10%,0)</v>
      </c>
      <c r="J420" s="27"/>
    </row>
    <row r="421" spans="1:10" ht="25.5">
      <c r="A421" s="23" t="s">
        <v>99</v>
      </c>
      <c r="B421" s="23" t="s">
        <v>97</v>
      </c>
      <c r="C421" s="23">
        <v>56</v>
      </c>
      <c r="D421" s="23">
        <v>1463</v>
      </c>
      <c r="E421" s="23">
        <f t="shared" si="19"/>
        <v>81928</v>
      </c>
      <c r="F421" s="2">
        <f t="shared" si="20"/>
        <v>8192.8000000000011</v>
      </c>
      <c r="G421" s="2" t="str">
        <f t="shared" ca="1" si="21"/>
        <v>=IF(E421&gt;=20000,E421*10%,0)</v>
      </c>
      <c r="J421" s="27"/>
    </row>
    <row r="422" spans="1:10" ht="25.5">
      <c r="A422" s="23" t="s">
        <v>109</v>
      </c>
      <c r="B422" s="23" t="s">
        <v>91</v>
      </c>
      <c r="C422" s="23">
        <v>41</v>
      </c>
      <c r="D422" s="23">
        <v>1034</v>
      </c>
      <c r="E422" s="23">
        <f t="shared" si="19"/>
        <v>42394</v>
      </c>
      <c r="F422" s="2">
        <f t="shared" si="20"/>
        <v>4239.4000000000005</v>
      </c>
      <c r="G422" s="2" t="str">
        <f t="shared" ca="1" si="21"/>
        <v>=IF(E422&gt;=20000,E422*10%,0)</v>
      </c>
      <c r="J422" s="27"/>
    </row>
    <row r="423" spans="1:10" ht="25.5">
      <c r="A423" s="23" t="s">
        <v>104</v>
      </c>
      <c r="B423" s="23" t="s">
        <v>94</v>
      </c>
      <c r="C423" s="23">
        <v>67</v>
      </c>
      <c r="D423" s="23">
        <v>1093</v>
      </c>
      <c r="E423" s="23">
        <f t="shared" si="19"/>
        <v>73231</v>
      </c>
      <c r="F423" s="2">
        <f t="shared" si="20"/>
        <v>7323.1</v>
      </c>
      <c r="G423" s="2" t="str">
        <f t="shared" ca="1" si="21"/>
        <v>=IF(E423&gt;=20000,E423*10%,0)</v>
      </c>
      <c r="J423" s="27"/>
    </row>
    <row r="424" spans="1:10" ht="25.5">
      <c r="A424" s="23" t="s">
        <v>99</v>
      </c>
      <c r="B424" s="23" t="s">
        <v>92</v>
      </c>
      <c r="C424" s="23">
        <v>80</v>
      </c>
      <c r="D424" s="23">
        <v>1216</v>
      </c>
      <c r="E424" s="23">
        <f t="shared" si="19"/>
        <v>97280</v>
      </c>
      <c r="F424" s="2">
        <f t="shared" si="20"/>
        <v>9728</v>
      </c>
      <c r="G424" s="2" t="str">
        <f t="shared" ca="1" si="21"/>
        <v>=IF(E424&gt;=20000,E424*10%,0)</v>
      </c>
      <c r="J424" s="27"/>
    </row>
    <row r="425" spans="1:10" ht="25.5">
      <c r="A425" s="23" t="s">
        <v>110</v>
      </c>
      <c r="B425" s="23" t="s">
        <v>105</v>
      </c>
      <c r="C425" s="23">
        <v>32</v>
      </c>
      <c r="D425" s="23">
        <v>1055</v>
      </c>
      <c r="E425" s="23">
        <f t="shared" si="19"/>
        <v>33760</v>
      </c>
      <c r="F425" s="2">
        <f t="shared" si="20"/>
        <v>3376</v>
      </c>
      <c r="G425" s="2" t="str">
        <f t="shared" ca="1" si="21"/>
        <v>=IF(E425&gt;=20000,E425*10%,0)</v>
      </c>
      <c r="J425" s="27"/>
    </row>
    <row r="426" spans="1:10" ht="25.5">
      <c r="A426" s="23" t="s">
        <v>109</v>
      </c>
      <c r="B426" s="23" t="s">
        <v>105</v>
      </c>
      <c r="C426" s="23">
        <v>45</v>
      </c>
      <c r="D426" s="23">
        <v>1309</v>
      </c>
      <c r="E426" s="23">
        <f t="shared" si="19"/>
        <v>58905</v>
      </c>
      <c r="F426" s="2">
        <f t="shared" si="20"/>
        <v>5890.5</v>
      </c>
      <c r="G426" s="2" t="str">
        <f t="shared" ca="1" si="21"/>
        <v>=IF(E426&gt;=20000,E426*10%,0)</v>
      </c>
      <c r="J426" s="27"/>
    </row>
    <row r="427" spans="1:10" ht="25.5">
      <c r="A427" s="23" t="s">
        <v>90</v>
      </c>
      <c r="B427" s="23" t="s">
        <v>92</v>
      </c>
      <c r="C427" s="23">
        <v>37</v>
      </c>
      <c r="D427" s="23">
        <v>1073</v>
      </c>
      <c r="E427" s="23">
        <f t="shared" si="19"/>
        <v>39701</v>
      </c>
      <c r="F427" s="2">
        <f t="shared" si="20"/>
        <v>3970.1000000000004</v>
      </c>
      <c r="G427" s="2" t="str">
        <f t="shared" ca="1" si="21"/>
        <v>=IF(E427&gt;=20000,E427*10%,0)</v>
      </c>
      <c r="J427" s="27"/>
    </row>
    <row r="428" spans="1:10" ht="25.5">
      <c r="A428" s="23" t="s">
        <v>96</v>
      </c>
      <c r="B428" s="23" t="s">
        <v>100</v>
      </c>
      <c r="C428" s="23">
        <v>32</v>
      </c>
      <c r="D428" s="23">
        <v>1195</v>
      </c>
      <c r="E428" s="23">
        <f t="shared" si="19"/>
        <v>38240</v>
      </c>
      <c r="F428" s="2">
        <f t="shared" si="20"/>
        <v>3824</v>
      </c>
      <c r="G428" s="2" t="str">
        <f t="shared" ca="1" si="21"/>
        <v>=IF(E428&gt;=20000,E428*10%,0)</v>
      </c>
      <c r="J428" s="27"/>
    </row>
    <row r="429" spans="1:10" ht="25.5">
      <c r="A429" s="23" t="s">
        <v>90</v>
      </c>
      <c r="B429" s="23" t="s">
        <v>91</v>
      </c>
      <c r="C429" s="23">
        <v>36</v>
      </c>
      <c r="D429" s="23">
        <v>1217</v>
      </c>
      <c r="E429" s="23">
        <f t="shared" si="19"/>
        <v>43812</v>
      </c>
      <c r="F429" s="2">
        <f t="shared" si="20"/>
        <v>4381.2</v>
      </c>
      <c r="G429" s="2" t="str">
        <f t="shared" ca="1" si="21"/>
        <v>=IF(E429&gt;=20000,E429*10%,0)</v>
      </c>
      <c r="J429" s="27"/>
    </row>
    <row r="430" spans="1:10" ht="25.5">
      <c r="A430" s="23" t="s">
        <v>90</v>
      </c>
      <c r="B430" s="23" t="s">
        <v>97</v>
      </c>
      <c r="C430" s="23">
        <v>50</v>
      </c>
      <c r="D430" s="23">
        <v>1007</v>
      </c>
      <c r="E430" s="23">
        <f t="shared" si="19"/>
        <v>50350</v>
      </c>
      <c r="F430" s="2">
        <f t="shared" si="20"/>
        <v>5035</v>
      </c>
      <c r="G430" s="2" t="str">
        <f t="shared" ca="1" si="21"/>
        <v>=IF(E430&gt;=20000,E430*10%,0)</v>
      </c>
      <c r="J430" s="27"/>
    </row>
    <row r="431" spans="1:10" ht="25.5">
      <c r="A431" s="23" t="s">
        <v>109</v>
      </c>
      <c r="B431" s="23" t="s">
        <v>107</v>
      </c>
      <c r="C431" s="23">
        <v>8</v>
      </c>
      <c r="D431" s="23">
        <v>1116</v>
      </c>
      <c r="E431" s="23">
        <f t="shared" si="19"/>
        <v>8928</v>
      </c>
      <c r="F431" s="2">
        <f t="shared" si="20"/>
        <v>0</v>
      </c>
      <c r="G431" s="2" t="str">
        <f t="shared" ca="1" si="21"/>
        <v>=IF(E431&gt;=20000,E431*10%,0)</v>
      </c>
      <c r="J431" s="27"/>
    </row>
    <row r="432" spans="1:10" ht="25.5">
      <c r="A432" s="23" t="s">
        <v>110</v>
      </c>
      <c r="B432" s="23" t="s">
        <v>107</v>
      </c>
      <c r="C432" s="23">
        <v>59</v>
      </c>
      <c r="D432" s="23">
        <v>1034</v>
      </c>
      <c r="E432" s="23">
        <f t="shared" si="19"/>
        <v>61006</v>
      </c>
      <c r="F432" s="2">
        <f t="shared" si="20"/>
        <v>6100.6</v>
      </c>
      <c r="G432" s="2" t="str">
        <f t="shared" ca="1" si="21"/>
        <v>=IF(E432&gt;=20000,E432*10%,0)</v>
      </c>
      <c r="J432" s="27"/>
    </row>
    <row r="433" spans="1:10" ht="25.5">
      <c r="A433" s="23" t="s">
        <v>104</v>
      </c>
      <c r="B433" s="23" t="s">
        <v>97</v>
      </c>
      <c r="C433" s="23">
        <v>26</v>
      </c>
      <c r="D433" s="23">
        <v>1182</v>
      </c>
      <c r="E433" s="23">
        <f t="shared" si="19"/>
        <v>30732</v>
      </c>
      <c r="F433" s="2">
        <f t="shared" si="20"/>
        <v>3073.2000000000003</v>
      </c>
      <c r="G433" s="2" t="str">
        <f t="shared" ca="1" si="21"/>
        <v>=IF(E433&gt;=20000,E433*10%,0)</v>
      </c>
      <c r="J433" s="27"/>
    </row>
    <row r="434" spans="1:10" ht="25.5">
      <c r="A434" s="23" t="s">
        <v>99</v>
      </c>
      <c r="B434" s="23" t="s">
        <v>94</v>
      </c>
      <c r="C434" s="23">
        <v>38</v>
      </c>
      <c r="D434" s="23">
        <v>1314</v>
      </c>
      <c r="E434" s="23">
        <f t="shared" si="19"/>
        <v>49932</v>
      </c>
      <c r="F434" s="2">
        <f t="shared" si="20"/>
        <v>4993.2000000000007</v>
      </c>
      <c r="G434" s="2" t="str">
        <f t="shared" ca="1" si="21"/>
        <v>=IF(E434&gt;=20000,E434*10%,0)</v>
      </c>
      <c r="J434" s="27"/>
    </row>
    <row r="435" spans="1:10" ht="25.5">
      <c r="A435" s="23" t="s">
        <v>90</v>
      </c>
      <c r="B435" s="23" t="s">
        <v>107</v>
      </c>
      <c r="C435" s="23">
        <v>83</v>
      </c>
      <c r="D435" s="23">
        <v>1421</v>
      </c>
      <c r="E435" s="23">
        <f t="shared" si="19"/>
        <v>117943</v>
      </c>
      <c r="F435" s="2">
        <f t="shared" si="20"/>
        <v>11794.300000000001</v>
      </c>
      <c r="G435" s="2" t="str">
        <f t="shared" ca="1" si="21"/>
        <v>=IF(E435&gt;=20000,E435*10%,0)</v>
      </c>
      <c r="J435" s="27"/>
    </row>
    <row r="436" spans="1:10" ht="25.5">
      <c r="A436" s="23" t="s">
        <v>110</v>
      </c>
      <c r="B436" s="23" t="s">
        <v>94</v>
      </c>
      <c r="C436" s="23">
        <v>72</v>
      </c>
      <c r="D436" s="23">
        <v>1229</v>
      </c>
      <c r="E436" s="23">
        <f t="shared" si="19"/>
        <v>88488</v>
      </c>
      <c r="F436" s="2">
        <f t="shared" si="20"/>
        <v>8848.8000000000011</v>
      </c>
      <c r="G436" s="2" t="str">
        <f t="shared" ca="1" si="21"/>
        <v>=IF(E436&gt;=20000,E436*10%,0)</v>
      </c>
      <c r="J436" s="27"/>
    </row>
    <row r="437" spans="1:10" ht="25.5">
      <c r="A437" s="23" t="s">
        <v>109</v>
      </c>
      <c r="B437" s="23" t="s">
        <v>100</v>
      </c>
      <c r="C437" s="23">
        <v>56</v>
      </c>
      <c r="D437" s="23">
        <v>1434</v>
      </c>
      <c r="E437" s="23">
        <f t="shared" si="19"/>
        <v>80304</v>
      </c>
      <c r="F437" s="2">
        <f t="shared" si="20"/>
        <v>8030.4000000000005</v>
      </c>
      <c r="G437" s="2" t="str">
        <f t="shared" ca="1" si="21"/>
        <v>=IF(E437&gt;=20000,E437*10%,0)</v>
      </c>
      <c r="J437" s="27"/>
    </row>
    <row r="438" spans="1:10" ht="25.5">
      <c r="A438" s="23" t="s">
        <v>109</v>
      </c>
      <c r="B438" s="23" t="s">
        <v>100</v>
      </c>
      <c r="C438" s="23">
        <v>88</v>
      </c>
      <c r="D438" s="23">
        <v>1019</v>
      </c>
      <c r="E438" s="23">
        <f t="shared" si="19"/>
        <v>89672</v>
      </c>
      <c r="F438" s="2">
        <f t="shared" si="20"/>
        <v>8967.2000000000007</v>
      </c>
      <c r="G438" s="2" t="str">
        <f t="shared" ca="1" si="21"/>
        <v>=IF(E438&gt;=20000,E438*10%,0)</v>
      </c>
      <c r="J438" s="27"/>
    </row>
    <row r="439" spans="1:10" ht="25.5">
      <c r="A439" s="23" t="s">
        <v>109</v>
      </c>
      <c r="B439" s="23" t="s">
        <v>105</v>
      </c>
      <c r="C439" s="23">
        <v>95</v>
      </c>
      <c r="D439" s="23">
        <v>1259</v>
      </c>
      <c r="E439" s="23">
        <f t="shared" si="19"/>
        <v>119605</v>
      </c>
      <c r="F439" s="2">
        <f t="shared" si="20"/>
        <v>11960.5</v>
      </c>
      <c r="G439" s="2" t="str">
        <f t="shared" ca="1" si="21"/>
        <v>=IF(E439&gt;=20000,E439*10%,0)</v>
      </c>
      <c r="J439" s="27"/>
    </row>
    <row r="440" spans="1:10" ht="25.5">
      <c r="A440" s="23" t="s">
        <v>109</v>
      </c>
      <c r="B440" s="23" t="s">
        <v>105</v>
      </c>
      <c r="C440" s="23">
        <v>20</v>
      </c>
      <c r="D440" s="23">
        <v>1268</v>
      </c>
      <c r="E440" s="23">
        <f t="shared" si="19"/>
        <v>25360</v>
      </c>
      <c r="F440" s="2">
        <f t="shared" si="20"/>
        <v>2536</v>
      </c>
      <c r="G440" s="2" t="str">
        <f t="shared" ca="1" si="21"/>
        <v>=IF(E440&gt;=20000,E440*10%,0)</v>
      </c>
      <c r="J440" s="27"/>
    </row>
    <row r="441" spans="1:10" ht="25.5">
      <c r="A441" s="23" t="s">
        <v>110</v>
      </c>
      <c r="B441" s="23" t="s">
        <v>100</v>
      </c>
      <c r="C441" s="23">
        <v>17</v>
      </c>
      <c r="D441" s="23">
        <v>1287</v>
      </c>
      <c r="E441" s="23">
        <f t="shared" si="19"/>
        <v>21879</v>
      </c>
      <c r="F441" s="2">
        <f t="shared" si="20"/>
        <v>2187.9</v>
      </c>
      <c r="G441" s="2" t="str">
        <f t="shared" ca="1" si="21"/>
        <v>=IF(E441&gt;=20000,E441*10%,0)</v>
      </c>
      <c r="J441" s="27"/>
    </row>
    <row r="442" spans="1:10" ht="25.5">
      <c r="A442" s="23" t="s">
        <v>96</v>
      </c>
      <c r="B442" s="23" t="s">
        <v>97</v>
      </c>
      <c r="C442" s="23">
        <v>40</v>
      </c>
      <c r="D442" s="23">
        <v>1424</v>
      </c>
      <c r="E442" s="23">
        <f t="shared" si="19"/>
        <v>56960</v>
      </c>
      <c r="F442" s="2">
        <f t="shared" si="20"/>
        <v>5696</v>
      </c>
      <c r="G442" s="2" t="str">
        <f t="shared" ca="1" si="21"/>
        <v>=IF(E442&gt;=20000,E442*10%,0)</v>
      </c>
      <c r="J442" s="27"/>
    </row>
    <row r="443" spans="1:10" ht="25.5">
      <c r="A443" s="23" t="s">
        <v>99</v>
      </c>
      <c r="B443" s="23" t="s">
        <v>100</v>
      </c>
      <c r="C443" s="23">
        <v>34</v>
      </c>
      <c r="D443" s="23">
        <v>1317</v>
      </c>
      <c r="E443" s="23">
        <f t="shared" si="19"/>
        <v>44778</v>
      </c>
      <c r="F443" s="2">
        <f t="shared" si="20"/>
        <v>4477.8</v>
      </c>
      <c r="G443" s="2" t="str">
        <f t="shared" ca="1" si="21"/>
        <v>=IF(E443&gt;=20000,E443*10%,0)</v>
      </c>
      <c r="J443" s="27"/>
    </row>
    <row r="444" spans="1:10" ht="25.5">
      <c r="A444" s="23" t="s">
        <v>90</v>
      </c>
      <c r="B444" s="23" t="s">
        <v>92</v>
      </c>
      <c r="C444" s="23">
        <v>49</v>
      </c>
      <c r="D444" s="23">
        <v>1048</v>
      </c>
      <c r="E444" s="23">
        <f t="shared" si="19"/>
        <v>51352</v>
      </c>
      <c r="F444" s="2">
        <f t="shared" si="20"/>
        <v>5135.2000000000007</v>
      </c>
      <c r="G444" s="2" t="str">
        <f t="shared" ca="1" si="21"/>
        <v>=IF(E444&gt;=20000,E444*10%,0)</v>
      </c>
      <c r="J444" s="27"/>
    </row>
    <row r="445" spans="1:10" ht="25.5">
      <c r="A445" s="23" t="s">
        <v>96</v>
      </c>
      <c r="B445" s="23" t="s">
        <v>97</v>
      </c>
      <c r="C445" s="23">
        <v>39</v>
      </c>
      <c r="D445" s="23">
        <v>1354</v>
      </c>
      <c r="E445" s="23">
        <f t="shared" si="19"/>
        <v>52806</v>
      </c>
      <c r="F445" s="2">
        <f t="shared" si="20"/>
        <v>5280.6</v>
      </c>
      <c r="G445" s="2" t="str">
        <f t="shared" ca="1" si="21"/>
        <v>=IF(E445&gt;=20000,E445*10%,0)</v>
      </c>
      <c r="J445" s="27"/>
    </row>
    <row r="446" spans="1:10" ht="25.5">
      <c r="A446" s="23" t="s">
        <v>104</v>
      </c>
      <c r="B446" s="23" t="s">
        <v>107</v>
      </c>
      <c r="C446" s="23">
        <v>61</v>
      </c>
      <c r="D446" s="23">
        <v>1005</v>
      </c>
      <c r="E446" s="23">
        <f t="shared" si="19"/>
        <v>61305</v>
      </c>
      <c r="F446" s="2">
        <f t="shared" si="20"/>
        <v>6130.5</v>
      </c>
      <c r="G446" s="2" t="str">
        <f t="shared" ca="1" si="21"/>
        <v>=IF(E446&gt;=20000,E446*10%,0)</v>
      </c>
      <c r="J446" s="27"/>
    </row>
    <row r="447" spans="1:10" ht="25.5">
      <c r="A447" s="23" t="s">
        <v>104</v>
      </c>
      <c r="B447" s="23" t="s">
        <v>94</v>
      </c>
      <c r="C447" s="23">
        <v>41</v>
      </c>
      <c r="D447" s="23">
        <v>1045</v>
      </c>
      <c r="E447" s="23">
        <f t="shared" si="19"/>
        <v>42845</v>
      </c>
      <c r="F447" s="2">
        <f t="shared" si="20"/>
        <v>4284.5</v>
      </c>
      <c r="G447" s="2" t="str">
        <f t="shared" ca="1" si="21"/>
        <v>=IF(E447&gt;=20000,E447*10%,0)</v>
      </c>
      <c r="J447" s="27"/>
    </row>
    <row r="448" spans="1:10" ht="25.5">
      <c r="A448" s="23" t="s">
        <v>99</v>
      </c>
      <c r="B448" s="23" t="s">
        <v>92</v>
      </c>
      <c r="C448" s="23">
        <v>53</v>
      </c>
      <c r="D448" s="23">
        <v>1207</v>
      </c>
      <c r="E448" s="23">
        <f t="shared" si="19"/>
        <v>63971</v>
      </c>
      <c r="F448" s="2">
        <f t="shared" si="20"/>
        <v>6397.1</v>
      </c>
      <c r="G448" s="2" t="str">
        <f t="shared" ca="1" si="21"/>
        <v>=IF(E448&gt;=20000,E448*10%,0)</v>
      </c>
      <c r="J448" s="27"/>
    </row>
    <row r="449" spans="1:10" ht="25.5">
      <c r="A449" s="23" t="s">
        <v>96</v>
      </c>
      <c r="B449" s="23" t="s">
        <v>92</v>
      </c>
      <c r="C449" s="23">
        <v>50</v>
      </c>
      <c r="D449" s="23">
        <v>1038</v>
      </c>
      <c r="E449" s="23">
        <f t="shared" si="19"/>
        <v>51900</v>
      </c>
      <c r="F449" s="2">
        <f t="shared" si="20"/>
        <v>5190</v>
      </c>
      <c r="G449" s="2" t="str">
        <f t="shared" ca="1" si="21"/>
        <v>=IF(E449&gt;=20000,E449*10%,0)</v>
      </c>
      <c r="J449" s="27"/>
    </row>
    <row r="450" spans="1:10" ht="25.5">
      <c r="A450" s="23" t="s">
        <v>90</v>
      </c>
      <c r="B450" s="23" t="s">
        <v>97</v>
      </c>
      <c r="C450" s="23">
        <v>19</v>
      </c>
      <c r="D450" s="23">
        <v>1213</v>
      </c>
      <c r="E450" s="23">
        <f t="shared" si="19"/>
        <v>23047</v>
      </c>
      <c r="F450" s="2">
        <f t="shared" si="20"/>
        <v>2304.7000000000003</v>
      </c>
      <c r="G450" s="2" t="str">
        <f t="shared" ca="1" si="21"/>
        <v>=IF(E450&gt;=20000,E450*10%,0)</v>
      </c>
      <c r="J450" s="27"/>
    </row>
    <row r="451" spans="1:10" ht="25.5">
      <c r="A451" s="23" t="s">
        <v>90</v>
      </c>
      <c r="B451" s="23" t="s">
        <v>91</v>
      </c>
      <c r="C451" s="23">
        <v>73</v>
      </c>
      <c r="D451" s="23">
        <v>1304</v>
      </c>
      <c r="E451" s="23">
        <f t="shared" ref="E451:E455" si="22">C451*D451</f>
        <v>95192</v>
      </c>
      <c r="F451" s="2">
        <f t="shared" ref="F451:F455" si="23">IF(E451&gt;=20000,E451*10%,0)</f>
        <v>9519.2000000000007</v>
      </c>
      <c r="G451" s="2" t="str">
        <f t="shared" ref="G451:G455" ca="1" si="24">_xlfn.FORMULATEXT(F451)</f>
        <v>=IF(E451&gt;=20000,E451*10%,0)</v>
      </c>
      <c r="J451" s="27"/>
    </row>
    <row r="452" spans="1:10" ht="25.5">
      <c r="A452" s="23" t="s">
        <v>104</v>
      </c>
      <c r="B452" s="23" t="s">
        <v>107</v>
      </c>
      <c r="C452" s="23">
        <v>17</v>
      </c>
      <c r="D452" s="23">
        <v>1412</v>
      </c>
      <c r="E452" s="23">
        <f t="shared" si="22"/>
        <v>24004</v>
      </c>
      <c r="F452" s="2">
        <f t="shared" si="23"/>
        <v>2400.4</v>
      </c>
      <c r="G452" s="2" t="str">
        <f t="shared" ca="1" si="24"/>
        <v>=IF(E452&gt;=20000,E452*10%,0)</v>
      </c>
      <c r="J452" s="27"/>
    </row>
    <row r="453" spans="1:10" ht="25.5">
      <c r="A453" s="23" t="s">
        <v>99</v>
      </c>
      <c r="B453" s="23" t="s">
        <v>91</v>
      </c>
      <c r="C453" s="23">
        <v>13</v>
      </c>
      <c r="D453" s="23">
        <v>1003</v>
      </c>
      <c r="E453" s="23">
        <f t="shared" si="22"/>
        <v>13039</v>
      </c>
      <c r="F453" s="2">
        <f t="shared" si="23"/>
        <v>0</v>
      </c>
      <c r="G453" s="2" t="str">
        <f t="shared" ca="1" si="24"/>
        <v>=IF(E453&gt;=20000,E453*10%,0)</v>
      </c>
      <c r="J453" s="27"/>
    </row>
    <row r="454" spans="1:10" ht="25.5">
      <c r="A454" s="23" t="s">
        <v>104</v>
      </c>
      <c r="B454" s="23" t="s">
        <v>94</v>
      </c>
      <c r="C454" s="23">
        <v>89</v>
      </c>
      <c r="D454" s="23">
        <v>1085</v>
      </c>
      <c r="E454" s="23">
        <f t="shared" si="22"/>
        <v>96565</v>
      </c>
      <c r="F454" s="2">
        <f t="shared" si="23"/>
        <v>9656.5</v>
      </c>
      <c r="G454" s="2" t="str">
        <f t="shared" ca="1" si="24"/>
        <v>=IF(E454&gt;=20000,E454*10%,0)</v>
      </c>
      <c r="J454" s="27"/>
    </row>
    <row r="455" spans="1:10" ht="25.5">
      <c r="A455" s="23" t="s">
        <v>104</v>
      </c>
      <c r="B455" s="23" t="s">
        <v>91</v>
      </c>
      <c r="C455" s="23">
        <v>22</v>
      </c>
      <c r="D455" s="23">
        <v>1305</v>
      </c>
      <c r="E455" s="23">
        <f t="shared" si="22"/>
        <v>28710</v>
      </c>
      <c r="F455" s="2">
        <f t="shared" si="23"/>
        <v>2871</v>
      </c>
      <c r="G455" s="2" t="str">
        <f t="shared" ca="1" si="24"/>
        <v>=IF(E455&gt;=20000,E455*10%,0)</v>
      </c>
      <c r="J455" s="27"/>
    </row>
  </sheetData>
  <pageMargins left="0.7" right="0.7" top="0.75" bottom="0.75" header="0.3" footer="0.3"/>
  <pageSetup orientation="portrait" horizontalDpi="200" verticalDpi="2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showGridLines="0" zoomScale="170" zoomScaleNormal="170" workbookViewId="0">
      <selection activeCell="D3" sqref="D3"/>
    </sheetView>
  </sheetViews>
  <sheetFormatPr defaultRowHeight="15"/>
  <cols>
    <col min="1" max="1" width="12.85546875" bestFit="1" customWidth="1"/>
    <col min="2" max="2" width="10.7109375" bestFit="1" customWidth="1"/>
    <col min="3" max="3" width="5" bestFit="1" customWidth="1"/>
    <col min="4" max="4" width="8.42578125" bestFit="1" customWidth="1"/>
    <col min="5" max="5" width="9.7109375" bestFit="1" customWidth="1"/>
    <col min="6" max="6" width="8" bestFit="1" customWidth="1"/>
    <col min="7" max="7" width="9.140625" style="42" customWidth="1"/>
    <col min="8" max="8" width="1.5703125" customWidth="1"/>
    <col min="9" max="9" width="11.85546875" bestFit="1" customWidth="1"/>
    <col min="10" max="10" width="16.7109375" bestFit="1" customWidth="1"/>
    <col min="11" max="11" width="7.7109375" bestFit="1" customWidth="1"/>
    <col min="12" max="12" width="13" customWidth="1"/>
    <col min="13" max="13" width="25.140625" customWidth="1"/>
  </cols>
  <sheetData>
    <row r="1" spans="1:13" ht="30">
      <c r="A1" s="28" t="s">
        <v>111</v>
      </c>
      <c r="B1" s="28" t="s">
        <v>112</v>
      </c>
      <c r="C1" s="28" t="s">
        <v>113</v>
      </c>
      <c r="D1" s="28" t="s">
        <v>114</v>
      </c>
      <c r="E1" s="28" t="s">
        <v>115</v>
      </c>
      <c r="F1" s="29" t="s">
        <v>116</v>
      </c>
      <c r="G1" s="30" t="s">
        <v>117</v>
      </c>
      <c r="H1" s="31"/>
      <c r="I1" s="32" t="s">
        <v>111</v>
      </c>
      <c r="J1" s="32" t="s">
        <v>113</v>
      </c>
      <c r="K1" s="32" t="s">
        <v>118</v>
      </c>
      <c r="L1" s="32" t="s">
        <v>119</v>
      </c>
    </row>
    <row r="2" spans="1:13" ht="18">
      <c r="A2" s="33">
        <v>131490</v>
      </c>
      <c r="B2" s="33" t="s">
        <v>120</v>
      </c>
      <c r="C2" s="33">
        <v>1395</v>
      </c>
      <c r="D2" s="33">
        <v>4550000</v>
      </c>
      <c r="E2" s="33">
        <v>2326645</v>
      </c>
      <c r="F2" s="34">
        <v>2582214</v>
      </c>
      <c r="G2" s="35" t="s">
        <v>121</v>
      </c>
      <c r="I2" s="36">
        <v>523219</v>
      </c>
      <c r="J2" s="36">
        <v>1394</v>
      </c>
      <c r="K2" s="36" t="s">
        <v>115</v>
      </c>
      <c r="L2" s="36" t="s">
        <v>121</v>
      </c>
      <c r="M2" s="37"/>
    </row>
    <row r="3" spans="1:13" ht="18">
      <c r="A3" s="33">
        <v>523219</v>
      </c>
      <c r="B3" s="33" t="s">
        <v>122</v>
      </c>
      <c r="C3" s="33">
        <v>1395</v>
      </c>
      <c r="D3" s="33">
        <v>1681371</v>
      </c>
      <c r="E3" s="33">
        <v>1082835</v>
      </c>
      <c r="F3" s="34">
        <v>2159155</v>
      </c>
      <c r="G3" s="38"/>
    </row>
    <row r="4" spans="1:13" ht="18">
      <c r="A4" s="33">
        <v>921316</v>
      </c>
      <c r="B4" s="33" t="s">
        <v>120</v>
      </c>
      <c r="C4" s="33">
        <v>1394</v>
      </c>
      <c r="D4" s="33">
        <v>1678525</v>
      </c>
      <c r="E4" s="33">
        <v>1165341</v>
      </c>
      <c r="F4" s="34">
        <v>1616321</v>
      </c>
      <c r="G4" s="38"/>
      <c r="I4" s="336"/>
      <c r="J4" s="336"/>
    </row>
    <row r="5" spans="1:13" ht="18">
      <c r="A5" s="33">
        <v>557364</v>
      </c>
      <c r="B5" s="33" t="s">
        <v>120</v>
      </c>
      <c r="C5" s="33">
        <v>1395</v>
      </c>
      <c r="D5" s="33">
        <v>1539561</v>
      </c>
      <c r="E5" s="33">
        <v>2858228</v>
      </c>
      <c r="F5" s="34">
        <v>2627503</v>
      </c>
      <c r="G5" s="38"/>
      <c r="I5" s="39" t="s">
        <v>123</v>
      </c>
      <c r="J5" s="40">
        <f>MAX(D2:F23)</f>
        <v>4550000</v>
      </c>
    </row>
    <row r="6" spans="1:13" ht="18">
      <c r="A6" s="33">
        <v>1063371</v>
      </c>
      <c r="B6" s="33" t="s">
        <v>120</v>
      </c>
      <c r="C6" s="33">
        <v>1394</v>
      </c>
      <c r="D6" s="33">
        <v>1969819</v>
      </c>
      <c r="E6" s="33">
        <v>1607755</v>
      </c>
      <c r="F6" s="34">
        <v>1687589</v>
      </c>
      <c r="G6" s="38"/>
      <c r="I6" s="39" t="s">
        <v>124</v>
      </c>
      <c r="J6" s="40">
        <f>MIN(D2:F23)</f>
        <v>1016227</v>
      </c>
    </row>
    <row r="7" spans="1:13" ht="18">
      <c r="A7" s="33">
        <v>557364</v>
      </c>
      <c r="B7" s="33" t="s">
        <v>122</v>
      </c>
      <c r="C7" s="33">
        <v>1394</v>
      </c>
      <c r="D7" s="33">
        <v>2932390</v>
      </c>
      <c r="E7" s="33">
        <v>2635896</v>
      </c>
      <c r="F7" s="34">
        <v>1523498</v>
      </c>
      <c r="G7" s="38"/>
      <c r="I7" s="39" t="s">
        <v>125</v>
      </c>
      <c r="J7" s="40">
        <f>MIN(D3:F24)</f>
        <v>1016227</v>
      </c>
    </row>
    <row r="8" spans="1:13" ht="18">
      <c r="A8" s="33">
        <v>197273</v>
      </c>
      <c r="B8" s="33" t="s">
        <v>120</v>
      </c>
      <c r="C8" s="33">
        <v>1394</v>
      </c>
      <c r="D8" s="33">
        <v>2295202</v>
      </c>
      <c r="E8" s="33">
        <v>2569955</v>
      </c>
      <c r="F8" s="34">
        <v>2056611</v>
      </c>
      <c r="G8" s="38"/>
      <c r="I8" s="386" t="s">
        <v>126</v>
      </c>
      <c r="J8" s="386"/>
    </row>
    <row r="9" spans="1:13" ht="18">
      <c r="A9" s="33">
        <v>807289</v>
      </c>
      <c r="B9" s="33" t="s">
        <v>120</v>
      </c>
      <c r="C9" s="33">
        <v>1394</v>
      </c>
      <c r="D9" s="33">
        <v>2326645</v>
      </c>
      <c r="E9" s="33">
        <v>2479107</v>
      </c>
      <c r="F9" s="34">
        <v>2693128</v>
      </c>
      <c r="G9" s="38"/>
      <c r="I9" s="41" t="s">
        <v>127</v>
      </c>
      <c r="J9" s="40" t="s">
        <v>128</v>
      </c>
    </row>
    <row r="10" spans="1:13" ht="18">
      <c r="A10" s="33">
        <v>807289</v>
      </c>
      <c r="B10" s="33" t="s">
        <v>122</v>
      </c>
      <c r="C10" s="33">
        <v>1395</v>
      </c>
      <c r="D10" s="33">
        <v>2073919</v>
      </c>
      <c r="E10" s="33">
        <v>1402573</v>
      </c>
      <c r="F10" s="34">
        <v>1840745</v>
      </c>
      <c r="G10" s="38"/>
      <c r="I10" s="41" t="s">
        <v>129</v>
      </c>
      <c r="J10" s="40" t="s">
        <v>130</v>
      </c>
    </row>
    <row r="11" spans="1:13" ht="18">
      <c r="A11" s="33">
        <v>921316</v>
      </c>
      <c r="B11" s="33" t="s">
        <v>120</v>
      </c>
      <c r="C11" s="33">
        <v>1395</v>
      </c>
      <c r="D11" s="33">
        <v>1521303</v>
      </c>
      <c r="E11" s="33">
        <v>1963294</v>
      </c>
      <c r="F11" s="34">
        <v>2173403</v>
      </c>
      <c r="G11" s="38"/>
      <c r="I11" s="41" t="s">
        <v>131</v>
      </c>
      <c r="J11" s="40" t="s">
        <v>132</v>
      </c>
    </row>
    <row r="12" spans="1:13" ht="18">
      <c r="A12" s="33">
        <v>1063371</v>
      </c>
      <c r="B12" s="33" t="s">
        <v>122</v>
      </c>
      <c r="C12" s="33">
        <v>1395</v>
      </c>
      <c r="D12" s="33">
        <v>2192741</v>
      </c>
      <c r="E12" s="33">
        <v>2582214</v>
      </c>
      <c r="F12" s="34">
        <v>1310183</v>
      </c>
      <c r="G12" s="38"/>
    </row>
    <row r="13" spans="1:13" ht="18">
      <c r="A13" s="33">
        <v>458213</v>
      </c>
      <c r="B13" s="33" t="s">
        <v>122</v>
      </c>
      <c r="C13" s="33">
        <v>1394</v>
      </c>
      <c r="D13" s="33">
        <v>1839548</v>
      </c>
      <c r="E13" s="33">
        <v>1557878</v>
      </c>
      <c r="F13" s="34">
        <v>1067630</v>
      </c>
      <c r="G13" s="38"/>
    </row>
    <row r="14" spans="1:13" ht="18">
      <c r="A14" s="33">
        <v>1063371</v>
      </c>
      <c r="B14" s="33" t="s">
        <v>122</v>
      </c>
      <c r="C14" s="33">
        <v>1394</v>
      </c>
      <c r="D14" s="33">
        <v>2938273</v>
      </c>
      <c r="E14" s="33">
        <v>1409941</v>
      </c>
      <c r="F14" s="34">
        <v>2152629</v>
      </c>
      <c r="G14" s="38"/>
    </row>
    <row r="15" spans="1:13" ht="18">
      <c r="A15" s="33">
        <v>458213</v>
      </c>
      <c r="B15" s="33" t="s">
        <v>120</v>
      </c>
      <c r="C15" s="33">
        <v>1395</v>
      </c>
      <c r="D15" s="33">
        <v>2195832</v>
      </c>
      <c r="E15" s="33">
        <v>2031153</v>
      </c>
      <c r="F15" s="34">
        <v>2671915</v>
      </c>
      <c r="G15" s="38"/>
    </row>
    <row r="16" spans="1:13" ht="18">
      <c r="A16" s="33">
        <v>131490</v>
      </c>
      <c r="B16" s="33" t="s">
        <v>120</v>
      </c>
      <c r="C16" s="33">
        <v>1394</v>
      </c>
      <c r="D16" s="33">
        <v>1345566</v>
      </c>
      <c r="E16" s="33">
        <v>2059847</v>
      </c>
      <c r="F16" s="34">
        <v>2889297</v>
      </c>
      <c r="G16" s="38"/>
    </row>
    <row r="17" spans="1:7" ht="18">
      <c r="A17" s="33">
        <v>879722</v>
      </c>
      <c r="B17" s="33" t="s">
        <v>122</v>
      </c>
      <c r="C17" s="33">
        <v>1394</v>
      </c>
      <c r="D17" s="33">
        <v>2745436</v>
      </c>
      <c r="E17" s="33">
        <v>2843820</v>
      </c>
      <c r="F17" s="34">
        <v>1783218</v>
      </c>
      <c r="G17" s="38"/>
    </row>
    <row r="18" spans="1:7" ht="18">
      <c r="A18" s="33">
        <v>879722</v>
      </c>
      <c r="B18" s="33" t="s">
        <v>120</v>
      </c>
      <c r="C18" s="33">
        <v>1395</v>
      </c>
      <c r="D18" s="33">
        <v>2123300</v>
      </c>
      <c r="E18" s="33">
        <v>1016227</v>
      </c>
      <c r="F18" s="34">
        <v>1896893</v>
      </c>
      <c r="G18" s="38"/>
    </row>
    <row r="19" spans="1:7" ht="18">
      <c r="A19" s="33">
        <v>893728</v>
      </c>
      <c r="B19" s="33" t="s">
        <v>120</v>
      </c>
      <c r="C19" s="33">
        <v>1394</v>
      </c>
      <c r="D19" s="33">
        <v>2057974</v>
      </c>
      <c r="E19" s="33">
        <v>2352884</v>
      </c>
      <c r="F19" s="34">
        <v>1503276</v>
      </c>
      <c r="G19" s="38"/>
    </row>
    <row r="20" spans="1:7" ht="18">
      <c r="A20" s="33">
        <v>893728</v>
      </c>
      <c r="B20" s="33" t="s">
        <v>120</v>
      </c>
      <c r="C20" s="33">
        <v>1395</v>
      </c>
      <c r="D20" s="33">
        <v>1586561</v>
      </c>
      <c r="E20" s="33">
        <v>1799796</v>
      </c>
      <c r="F20" s="34">
        <v>2783521</v>
      </c>
      <c r="G20" s="38"/>
    </row>
    <row r="21" spans="1:7" ht="18">
      <c r="A21" s="33">
        <v>1060272</v>
      </c>
      <c r="B21" s="33" t="s">
        <v>120</v>
      </c>
      <c r="C21" s="33">
        <v>1394</v>
      </c>
      <c r="D21" s="33">
        <v>2721002</v>
      </c>
      <c r="E21" s="33">
        <v>2144964</v>
      </c>
      <c r="F21" s="34">
        <v>1434498</v>
      </c>
      <c r="G21" s="38"/>
    </row>
    <row r="22" spans="1:7" ht="18">
      <c r="A22" s="33">
        <v>197273</v>
      </c>
      <c r="B22" s="33" t="s">
        <v>120</v>
      </c>
      <c r="C22" s="33">
        <v>1395</v>
      </c>
      <c r="D22" s="33">
        <v>2773291</v>
      </c>
      <c r="E22" s="33">
        <v>2871665</v>
      </c>
      <c r="F22" s="34">
        <v>2763000</v>
      </c>
      <c r="G22" s="38"/>
    </row>
    <row r="23" spans="1:7" ht="18">
      <c r="A23" s="33">
        <v>1060272</v>
      </c>
      <c r="B23" s="33" t="s">
        <v>122</v>
      </c>
      <c r="C23" s="33">
        <v>1395</v>
      </c>
      <c r="D23" s="33">
        <v>1387378</v>
      </c>
      <c r="E23" s="33">
        <v>2609833</v>
      </c>
      <c r="F23" s="34">
        <v>2637924</v>
      </c>
      <c r="G23" s="38"/>
    </row>
  </sheetData>
  <mergeCells count="2">
    <mergeCell ref="I4:J4"/>
    <mergeCell ref="I8:J8"/>
  </mergeCell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zoomScale="180" zoomScaleNormal="180" workbookViewId="0">
      <selection activeCell="D3" sqref="D3"/>
    </sheetView>
  </sheetViews>
  <sheetFormatPr defaultRowHeight="22.5"/>
  <cols>
    <col min="1" max="4" width="9.140625" style="2"/>
    <col min="5" max="5" width="13.42578125" style="2" bestFit="1" customWidth="1"/>
    <col min="6" max="6" width="17.28515625" style="2" bestFit="1" customWidth="1"/>
    <col min="7" max="7" width="12.7109375" style="2" bestFit="1" customWidth="1"/>
    <col min="8" max="16384" width="9.140625" style="2"/>
  </cols>
  <sheetData>
    <row r="1" spans="1:6">
      <c r="A1" s="1" t="s">
        <v>0</v>
      </c>
      <c r="B1" s="1" t="s">
        <v>1</v>
      </c>
      <c r="C1" s="1" t="s">
        <v>2</v>
      </c>
      <c r="D1" s="1" t="s">
        <v>3</v>
      </c>
      <c r="E1" s="1" t="s">
        <v>4</v>
      </c>
    </row>
    <row r="2" spans="1:6">
      <c r="A2" s="3">
        <v>1</v>
      </c>
      <c r="B2" s="3" t="s">
        <v>5</v>
      </c>
      <c r="C2" s="3">
        <v>2000</v>
      </c>
      <c r="D2" s="3">
        <v>5</v>
      </c>
      <c r="E2" s="4">
        <f>D2*C2</f>
        <v>10000</v>
      </c>
      <c r="F2" s="2" t="str">
        <f ca="1">_xlfn.FORMULATEXT(E2)</f>
        <v>=D2*C2</v>
      </c>
    </row>
    <row r="3" spans="1:6">
      <c r="A3" s="3">
        <v>2</v>
      </c>
      <c r="B3" s="3" t="s">
        <v>6</v>
      </c>
      <c r="C3" s="3">
        <v>1500</v>
      </c>
      <c r="D3" s="3">
        <v>7</v>
      </c>
      <c r="E3" s="4">
        <f>D3*C3</f>
        <v>10500</v>
      </c>
      <c r="F3" s="2" t="str">
        <f ca="1">_xlfn.FORMULATEXT(E3)</f>
        <v>=D3*C3</v>
      </c>
    </row>
    <row r="4" spans="1:6">
      <c r="A4" s="3">
        <v>3</v>
      </c>
      <c r="B4" s="3" t="s">
        <v>7</v>
      </c>
      <c r="C4" s="3">
        <v>53000</v>
      </c>
      <c r="D4" s="3">
        <v>3</v>
      </c>
      <c r="E4" s="4">
        <f>D4*C4</f>
        <v>159000</v>
      </c>
      <c r="F4" s="2" t="str">
        <f ca="1">_xlfn.FORMULATEXT(E4)</f>
        <v>=D4*C4</v>
      </c>
    </row>
    <row r="5" spans="1:6">
      <c r="A5" s="3">
        <v>4</v>
      </c>
      <c r="B5" s="3" t="s">
        <v>8</v>
      </c>
      <c r="C5" s="3">
        <v>3000</v>
      </c>
      <c r="D5" s="3">
        <v>15</v>
      </c>
      <c r="E5" s="4">
        <f>D5*C5</f>
        <v>45000</v>
      </c>
      <c r="F5" s="2" t="str">
        <f ca="1">_xlfn.FORMULATEXT(E5)</f>
        <v>=D5*C5</v>
      </c>
    </row>
    <row r="6" spans="1:6">
      <c r="A6" s="366" t="s">
        <v>9</v>
      </c>
      <c r="B6" s="366"/>
      <c r="C6" s="366"/>
      <c r="D6" s="366"/>
      <c r="E6" s="5">
        <f>SUM(E2:E5)</f>
        <v>224500</v>
      </c>
      <c r="F6" s="2" t="str">
        <f ca="1">_xlfn.FORMULATEXT(E6)</f>
        <v>=SUM(E2:E5)</v>
      </c>
    </row>
    <row r="7" spans="1:6">
      <c r="A7" s="366" t="s">
        <v>10</v>
      </c>
      <c r="B7" s="366"/>
      <c r="C7" s="366"/>
      <c r="D7" s="366"/>
      <c r="E7" s="6">
        <v>0.18</v>
      </c>
    </row>
    <row r="8" spans="1:6">
      <c r="A8" s="366" t="s">
        <v>11</v>
      </c>
      <c r="B8" s="366"/>
      <c r="C8" s="366"/>
      <c r="D8" s="366"/>
      <c r="E8" s="7">
        <f>E6*E7</f>
        <v>40410</v>
      </c>
      <c r="F8" s="2" t="str">
        <f ca="1">_xlfn.FORMULATEXT(E8)</f>
        <v>=E6*E7</v>
      </c>
    </row>
    <row r="9" spans="1:6">
      <c r="A9" s="366" t="s">
        <v>12</v>
      </c>
      <c r="B9" s="366"/>
      <c r="C9" s="366"/>
      <c r="D9" s="366"/>
      <c r="E9" s="7">
        <f>E6-E8</f>
        <v>184090</v>
      </c>
      <c r="F9" s="2" t="str">
        <f ca="1">_xlfn.FORMULATEXT(E9)</f>
        <v>=E6-E8</v>
      </c>
    </row>
  </sheetData>
  <mergeCells count="4">
    <mergeCell ref="A6:D6"/>
    <mergeCell ref="A7:D7"/>
    <mergeCell ref="A8:D8"/>
    <mergeCell ref="A9:D9"/>
  </mergeCells>
  <pageMargins left="0.7" right="0.7" top="0.75" bottom="0.75" header="0.3" footer="0.3"/>
  <pageSetup orientation="portrait" horizontalDpi="200" verticalDpi="2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zoomScale="180" zoomScaleNormal="180" workbookViewId="0">
      <selection activeCell="D3" sqref="D3"/>
    </sheetView>
  </sheetViews>
  <sheetFormatPr defaultRowHeight="22.5"/>
  <cols>
    <col min="1" max="4" width="9.140625" style="2"/>
    <col min="5" max="5" width="13.42578125" style="2" bestFit="1" customWidth="1"/>
    <col min="6" max="6" width="17.28515625" style="2" bestFit="1" customWidth="1"/>
    <col min="7" max="7" width="12.7109375" style="2" bestFit="1" customWidth="1"/>
    <col min="8" max="16384" width="9.140625" style="2"/>
  </cols>
  <sheetData>
    <row r="1" spans="1:8">
      <c r="A1" s="1" t="s">
        <v>0</v>
      </c>
      <c r="B1" s="1" t="s">
        <v>1</v>
      </c>
      <c r="C1" s="1" t="s">
        <v>2</v>
      </c>
      <c r="D1" s="1" t="s">
        <v>3</v>
      </c>
      <c r="E1" s="1" t="s">
        <v>4</v>
      </c>
      <c r="F1" s="2" t="s">
        <v>11</v>
      </c>
    </row>
    <row r="2" spans="1:8">
      <c r="A2" s="3">
        <v>1</v>
      </c>
      <c r="B2" s="3" t="s">
        <v>5</v>
      </c>
      <c r="C2" s="3">
        <v>2000</v>
      </c>
      <c r="D2" s="3">
        <v>5</v>
      </c>
      <c r="E2" s="4">
        <f>D2*C2</f>
        <v>10000</v>
      </c>
      <c r="F2" s="8">
        <f>E2*$H$2</f>
        <v>1200</v>
      </c>
      <c r="G2" s="2" t="s">
        <v>10</v>
      </c>
      <c r="H2" s="9">
        <v>0.12</v>
      </c>
    </row>
    <row r="3" spans="1:8">
      <c r="A3" s="3">
        <v>2</v>
      </c>
      <c r="B3" s="3" t="s">
        <v>6</v>
      </c>
      <c r="C3" s="3">
        <v>1500</v>
      </c>
      <c r="D3" s="3">
        <v>7</v>
      </c>
      <c r="E3" s="4">
        <f>D3*C3</f>
        <v>10500</v>
      </c>
      <c r="F3" s="8">
        <f>E3*$H$2</f>
        <v>1260</v>
      </c>
    </row>
    <row r="4" spans="1:8">
      <c r="A4" s="3">
        <v>3</v>
      </c>
      <c r="B4" s="3" t="s">
        <v>7</v>
      </c>
      <c r="C4" s="3">
        <v>53000</v>
      </c>
      <c r="D4" s="3">
        <v>3</v>
      </c>
      <c r="E4" s="4">
        <f>D4*C4</f>
        <v>159000</v>
      </c>
      <c r="F4" s="8">
        <f>E4*$H$2</f>
        <v>19080</v>
      </c>
    </row>
    <row r="5" spans="1:8">
      <c r="A5" s="3">
        <v>4</v>
      </c>
      <c r="B5" s="3" t="s">
        <v>8</v>
      </c>
      <c r="C5" s="3">
        <v>3000</v>
      </c>
      <c r="D5" s="3">
        <v>15</v>
      </c>
      <c r="E5" s="4">
        <f>D5*C5</f>
        <v>45000</v>
      </c>
      <c r="F5" s="8">
        <f>E5*$H$2</f>
        <v>5400</v>
      </c>
    </row>
    <row r="6" spans="1:8">
      <c r="A6"/>
      <c r="B6"/>
      <c r="C6"/>
      <c r="D6"/>
      <c r="E6"/>
    </row>
    <row r="7" spans="1:8">
      <c r="A7"/>
      <c r="B7"/>
      <c r="C7"/>
      <c r="D7"/>
      <c r="E7"/>
    </row>
    <row r="8" spans="1:8">
      <c r="A8"/>
      <c r="B8"/>
      <c r="C8"/>
      <c r="D8"/>
      <c r="E8"/>
    </row>
    <row r="9" spans="1:8">
      <c r="A9"/>
      <c r="B9"/>
      <c r="C9"/>
      <c r="D9"/>
      <c r="E9"/>
    </row>
  </sheetData>
  <pageMargins left="0.7" right="0.7" top="0.75" bottom="0.75" header="0.3" footer="0.3"/>
  <pageSetup orientation="portrait" horizontalDpi="200" verticalDpi="2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1"/>
  <sheetViews>
    <sheetView zoomScale="55" zoomScaleNormal="55" workbookViewId="0">
      <selection activeCell="D3" sqref="D3"/>
    </sheetView>
  </sheetViews>
  <sheetFormatPr defaultRowHeight="17.25"/>
  <cols>
    <col min="1" max="1" width="13.85546875" style="13" bestFit="1" customWidth="1"/>
    <col min="2" max="2" width="9" style="13" bestFit="1" customWidth="1"/>
    <col min="3" max="3" width="16.85546875" style="13" bestFit="1" customWidth="1"/>
    <col min="4" max="4" width="27.5703125" style="13" customWidth="1"/>
    <col min="5" max="5" width="18.140625" style="13" bestFit="1" customWidth="1"/>
    <col min="6" max="6" width="20.85546875" style="13" customWidth="1"/>
    <col min="7" max="7" width="13.42578125" style="13" customWidth="1"/>
    <col min="8" max="8" width="13.140625" style="13" customWidth="1"/>
    <col min="9" max="9" width="19" style="13" customWidth="1"/>
    <col min="10" max="10" width="17.85546875" style="13" customWidth="1"/>
    <col min="11" max="11" width="15" style="13" customWidth="1"/>
    <col min="12" max="12" width="10.42578125" style="13" customWidth="1"/>
    <col min="13" max="13" width="9.140625" style="13"/>
    <col min="14" max="14" width="11.140625" style="13" customWidth="1"/>
    <col min="15" max="20" width="9.140625" style="13"/>
    <col min="21" max="21" width="33.42578125" style="13" customWidth="1"/>
    <col min="22" max="16384" width="9.140625" style="13"/>
  </cols>
  <sheetData>
    <row r="1" spans="1:27" ht="74.25">
      <c r="A1" s="10" t="s">
        <v>13</v>
      </c>
      <c r="B1" s="10" t="s">
        <v>14</v>
      </c>
      <c r="C1" s="10" t="s">
        <v>15</v>
      </c>
      <c r="D1" s="11" t="s">
        <v>16</v>
      </c>
      <c r="E1" s="11" t="s">
        <v>17</v>
      </c>
      <c r="F1" s="10" t="s">
        <v>18</v>
      </c>
      <c r="G1" s="10" t="s">
        <v>19</v>
      </c>
      <c r="H1" s="10" t="s">
        <v>20</v>
      </c>
      <c r="I1" s="10" t="s">
        <v>21</v>
      </c>
      <c r="J1" s="11" t="s">
        <v>22</v>
      </c>
      <c r="K1" s="11" t="s">
        <v>23</v>
      </c>
      <c r="L1" s="11" t="s">
        <v>24</v>
      </c>
      <c r="M1" s="11" t="s">
        <v>20</v>
      </c>
      <c r="N1" s="12" t="s">
        <v>25</v>
      </c>
      <c r="O1" s="12" t="s">
        <v>26</v>
      </c>
      <c r="P1" s="12" t="s">
        <v>27</v>
      </c>
      <c r="Q1" s="12" t="s">
        <v>28</v>
      </c>
      <c r="R1" s="12" t="s">
        <v>29</v>
      </c>
      <c r="S1" s="12" t="s">
        <v>30</v>
      </c>
    </row>
    <row r="2" spans="1:27" ht="33.75">
      <c r="A2" s="14">
        <v>346</v>
      </c>
      <c r="B2" s="14" t="s">
        <v>31</v>
      </c>
      <c r="C2" s="14" t="s">
        <v>32</v>
      </c>
      <c r="D2" s="14" t="str">
        <f>B2&amp;" "&amp;C2</f>
        <v>علیرضا اکبری</v>
      </c>
      <c r="E2" s="14">
        <v>191</v>
      </c>
      <c r="F2" s="14">
        <v>2</v>
      </c>
      <c r="G2" s="14">
        <v>4</v>
      </c>
      <c r="H2" s="14">
        <v>558737</v>
      </c>
      <c r="I2" s="14">
        <v>10406</v>
      </c>
      <c r="J2" s="15">
        <f>IF(E2&gt;=186,186,E2)</f>
        <v>186</v>
      </c>
      <c r="K2" s="16">
        <f>IF(E2&gt;186,E2-186,0)</f>
        <v>5</v>
      </c>
      <c r="L2" s="15">
        <f>IF(J2&lt;186,186-J2,0)</f>
        <v>0</v>
      </c>
      <c r="M2" s="15">
        <f>Sheet5!$E$15*Sheet5!$E$12</f>
        <v>1116000</v>
      </c>
      <c r="N2" s="17">
        <f>K2*Sheet5!$E$14*Sheet5!$E$15</f>
        <v>42000</v>
      </c>
      <c r="O2" s="15">
        <f>L2*Sheet5!$E$13*Sheet5!$E$15</f>
        <v>0</v>
      </c>
      <c r="P2" s="15">
        <v>68705</v>
      </c>
      <c r="Q2" s="15">
        <f>Sheet5!$E$6*Salary!M2</f>
        <v>78120.000000000015</v>
      </c>
      <c r="R2" s="15">
        <f>Q2+O2</f>
        <v>78120.000000000015</v>
      </c>
      <c r="S2" s="15">
        <f>M2+N2-R2+P2</f>
        <v>1148585</v>
      </c>
      <c r="U2" s="18"/>
    </row>
    <row r="3" spans="1:27" ht="33.75">
      <c r="A3" s="14">
        <v>516</v>
      </c>
      <c r="B3" s="14" t="s">
        <v>33</v>
      </c>
      <c r="C3" s="14" t="s">
        <v>34</v>
      </c>
      <c r="D3" s="14" t="str">
        <f t="shared" ref="D3:D66" si="0">B3&amp;" "&amp;C3</f>
        <v>مصطفي حاتمي</v>
      </c>
      <c r="E3" s="14">
        <v>182</v>
      </c>
      <c r="F3" s="14">
        <v>2</v>
      </c>
      <c r="G3" s="14">
        <v>0</v>
      </c>
      <c r="H3" s="14">
        <v>619200</v>
      </c>
      <c r="I3" s="14">
        <v>19002</v>
      </c>
      <c r="J3" s="15">
        <f t="shared" ref="J3:J66" si="1">IF(E3&gt;=186,186,E3)</f>
        <v>182</v>
      </c>
      <c r="K3" s="16">
        <f t="shared" ref="K3:K66" si="2">IF(E3&gt;186,E3-186,0)</f>
        <v>0</v>
      </c>
      <c r="L3" s="15">
        <f t="shared" ref="L3:L66" si="3">IF(J3&lt;186,186-J3,0)</f>
        <v>4</v>
      </c>
      <c r="M3" s="15">
        <f>Sheet5!$E$15*Sheet5!$E$12</f>
        <v>1116000</v>
      </c>
      <c r="N3" s="17">
        <f>K3*Sheet5!$E$14*Sheet5!$E$15</f>
        <v>0</v>
      </c>
      <c r="O3" s="15">
        <f>L3*Sheet5!$E$13*Sheet5!$E$15</f>
        <v>24000</v>
      </c>
      <c r="P3" s="15">
        <v>77752</v>
      </c>
      <c r="Q3" s="15">
        <f>Sheet5!$E$6*Salary!M3</f>
        <v>78120.000000000015</v>
      </c>
      <c r="R3" s="15">
        <f t="shared" ref="R3:R64" si="4">Q3+O3</f>
        <v>102120.00000000001</v>
      </c>
      <c r="S3" s="15">
        <f t="shared" ref="S3:S66" si="5">M3+N3-R3+P3</f>
        <v>1091632</v>
      </c>
    </row>
    <row r="4" spans="1:27" ht="33.75">
      <c r="A4" s="14">
        <v>440</v>
      </c>
      <c r="B4" s="14" t="s">
        <v>35</v>
      </c>
      <c r="C4" s="14" t="s">
        <v>36</v>
      </c>
      <c r="D4" s="14" t="str">
        <f t="shared" si="0"/>
        <v>مجتبي مهديون</v>
      </c>
      <c r="E4" s="14">
        <v>177</v>
      </c>
      <c r="F4" s="14">
        <v>1</v>
      </c>
      <c r="G4" s="14">
        <v>1</v>
      </c>
      <c r="H4" s="14">
        <v>615407</v>
      </c>
      <c r="I4" s="14">
        <v>45470</v>
      </c>
      <c r="J4" s="15">
        <f t="shared" si="1"/>
        <v>177</v>
      </c>
      <c r="K4" s="16">
        <f t="shared" si="2"/>
        <v>0</v>
      </c>
      <c r="L4" s="15">
        <f t="shared" si="3"/>
        <v>9</v>
      </c>
      <c r="M4" s="15">
        <f>Sheet5!$E$15*Sheet5!$E$12</f>
        <v>1116000</v>
      </c>
      <c r="N4" s="17">
        <f>K4*Sheet5!$E$14*Sheet5!$E$15</f>
        <v>0</v>
      </c>
      <c r="O4" s="15">
        <f>L4*Sheet5!$E$13*Sheet5!$E$15</f>
        <v>54000</v>
      </c>
      <c r="P4" s="15">
        <v>85760</v>
      </c>
      <c r="Q4" s="15">
        <f>Sheet5!$E$6*Salary!M4</f>
        <v>78120.000000000015</v>
      </c>
      <c r="R4" s="15">
        <f t="shared" si="4"/>
        <v>132120</v>
      </c>
      <c r="S4" s="15">
        <f t="shared" si="5"/>
        <v>1069640</v>
      </c>
      <c r="U4"/>
      <c r="V4"/>
      <c r="W4"/>
      <c r="X4"/>
      <c r="Y4"/>
      <c r="Z4"/>
      <c r="AA4"/>
    </row>
    <row r="5" spans="1:27" ht="33.75">
      <c r="A5" s="14">
        <v>319</v>
      </c>
      <c r="B5" s="14" t="s">
        <v>37</v>
      </c>
      <c r="C5" s="14" t="s">
        <v>38</v>
      </c>
      <c r="D5" s="14" t="str">
        <f t="shared" si="0"/>
        <v>معصومه گرامي</v>
      </c>
      <c r="E5" s="14">
        <v>187</v>
      </c>
      <c r="F5" s="14">
        <v>2</v>
      </c>
      <c r="G5" s="14">
        <v>2</v>
      </c>
      <c r="H5" s="14">
        <v>656989</v>
      </c>
      <c r="I5" s="14">
        <v>23176</v>
      </c>
      <c r="J5" s="15">
        <f t="shared" si="1"/>
        <v>186</v>
      </c>
      <c r="K5" s="16">
        <f t="shared" si="2"/>
        <v>1</v>
      </c>
      <c r="L5" s="15">
        <f t="shared" si="3"/>
        <v>0</v>
      </c>
      <c r="M5" s="15">
        <f>Sheet5!$E$15*Sheet5!$E$12</f>
        <v>1116000</v>
      </c>
      <c r="N5" s="17">
        <f>K5*Sheet5!$E$14*Sheet5!$E$15</f>
        <v>8400</v>
      </c>
      <c r="O5" s="15">
        <f>L5*Sheet5!$E$13*Sheet5!$E$15</f>
        <v>0</v>
      </c>
      <c r="P5" s="15">
        <v>51996</v>
      </c>
      <c r="Q5" s="15">
        <f>Sheet5!$E$6*Salary!M5</f>
        <v>78120.000000000015</v>
      </c>
      <c r="R5" s="15">
        <f t="shared" si="4"/>
        <v>78120.000000000015</v>
      </c>
      <c r="S5" s="15">
        <f t="shared" si="5"/>
        <v>1098276</v>
      </c>
      <c r="U5"/>
      <c r="V5"/>
      <c r="W5"/>
      <c r="X5"/>
      <c r="Y5"/>
      <c r="Z5"/>
      <c r="AA5"/>
    </row>
    <row r="6" spans="1:27" ht="33.75">
      <c r="A6" s="14">
        <v>509</v>
      </c>
      <c r="B6" s="14" t="s">
        <v>39</v>
      </c>
      <c r="C6" s="14" t="s">
        <v>40</v>
      </c>
      <c r="D6" s="14" t="str">
        <f t="shared" si="0"/>
        <v>كريم فرهودي</v>
      </c>
      <c r="E6" s="14">
        <v>175</v>
      </c>
      <c r="F6" s="14">
        <v>1</v>
      </c>
      <c r="G6" s="14">
        <v>4</v>
      </c>
      <c r="H6" s="14">
        <v>556315</v>
      </c>
      <c r="I6" s="14">
        <v>27069</v>
      </c>
      <c r="J6" s="15">
        <f t="shared" si="1"/>
        <v>175</v>
      </c>
      <c r="K6" s="16">
        <f t="shared" si="2"/>
        <v>0</v>
      </c>
      <c r="L6" s="15">
        <f t="shared" si="3"/>
        <v>11</v>
      </c>
      <c r="M6" s="15">
        <f>Sheet5!$E$15*Sheet5!$E$12</f>
        <v>1116000</v>
      </c>
      <c r="N6" s="17">
        <f>K6*Sheet5!$E$14*Sheet5!$E$15</f>
        <v>0</v>
      </c>
      <c r="O6" s="15">
        <f>L6*Sheet5!$E$13*Sheet5!$E$15</f>
        <v>66000</v>
      </c>
      <c r="P6" s="15">
        <v>62142</v>
      </c>
      <c r="Q6" s="15">
        <f>Sheet5!$E$6*Salary!M6</f>
        <v>78120.000000000015</v>
      </c>
      <c r="R6" s="15">
        <f t="shared" si="4"/>
        <v>144120</v>
      </c>
      <c r="S6" s="15">
        <f t="shared" si="5"/>
        <v>1034022</v>
      </c>
      <c r="U6"/>
      <c r="V6"/>
      <c r="W6"/>
      <c r="X6"/>
      <c r="Y6"/>
      <c r="Z6"/>
      <c r="AA6"/>
    </row>
    <row r="7" spans="1:27" ht="33.75">
      <c r="A7" s="14">
        <v>391</v>
      </c>
      <c r="B7" s="14" t="s">
        <v>39</v>
      </c>
      <c r="C7" s="14" t="s">
        <v>41</v>
      </c>
      <c r="D7" s="14" t="str">
        <f t="shared" si="0"/>
        <v>كريم محرم زاده</v>
      </c>
      <c r="E7" s="14">
        <v>186</v>
      </c>
      <c r="F7" s="14">
        <v>2</v>
      </c>
      <c r="G7" s="14">
        <v>1</v>
      </c>
      <c r="H7" s="14">
        <v>596744</v>
      </c>
      <c r="I7" s="14">
        <v>52756</v>
      </c>
      <c r="J7" s="15">
        <f t="shared" si="1"/>
        <v>186</v>
      </c>
      <c r="K7" s="16">
        <f t="shared" si="2"/>
        <v>0</v>
      </c>
      <c r="L7" s="15">
        <f t="shared" si="3"/>
        <v>0</v>
      </c>
      <c r="M7" s="15">
        <f>Sheet5!$E$15*Sheet5!$E$12</f>
        <v>1116000</v>
      </c>
      <c r="N7" s="17">
        <f>K7*Sheet5!$E$14*Sheet5!$E$15</f>
        <v>0</v>
      </c>
      <c r="O7" s="15">
        <f>L7*Sheet5!$E$13*Sheet5!$E$15</f>
        <v>0</v>
      </c>
      <c r="P7" s="15">
        <v>57926</v>
      </c>
      <c r="Q7" s="15">
        <f>Sheet5!$E$6*Salary!M7</f>
        <v>78120.000000000015</v>
      </c>
      <c r="R7" s="15">
        <f t="shared" si="4"/>
        <v>78120.000000000015</v>
      </c>
      <c r="S7" s="15">
        <f t="shared" si="5"/>
        <v>1095806</v>
      </c>
      <c r="U7"/>
      <c r="V7"/>
      <c r="W7"/>
      <c r="X7"/>
      <c r="Y7"/>
      <c r="Z7"/>
      <c r="AA7"/>
    </row>
    <row r="8" spans="1:27" ht="33.75">
      <c r="A8" s="14">
        <v>325</v>
      </c>
      <c r="B8" s="14" t="s">
        <v>42</v>
      </c>
      <c r="C8" s="14" t="s">
        <v>43</v>
      </c>
      <c r="D8" s="14" t="str">
        <f t="shared" si="0"/>
        <v>يوسف پورمنوچهري</v>
      </c>
      <c r="E8" s="14">
        <v>189</v>
      </c>
      <c r="F8" s="14">
        <v>3</v>
      </c>
      <c r="G8" s="14">
        <v>4</v>
      </c>
      <c r="H8" s="14">
        <v>695154</v>
      </c>
      <c r="I8" s="14">
        <v>60667</v>
      </c>
      <c r="J8" s="15">
        <f t="shared" si="1"/>
        <v>186</v>
      </c>
      <c r="K8" s="16">
        <f t="shared" si="2"/>
        <v>3</v>
      </c>
      <c r="L8" s="15">
        <f t="shared" si="3"/>
        <v>0</v>
      </c>
      <c r="M8" s="15">
        <f>Sheet5!$E$15*Sheet5!$E$12</f>
        <v>1116000</v>
      </c>
      <c r="N8" s="17">
        <f>K8*Sheet5!$E$14*Sheet5!$E$15</f>
        <v>25199.999999999996</v>
      </c>
      <c r="O8" s="15">
        <f>L8*Sheet5!$E$13*Sheet5!$E$15</f>
        <v>0</v>
      </c>
      <c r="P8" s="15">
        <v>68094</v>
      </c>
      <c r="Q8" s="15">
        <f>Sheet5!$E$6*Salary!M8</f>
        <v>78120.000000000015</v>
      </c>
      <c r="R8" s="15">
        <f t="shared" si="4"/>
        <v>78120.000000000015</v>
      </c>
      <c r="S8" s="15">
        <f t="shared" si="5"/>
        <v>1131174</v>
      </c>
      <c r="U8"/>
      <c r="V8"/>
      <c r="W8"/>
      <c r="X8"/>
      <c r="Y8"/>
      <c r="Z8"/>
      <c r="AA8"/>
    </row>
    <row r="9" spans="1:27" ht="33.75">
      <c r="A9" s="14">
        <v>494</v>
      </c>
      <c r="B9" s="14" t="s">
        <v>44</v>
      </c>
      <c r="C9" s="14" t="s">
        <v>45</v>
      </c>
      <c r="D9" s="14" t="str">
        <f t="shared" si="0"/>
        <v>تقي كفائي</v>
      </c>
      <c r="E9" s="14">
        <v>194</v>
      </c>
      <c r="F9" s="14">
        <v>3</v>
      </c>
      <c r="G9" s="14">
        <v>5</v>
      </c>
      <c r="H9" s="14">
        <v>696578</v>
      </c>
      <c r="I9" s="14">
        <v>12739</v>
      </c>
      <c r="J9" s="15">
        <f t="shared" si="1"/>
        <v>186</v>
      </c>
      <c r="K9" s="16">
        <f t="shared" si="2"/>
        <v>8</v>
      </c>
      <c r="L9" s="15">
        <f t="shared" si="3"/>
        <v>0</v>
      </c>
      <c r="M9" s="15">
        <f>Sheet5!$E$15*Sheet5!$E$12</f>
        <v>1116000</v>
      </c>
      <c r="N9" s="17">
        <f>K9*Sheet5!$E$14*Sheet5!$E$15</f>
        <v>67200</v>
      </c>
      <c r="O9" s="15">
        <f>L9*Sheet5!$E$13*Sheet5!$E$15</f>
        <v>0</v>
      </c>
      <c r="P9" s="15">
        <v>65991</v>
      </c>
      <c r="Q9" s="15">
        <f>Sheet5!$E$6*Salary!M9</f>
        <v>78120.000000000015</v>
      </c>
      <c r="R9" s="15">
        <f t="shared" si="4"/>
        <v>78120.000000000015</v>
      </c>
      <c r="S9" s="15">
        <f t="shared" si="5"/>
        <v>1171071</v>
      </c>
      <c r="U9"/>
      <c r="V9"/>
      <c r="W9"/>
      <c r="X9"/>
      <c r="Y9"/>
      <c r="Z9"/>
      <c r="AA9"/>
    </row>
    <row r="10" spans="1:27" ht="33.75">
      <c r="A10" s="14">
        <v>351</v>
      </c>
      <c r="B10" s="14" t="s">
        <v>46</v>
      </c>
      <c r="C10" s="14" t="s">
        <v>47</v>
      </c>
      <c r="D10" s="14" t="str">
        <f t="shared" si="0"/>
        <v>حسين تيموري</v>
      </c>
      <c r="E10" s="14">
        <v>178</v>
      </c>
      <c r="F10" s="14">
        <v>2</v>
      </c>
      <c r="G10" s="14">
        <v>0</v>
      </c>
      <c r="H10" s="14">
        <v>591677</v>
      </c>
      <c r="I10" s="14">
        <v>35818</v>
      </c>
      <c r="J10" s="15">
        <f t="shared" si="1"/>
        <v>178</v>
      </c>
      <c r="K10" s="16">
        <f t="shared" si="2"/>
        <v>0</v>
      </c>
      <c r="L10" s="15">
        <f t="shared" si="3"/>
        <v>8</v>
      </c>
      <c r="M10" s="15">
        <f>Sheet5!$E$15*Sheet5!$E$12</f>
        <v>1116000</v>
      </c>
      <c r="N10" s="17">
        <f>K10*Sheet5!$E$14*Sheet5!$E$15</f>
        <v>0</v>
      </c>
      <c r="O10" s="15">
        <f>L10*Sheet5!$E$13*Sheet5!$E$15</f>
        <v>48000</v>
      </c>
      <c r="P10" s="15">
        <v>57447</v>
      </c>
      <c r="Q10" s="15">
        <f>Sheet5!$E$6*Salary!M10</f>
        <v>78120.000000000015</v>
      </c>
      <c r="R10" s="15">
        <f t="shared" si="4"/>
        <v>126120.00000000001</v>
      </c>
      <c r="S10" s="15">
        <f t="shared" si="5"/>
        <v>1047327</v>
      </c>
      <c r="U10"/>
      <c r="V10"/>
      <c r="W10"/>
      <c r="X10"/>
      <c r="Y10"/>
      <c r="Z10"/>
      <c r="AA10"/>
    </row>
    <row r="11" spans="1:27" ht="33.75">
      <c r="A11" s="14">
        <v>433</v>
      </c>
      <c r="B11" s="14" t="s">
        <v>48</v>
      </c>
      <c r="C11" s="14" t="s">
        <v>49</v>
      </c>
      <c r="D11" s="14" t="str">
        <f t="shared" si="0"/>
        <v>حمداله فريددانش</v>
      </c>
      <c r="E11" s="14">
        <v>189</v>
      </c>
      <c r="F11" s="14">
        <v>1</v>
      </c>
      <c r="G11" s="14">
        <v>2</v>
      </c>
      <c r="H11" s="14">
        <v>600548</v>
      </c>
      <c r="I11" s="14">
        <v>68068</v>
      </c>
      <c r="J11" s="15">
        <f t="shared" si="1"/>
        <v>186</v>
      </c>
      <c r="K11" s="16">
        <f t="shared" si="2"/>
        <v>3</v>
      </c>
      <c r="L11" s="15">
        <f t="shared" si="3"/>
        <v>0</v>
      </c>
      <c r="M11" s="15">
        <f>Sheet5!$E$15*Sheet5!$E$12</f>
        <v>1116000</v>
      </c>
      <c r="N11" s="17">
        <f>K11*Sheet5!$E$14*Sheet5!$E$15</f>
        <v>25199.999999999996</v>
      </c>
      <c r="O11" s="15">
        <f>L11*Sheet5!$E$13*Sheet5!$E$15</f>
        <v>0</v>
      </c>
      <c r="P11" s="15">
        <v>55128</v>
      </c>
      <c r="Q11" s="15">
        <f>Sheet5!$E$6*Salary!M11</f>
        <v>78120.000000000015</v>
      </c>
      <c r="R11" s="15">
        <f t="shared" si="4"/>
        <v>78120.000000000015</v>
      </c>
      <c r="S11" s="15">
        <f t="shared" si="5"/>
        <v>1118208</v>
      </c>
      <c r="U11"/>
      <c r="V11"/>
      <c r="W11"/>
      <c r="X11"/>
      <c r="Y11"/>
      <c r="Z11"/>
      <c r="AA11"/>
    </row>
    <row r="12" spans="1:27" ht="33.75">
      <c r="A12" s="14">
        <v>329</v>
      </c>
      <c r="B12" s="14" t="s">
        <v>50</v>
      </c>
      <c r="C12" s="14" t="s">
        <v>51</v>
      </c>
      <c r="D12" s="14" t="str">
        <f t="shared" si="0"/>
        <v>عبداله مسگرها</v>
      </c>
      <c r="E12" s="14">
        <v>177</v>
      </c>
      <c r="F12" s="14">
        <v>3</v>
      </c>
      <c r="G12" s="14">
        <v>0</v>
      </c>
      <c r="H12" s="14">
        <v>681028</v>
      </c>
      <c r="I12" s="14">
        <v>15918</v>
      </c>
      <c r="J12" s="15">
        <f t="shared" si="1"/>
        <v>177</v>
      </c>
      <c r="K12" s="16">
        <f t="shared" si="2"/>
        <v>0</v>
      </c>
      <c r="L12" s="15">
        <f t="shared" si="3"/>
        <v>9</v>
      </c>
      <c r="M12" s="15">
        <f>Sheet5!$E$15*Sheet5!$E$12</f>
        <v>1116000</v>
      </c>
      <c r="N12" s="17">
        <f>K12*Sheet5!$E$14*Sheet5!$E$15</f>
        <v>0</v>
      </c>
      <c r="O12" s="15">
        <f>L12*Sheet5!$E$13*Sheet5!$E$15</f>
        <v>54000</v>
      </c>
      <c r="P12" s="15">
        <v>79452</v>
      </c>
      <c r="Q12" s="15">
        <f>Sheet5!$E$6*Salary!M12</f>
        <v>78120.000000000015</v>
      </c>
      <c r="R12" s="15">
        <f t="shared" si="4"/>
        <v>132120</v>
      </c>
      <c r="S12" s="15">
        <f t="shared" si="5"/>
        <v>1063332</v>
      </c>
      <c r="U12"/>
      <c r="V12"/>
      <c r="W12"/>
      <c r="X12"/>
      <c r="Y12"/>
      <c r="Z12"/>
      <c r="AA12"/>
    </row>
    <row r="13" spans="1:27" ht="33.75">
      <c r="A13" s="14">
        <v>574</v>
      </c>
      <c r="B13" s="14" t="s">
        <v>52</v>
      </c>
      <c r="C13" s="14" t="s">
        <v>53</v>
      </c>
      <c r="D13" s="14" t="str">
        <f t="shared" si="0"/>
        <v>مهرداد محبوبي راد</v>
      </c>
      <c r="E13" s="14">
        <v>192</v>
      </c>
      <c r="F13" s="14">
        <v>3</v>
      </c>
      <c r="G13" s="14">
        <v>2</v>
      </c>
      <c r="H13" s="14">
        <v>695990</v>
      </c>
      <c r="I13" s="14">
        <v>36296</v>
      </c>
      <c r="J13" s="15">
        <f t="shared" si="1"/>
        <v>186</v>
      </c>
      <c r="K13" s="16">
        <f t="shared" si="2"/>
        <v>6</v>
      </c>
      <c r="L13" s="15">
        <f t="shared" si="3"/>
        <v>0</v>
      </c>
      <c r="M13" s="15">
        <f>Sheet5!$E$15*Sheet5!$E$12</f>
        <v>1116000</v>
      </c>
      <c r="N13" s="17">
        <f>K13*Sheet5!$E$14*Sheet5!$E$15</f>
        <v>50399.999999999993</v>
      </c>
      <c r="O13" s="15">
        <f>L13*Sheet5!$E$13*Sheet5!$E$15</f>
        <v>0</v>
      </c>
      <c r="P13" s="15">
        <v>94182</v>
      </c>
      <c r="Q13" s="15">
        <f>Sheet5!$E$6*Salary!M13</f>
        <v>78120.000000000015</v>
      </c>
      <c r="R13" s="15">
        <f t="shared" si="4"/>
        <v>78120.000000000015</v>
      </c>
      <c r="S13" s="15">
        <f t="shared" si="5"/>
        <v>1182462</v>
      </c>
      <c r="U13"/>
      <c r="V13"/>
      <c r="W13"/>
      <c r="X13"/>
      <c r="Y13"/>
      <c r="Z13"/>
      <c r="AA13"/>
    </row>
    <row r="14" spans="1:27" ht="33.75">
      <c r="A14" s="14">
        <v>509</v>
      </c>
      <c r="B14" s="14" t="s">
        <v>54</v>
      </c>
      <c r="C14" s="14" t="s">
        <v>55</v>
      </c>
      <c r="D14" s="14" t="str">
        <f t="shared" si="0"/>
        <v>داريوش جليلي</v>
      </c>
      <c r="E14" s="14">
        <v>178</v>
      </c>
      <c r="F14" s="14">
        <v>0</v>
      </c>
      <c r="G14" s="14">
        <v>3</v>
      </c>
      <c r="H14" s="14">
        <v>679098</v>
      </c>
      <c r="I14" s="14">
        <v>20381</v>
      </c>
      <c r="J14" s="15">
        <f t="shared" si="1"/>
        <v>178</v>
      </c>
      <c r="K14" s="16">
        <f t="shared" si="2"/>
        <v>0</v>
      </c>
      <c r="L14" s="15">
        <f t="shared" si="3"/>
        <v>8</v>
      </c>
      <c r="M14" s="15">
        <f>Sheet5!$E$15*Sheet5!$E$12</f>
        <v>1116000</v>
      </c>
      <c r="N14" s="17">
        <f>K14*Sheet5!$E$14*Sheet5!$E$15</f>
        <v>0</v>
      </c>
      <c r="O14" s="15">
        <f>L14*Sheet5!$E$13*Sheet5!$E$15</f>
        <v>48000</v>
      </c>
      <c r="P14" s="15">
        <v>70336</v>
      </c>
      <c r="Q14" s="15">
        <f>Sheet5!$E$6*Salary!M14</f>
        <v>78120.000000000015</v>
      </c>
      <c r="R14" s="15">
        <f t="shared" si="4"/>
        <v>126120.00000000001</v>
      </c>
      <c r="S14" s="15">
        <f t="shared" si="5"/>
        <v>1060216</v>
      </c>
      <c r="U14"/>
      <c r="V14"/>
      <c r="W14"/>
      <c r="X14"/>
      <c r="Y14"/>
      <c r="Z14"/>
      <c r="AA14"/>
    </row>
    <row r="15" spans="1:27" ht="33.75">
      <c r="A15" s="14">
        <v>429</v>
      </c>
      <c r="B15" s="14" t="s">
        <v>56</v>
      </c>
      <c r="C15" s="14" t="s">
        <v>57</v>
      </c>
      <c r="D15" s="14" t="str">
        <f t="shared" si="0"/>
        <v>علي ساغري</v>
      </c>
      <c r="E15" s="14">
        <v>177</v>
      </c>
      <c r="F15" s="14">
        <v>1</v>
      </c>
      <c r="G15" s="14">
        <v>1</v>
      </c>
      <c r="H15" s="14">
        <v>661169</v>
      </c>
      <c r="I15" s="14">
        <v>49918</v>
      </c>
      <c r="J15" s="15">
        <f t="shared" si="1"/>
        <v>177</v>
      </c>
      <c r="K15" s="16">
        <f t="shared" si="2"/>
        <v>0</v>
      </c>
      <c r="L15" s="15">
        <f t="shared" si="3"/>
        <v>9</v>
      </c>
      <c r="M15" s="15">
        <f>Sheet5!$E$15*Sheet5!$E$12</f>
        <v>1116000</v>
      </c>
      <c r="N15" s="17">
        <f>K15*Sheet5!$E$14*Sheet5!$E$15</f>
        <v>0</v>
      </c>
      <c r="O15" s="15">
        <f>L15*Sheet5!$E$13*Sheet5!$E$15</f>
        <v>54000</v>
      </c>
      <c r="P15" s="15">
        <v>97350</v>
      </c>
      <c r="Q15" s="15">
        <f>Sheet5!$E$6*Salary!M15</f>
        <v>78120.000000000015</v>
      </c>
      <c r="R15" s="15">
        <f t="shared" si="4"/>
        <v>132120</v>
      </c>
      <c r="S15" s="15">
        <f t="shared" si="5"/>
        <v>1081230</v>
      </c>
      <c r="U15"/>
      <c r="V15"/>
      <c r="W15"/>
      <c r="X15"/>
      <c r="Y15"/>
      <c r="Z15"/>
      <c r="AA15"/>
    </row>
    <row r="16" spans="1:27" ht="33.75">
      <c r="A16" s="14">
        <v>550</v>
      </c>
      <c r="B16" s="14" t="s">
        <v>58</v>
      </c>
      <c r="C16" s="14" t="s">
        <v>59</v>
      </c>
      <c r="D16" s="14" t="str">
        <f t="shared" si="0"/>
        <v>عباس كاظمي</v>
      </c>
      <c r="E16" s="14">
        <v>184</v>
      </c>
      <c r="F16" s="14">
        <v>1</v>
      </c>
      <c r="G16" s="14">
        <v>1</v>
      </c>
      <c r="H16" s="14">
        <v>609189</v>
      </c>
      <c r="I16" s="14">
        <v>37206</v>
      </c>
      <c r="J16" s="15">
        <f t="shared" si="1"/>
        <v>184</v>
      </c>
      <c r="K16" s="16">
        <f t="shared" si="2"/>
        <v>0</v>
      </c>
      <c r="L16" s="15">
        <f t="shared" si="3"/>
        <v>2</v>
      </c>
      <c r="M16" s="15">
        <f>Sheet5!$E$15*Sheet5!$E$12</f>
        <v>1116000</v>
      </c>
      <c r="N16" s="17">
        <f>K16*Sheet5!$E$14*Sheet5!$E$15</f>
        <v>0</v>
      </c>
      <c r="O16" s="15">
        <f>L16*Sheet5!$E$13*Sheet5!$E$15</f>
        <v>12000</v>
      </c>
      <c r="P16" s="15">
        <v>61985</v>
      </c>
      <c r="Q16" s="15">
        <f>Sheet5!$E$6*Salary!M16</f>
        <v>78120.000000000015</v>
      </c>
      <c r="R16" s="15">
        <f t="shared" si="4"/>
        <v>90120.000000000015</v>
      </c>
      <c r="S16" s="15">
        <f t="shared" si="5"/>
        <v>1087865</v>
      </c>
      <c r="U16"/>
      <c r="V16"/>
      <c r="W16"/>
      <c r="X16"/>
      <c r="Y16"/>
      <c r="Z16"/>
      <c r="AA16"/>
    </row>
    <row r="17" spans="1:27" ht="33.75">
      <c r="A17" s="14">
        <v>491</v>
      </c>
      <c r="B17" s="14" t="s">
        <v>46</v>
      </c>
      <c r="C17" s="14" t="s">
        <v>60</v>
      </c>
      <c r="D17" s="14" t="str">
        <f t="shared" si="0"/>
        <v>حسين جمشيدي مهر</v>
      </c>
      <c r="E17" s="14">
        <v>186</v>
      </c>
      <c r="F17" s="14">
        <v>3</v>
      </c>
      <c r="G17" s="14">
        <v>5</v>
      </c>
      <c r="H17" s="14">
        <v>658731</v>
      </c>
      <c r="I17" s="14">
        <v>12712</v>
      </c>
      <c r="J17" s="15">
        <f t="shared" si="1"/>
        <v>186</v>
      </c>
      <c r="K17" s="16">
        <f t="shared" si="2"/>
        <v>0</v>
      </c>
      <c r="L17" s="15">
        <f t="shared" si="3"/>
        <v>0</v>
      </c>
      <c r="M17" s="15">
        <f>Sheet5!$E$15*Sheet5!$E$12</f>
        <v>1116000</v>
      </c>
      <c r="N17" s="17">
        <f>K17*Sheet5!$E$14*Sheet5!$E$15</f>
        <v>0</v>
      </c>
      <c r="O17" s="15">
        <f>L17*Sheet5!$E$13*Sheet5!$E$15</f>
        <v>0</v>
      </c>
      <c r="P17" s="15">
        <v>92568</v>
      </c>
      <c r="Q17" s="15">
        <f>Sheet5!$E$6*Salary!M17</f>
        <v>78120.000000000015</v>
      </c>
      <c r="R17" s="15">
        <f t="shared" si="4"/>
        <v>78120.000000000015</v>
      </c>
      <c r="S17" s="15">
        <f t="shared" si="5"/>
        <v>1130448</v>
      </c>
      <c r="U17"/>
      <c r="V17"/>
      <c r="W17"/>
      <c r="X17"/>
      <c r="Y17"/>
      <c r="Z17"/>
      <c r="AA17"/>
    </row>
    <row r="18" spans="1:27" ht="33.75">
      <c r="A18" s="14">
        <v>365</v>
      </c>
      <c r="B18" s="14" t="s">
        <v>61</v>
      </c>
      <c r="C18" s="14" t="s">
        <v>62</v>
      </c>
      <c r="D18" s="14" t="str">
        <f t="shared" si="0"/>
        <v>مسعود شاعري</v>
      </c>
      <c r="E18" s="14">
        <v>190</v>
      </c>
      <c r="F18" s="14">
        <v>3</v>
      </c>
      <c r="G18" s="14">
        <v>5</v>
      </c>
      <c r="H18" s="14">
        <v>609138</v>
      </c>
      <c r="I18" s="14">
        <v>27592</v>
      </c>
      <c r="J18" s="15">
        <f t="shared" si="1"/>
        <v>186</v>
      </c>
      <c r="K18" s="16">
        <f t="shared" si="2"/>
        <v>4</v>
      </c>
      <c r="L18" s="15">
        <f t="shared" si="3"/>
        <v>0</v>
      </c>
      <c r="M18" s="15">
        <f>Sheet5!$E$15*Sheet5!$E$12</f>
        <v>1116000</v>
      </c>
      <c r="N18" s="17">
        <f>K18*Sheet5!$E$14*Sheet5!$E$15</f>
        <v>33600</v>
      </c>
      <c r="O18" s="15">
        <f>L18*Sheet5!$E$13*Sheet5!$E$15</f>
        <v>0</v>
      </c>
      <c r="P18" s="15">
        <v>54963</v>
      </c>
      <c r="Q18" s="15">
        <f>Sheet5!$E$6*Salary!M18</f>
        <v>78120.000000000015</v>
      </c>
      <c r="R18" s="15">
        <f t="shared" si="4"/>
        <v>78120.000000000015</v>
      </c>
      <c r="S18" s="15">
        <f t="shared" si="5"/>
        <v>1126443</v>
      </c>
      <c r="U18"/>
      <c r="V18"/>
      <c r="W18"/>
      <c r="X18"/>
      <c r="Y18"/>
      <c r="Z18"/>
      <c r="AA18"/>
    </row>
    <row r="19" spans="1:27" ht="33.75">
      <c r="A19" s="14">
        <v>402</v>
      </c>
      <c r="B19" s="14" t="s">
        <v>63</v>
      </c>
      <c r="C19" s="14" t="s">
        <v>64</v>
      </c>
      <c r="D19" s="14" t="str">
        <f t="shared" si="0"/>
        <v>حسن اردوئي</v>
      </c>
      <c r="E19" s="14">
        <v>186</v>
      </c>
      <c r="F19" s="14">
        <v>1</v>
      </c>
      <c r="G19" s="14">
        <v>0</v>
      </c>
      <c r="H19" s="14">
        <v>595119</v>
      </c>
      <c r="I19" s="14">
        <v>23381</v>
      </c>
      <c r="J19" s="15">
        <f t="shared" si="1"/>
        <v>186</v>
      </c>
      <c r="K19" s="16">
        <f t="shared" si="2"/>
        <v>0</v>
      </c>
      <c r="L19" s="15">
        <f t="shared" si="3"/>
        <v>0</v>
      </c>
      <c r="M19" s="15">
        <f>Sheet5!$E$15*Sheet5!$E$12</f>
        <v>1116000</v>
      </c>
      <c r="N19" s="17">
        <f>K19*Sheet5!$E$14*Sheet5!$E$15</f>
        <v>0</v>
      </c>
      <c r="O19" s="15">
        <f>L19*Sheet5!$E$13*Sheet5!$E$15</f>
        <v>0</v>
      </c>
      <c r="P19" s="15">
        <v>59291</v>
      </c>
      <c r="Q19" s="15">
        <f>Sheet5!$E$6*Salary!M19</f>
        <v>78120.000000000015</v>
      </c>
      <c r="R19" s="15">
        <f t="shared" si="4"/>
        <v>78120.000000000015</v>
      </c>
      <c r="S19" s="15">
        <f t="shared" si="5"/>
        <v>1097171</v>
      </c>
    </row>
    <row r="20" spans="1:27" ht="33.75">
      <c r="A20" s="14">
        <v>443</v>
      </c>
      <c r="B20" s="14" t="s">
        <v>65</v>
      </c>
      <c r="C20" s="14" t="s">
        <v>66</v>
      </c>
      <c r="D20" s="14" t="str">
        <f t="shared" si="0"/>
        <v>سيدمهدي فرح شوكت پور</v>
      </c>
      <c r="E20" s="14">
        <v>191</v>
      </c>
      <c r="F20" s="14">
        <v>3</v>
      </c>
      <c r="G20" s="14">
        <v>3</v>
      </c>
      <c r="H20" s="14">
        <v>675368</v>
      </c>
      <c r="I20" s="14">
        <v>13613</v>
      </c>
      <c r="J20" s="15">
        <f t="shared" si="1"/>
        <v>186</v>
      </c>
      <c r="K20" s="16">
        <f t="shared" si="2"/>
        <v>5</v>
      </c>
      <c r="L20" s="15">
        <f t="shared" si="3"/>
        <v>0</v>
      </c>
      <c r="M20" s="15">
        <f>Sheet5!$E$15*Sheet5!$E$12</f>
        <v>1116000</v>
      </c>
      <c r="N20" s="17">
        <f>K20*Sheet5!$E$14*Sheet5!$E$15</f>
        <v>42000</v>
      </c>
      <c r="O20" s="15">
        <f>L20*Sheet5!$E$13*Sheet5!$E$15</f>
        <v>0</v>
      </c>
      <c r="P20" s="15">
        <v>95957</v>
      </c>
      <c r="Q20" s="15">
        <f>Sheet5!$E$6*Salary!M20</f>
        <v>78120.000000000015</v>
      </c>
      <c r="R20" s="15">
        <f t="shared" si="4"/>
        <v>78120.000000000015</v>
      </c>
      <c r="S20" s="15">
        <f t="shared" si="5"/>
        <v>1175837</v>
      </c>
    </row>
    <row r="21" spans="1:27" ht="33.75">
      <c r="A21" s="14">
        <v>545</v>
      </c>
      <c r="B21" s="14" t="s">
        <v>67</v>
      </c>
      <c r="C21" s="14" t="s">
        <v>68</v>
      </c>
      <c r="D21" s="14" t="str">
        <f t="shared" si="0"/>
        <v>منصور زاداكبر</v>
      </c>
      <c r="E21" s="14">
        <v>182</v>
      </c>
      <c r="F21" s="14">
        <v>0</v>
      </c>
      <c r="G21" s="14">
        <v>3</v>
      </c>
      <c r="H21" s="14">
        <v>646387</v>
      </c>
      <c r="I21" s="14">
        <v>39820</v>
      </c>
      <c r="J21" s="15">
        <f t="shared" si="1"/>
        <v>182</v>
      </c>
      <c r="K21" s="16">
        <f t="shared" si="2"/>
        <v>0</v>
      </c>
      <c r="L21" s="15">
        <f t="shared" si="3"/>
        <v>4</v>
      </c>
      <c r="M21" s="15">
        <f>Sheet5!$E$15*Sheet5!$E$12</f>
        <v>1116000</v>
      </c>
      <c r="N21" s="17">
        <f>K21*Sheet5!$E$14*Sheet5!$E$15</f>
        <v>0</v>
      </c>
      <c r="O21" s="15">
        <f>L21*Sheet5!$E$13*Sheet5!$E$15</f>
        <v>24000</v>
      </c>
      <c r="P21" s="15">
        <v>69154</v>
      </c>
      <c r="Q21" s="15">
        <f>Sheet5!$E$6*Salary!M21</f>
        <v>78120.000000000015</v>
      </c>
      <c r="R21" s="15">
        <f t="shared" si="4"/>
        <v>102120.00000000001</v>
      </c>
      <c r="S21" s="15">
        <f t="shared" si="5"/>
        <v>1083034</v>
      </c>
    </row>
    <row r="22" spans="1:27" ht="33.75">
      <c r="A22" s="14">
        <v>346</v>
      </c>
      <c r="B22" s="14" t="s">
        <v>31</v>
      </c>
      <c r="C22" s="14" t="s">
        <v>32</v>
      </c>
      <c r="D22" s="14" t="str">
        <f t="shared" si="0"/>
        <v>علیرضا اکبری</v>
      </c>
      <c r="E22" s="14">
        <v>191</v>
      </c>
      <c r="F22" s="14">
        <v>2</v>
      </c>
      <c r="G22" s="14">
        <v>4</v>
      </c>
      <c r="H22" s="14">
        <v>558737</v>
      </c>
      <c r="I22" s="14">
        <v>10406</v>
      </c>
      <c r="J22" s="15">
        <f t="shared" si="1"/>
        <v>186</v>
      </c>
      <c r="K22" s="16">
        <f t="shared" si="2"/>
        <v>5</v>
      </c>
      <c r="L22" s="15">
        <f t="shared" si="3"/>
        <v>0</v>
      </c>
      <c r="M22" s="15">
        <f>Sheet5!$E$15*Sheet5!$E$12</f>
        <v>1116000</v>
      </c>
      <c r="N22" s="17">
        <f>K22*Sheet5!$E$14*Sheet5!$E$15</f>
        <v>42000</v>
      </c>
      <c r="O22" s="15">
        <f>L22*Sheet5!$E$13*Sheet5!$E$15</f>
        <v>0</v>
      </c>
      <c r="P22" s="15">
        <v>59763</v>
      </c>
      <c r="Q22" s="15">
        <f>Sheet5!$E$6*Salary!M22</f>
        <v>78120.000000000015</v>
      </c>
      <c r="R22" s="15">
        <f t="shared" si="4"/>
        <v>78120.000000000015</v>
      </c>
      <c r="S22" s="15">
        <f t="shared" si="5"/>
        <v>1139643</v>
      </c>
    </row>
    <row r="23" spans="1:27" ht="33.75">
      <c r="A23" s="14">
        <v>516</v>
      </c>
      <c r="B23" s="14" t="s">
        <v>33</v>
      </c>
      <c r="C23" s="14" t="s">
        <v>34</v>
      </c>
      <c r="D23" s="14" t="str">
        <f t="shared" si="0"/>
        <v>مصطفي حاتمي</v>
      </c>
      <c r="E23" s="14">
        <v>182</v>
      </c>
      <c r="F23" s="14">
        <v>2</v>
      </c>
      <c r="G23" s="14">
        <v>0</v>
      </c>
      <c r="H23" s="14">
        <v>619200</v>
      </c>
      <c r="I23" s="14">
        <v>19002</v>
      </c>
      <c r="J23" s="15">
        <f t="shared" si="1"/>
        <v>182</v>
      </c>
      <c r="K23" s="16">
        <f t="shared" si="2"/>
        <v>0</v>
      </c>
      <c r="L23" s="15">
        <f t="shared" si="3"/>
        <v>4</v>
      </c>
      <c r="M23" s="15">
        <f>Sheet5!$E$15*Sheet5!$E$12</f>
        <v>1116000</v>
      </c>
      <c r="N23" s="17">
        <f>K23*Sheet5!$E$14*Sheet5!$E$15</f>
        <v>0</v>
      </c>
      <c r="O23" s="15">
        <f>L23*Sheet5!$E$13*Sheet5!$E$15</f>
        <v>24000</v>
      </c>
      <c r="P23" s="15">
        <v>68924</v>
      </c>
      <c r="Q23" s="15">
        <f>Sheet5!$E$6*Salary!M23</f>
        <v>78120.000000000015</v>
      </c>
      <c r="R23" s="15">
        <f t="shared" si="4"/>
        <v>102120.00000000001</v>
      </c>
      <c r="S23" s="15">
        <f t="shared" si="5"/>
        <v>1082804</v>
      </c>
    </row>
    <row r="24" spans="1:27" ht="33.75">
      <c r="A24" s="14">
        <v>440</v>
      </c>
      <c r="B24" s="14" t="s">
        <v>35</v>
      </c>
      <c r="C24" s="14" t="s">
        <v>36</v>
      </c>
      <c r="D24" s="14" t="str">
        <f t="shared" si="0"/>
        <v>مجتبي مهديون</v>
      </c>
      <c r="E24" s="14">
        <v>177</v>
      </c>
      <c r="F24" s="14">
        <v>1</v>
      </c>
      <c r="G24" s="14">
        <v>1</v>
      </c>
      <c r="H24" s="14">
        <v>615407</v>
      </c>
      <c r="I24" s="14">
        <v>45470</v>
      </c>
      <c r="J24" s="15">
        <f t="shared" si="1"/>
        <v>177</v>
      </c>
      <c r="K24" s="16">
        <f t="shared" si="2"/>
        <v>0</v>
      </c>
      <c r="L24" s="15">
        <f t="shared" si="3"/>
        <v>9</v>
      </c>
      <c r="M24" s="15">
        <f>Sheet5!$E$15*Sheet5!$E$12</f>
        <v>1116000</v>
      </c>
      <c r="N24" s="17">
        <f>K24*Sheet5!$E$14*Sheet5!$E$15</f>
        <v>0</v>
      </c>
      <c r="O24" s="15">
        <f>L24*Sheet5!$E$13*Sheet5!$E$15</f>
        <v>54000</v>
      </c>
      <c r="P24" s="15">
        <v>93078</v>
      </c>
      <c r="Q24" s="15">
        <f>Sheet5!$E$6*Salary!M24</f>
        <v>78120.000000000015</v>
      </c>
      <c r="R24" s="15">
        <f t="shared" si="4"/>
        <v>132120</v>
      </c>
      <c r="S24" s="15">
        <f t="shared" si="5"/>
        <v>1076958</v>
      </c>
    </row>
    <row r="25" spans="1:27" ht="33.75">
      <c r="A25" s="14">
        <v>319</v>
      </c>
      <c r="B25" s="14" t="s">
        <v>37</v>
      </c>
      <c r="C25" s="14" t="s">
        <v>38</v>
      </c>
      <c r="D25" s="14" t="str">
        <f t="shared" si="0"/>
        <v>معصومه گرامي</v>
      </c>
      <c r="E25" s="14">
        <v>187</v>
      </c>
      <c r="F25" s="14">
        <v>2</v>
      </c>
      <c r="G25" s="14">
        <v>2</v>
      </c>
      <c r="H25" s="14">
        <v>656989</v>
      </c>
      <c r="I25" s="14">
        <v>23176</v>
      </c>
      <c r="J25" s="15">
        <f t="shared" si="1"/>
        <v>186</v>
      </c>
      <c r="K25" s="16">
        <f t="shared" si="2"/>
        <v>1</v>
      </c>
      <c r="L25" s="15">
        <f t="shared" si="3"/>
        <v>0</v>
      </c>
      <c r="M25" s="15">
        <f>Sheet5!$E$15*Sheet5!$E$12</f>
        <v>1116000</v>
      </c>
      <c r="N25" s="17">
        <f>K25*Sheet5!$E$14*Sheet5!$E$15</f>
        <v>8400</v>
      </c>
      <c r="O25" s="15">
        <f>L25*Sheet5!$E$13*Sheet5!$E$15</f>
        <v>0</v>
      </c>
      <c r="P25" s="15">
        <v>85071</v>
      </c>
      <c r="Q25" s="15">
        <f>Sheet5!$E$6*Salary!M25</f>
        <v>78120.000000000015</v>
      </c>
      <c r="R25" s="15">
        <f t="shared" si="4"/>
        <v>78120.000000000015</v>
      </c>
      <c r="S25" s="15">
        <f t="shared" si="5"/>
        <v>1131351</v>
      </c>
    </row>
    <row r="26" spans="1:27" ht="33.75">
      <c r="A26" s="14">
        <v>509</v>
      </c>
      <c r="B26" s="14" t="s">
        <v>39</v>
      </c>
      <c r="C26" s="14" t="s">
        <v>40</v>
      </c>
      <c r="D26" s="14" t="str">
        <f t="shared" si="0"/>
        <v>كريم فرهودي</v>
      </c>
      <c r="E26" s="14">
        <v>175</v>
      </c>
      <c r="F26" s="14">
        <v>1</v>
      </c>
      <c r="G26" s="14">
        <v>4</v>
      </c>
      <c r="H26" s="14">
        <v>556315</v>
      </c>
      <c r="I26" s="14">
        <v>27069</v>
      </c>
      <c r="J26" s="15">
        <f t="shared" si="1"/>
        <v>175</v>
      </c>
      <c r="K26" s="16">
        <f t="shared" si="2"/>
        <v>0</v>
      </c>
      <c r="L26" s="15">
        <f t="shared" si="3"/>
        <v>11</v>
      </c>
      <c r="M26" s="15">
        <f>Sheet5!$E$15*Sheet5!$E$12</f>
        <v>1116000</v>
      </c>
      <c r="N26" s="17">
        <f>K26*Sheet5!$E$14*Sheet5!$E$15</f>
        <v>0</v>
      </c>
      <c r="O26" s="15">
        <f>L26*Sheet5!$E$13*Sheet5!$E$15</f>
        <v>66000</v>
      </c>
      <c r="P26" s="15">
        <v>57647</v>
      </c>
      <c r="Q26" s="15">
        <f>Sheet5!$E$6*Salary!M26</f>
        <v>78120.000000000015</v>
      </c>
      <c r="R26" s="15">
        <f t="shared" si="4"/>
        <v>144120</v>
      </c>
      <c r="S26" s="15">
        <f t="shared" si="5"/>
        <v>1029527</v>
      </c>
    </row>
    <row r="27" spans="1:27" ht="33.75">
      <c r="A27" s="14">
        <v>391</v>
      </c>
      <c r="B27" s="14" t="s">
        <v>39</v>
      </c>
      <c r="C27" s="14" t="s">
        <v>41</v>
      </c>
      <c r="D27" s="14" t="str">
        <f t="shared" si="0"/>
        <v>كريم محرم زاده</v>
      </c>
      <c r="E27" s="14">
        <v>186</v>
      </c>
      <c r="F27" s="14">
        <v>2</v>
      </c>
      <c r="G27" s="14">
        <v>1</v>
      </c>
      <c r="H27" s="14">
        <v>596744</v>
      </c>
      <c r="I27" s="14">
        <v>52756</v>
      </c>
      <c r="J27" s="15">
        <f t="shared" si="1"/>
        <v>186</v>
      </c>
      <c r="K27" s="16">
        <f t="shared" si="2"/>
        <v>0</v>
      </c>
      <c r="L27" s="15">
        <f t="shared" si="3"/>
        <v>0</v>
      </c>
      <c r="M27" s="15">
        <f>Sheet5!$E$15*Sheet5!$E$12</f>
        <v>1116000</v>
      </c>
      <c r="N27" s="17">
        <f>K27*Sheet5!$E$14*Sheet5!$E$15</f>
        <v>0</v>
      </c>
      <c r="O27" s="15">
        <f>L27*Sheet5!$E$13*Sheet5!$E$15</f>
        <v>0</v>
      </c>
      <c r="P27" s="15">
        <v>55790</v>
      </c>
      <c r="Q27" s="15">
        <f>Sheet5!$E$6*Salary!M27</f>
        <v>78120.000000000015</v>
      </c>
      <c r="R27" s="15">
        <f t="shared" si="4"/>
        <v>78120.000000000015</v>
      </c>
      <c r="S27" s="15">
        <f t="shared" si="5"/>
        <v>1093670</v>
      </c>
    </row>
    <row r="28" spans="1:27" ht="33.75">
      <c r="A28" s="14">
        <v>325</v>
      </c>
      <c r="B28" s="14" t="s">
        <v>42</v>
      </c>
      <c r="C28" s="14" t="s">
        <v>43</v>
      </c>
      <c r="D28" s="14" t="str">
        <f t="shared" si="0"/>
        <v>يوسف پورمنوچهري</v>
      </c>
      <c r="E28" s="14">
        <v>189</v>
      </c>
      <c r="F28" s="14">
        <v>3</v>
      </c>
      <c r="G28" s="14">
        <v>4</v>
      </c>
      <c r="H28" s="14">
        <v>695154</v>
      </c>
      <c r="I28" s="14">
        <v>60667</v>
      </c>
      <c r="J28" s="15">
        <f t="shared" si="1"/>
        <v>186</v>
      </c>
      <c r="K28" s="16">
        <f t="shared" si="2"/>
        <v>3</v>
      </c>
      <c r="L28" s="15">
        <f t="shared" si="3"/>
        <v>0</v>
      </c>
      <c r="M28" s="15">
        <f>Sheet5!$E$15*Sheet5!$E$12</f>
        <v>1116000</v>
      </c>
      <c r="N28" s="17">
        <f>K28*Sheet5!$E$14*Sheet5!$E$15</f>
        <v>25199.999999999996</v>
      </c>
      <c r="O28" s="15">
        <f>L28*Sheet5!$E$13*Sheet5!$E$15</f>
        <v>0</v>
      </c>
      <c r="P28" s="15">
        <v>73235</v>
      </c>
      <c r="Q28" s="15">
        <f>Sheet5!$E$6*Salary!M28</f>
        <v>78120.000000000015</v>
      </c>
      <c r="R28" s="15">
        <f t="shared" si="4"/>
        <v>78120.000000000015</v>
      </c>
      <c r="S28" s="15">
        <f t="shared" si="5"/>
        <v>1136315</v>
      </c>
    </row>
    <row r="29" spans="1:27" ht="33.75">
      <c r="A29" s="14">
        <v>494</v>
      </c>
      <c r="B29" s="14" t="s">
        <v>44</v>
      </c>
      <c r="C29" s="14" t="s">
        <v>45</v>
      </c>
      <c r="D29" s="14" t="str">
        <f t="shared" si="0"/>
        <v>تقي كفائي</v>
      </c>
      <c r="E29" s="14">
        <v>194</v>
      </c>
      <c r="F29" s="14">
        <v>3</v>
      </c>
      <c r="G29" s="14">
        <v>5</v>
      </c>
      <c r="H29" s="14">
        <v>696578</v>
      </c>
      <c r="I29" s="14">
        <v>12739</v>
      </c>
      <c r="J29" s="15">
        <f t="shared" si="1"/>
        <v>186</v>
      </c>
      <c r="K29" s="16">
        <f t="shared" si="2"/>
        <v>8</v>
      </c>
      <c r="L29" s="15">
        <f t="shared" si="3"/>
        <v>0</v>
      </c>
      <c r="M29" s="15">
        <f>Sheet5!$E$15*Sheet5!$E$12</f>
        <v>1116000</v>
      </c>
      <c r="N29" s="17">
        <f>K29*Sheet5!$E$14*Sheet5!$E$15</f>
        <v>67200</v>
      </c>
      <c r="O29" s="15">
        <f>L29*Sheet5!$E$13*Sheet5!$E$15</f>
        <v>0</v>
      </c>
      <c r="P29" s="15">
        <v>73291</v>
      </c>
      <c r="Q29" s="15">
        <f>Sheet5!$E$6*Salary!M29</f>
        <v>78120.000000000015</v>
      </c>
      <c r="R29" s="15">
        <f t="shared" si="4"/>
        <v>78120.000000000015</v>
      </c>
      <c r="S29" s="15">
        <f t="shared" si="5"/>
        <v>1178371</v>
      </c>
    </row>
    <row r="30" spans="1:27" ht="33.75">
      <c r="A30" s="14">
        <v>351</v>
      </c>
      <c r="B30" s="14" t="s">
        <v>46</v>
      </c>
      <c r="C30" s="14" t="s">
        <v>47</v>
      </c>
      <c r="D30" s="14" t="str">
        <f t="shared" si="0"/>
        <v>حسين تيموري</v>
      </c>
      <c r="E30" s="14">
        <v>178</v>
      </c>
      <c r="F30" s="14">
        <v>2</v>
      </c>
      <c r="G30" s="14">
        <v>0</v>
      </c>
      <c r="H30" s="14">
        <v>591677</v>
      </c>
      <c r="I30" s="14">
        <v>35818</v>
      </c>
      <c r="J30" s="15">
        <f t="shared" si="1"/>
        <v>178</v>
      </c>
      <c r="K30" s="16">
        <f t="shared" si="2"/>
        <v>0</v>
      </c>
      <c r="L30" s="15">
        <f t="shared" si="3"/>
        <v>8</v>
      </c>
      <c r="M30" s="15">
        <f>Sheet5!$E$15*Sheet5!$E$12</f>
        <v>1116000</v>
      </c>
      <c r="N30" s="17">
        <f>K30*Sheet5!$E$14*Sheet5!$E$15</f>
        <v>0</v>
      </c>
      <c r="O30" s="15">
        <f>L30*Sheet5!$E$13*Sheet5!$E$15</f>
        <v>48000</v>
      </c>
      <c r="P30" s="15">
        <v>80249</v>
      </c>
      <c r="Q30" s="15">
        <f>Sheet5!$E$6*Salary!M30</f>
        <v>78120.000000000015</v>
      </c>
      <c r="R30" s="15">
        <f t="shared" si="4"/>
        <v>126120.00000000001</v>
      </c>
      <c r="S30" s="15">
        <f t="shared" si="5"/>
        <v>1070129</v>
      </c>
    </row>
    <row r="31" spans="1:27" ht="33.75">
      <c r="A31" s="14">
        <v>433</v>
      </c>
      <c r="B31" s="14" t="s">
        <v>48</v>
      </c>
      <c r="C31" s="14" t="s">
        <v>49</v>
      </c>
      <c r="D31" s="14" t="str">
        <f t="shared" si="0"/>
        <v>حمداله فريددانش</v>
      </c>
      <c r="E31" s="14">
        <v>189</v>
      </c>
      <c r="F31" s="14">
        <v>1</v>
      </c>
      <c r="G31" s="14">
        <v>2</v>
      </c>
      <c r="H31" s="14">
        <v>600548</v>
      </c>
      <c r="I31" s="14">
        <v>68068</v>
      </c>
      <c r="J31" s="15">
        <f t="shared" si="1"/>
        <v>186</v>
      </c>
      <c r="K31" s="16">
        <f t="shared" si="2"/>
        <v>3</v>
      </c>
      <c r="L31" s="15">
        <f t="shared" si="3"/>
        <v>0</v>
      </c>
      <c r="M31" s="15">
        <f>Sheet5!$E$15*Sheet5!$E$12</f>
        <v>1116000</v>
      </c>
      <c r="N31" s="17">
        <f>K31*Sheet5!$E$14*Sheet5!$E$15</f>
        <v>25199.999999999996</v>
      </c>
      <c r="O31" s="15">
        <f>L31*Sheet5!$E$13*Sheet5!$E$15</f>
        <v>0</v>
      </c>
      <c r="P31" s="15">
        <v>80543</v>
      </c>
      <c r="Q31" s="15">
        <f>Sheet5!$E$6*Salary!M31</f>
        <v>78120.000000000015</v>
      </c>
      <c r="R31" s="15">
        <f t="shared" si="4"/>
        <v>78120.000000000015</v>
      </c>
      <c r="S31" s="15">
        <f t="shared" si="5"/>
        <v>1143623</v>
      </c>
    </row>
    <row r="32" spans="1:27" ht="33.75">
      <c r="A32" s="14">
        <v>329</v>
      </c>
      <c r="B32" s="14" t="s">
        <v>50</v>
      </c>
      <c r="C32" s="14" t="s">
        <v>51</v>
      </c>
      <c r="D32" s="14" t="str">
        <f t="shared" si="0"/>
        <v>عبداله مسگرها</v>
      </c>
      <c r="E32" s="14">
        <v>177</v>
      </c>
      <c r="F32" s="14">
        <v>3</v>
      </c>
      <c r="G32" s="14">
        <v>0</v>
      </c>
      <c r="H32" s="14">
        <v>681028</v>
      </c>
      <c r="I32" s="14">
        <v>15918</v>
      </c>
      <c r="J32" s="15">
        <f t="shared" si="1"/>
        <v>177</v>
      </c>
      <c r="K32" s="16">
        <f t="shared" si="2"/>
        <v>0</v>
      </c>
      <c r="L32" s="15">
        <f t="shared" si="3"/>
        <v>9</v>
      </c>
      <c r="M32" s="15">
        <f>Sheet5!$E$15*Sheet5!$E$12</f>
        <v>1116000</v>
      </c>
      <c r="N32" s="17">
        <f>K32*Sheet5!$E$14*Sheet5!$E$15</f>
        <v>0</v>
      </c>
      <c r="O32" s="15">
        <f>L32*Sheet5!$E$13*Sheet5!$E$15</f>
        <v>54000</v>
      </c>
      <c r="P32" s="15">
        <v>96477</v>
      </c>
      <c r="Q32" s="15">
        <f>Sheet5!$E$6*Salary!M32</f>
        <v>78120.000000000015</v>
      </c>
      <c r="R32" s="15">
        <f t="shared" si="4"/>
        <v>132120</v>
      </c>
      <c r="S32" s="15">
        <f t="shared" si="5"/>
        <v>1080357</v>
      </c>
    </row>
    <row r="33" spans="1:19" ht="33.75">
      <c r="A33" s="14">
        <v>574</v>
      </c>
      <c r="B33" s="14" t="s">
        <v>52</v>
      </c>
      <c r="C33" s="14" t="s">
        <v>53</v>
      </c>
      <c r="D33" s="14" t="str">
        <f t="shared" si="0"/>
        <v>مهرداد محبوبي راد</v>
      </c>
      <c r="E33" s="14">
        <v>192</v>
      </c>
      <c r="F33" s="14">
        <v>3</v>
      </c>
      <c r="G33" s="14">
        <v>2</v>
      </c>
      <c r="H33" s="14">
        <v>695990</v>
      </c>
      <c r="I33" s="14">
        <v>36296</v>
      </c>
      <c r="J33" s="15">
        <f t="shared" si="1"/>
        <v>186</v>
      </c>
      <c r="K33" s="16">
        <f t="shared" si="2"/>
        <v>6</v>
      </c>
      <c r="L33" s="15">
        <f t="shared" si="3"/>
        <v>0</v>
      </c>
      <c r="M33" s="15">
        <f>Sheet5!$E$15*Sheet5!$E$12</f>
        <v>1116000</v>
      </c>
      <c r="N33" s="17">
        <f>K33*Sheet5!$E$14*Sheet5!$E$15</f>
        <v>50399.999999999993</v>
      </c>
      <c r="O33" s="15">
        <f>L33*Sheet5!$E$13*Sheet5!$E$15</f>
        <v>0</v>
      </c>
      <c r="P33" s="15">
        <v>69701</v>
      </c>
      <c r="Q33" s="15">
        <f>Sheet5!$E$6*Salary!M33</f>
        <v>78120.000000000015</v>
      </c>
      <c r="R33" s="15">
        <f t="shared" si="4"/>
        <v>78120.000000000015</v>
      </c>
      <c r="S33" s="15">
        <f t="shared" si="5"/>
        <v>1157981</v>
      </c>
    </row>
    <row r="34" spans="1:19" ht="33.75">
      <c r="A34" s="14">
        <v>509</v>
      </c>
      <c r="B34" s="14" t="s">
        <v>54</v>
      </c>
      <c r="C34" s="14" t="s">
        <v>55</v>
      </c>
      <c r="D34" s="14" t="str">
        <f t="shared" si="0"/>
        <v>داريوش جليلي</v>
      </c>
      <c r="E34" s="14">
        <v>178</v>
      </c>
      <c r="F34" s="14">
        <v>0</v>
      </c>
      <c r="G34" s="14">
        <v>3</v>
      </c>
      <c r="H34" s="14">
        <v>679098</v>
      </c>
      <c r="I34" s="14">
        <v>20381</v>
      </c>
      <c r="J34" s="15">
        <f t="shared" si="1"/>
        <v>178</v>
      </c>
      <c r="K34" s="16">
        <f t="shared" si="2"/>
        <v>0</v>
      </c>
      <c r="L34" s="15">
        <f t="shared" si="3"/>
        <v>8</v>
      </c>
      <c r="M34" s="15">
        <f>Sheet5!$E$15*Sheet5!$E$12</f>
        <v>1116000</v>
      </c>
      <c r="N34" s="17">
        <f>K34*Sheet5!$E$14*Sheet5!$E$15</f>
        <v>0</v>
      </c>
      <c r="O34" s="15">
        <f>L34*Sheet5!$E$13*Sheet5!$E$15</f>
        <v>48000</v>
      </c>
      <c r="P34" s="15">
        <v>52694</v>
      </c>
      <c r="Q34" s="15">
        <f>Sheet5!$E$6*Salary!M34</f>
        <v>78120.000000000015</v>
      </c>
      <c r="R34" s="15">
        <f t="shared" si="4"/>
        <v>126120.00000000001</v>
      </c>
      <c r="S34" s="15">
        <f t="shared" si="5"/>
        <v>1042574</v>
      </c>
    </row>
    <row r="35" spans="1:19" ht="33.75">
      <c r="A35" s="14">
        <v>429</v>
      </c>
      <c r="B35" s="14" t="s">
        <v>56</v>
      </c>
      <c r="C35" s="14" t="s">
        <v>57</v>
      </c>
      <c r="D35" s="14" t="str">
        <f t="shared" si="0"/>
        <v>علي ساغري</v>
      </c>
      <c r="E35" s="14">
        <v>177</v>
      </c>
      <c r="F35" s="14">
        <v>1</v>
      </c>
      <c r="G35" s="14">
        <v>1</v>
      </c>
      <c r="H35" s="14">
        <v>661169</v>
      </c>
      <c r="I35" s="14">
        <v>49918</v>
      </c>
      <c r="J35" s="15">
        <f t="shared" si="1"/>
        <v>177</v>
      </c>
      <c r="K35" s="16">
        <f t="shared" si="2"/>
        <v>0</v>
      </c>
      <c r="L35" s="15">
        <f t="shared" si="3"/>
        <v>9</v>
      </c>
      <c r="M35" s="15">
        <f>Sheet5!$E$15*Sheet5!$E$12</f>
        <v>1116000</v>
      </c>
      <c r="N35" s="17">
        <f>K35*Sheet5!$E$14*Sheet5!$E$15</f>
        <v>0</v>
      </c>
      <c r="O35" s="15">
        <f>L35*Sheet5!$E$13*Sheet5!$E$15</f>
        <v>54000</v>
      </c>
      <c r="P35" s="15">
        <v>61479</v>
      </c>
      <c r="Q35" s="15">
        <f>Sheet5!$E$6*Salary!M35</f>
        <v>78120.000000000015</v>
      </c>
      <c r="R35" s="15">
        <f t="shared" si="4"/>
        <v>132120</v>
      </c>
      <c r="S35" s="15">
        <f t="shared" si="5"/>
        <v>1045359</v>
      </c>
    </row>
    <row r="36" spans="1:19" ht="33.75">
      <c r="A36" s="14">
        <v>550</v>
      </c>
      <c r="B36" s="14" t="s">
        <v>58</v>
      </c>
      <c r="C36" s="14" t="s">
        <v>59</v>
      </c>
      <c r="D36" s="14" t="str">
        <f t="shared" si="0"/>
        <v>عباس كاظمي</v>
      </c>
      <c r="E36" s="14">
        <v>184</v>
      </c>
      <c r="F36" s="14">
        <v>1</v>
      </c>
      <c r="G36" s="14">
        <v>1</v>
      </c>
      <c r="H36" s="14">
        <v>609189</v>
      </c>
      <c r="I36" s="14">
        <v>37206</v>
      </c>
      <c r="J36" s="15">
        <f t="shared" si="1"/>
        <v>184</v>
      </c>
      <c r="K36" s="16">
        <f t="shared" si="2"/>
        <v>0</v>
      </c>
      <c r="L36" s="15">
        <f t="shared" si="3"/>
        <v>2</v>
      </c>
      <c r="M36" s="15">
        <f>Sheet5!$E$15*Sheet5!$E$12</f>
        <v>1116000</v>
      </c>
      <c r="N36" s="17">
        <f>K36*Sheet5!$E$14*Sheet5!$E$15</f>
        <v>0</v>
      </c>
      <c r="O36" s="15">
        <f>L36*Sheet5!$E$13*Sheet5!$E$15</f>
        <v>12000</v>
      </c>
      <c r="P36" s="15">
        <v>76491</v>
      </c>
      <c r="Q36" s="15">
        <f>Sheet5!$E$6*Salary!M36</f>
        <v>78120.000000000015</v>
      </c>
      <c r="R36" s="15">
        <f t="shared" si="4"/>
        <v>90120.000000000015</v>
      </c>
      <c r="S36" s="15">
        <f t="shared" si="5"/>
        <v>1102371</v>
      </c>
    </row>
    <row r="37" spans="1:19" ht="33.75">
      <c r="A37" s="14">
        <v>491</v>
      </c>
      <c r="B37" s="14" t="s">
        <v>46</v>
      </c>
      <c r="C37" s="14" t="s">
        <v>60</v>
      </c>
      <c r="D37" s="14" t="str">
        <f t="shared" si="0"/>
        <v>حسين جمشيدي مهر</v>
      </c>
      <c r="E37" s="14">
        <v>186</v>
      </c>
      <c r="F37" s="14">
        <v>3</v>
      </c>
      <c r="G37" s="14">
        <v>5</v>
      </c>
      <c r="H37" s="14">
        <v>658731</v>
      </c>
      <c r="I37" s="14">
        <v>12712</v>
      </c>
      <c r="J37" s="15">
        <f t="shared" si="1"/>
        <v>186</v>
      </c>
      <c r="K37" s="16">
        <f t="shared" si="2"/>
        <v>0</v>
      </c>
      <c r="L37" s="15">
        <f t="shared" si="3"/>
        <v>0</v>
      </c>
      <c r="M37" s="15">
        <f>Sheet5!$E$15*Sheet5!$E$12</f>
        <v>1116000</v>
      </c>
      <c r="N37" s="17">
        <f>K37*Sheet5!$E$14*Sheet5!$E$15</f>
        <v>0</v>
      </c>
      <c r="O37" s="15">
        <f>L37*Sheet5!$E$13*Sheet5!$E$15</f>
        <v>0</v>
      </c>
      <c r="P37" s="15">
        <v>86417</v>
      </c>
      <c r="Q37" s="15">
        <f>Sheet5!$E$6*Salary!M37</f>
        <v>78120.000000000015</v>
      </c>
      <c r="R37" s="15">
        <f t="shared" si="4"/>
        <v>78120.000000000015</v>
      </c>
      <c r="S37" s="15">
        <f t="shared" si="5"/>
        <v>1124297</v>
      </c>
    </row>
    <row r="38" spans="1:19" ht="33.75">
      <c r="A38" s="14">
        <v>365</v>
      </c>
      <c r="B38" s="14" t="s">
        <v>61</v>
      </c>
      <c r="C38" s="14" t="s">
        <v>62</v>
      </c>
      <c r="D38" s="14" t="str">
        <f t="shared" si="0"/>
        <v>مسعود شاعري</v>
      </c>
      <c r="E38" s="14">
        <v>190</v>
      </c>
      <c r="F38" s="14">
        <v>3</v>
      </c>
      <c r="G38" s="14">
        <v>5</v>
      </c>
      <c r="H38" s="14">
        <v>609138</v>
      </c>
      <c r="I38" s="14">
        <v>27592</v>
      </c>
      <c r="J38" s="15">
        <f t="shared" si="1"/>
        <v>186</v>
      </c>
      <c r="K38" s="16">
        <f t="shared" si="2"/>
        <v>4</v>
      </c>
      <c r="L38" s="15">
        <f t="shared" si="3"/>
        <v>0</v>
      </c>
      <c r="M38" s="15">
        <f>Sheet5!$E$15*Sheet5!$E$12</f>
        <v>1116000</v>
      </c>
      <c r="N38" s="17">
        <f>K38*Sheet5!$E$14*Sheet5!$E$15</f>
        <v>33600</v>
      </c>
      <c r="O38" s="15">
        <f>L38*Sheet5!$E$13*Sheet5!$E$15</f>
        <v>0</v>
      </c>
      <c r="P38" s="15">
        <v>82017</v>
      </c>
      <c r="Q38" s="15">
        <f>Sheet5!$E$6*Salary!M38</f>
        <v>78120.000000000015</v>
      </c>
      <c r="R38" s="15">
        <f t="shared" si="4"/>
        <v>78120.000000000015</v>
      </c>
      <c r="S38" s="15">
        <f t="shared" si="5"/>
        <v>1153497</v>
      </c>
    </row>
    <row r="39" spans="1:19" ht="33.75">
      <c r="A39" s="14">
        <v>402</v>
      </c>
      <c r="B39" s="14" t="s">
        <v>63</v>
      </c>
      <c r="C39" s="14" t="s">
        <v>64</v>
      </c>
      <c r="D39" s="14" t="str">
        <f t="shared" si="0"/>
        <v>حسن اردوئي</v>
      </c>
      <c r="E39" s="14">
        <v>186</v>
      </c>
      <c r="F39" s="14">
        <v>1</v>
      </c>
      <c r="G39" s="14">
        <v>0</v>
      </c>
      <c r="H39" s="14">
        <v>595119</v>
      </c>
      <c r="I39" s="14">
        <v>23381</v>
      </c>
      <c r="J39" s="15">
        <f t="shared" si="1"/>
        <v>186</v>
      </c>
      <c r="K39" s="16">
        <f t="shared" si="2"/>
        <v>0</v>
      </c>
      <c r="L39" s="15">
        <f t="shared" si="3"/>
        <v>0</v>
      </c>
      <c r="M39" s="15">
        <f>Sheet5!$E$15*Sheet5!$E$12</f>
        <v>1116000</v>
      </c>
      <c r="N39" s="17">
        <f>K39*Sheet5!$E$14*Sheet5!$E$15</f>
        <v>0</v>
      </c>
      <c r="O39" s="15">
        <f>L39*Sheet5!$E$13*Sheet5!$E$15</f>
        <v>0</v>
      </c>
      <c r="P39" s="15">
        <v>93694</v>
      </c>
      <c r="Q39" s="15">
        <f>Sheet5!$E$6*Salary!M39</f>
        <v>78120.000000000015</v>
      </c>
      <c r="R39" s="15">
        <f t="shared" si="4"/>
        <v>78120.000000000015</v>
      </c>
      <c r="S39" s="15">
        <f t="shared" si="5"/>
        <v>1131574</v>
      </c>
    </row>
    <row r="40" spans="1:19" ht="33.75">
      <c r="A40" s="14">
        <v>443</v>
      </c>
      <c r="B40" s="14" t="s">
        <v>65</v>
      </c>
      <c r="C40" s="14" t="s">
        <v>66</v>
      </c>
      <c r="D40" s="14" t="str">
        <f t="shared" si="0"/>
        <v>سيدمهدي فرح شوكت پور</v>
      </c>
      <c r="E40" s="14">
        <v>191</v>
      </c>
      <c r="F40" s="14">
        <v>3</v>
      </c>
      <c r="G40" s="14">
        <v>3</v>
      </c>
      <c r="H40" s="14">
        <v>675368</v>
      </c>
      <c r="I40" s="14">
        <v>13613</v>
      </c>
      <c r="J40" s="15">
        <f t="shared" si="1"/>
        <v>186</v>
      </c>
      <c r="K40" s="16">
        <f t="shared" si="2"/>
        <v>5</v>
      </c>
      <c r="L40" s="15">
        <f t="shared" si="3"/>
        <v>0</v>
      </c>
      <c r="M40" s="15">
        <f>Sheet5!$E$15*Sheet5!$E$12</f>
        <v>1116000</v>
      </c>
      <c r="N40" s="17">
        <f>K40*Sheet5!$E$14*Sheet5!$E$15</f>
        <v>42000</v>
      </c>
      <c r="O40" s="15">
        <f>L40*Sheet5!$E$13*Sheet5!$E$15</f>
        <v>0</v>
      </c>
      <c r="P40" s="15">
        <v>80771</v>
      </c>
      <c r="Q40" s="15">
        <f>Sheet5!$E$6*Salary!M40</f>
        <v>78120.000000000015</v>
      </c>
      <c r="R40" s="15">
        <f t="shared" si="4"/>
        <v>78120.000000000015</v>
      </c>
      <c r="S40" s="15">
        <f t="shared" si="5"/>
        <v>1160651</v>
      </c>
    </row>
    <row r="41" spans="1:19" ht="33.75">
      <c r="A41" s="14">
        <v>545</v>
      </c>
      <c r="B41" s="14" t="s">
        <v>67</v>
      </c>
      <c r="C41" s="14" t="s">
        <v>68</v>
      </c>
      <c r="D41" s="14" t="str">
        <f t="shared" si="0"/>
        <v>منصور زاداكبر</v>
      </c>
      <c r="E41" s="14">
        <v>182</v>
      </c>
      <c r="F41" s="14">
        <v>0</v>
      </c>
      <c r="G41" s="14">
        <v>3</v>
      </c>
      <c r="H41" s="14">
        <v>646387</v>
      </c>
      <c r="I41" s="14">
        <v>39820</v>
      </c>
      <c r="J41" s="15">
        <f t="shared" si="1"/>
        <v>182</v>
      </c>
      <c r="K41" s="16">
        <f t="shared" si="2"/>
        <v>0</v>
      </c>
      <c r="L41" s="15">
        <f t="shared" si="3"/>
        <v>4</v>
      </c>
      <c r="M41" s="15">
        <f>Sheet5!$E$15*Sheet5!$E$12</f>
        <v>1116000</v>
      </c>
      <c r="N41" s="17">
        <f>K41*Sheet5!$E$14*Sheet5!$E$15</f>
        <v>0</v>
      </c>
      <c r="O41" s="15">
        <f>L41*Sheet5!$E$13*Sheet5!$E$15</f>
        <v>24000</v>
      </c>
      <c r="P41" s="15">
        <v>97298</v>
      </c>
      <c r="Q41" s="15">
        <f>Sheet5!$E$6*Salary!M41</f>
        <v>78120.000000000015</v>
      </c>
      <c r="R41" s="15">
        <f t="shared" si="4"/>
        <v>102120.00000000001</v>
      </c>
      <c r="S41" s="15">
        <f t="shared" si="5"/>
        <v>1111178</v>
      </c>
    </row>
    <row r="42" spans="1:19" ht="33.75">
      <c r="A42" s="14">
        <v>346</v>
      </c>
      <c r="B42" s="14" t="s">
        <v>31</v>
      </c>
      <c r="C42" s="14" t="s">
        <v>32</v>
      </c>
      <c r="D42" s="14" t="str">
        <f t="shared" si="0"/>
        <v>علیرضا اکبری</v>
      </c>
      <c r="E42" s="14">
        <v>191</v>
      </c>
      <c r="F42" s="14">
        <v>2</v>
      </c>
      <c r="G42" s="14">
        <v>4</v>
      </c>
      <c r="H42" s="14">
        <v>558737</v>
      </c>
      <c r="I42" s="14">
        <v>10406</v>
      </c>
      <c r="J42" s="15">
        <f t="shared" si="1"/>
        <v>186</v>
      </c>
      <c r="K42" s="16">
        <f t="shared" si="2"/>
        <v>5</v>
      </c>
      <c r="L42" s="15">
        <f t="shared" si="3"/>
        <v>0</v>
      </c>
      <c r="M42" s="15">
        <f>Sheet5!$E$15*Sheet5!$E$12</f>
        <v>1116000</v>
      </c>
      <c r="N42" s="17">
        <f>K42*Sheet5!$E$14*Sheet5!$E$15</f>
        <v>42000</v>
      </c>
      <c r="O42" s="15">
        <f>L42*Sheet5!$E$13*Sheet5!$E$15</f>
        <v>0</v>
      </c>
      <c r="P42" s="15">
        <v>82582</v>
      </c>
      <c r="Q42" s="15">
        <f>Sheet5!$E$6*Salary!M42</f>
        <v>78120.000000000015</v>
      </c>
      <c r="R42" s="15">
        <f t="shared" si="4"/>
        <v>78120.000000000015</v>
      </c>
      <c r="S42" s="15">
        <f t="shared" si="5"/>
        <v>1162462</v>
      </c>
    </row>
    <row r="43" spans="1:19" ht="33.75">
      <c r="A43" s="14">
        <v>516</v>
      </c>
      <c r="B43" s="14" t="s">
        <v>33</v>
      </c>
      <c r="C43" s="14" t="s">
        <v>34</v>
      </c>
      <c r="D43" s="14" t="str">
        <f t="shared" si="0"/>
        <v>مصطفي حاتمي</v>
      </c>
      <c r="E43" s="14">
        <v>182</v>
      </c>
      <c r="F43" s="14">
        <v>2</v>
      </c>
      <c r="G43" s="14">
        <v>0</v>
      </c>
      <c r="H43" s="14">
        <v>619200</v>
      </c>
      <c r="I43" s="14">
        <v>19002</v>
      </c>
      <c r="J43" s="15">
        <f t="shared" si="1"/>
        <v>182</v>
      </c>
      <c r="K43" s="16">
        <f t="shared" si="2"/>
        <v>0</v>
      </c>
      <c r="L43" s="15">
        <f t="shared" si="3"/>
        <v>4</v>
      </c>
      <c r="M43" s="15">
        <f>Sheet5!$E$15*Sheet5!$E$12</f>
        <v>1116000</v>
      </c>
      <c r="N43" s="17">
        <f>K43*Sheet5!$E$14*Sheet5!$E$15</f>
        <v>0</v>
      </c>
      <c r="O43" s="15">
        <f>L43*Sheet5!$E$13*Sheet5!$E$15</f>
        <v>24000</v>
      </c>
      <c r="P43" s="15">
        <v>94770</v>
      </c>
      <c r="Q43" s="15">
        <f>Sheet5!$E$6*Salary!M43</f>
        <v>78120.000000000015</v>
      </c>
      <c r="R43" s="15">
        <f t="shared" si="4"/>
        <v>102120.00000000001</v>
      </c>
      <c r="S43" s="15">
        <f t="shared" si="5"/>
        <v>1108650</v>
      </c>
    </row>
    <row r="44" spans="1:19" ht="33.75">
      <c r="A44" s="14">
        <v>440</v>
      </c>
      <c r="B44" s="14" t="s">
        <v>35</v>
      </c>
      <c r="C44" s="14" t="s">
        <v>36</v>
      </c>
      <c r="D44" s="14" t="str">
        <f t="shared" si="0"/>
        <v>مجتبي مهديون</v>
      </c>
      <c r="E44" s="14">
        <v>177</v>
      </c>
      <c r="F44" s="14">
        <v>1</v>
      </c>
      <c r="G44" s="14">
        <v>1</v>
      </c>
      <c r="H44" s="14">
        <v>615407</v>
      </c>
      <c r="I44" s="14">
        <v>45470</v>
      </c>
      <c r="J44" s="15">
        <f t="shared" si="1"/>
        <v>177</v>
      </c>
      <c r="K44" s="16">
        <f t="shared" si="2"/>
        <v>0</v>
      </c>
      <c r="L44" s="15">
        <f t="shared" si="3"/>
        <v>9</v>
      </c>
      <c r="M44" s="15">
        <f>Sheet5!$E$15*Sheet5!$E$12</f>
        <v>1116000</v>
      </c>
      <c r="N44" s="17">
        <f>K44*Sheet5!$E$14*Sheet5!$E$15</f>
        <v>0</v>
      </c>
      <c r="O44" s="15">
        <f>L44*Sheet5!$E$13*Sheet5!$E$15</f>
        <v>54000</v>
      </c>
      <c r="P44" s="15">
        <v>74721</v>
      </c>
      <c r="Q44" s="15">
        <f>Sheet5!$E$6*Salary!M44</f>
        <v>78120.000000000015</v>
      </c>
      <c r="R44" s="15">
        <f t="shared" si="4"/>
        <v>132120</v>
      </c>
      <c r="S44" s="15">
        <f t="shared" si="5"/>
        <v>1058601</v>
      </c>
    </row>
    <row r="45" spans="1:19" ht="33.75">
      <c r="A45" s="14">
        <v>319</v>
      </c>
      <c r="B45" s="14" t="s">
        <v>37</v>
      </c>
      <c r="C45" s="14" t="s">
        <v>38</v>
      </c>
      <c r="D45" s="14" t="str">
        <f t="shared" si="0"/>
        <v>معصومه گرامي</v>
      </c>
      <c r="E45" s="14">
        <v>187</v>
      </c>
      <c r="F45" s="14">
        <v>2</v>
      </c>
      <c r="G45" s="14">
        <v>2</v>
      </c>
      <c r="H45" s="14">
        <v>656989</v>
      </c>
      <c r="I45" s="14">
        <v>23176</v>
      </c>
      <c r="J45" s="15">
        <f t="shared" si="1"/>
        <v>186</v>
      </c>
      <c r="K45" s="16">
        <f t="shared" si="2"/>
        <v>1</v>
      </c>
      <c r="L45" s="15">
        <f t="shared" si="3"/>
        <v>0</v>
      </c>
      <c r="M45" s="15">
        <f>Sheet5!$E$15*Sheet5!$E$12</f>
        <v>1116000</v>
      </c>
      <c r="N45" s="17">
        <f>K45*Sheet5!$E$14*Sheet5!$E$15</f>
        <v>8400</v>
      </c>
      <c r="O45" s="15">
        <f>L45*Sheet5!$E$13*Sheet5!$E$15</f>
        <v>0</v>
      </c>
      <c r="P45" s="15">
        <v>92083</v>
      </c>
      <c r="Q45" s="15">
        <f>Sheet5!$E$6*Salary!M45</f>
        <v>78120.000000000015</v>
      </c>
      <c r="R45" s="15">
        <f t="shared" si="4"/>
        <v>78120.000000000015</v>
      </c>
      <c r="S45" s="15">
        <f t="shared" si="5"/>
        <v>1138363</v>
      </c>
    </row>
    <row r="46" spans="1:19" ht="33.75">
      <c r="A46" s="14">
        <v>509</v>
      </c>
      <c r="B46" s="14" t="s">
        <v>39</v>
      </c>
      <c r="C46" s="14" t="s">
        <v>40</v>
      </c>
      <c r="D46" s="14" t="str">
        <f t="shared" si="0"/>
        <v>كريم فرهودي</v>
      </c>
      <c r="E46" s="14">
        <v>175</v>
      </c>
      <c r="F46" s="14">
        <v>1</v>
      </c>
      <c r="G46" s="14">
        <v>4</v>
      </c>
      <c r="H46" s="14">
        <v>556315</v>
      </c>
      <c r="I46" s="14">
        <v>27069</v>
      </c>
      <c r="J46" s="15">
        <f t="shared" si="1"/>
        <v>175</v>
      </c>
      <c r="K46" s="16">
        <f t="shared" si="2"/>
        <v>0</v>
      </c>
      <c r="L46" s="15">
        <f t="shared" si="3"/>
        <v>11</v>
      </c>
      <c r="M46" s="15">
        <f>Sheet5!$E$15*Sheet5!$E$12</f>
        <v>1116000</v>
      </c>
      <c r="N46" s="17">
        <f>K46*Sheet5!$E$14*Sheet5!$E$15</f>
        <v>0</v>
      </c>
      <c r="O46" s="15">
        <f>L46*Sheet5!$E$13*Sheet5!$E$15</f>
        <v>66000</v>
      </c>
      <c r="P46" s="15">
        <v>86967</v>
      </c>
      <c r="Q46" s="15">
        <f>Sheet5!$E$6*Salary!M46</f>
        <v>78120.000000000015</v>
      </c>
      <c r="R46" s="15">
        <f t="shared" si="4"/>
        <v>144120</v>
      </c>
      <c r="S46" s="15">
        <f t="shared" si="5"/>
        <v>1058847</v>
      </c>
    </row>
    <row r="47" spans="1:19" ht="33.75">
      <c r="A47" s="14">
        <v>391</v>
      </c>
      <c r="B47" s="14" t="s">
        <v>39</v>
      </c>
      <c r="C47" s="14" t="s">
        <v>41</v>
      </c>
      <c r="D47" s="14" t="str">
        <f t="shared" si="0"/>
        <v>كريم محرم زاده</v>
      </c>
      <c r="E47" s="14">
        <v>186</v>
      </c>
      <c r="F47" s="14">
        <v>2</v>
      </c>
      <c r="G47" s="14">
        <v>1</v>
      </c>
      <c r="H47" s="14">
        <v>596744</v>
      </c>
      <c r="I47" s="14">
        <v>52756</v>
      </c>
      <c r="J47" s="15">
        <f t="shared" si="1"/>
        <v>186</v>
      </c>
      <c r="K47" s="16">
        <f t="shared" si="2"/>
        <v>0</v>
      </c>
      <c r="L47" s="15">
        <f t="shared" si="3"/>
        <v>0</v>
      </c>
      <c r="M47" s="15">
        <f>Sheet5!$E$15*Sheet5!$E$12</f>
        <v>1116000</v>
      </c>
      <c r="N47" s="17">
        <f>K47*Sheet5!$E$14*Sheet5!$E$15</f>
        <v>0</v>
      </c>
      <c r="O47" s="15">
        <f>L47*Sheet5!$E$13*Sheet5!$E$15</f>
        <v>0</v>
      </c>
      <c r="P47" s="15">
        <v>64292</v>
      </c>
      <c r="Q47" s="15">
        <f>Sheet5!$E$6*Salary!M47</f>
        <v>78120.000000000015</v>
      </c>
      <c r="R47" s="15">
        <f t="shared" si="4"/>
        <v>78120.000000000015</v>
      </c>
      <c r="S47" s="15">
        <f t="shared" si="5"/>
        <v>1102172</v>
      </c>
    </row>
    <row r="48" spans="1:19" ht="33.75">
      <c r="A48" s="14">
        <v>325</v>
      </c>
      <c r="B48" s="14" t="s">
        <v>42</v>
      </c>
      <c r="C48" s="14" t="s">
        <v>43</v>
      </c>
      <c r="D48" s="14" t="str">
        <f t="shared" si="0"/>
        <v>يوسف پورمنوچهري</v>
      </c>
      <c r="E48" s="14">
        <v>189</v>
      </c>
      <c r="F48" s="14">
        <v>3</v>
      </c>
      <c r="G48" s="14">
        <v>4</v>
      </c>
      <c r="H48" s="14">
        <v>695154</v>
      </c>
      <c r="I48" s="14">
        <v>60667</v>
      </c>
      <c r="J48" s="15">
        <f t="shared" si="1"/>
        <v>186</v>
      </c>
      <c r="K48" s="16">
        <f t="shared" si="2"/>
        <v>3</v>
      </c>
      <c r="L48" s="15">
        <f t="shared" si="3"/>
        <v>0</v>
      </c>
      <c r="M48" s="15">
        <f>Sheet5!$E$15*Sheet5!$E$12</f>
        <v>1116000</v>
      </c>
      <c r="N48" s="17">
        <f>K48*Sheet5!$E$14*Sheet5!$E$15</f>
        <v>25199.999999999996</v>
      </c>
      <c r="O48" s="15">
        <f>L48*Sheet5!$E$13*Sheet5!$E$15</f>
        <v>0</v>
      </c>
      <c r="P48" s="15">
        <v>61533</v>
      </c>
      <c r="Q48" s="15">
        <f>Sheet5!$E$6*Salary!M48</f>
        <v>78120.000000000015</v>
      </c>
      <c r="R48" s="15">
        <f t="shared" si="4"/>
        <v>78120.000000000015</v>
      </c>
      <c r="S48" s="15">
        <f t="shared" si="5"/>
        <v>1124613</v>
      </c>
    </row>
    <row r="49" spans="1:19" ht="33.75">
      <c r="A49" s="14">
        <v>494</v>
      </c>
      <c r="B49" s="14" t="s">
        <v>44</v>
      </c>
      <c r="C49" s="14" t="s">
        <v>45</v>
      </c>
      <c r="D49" s="14" t="str">
        <f t="shared" si="0"/>
        <v>تقي كفائي</v>
      </c>
      <c r="E49" s="14">
        <v>194</v>
      </c>
      <c r="F49" s="14">
        <v>3</v>
      </c>
      <c r="G49" s="14">
        <v>5</v>
      </c>
      <c r="H49" s="14">
        <v>696578</v>
      </c>
      <c r="I49" s="14">
        <v>12739</v>
      </c>
      <c r="J49" s="15">
        <f t="shared" si="1"/>
        <v>186</v>
      </c>
      <c r="K49" s="16">
        <f t="shared" si="2"/>
        <v>8</v>
      </c>
      <c r="L49" s="15">
        <f t="shared" si="3"/>
        <v>0</v>
      </c>
      <c r="M49" s="15">
        <f>Sheet5!$E$15*Sheet5!$E$12</f>
        <v>1116000</v>
      </c>
      <c r="N49" s="17">
        <f>K49*Sheet5!$E$14*Sheet5!$E$15</f>
        <v>67200</v>
      </c>
      <c r="O49" s="15">
        <f>L49*Sheet5!$E$13*Sheet5!$E$15</f>
        <v>0</v>
      </c>
      <c r="P49" s="15">
        <v>53747</v>
      </c>
      <c r="Q49" s="15">
        <f>Sheet5!$E$6*Salary!M49</f>
        <v>78120.000000000015</v>
      </c>
      <c r="R49" s="15">
        <f t="shared" si="4"/>
        <v>78120.000000000015</v>
      </c>
      <c r="S49" s="15">
        <f t="shared" si="5"/>
        <v>1158827</v>
      </c>
    </row>
    <row r="50" spans="1:19" ht="33.75">
      <c r="A50" s="14">
        <v>351</v>
      </c>
      <c r="B50" s="14" t="s">
        <v>46</v>
      </c>
      <c r="C50" s="14" t="s">
        <v>47</v>
      </c>
      <c r="D50" s="14" t="str">
        <f t="shared" si="0"/>
        <v>حسين تيموري</v>
      </c>
      <c r="E50" s="14">
        <v>178</v>
      </c>
      <c r="F50" s="14">
        <v>2</v>
      </c>
      <c r="G50" s="14">
        <v>0</v>
      </c>
      <c r="H50" s="14">
        <v>591677</v>
      </c>
      <c r="I50" s="14">
        <v>35818</v>
      </c>
      <c r="J50" s="15">
        <f t="shared" si="1"/>
        <v>178</v>
      </c>
      <c r="K50" s="16">
        <f t="shared" si="2"/>
        <v>0</v>
      </c>
      <c r="L50" s="15">
        <f t="shared" si="3"/>
        <v>8</v>
      </c>
      <c r="M50" s="15">
        <f>Sheet5!$E$15*Sheet5!$E$12</f>
        <v>1116000</v>
      </c>
      <c r="N50" s="17">
        <f>K50*Sheet5!$E$14*Sheet5!$E$15</f>
        <v>0</v>
      </c>
      <c r="O50" s="15">
        <f>L50*Sheet5!$E$13*Sheet5!$E$15</f>
        <v>48000</v>
      </c>
      <c r="P50" s="15">
        <v>82073</v>
      </c>
      <c r="Q50" s="15">
        <f>Sheet5!$E$6*Salary!M50</f>
        <v>78120.000000000015</v>
      </c>
      <c r="R50" s="15">
        <f t="shared" si="4"/>
        <v>126120.00000000001</v>
      </c>
      <c r="S50" s="15">
        <f t="shared" si="5"/>
        <v>1071953</v>
      </c>
    </row>
    <row r="51" spans="1:19" ht="33.75">
      <c r="A51" s="14">
        <v>433</v>
      </c>
      <c r="B51" s="14" t="s">
        <v>48</v>
      </c>
      <c r="C51" s="14" t="s">
        <v>49</v>
      </c>
      <c r="D51" s="14" t="str">
        <f t="shared" si="0"/>
        <v>حمداله فريددانش</v>
      </c>
      <c r="E51" s="14">
        <v>189</v>
      </c>
      <c r="F51" s="14">
        <v>1</v>
      </c>
      <c r="G51" s="14">
        <v>2</v>
      </c>
      <c r="H51" s="14">
        <v>600548</v>
      </c>
      <c r="I51" s="14">
        <v>68068</v>
      </c>
      <c r="J51" s="15">
        <f t="shared" si="1"/>
        <v>186</v>
      </c>
      <c r="K51" s="16">
        <f t="shared" si="2"/>
        <v>3</v>
      </c>
      <c r="L51" s="15">
        <f t="shared" si="3"/>
        <v>0</v>
      </c>
      <c r="M51" s="15">
        <f>Sheet5!$E$15*Sheet5!$E$12</f>
        <v>1116000</v>
      </c>
      <c r="N51" s="17">
        <f>K51*Sheet5!$E$14*Sheet5!$E$15</f>
        <v>25199.999999999996</v>
      </c>
      <c r="O51" s="15">
        <f>L51*Sheet5!$E$13*Sheet5!$E$15</f>
        <v>0</v>
      </c>
      <c r="P51" s="15">
        <v>71427</v>
      </c>
      <c r="Q51" s="15">
        <f>Sheet5!$E$6*Salary!M51</f>
        <v>78120.000000000015</v>
      </c>
      <c r="R51" s="15">
        <f t="shared" si="4"/>
        <v>78120.000000000015</v>
      </c>
      <c r="S51" s="15">
        <f t="shared" si="5"/>
        <v>1134507</v>
      </c>
    </row>
    <row r="52" spans="1:19" ht="33.75">
      <c r="A52" s="14">
        <v>329</v>
      </c>
      <c r="B52" s="14" t="s">
        <v>50</v>
      </c>
      <c r="C52" s="14" t="s">
        <v>51</v>
      </c>
      <c r="D52" s="14" t="str">
        <f t="shared" si="0"/>
        <v>عبداله مسگرها</v>
      </c>
      <c r="E52" s="14">
        <v>177</v>
      </c>
      <c r="F52" s="14">
        <v>3</v>
      </c>
      <c r="G52" s="14">
        <v>0</v>
      </c>
      <c r="H52" s="14">
        <v>681028</v>
      </c>
      <c r="I52" s="14">
        <v>15918</v>
      </c>
      <c r="J52" s="15">
        <f t="shared" si="1"/>
        <v>177</v>
      </c>
      <c r="K52" s="16">
        <f t="shared" si="2"/>
        <v>0</v>
      </c>
      <c r="L52" s="15">
        <f t="shared" si="3"/>
        <v>9</v>
      </c>
      <c r="M52" s="15">
        <f>Sheet5!$E$15*Sheet5!$E$12</f>
        <v>1116000</v>
      </c>
      <c r="N52" s="17">
        <f>K52*Sheet5!$E$14*Sheet5!$E$15</f>
        <v>0</v>
      </c>
      <c r="O52" s="15">
        <f>L52*Sheet5!$E$13*Sheet5!$E$15</f>
        <v>54000</v>
      </c>
      <c r="P52" s="15">
        <v>77777</v>
      </c>
      <c r="Q52" s="15">
        <f>Sheet5!$E$6*Salary!M52</f>
        <v>78120.000000000015</v>
      </c>
      <c r="R52" s="15">
        <f t="shared" si="4"/>
        <v>132120</v>
      </c>
      <c r="S52" s="15">
        <f t="shared" si="5"/>
        <v>1061657</v>
      </c>
    </row>
    <row r="53" spans="1:19" ht="33.75">
      <c r="A53" s="14">
        <v>574</v>
      </c>
      <c r="B53" s="14" t="s">
        <v>52</v>
      </c>
      <c r="C53" s="14" t="s">
        <v>53</v>
      </c>
      <c r="D53" s="14" t="str">
        <f t="shared" si="0"/>
        <v>مهرداد محبوبي راد</v>
      </c>
      <c r="E53" s="14">
        <v>192</v>
      </c>
      <c r="F53" s="14">
        <v>3</v>
      </c>
      <c r="G53" s="14">
        <v>2</v>
      </c>
      <c r="H53" s="14">
        <v>695990</v>
      </c>
      <c r="I53" s="14">
        <v>36296</v>
      </c>
      <c r="J53" s="15">
        <f t="shared" si="1"/>
        <v>186</v>
      </c>
      <c r="K53" s="16">
        <f t="shared" si="2"/>
        <v>6</v>
      </c>
      <c r="L53" s="15">
        <f t="shared" si="3"/>
        <v>0</v>
      </c>
      <c r="M53" s="15">
        <f>Sheet5!$E$15*Sheet5!$E$12</f>
        <v>1116000</v>
      </c>
      <c r="N53" s="17">
        <f>K53*Sheet5!$E$14*Sheet5!$E$15</f>
        <v>50399.999999999993</v>
      </c>
      <c r="O53" s="15">
        <f>L53*Sheet5!$E$13*Sheet5!$E$15</f>
        <v>0</v>
      </c>
      <c r="P53" s="15">
        <v>56326</v>
      </c>
      <c r="Q53" s="15">
        <f>Sheet5!$E$6*Salary!M53</f>
        <v>78120.000000000015</v>
      </c>
      <c r="R53" s="15">
        <f t="shared" si="4"/>
        <v>78120.000000000015</v>
      </c>
      <c r="S53" s="15">
        <f t="shared" si="5"/>
        <v>1144606</v>
      </c>
    </row>
    <row r="54" spans="1:19" ht="33.75">
      <c r="A54" s="14">
        <v>509</v>
      </c>
      <c r="B54" s="14" t="s">
        <v>54</v>
      </c>
      <c r="C54" s="14" t="s">
        <v>55</v>
      </c>
      <c r="D54" s="14" t="str">
        <f t="shared" si="0"/>
        <v>داريوش جليلي</v>
      </c>
      <c r="E54" s="14">
        <v>178</v>
      </c>
      <c r="F54" s="14">
        <v>0</v>
      </c>
      <c r="G54" s="14">
        <v>3</v>
      </c>
      <c r="H54" s="14">
        <v>679098</v>
      </c>
      <c r="I54" s="14">
        <v>20381</v>
      </c>
      <c r="J54" s="15">
        <f t="shared" si="1"/>
        <v>178</v>
      </c>
      <c r="K54" s="16">
        <f t="shared" si="2"/>
        <v>0</v>
      </c>
      <c r="L54" s="15">
        <f t="shared" si="3"/>
        <v>8</v>
      </c>
      <c r="M54" s="15">
        <f>Sheet5!$E$15*Sheet5!$E$12</f>
        <v>1116000</v>
      </c>
      <c r="N54" s="17">
        <f>K54*Sheet5!$E$14*Sheet5!$E$15</f>
        <v>0</v>
      </c>
      <c r="O54" s="15">
        <f>L54*Sheet5!$E$13*Sheet5!$E$15</f>
        <v>48000</v>
      </c>
      <c r="P54" s="15">
        <v>81020</v>
      </c>
      <c r="Q54" s="15">
        <f>Sheet5!$E$6*Salary!M54</f>
        <v>78120.000000000015</v>
      </c>
      <c r="R54" s="15">
        <f t="shared" si="4"/>
        <v>126120.00000000001</v>
      </c>
      <c r="S54" s="15">
        <f t="shared" si="5"/>
        <v>1070900</v>
      </c>
    </row>
    <row r="55" spans="1:19" ht="33.75">
      <c r="A55" s="14">
        <v>429</v>
      </c>
      <c r="B55" s="14" t="s">
        <v>56</v>
      </c>
      <c r="C55" s="14" t="s">
        <v>57</v>
      </c>
      <c r="D55" s="14" t="str">
        <f t="shared" si="0"/>
        <v>علي ساغري</v>
      </c>
      <c r="E55" s="14">
        <v>177</v>
      </c>
      <c r="F55" s="14">
        <v>1</v>
      </c>
      <c r="G55" s="14">
        <v>1</v>
      </c>
      <c r="H55" s="14">
        <v>661169</v>
      </c>
      <c r="I55" s="14">
        <v>49918</v>
      </c>
      <c r="J55" s="15">
        <f t="shared" si="1"/>
        <v>177</v>
      </c>
      <c r="K55" s="16">
        <f t="shared" si="2"/>
        <v>0</v>
      </c>
      <c r="L55" s="15">
        <f t="shared" si="3"/>
        <v>9</v>
      </c>
      <c r="M55" s="15">
        <f>Sheet5!$E$15*Sheet5!$E$12</f>
        <v>1116000</v>
      </c>
      <c r="N55" s="17">
        <f>K55*Sheet5!$E$14*Sheet5!$E$15</f>
        <v>0</v>
      </c>
      <c r="O55" s="15">
        <f>L55*Sheet5!$E$13*Sheet5!$E$15</f>
        <v>54000</v>
      </c>
      <c r="P55" s="15">
        <v>84568</v>
      </c>
      <c r="Q55" s="15">
        <f>Sheet5!$E$6*Salary!M55</f>
        <v>78120.000000000015</v>
      </c>
      <c r="R55" s="15">
        <f t="shared" si="4"/>
        <v>132120</v>
      </c>
      <c r="S55" s="15">
        <f t="shared" si="5"/>
        <v>1068448</v>
      </c>
    </row>
    <row r="56" spans="1:19" ht="33.75">
      <c r="A56" s="14">
        <v>550</v>
      </c>
      <c r="B56" s="14" t="s">
        <v>58</v>
      </c>
      <c r="C56" s="14" t="s">
        <v>59</v>
      </c>
      <c r="D56" s="14" t="str">
        <f t="shared" si="0"/>
        <v>عباس كاظمي</v>
      </c>
      <c r="E56" s="14">
        <v>184</v>
      </c>
      <c r="F56" s="14">
        <v>1</v>
      </c>
      <c r="G56" s="14">
        <v>1</v>
      </c>
      <c r="H56" s="14">
        <v>609189</v>
      </c>
      <c r="I56" s="14">
        <v>37206</v>
      </c>
      <c r="J56" s="15">
        <f t="shared" si="1"/>
        <v>184</v>
      </c>
      <c r="K56" s="16">
        <f t="shared" si="2"/>
        <v>0</v>
      </c>
      <c r="L56" s="15">
        <f t="shared" si="3"/>
        <v>2</v>
      </c>
      <c r="M56" s="15">
        <f>Sheet5!$E$15*Sheet5!$E$12</f>
        <v>1116000</v>
      </c>
      <c r="N56" s="17">
        <f>K56*Sheet5!$E$14*Sheet5!$E$15</f>
        <v>0</v>
      </c>
      <c r="O56" s="15">
        <f>L56*Sheet5!$E$13*Sheet5!$E$15</f>
        <v>12000</v>
      </c>
      <c r="P56" s="15">
        <v>58001</v>
      </c>
      <c r="Q56" s="15">
        <f>Sheet5!$E$6*Salary!M56</f>
        <v>78120.000000000015</v>
      </c>
      <c r="R56" s="15">
        <f t="shared" si="4"/>
        <v>90120.000000000015</v>
      </c>
      <c r="S56" s="15">
        <f t="shared" si="5"/>
        <v>1083881</v>
      </c>
    </row>
    <row r="57" spans="1:19" ht="33.75">
      <c r="A57" s="14">
        <v>491</v>
      </c>
      <c r="B57" s="14" t="s">
        <v>46</v>
      </c>
      <c r="C57" s="14" t="s">
        <v>60</v>
      </c>
      <c r="D57" s="14" t="str">
        <f t="shared" si="0"/>
        <v>حسين جمشيدي مهر</v>
      </c>
      <c r="E57" s="14">
        <v>186</v>
      </c>
      <c r="F57" s="14">
        <v>3</v>
      </c>
      <c r="G57" s="14">
        <v>5</v>
      </c>
      <c r="H57" s="14">
        <v>658731</v>
      </c>
      <c r="I57" s="14">
        <v>12712</v>
      </c>
      <c r="J57" s="15">
        <f t="shared" si="1"/>
        <v>186</v>
      </c>
      <c r="K57" s="16">
        <f t="shared" si="2"/>
        <v>0</v>
      </c>
      <c r="L57" s="15">
        <f t="shared" si="3"/>
        <v>0</v>
      </c>
      <c r="M57" s="15">
        <f>Sheet5!$E$15*Sheet5!$E$12</f>
        <v>1116000</v>
      </c>
      <c r="N57" s="17">
        <f>K57*Sheet5!$E$14*Sheet5!$E$15</f>
        <v>0</v>
      </c>
      <c r="O57" s="15">
        <f>L57*Sheet5!$E$13*Sheet5!$E$15</f>
        <v>0</v>
      </c>
      <c r="P57" s="15">
        <v>58101</v>
      </c>
      <c r="Q57" s="15">
        <f>Sheet5!$E$6*Salary!M57</f>
        <v>78120.000000000015</v>
      </c>
      <c r="R57" s="15">
        <f t="shared" si="4"/>
        <v>78120.000000000015</v>
      </c>
      <c r="S57" s="15">
        <f t="shared" si="5"/>
        <v>1095981</v>
      </c>
    </row>
    <row r="58" spans="1:19" ht="33.75">
      <c r="A58" s="14">
        <v>365</v>
      </c>
      <c r="B58" s="14" t="s">
        <v>61</v>
      </c>
      <c r="C58" s="14" t="s">
        <v>62</v>
      </c>
      <c r="D58" s="14" t="str">
        <f t="shared" si="0"/>
        <v>مسعود شاعري</v>
      </c>
      <c r="E58" s="14">
        <v>190</v>
      </c>
      <c r="F58" s="14">
        <v>3</v>
      </c>
      <c r="G58" s="14">
        <v>5</v>
      </c>
      <c r="H58" s="14">
        <v>609138</v>
      </c>
      <c r="I58" s="14">
        <v>27592</v>
      </c>
      <c r="J58" s="15">
        <f t="shared" si="1"/>
        <v>186</v>
      </c>
      <c r="K58" s="16">
        <f t="shared" si="2"/>
        <v>4</v>
      </c>
      <c r="L58" s="15">
        <f t="shared" si="3"/>
        <v>0</v>
      </c>
      <c r="M58" s="15">
        <f>Sheet5!$E$15*Sheet5!$E$12</f>
        <v>1116000</v>
      </c>
      <c r="N58" s="17">
        <f>K58*Sheet5!$E$14*Sheet5!$E$15</f>
        <v>33600</v>
      </c>
      <c r="O58" s="15">
        <f>L58*Sheet5!$E$13*Sheet5!$E$15</f>
        <v>0</v>
      </c>
      <c r="P58" s="15">
        <v>53835</v>
      </c>
      <c r="Q58" s="15">
        <f>Sheet5!$E$6*Salary!M58</f>
        <v>78120.000000000015</v>
      </c>
      <c r="R58" s="15">
        <f t="shared" si="4"/>
        <v>78120.000000000015</v>
      </c>
      <c r="S58" s="15">
        <f t="shared" si="5"/>
        <v>1125315</v>
      </c>
    </row>
    <row r="59" spans="1:19" ht="33.75">
      <c r="A59" s="14">
        <v>402</v>
      </c>
      <c r="B59" s="14" t="s">
        <v>63</v>
      </c>
      <c r="C59" s="14" t="s">
        <v>64</v>
      </c>
      <c r="D59" s="14" t="str">
        <f t="shared" si="0"/>
        <v>حسن اردوئي</v>
      </c>
      <c r="E59" s="14">
        <v>186</v>
      </c>
      <c r="F59" s="14">
        <v>1</v>
      </c>
      <c r="G59" s="14">
        <v>0</v>
      </c>
      <c r="H59" s="14">
        <v>595119</v>
      </c>
      <c r="I59" s="14">
        <v>23381</v>
      </c>
      <c r="J59" s="15">
        <f t="shared" si="1"/>
        <v>186</v>
      </c>
      <c r="K59" s="16">
        <f t="shared" si="2"/>
        <v>0</v>
      </c>
      <c r="L59" s="15">
        <f t="shared" si="3"/>
        <v>0</v>
      </c>
      <c r="M59" s="15">
        <f>Sheet5!$E$15*Sheet5!$E$12</f>
        <v>1116000</v>
      </c>
      <c r="N59" s="17">
        <f>K59*Sheet5!$E$14*Sheet5!$E$15</f>
        <v>0</v>
      </c>
      <c r="O59" s="15">
        <f>L59*Sheet5!$E$13*Sheet5!$E$15</f>
        <v>0</v>
      </c>
      <c r="P59" s="15">
        <v>72511</v>
      </c>
      <c r="Q59" s="15">
        <f>Sheet5!$E$6*Salary!M59</f>
        <v>78120.000000000015</v>
      </c>
      <c r="R59" s="15">
        <f t="shared" si="4"/>
        <v>78120.000000000015</v>
      </c>
      <c r="S59" s="15">
        <f t="shared" si="5"/>
        <v>1110391</v>
      </c>
    </row>
    <row r="60" spans="1:19" ht="33.75">
      <c r="A60" s="14">
        <v>443</v>
      </c>
      <c r="B60" s="14" t="s">
        <v>65</v>
      </c>
      <c r="C60" s="14" t="s">
        <v>66</v>
      </c>
      <c r="D60" s="14" t="str">
        <f t="shared" si="0"/>
        <v>سيدمهدي فرح شوكت پور</v>
      </c>
      <c r="E60" s="14">
        <v>191</v>
      </c>
      <c r="F60" s="14">
        <v>3</v>
      </c>
      <c r="G60" s="14">
        <v>3</v>
      </c>
      <c r="H60" s="14">
        <v>675368</v>
      </c>
      <c r="I60" s="14">
        <v>13613</v>
      </c>
      <c r="J60" s="15">
        <f t="shared" si="1"/>
        <v>186</v>
      </c>
      <c r="K60" s="16">
        <f t="shared" si="2"/>
        <v>5</v>
      </c>
      <c r="L60" s="15">
        <f t="shared" si="3"/>
        <v>0</v>
      </c>
      <c r="M60" s="15">
        <f>Sheet5!$E$15*Sheet5!$E$12</f>
        <v>1116000</v>
      </c>
      <c r="N60" s="17">
        <f>K60*Sheet5!$E$14*Sheet5!$E$15</f>
        <v>42000</v>
      </c>
      <c r="O60" s="15">
        <f>L60*Sheet5!$E$13*Sheet5!$E$15</f>
        <v>0</v>
      </c>
      <c r="P60" s="15">
        <v>68816</v>
      </c>
      <c r="Q60" s="15">
        <f>Sheet5!$E$6*Salary!M60</f>
        <v>78120.000000000015</v>
      </c>
      <c r="R60" s="15">
        <f t="shared" si="4"/>
        <v>78120.000000000015</v>
      </c>
      <c r="S60" s="15">
        <f t="shared" si="5"/>
        <v>1148696</v>
      </c>
    </row>
    <row r="61" spans="1:19" ht="33.75">
      <c r="A61" s="14">
        <v>545</v>
      </c>
      <c r="B61" s="14" t="s">
        <v>67</v>
      </c>
      <c r="C61" s="14" t="s">
        <v>68</v>
      </c>
      <c r="D61" s="14" t="str">
        <f t="shared" si="0"/>
        <v>منصور زاداكبر</v>
      </c>
      <c r="E61" s="14">
        <v>182</v>
      </c>
      <c r="F61" s="14">
        <v>0</v>
      </c>
      <c r="G61" s="14">
        <v>3</v>
      </c>
      <c r="H61" s="14">
        <v>646387</v>
      </c>
      <c r="I61" s="14">
        <v>39820</v>
      </c>
      <c r="J61" s="15">
        <f t="shared" si="1"/>
        <v>182</v>
      </c>
      <c r="K61" s="16">
        <f t="shared" si="2"/>
        <v>0</v>
      </c>
      <c r="L61" s="15">
        <f t="shared" si="3"/>
        <v>4</v>
      </c>
      <c r="M61" s="15">
        <f>Sheet5!$E$15*Sheet5!$E$12</f>
        <v>1116000</v>
      </c>
      <c r="N61" s="17">
        <f>K61*Sheet5!$E$14*Sheet5!$E$15</f>
        <v>0</v>
      </c>
      <c r="O61" s="15">
        <f>L61*Sheet5!$E$13*Sheet5!$E$15</f>
        <v>24000</v>
      </c>
      <c r="P61" s="15">
        <v>85202</v>
      </c>
      <c r="Q61" s="15">
        <f>Sheet5!$E$6*Salary!M61</f>
        <v>78120.000000000015</v>
      </c>
      <c r="R61" s="15">
        <f t="shared" si="4"/>
        <v>102120.00000000001</v>
      </c>
      <c r="S61" s="15">
        <f t="shared" si="5"/>
        <v>1099082</v>
      </c>
    </row>
    <row r="62" spans="1:19" ht="33.75">
      <c r="A62" s="14">
        <v>346</v>
      </c>
      <c r="B62" s="14" t="s">
        <v>31</v>
      </c>
      <c r="C62" s="14" t="s">
        <v>32</v>
      </c>
      <c r="D62" s="14" t="str">
        <f t="shared" si="0"/>
        <v>علیرضا اکبری</v>
      </c>
      <c r="E62" s="14">
        <v>191</v>
      </c>
      <c r="F62" s="14">
        <v>2</v>
      </c>
      <c r="G62" s="14">
        <v>4</v>
      </c>
      <c r="H62" s="14">
        <v>558737</v>
      </c>
      <c r="I62" s="14">
        <v>10406</v>
      </c>
      <c r="J62" s="15">
        <f t="shared" si="1"/>
        <v>186</v>
      </c>
      <c r="K62" s="16">
        <f t="shared" si="2"/>
        <v>5</v>
      </c>
      <c r="L62" s="15">
        <f t="shared" si="3"/>
        <v>0</v>
      </c>
      <c r="M62" s="15">
        <f>Sheet5!$E$15*Sheet5!$E$12</f>
        <v>1116000</v>
      </c>
      <c r="N62" s="17">
        <f>K62*Sheet5!$E$14*Sheet5!$E$15</f>
        <v>42000</v>
      </c>
      <c r="O62" s="15">
        <f>L62*Sheet5!$E$13*Sheet5!$E$15</f>
        <v>0</v>
      </c>
      <c r="P62" s="15">
        <v>73417</v>
      </c>
      <c r="Q62" s="15">
        <f>Sheet5!$E$6*Salary!M62</f>
        <v>78120.000000000015</v>
      </c>
      <c r="R62" s="15">
        <f t="shared" si="4"/>
        <v>78120.000000000015</v>
      </c>
      <c r="S62" s="15">
        <f t="shared" si="5"/>
        <v>1153297</v>
      </c>
    </row>
    <row r="63" spans="1:19" ht="33.75">
      <c r="A63" s="14">
        <v>516</v>
      </c>
      <c r="B63" s="14" t="s">
        <v>33</v>
      </c>
      <c r="C63" s="14" t="s">
        <v>34</v>
      </c>
      <c r="D63" s="14" t="str">
        <f t="shared" si="0"/>
        <v>مصطفي حاتمي</v>
      </c>
      <c r="E63" s="14">
        <v>182</v>
      </c>
      <c r="F63" s="14">
        <v>2</v>
      </c>
      <c r="G63" s="14">
        <v>0</v>
      </c>
      <c r="H63" s="14">
        <v>619200</v>
      </c>
      <c r="I63" s="14">
        <v>19002</v>
      </c>
      <c r="J63" s="15">
        <f t="shared" si="1"/>
        <v>182</v>
      </c>
      <c r="K63" s="16">
        <f t="shared" si="2"/>
        <v>0</v>
      </c>
      <c r="L63" s="15">
        <f t="shared" si="3"/>
        <v>4</v>
      </c>
      <c r="M63" s="15">
        <f>Sheet5!$E$15*Sheet5!$E$12</f>
        <v>1116000</v>
      </c>
      <c r="N63" s="17">
        <f>K63*Sheet5!$E$14*Sheet5!$E$15</f>
        <v>0</v>
      </c>
      <c r="O63" s="15">
        <f>L63*Sheet5!$E$13*Sheet5!$E$15</f>
        <v>24000</v>
      </c>
      <c r="P63" s="15">
        <v>69160</v>
      </c>
      <c r="Q63" s="15">
        <f>Sheet5!$E$6*Salary!M63</f>
        <v>78120.000000000015</v>
      </c>
      <c r="R63" s="15">
        <f t="shared" si="4"/>
        <v>102120.00000000001</v>
      </c>
      <c r="S63" s="15">
        <f t="shared" si="5"/>
        <v>1083040</v>
      </c>
    </row>
    <row r="64" spans="1:19" ht="33.75">
      <c r="A64" s="14">
        <v>440</v>
      </c>
      <c r="B64" s="14" t="s">
        <v>35</v>
      </c>
      <c r="C64" s="14" t="s">
        <v>36</v>
      </c>
      <c r="D64" s="14" t="str">
        <f t="shared" si="0"/>
        <v>مجتبي مهديون</v>
      </c>
      <c r="E64" s="14">
        <v>177</v>
      </c>
      <c r="F64" s="14">
        <v>1</v>
      </c>
      <c r="G64" s="14">
        <v>1</v>
      </c>
      <c r="H64" s="14">
        <v>615407</v>
      </c>
      <c r="I64" s="14">
        <v>45470</v>
      </c>
      <c r="J64" s="15">
        <f t="shared" si="1"/>
        <v>177</v>
      </c>
      <c r="K64" s="16">
        <f t="shared" si="2"/>
        <v>0</v>
      </c>
      <c r="L64" s="15">
        <f t="shared" si="3"/>
        <v>9</v>
      </c>
      <c r="M64" s="15">
        <f>Sheet5!$E$15*Sheet5!$E$12</f>
        <v>1116000</v>
      </c>
      <c r="N64" s="17">
        <f>K64*Sheet5!$E$14*Sheet5!$E$15</f>
        <v>0</v>
      </c>
      <c r="O64" s="15">
        <f>L64*Sheet5!$E$13*Sheet5!$E$15</f>
        <v>54000</v>
      </c>
      <c r="P64" s="15">
        <v>73482</v>
      </c>
      <c r="Q64" s="15">
        <f>Sheet5!$E$6*Salary!M64</f>
        <v>78120.000000000015</v>
      </c>
      <c r="R64" s="15">
        <f t="shared" si="4"/>
        <v>132120</v>
      </c>
      <c r="S64" s="15">
        <f t="shared" si="5"/>
        <v>1057362</v>
      </c>
    </row>
    <row r="65" spans="1:24" ht="33.75">
      <c r="A65" s="14">
        <v>319</v>
      </c>
      <c r="B65" s="14" t="s">
        <v>37</v>
      </c>
      <c r="C65" s="14" t="s">
        <v>38</v>
      </c>
      <c r="D65" s="14" t="str">
        <f t="shared" si="0"/>
        <v>معصومه گرامي</v>
      </c>
      <c r="E65" s="14">
        <v>187</v>
      </c>
      <c r="F65" s="14">
        <v>2</v>
      </c>
      <c r="G65" s="14">
        <v>2</v>
      </c>
      <c r="H65" s="14">
        <v>656989</v>
      </c>
      <c r="I65" s="14">
        <v>23176</v>
      </c>
      <c r="J65" s="15">
        <f t="shared" si="1"/>
        <v>186</v>
      </c>
      <c r="K65" s="16">
        <f t="shared" si="2"/>
        <v>1</v>
      </c>
      <c r="L65" s="15">
        <f t="shared" si="3"/>
        <v>0</v>
      </c>
      <c r="M65" s="15">
        <f>Sheet5!$E$15*Sheet5!$E$12</f>
        <v>1116000</v>
      </c>
      <c r="N65" s="17">
        <f>K65*Sheet5!$E$14*Sheet5!$E$15</f>
        <v>8400</v>
      </c>
      <c r="O65" s="15">
        <f>L65*Sheet5!$E$13*Sheet5!$E$15</f>
        <v>0</v>
      </c>
      <c r="P65" s="15">
        <v>69852</v>
      </c>
      <c r="Q65" s="15">
        <f>Sheet5!$E$6*Salary!M65</f>
        <v>78120.000000000015</v>
      </c>
      <c r="R65" s="15">
        <v>456465</v>
      </c>
      <c r="S65" s="15">
        <f t="shared" si="5"/>
        <v>737787</v>
      </c>
    </row>
    <row r="66" spans="1:24" ht="33.75">
      <c r="A66" s="14">
        <v>509</v>
      </c>
      <c r="B66" s="14" t="s">
        <v>39</v>
      </c>
      <c r="C66" s="14" t="s">
        <v>40</v>
      </c>
      <c r="D66" s="14" t="str">
        <f t="shared" si="0"/>
        <v>كريم فرهودي</v>
      </c>
      <c r="E66" s="14">
        <v>175</v>
      </c>
      <c r="F66" s="14">
        <v>1</v>
      </c>
      <c r="G66" s="14">
        <v>4</v>
      </c>
      <c r="H66" s="14">
        <v>556315</v>
      </c>
      <c r="I66" s="14">
        <v>27069</v>
      </c>
      <c r="J66" s="15">
        <f t="shared" si="1"/>
        <v>175</v>
      </c>
      <c r="K66" s="16">
        <f t="shared" si="2"/>
        <v>0</v>
      </c>
      <c r="L66" s="15">
        <f t="shared" si="3"/>
        <v>11</v>
      </c>
      <c r="M66" s="15">
        <f>Sheet5!$E$15*Sheet5!$E$12</f>
        <v>1116000</v>
      </c>
      <c r="N66" s="17">
        <f>K66*Sheet5!$E$14*Sheet5!$E$15</f>
        <v>0</v>
      </c>
      <c r="O66" s="15">
        <f>L66*Sheet5!$E$13*Sheet5!$E$15</f>
        <v>66000</v>
      </c>
      <c r="P66" s="15">
        <v>90918</v>
      </c>
      <c r="Q66" s="15">
        <f>Sheet5!$E$6*Salary!M66</f>
        <v>78120.000000000015</v>
      </c>
      <c r="R66" s="15"/>
      <c r="S66" s="15">
        <f t="shared" si="5"/>
        <v>1206918</v>
      </c>
    </row>
    <row r="67" spans="1:24" ht="33.75">
      <c r="A67" s="14">
        <v>391</v>
      </c>
      <c r="B67" s="14" t="s">
        <v>39</v>
      </c>
      <c r="C67" s="14" t="s">
        <v>41</v>
      </c>
      <c r="D67" s="14" t="str">
        <f t="shared" ref="D67:D81" si="6">B67&amp;" "&amp;C67</f>
        <v>كريم محرم زاده</v>
      </c>
      <c r="E67" s="14">
        <v>186</v>
      </c>
      <c r="F67" s="14">
        <v>2</v>
      </c>
      <c r="G67" s="14">
        <v>1</v>
      </c>
      <c r="H67" s="14">
        <v>596744</v>
      </c>
      <c r="I67" s="14">
        <v>52756</v>
      </c>
      <c r="J67" s="15">
        <f t="shared" ref="J67:J81" si="7">IF(E67&gt;=186,186,E67)</f>
        <v>186</v>
      </c>
      <c r="K67" s="16">
        <f t="shared" ref="K67:K81" si="8">IF(E67&gt;186,E67-186,0)</f>
        <v>0</v>
      </c>
      <c r="L67" s="15">
        <f t="shared" ref="L67:L81" si="9">IF(J67&lt;186,186-J67,0)</f>
        <v>0</v>
      </c>
      <c r="M67" s="15">
        <f>Sheet5!$E$15*Sheet5!$E$12</f>
        <v>1116000</v>
      </c>
      <c r="N67" s="17">
        <f>K67*Sheet5!$E$14*Sheet5!$E$15</f>
        <v>0</v>
      </c>
      <c r="O67" s="15">
        <f>L67*Sheet5!$E$13*Sheet5!$E$15</f>
        <v>0</v>
      </c>
      <c r="P67" s="15">
        <v>93073</v>
      </c>
      <c r="Q67" s="15">
        <f>Sheet5!$E$6*Salary!M67</f>
        <v>78120.000000000015</v>
      </c>
      <c r="R67" s="15"/>
      <c r="S67" s="15">
        <f t="shared" ref="S67:S81" si="10">M67+N67-R67+P67</f>
        <v>1209073</v>
      </c>
    </row>
    <row r="68" spans="1:24" ht="33.75">
      <c r="A68" s="14">
        <v>325</v>
      </c>
      <c r="B68" s="14" t="s">
        <v>42</v>
      </c>
      <c r="C68" s="14" t="s">
        <v>43</v>
      </c>
      <c r="D68" s="14" t="str">
        <f t="shared" si="6"/>
        <v>يوسف پورمنوچهري</v>
      </c>
      <c r="E68" s="14">
        <v>189</v>
      </c>
      <c r="F68" s="14">
        <v>3</v>
      </c>
      <c r="G68" s="14">
        <v>4</v>
      </c>
      <c r="H68" s="14">
        <v>695154</v>
      </c>
      <c r="I68" s="14">
        <v>60667</v>
      </c>
      <c r="J68" s="15">
        <f t="shared" si="7"/>
        <v>186</v>
      </c>
      <c r="K68" s="16">
        <f t="shared" si="8"/>
        <v>3</v>
      </c>
      <c r="L68" s="15">
        <f t="shared" si="9"/>
        <v>0</v>
      </c>
      <c r="M68" s="15">
        <f>Sheet5!$E$15*Sheet5!$E$12</f>
        <v>1116000</v>
      </c>
      <c r="N68" s="17">
        <f>K68*Sheet5!$E$14*Sheet5!$E$15</f>
        <v>25199.999999999996</v>
      </c>
      <c r="O68" s="15" t="s">
        <v>69</v>
      </c>
      <c r="P68" s="15">
        <v>52266</v>
      </c>
      <c r="Q68" s="15">
        <f>Sheet5!$E$6*Salary!M68</f>
        <v>78120.000000000015</v>
      </c>
      <c r="R68" s="15"/>
      <c r="S68" s="15">
        <f t="shared" si="10"/>
        <v>1193466</v>
      </c>
    </row>
    <row r="69" spans="1:24" ht="33.75">
      <c r="A69" s="14">
        <v>494</v>
      </c>
      <c r="B69" s="14" t="s">
        <v>44</v>
      </c>
      <c r="C69" s="14" t="s">
        <v>45</v>
      </c>
      <c r="D69" s="14" t="str">
        <f t="shared" si="6"/>
        <v>تقي كفائي</v>
      </c>
      <c r="E69" s="14">
        <v>194</v>
      </c>
      <c r="F69" s="14">
        <v>3</v>
      </c>
      <c r="G69" s="14">
        <v>5</v>
      </c>
      <c r="H69" s="14">
        <v>696578</v>
      </c>
      <c r="I69" s="14">
        <v>12739</v>
      </c>
      <c r="J69" s="15">
        <f t="shared" si="7"/>
        <v>186</v>
      </c>
      <c r="K69" s="16">
        <f t="shared" si="8"/>
        <v>8</v>
      </c>
      <c r="L69" s="15">
        <f t="shared" si="9"/>
        <v>0</v>
      </c>
      <c r="M69" s="15">
        <f>Sheet5!$E$15*Sheet5!$E$12</f>
        <v>1116000</v>
      </c>
      <c r="N69" s="17">
        <f>K69*Sheet5!$E$14*Sheet5!$E$15</f>
        <v>67200</v>
      </c>
      <c r="O69" s="15"/>
      <c r="P69" s="15">
        <v>77188</v>
      </c>
      <c r="Q69" s="15">
        <f>Sheet5!$E$6*Salary!M69</f>
        <v>78120.000000000015</v>
      </c>
      <c r="R69" s="15"/>
      <c r="S69" s="15">
        <f t="shared" si="10"/>
        <v>1260388</v>
      </c>
    </row>
    <row r="70" spans="1:24" ht="33.75">
      <c r="A70" s="14">
        <v>351</v>
      </c>
      <c r="B70" s="14" t="s">
        <v>46</v>
      </c>
      <c r="C70" s="14" t="s">
        <v>47</v>
      </c>
      <c r="D70" s="14" t="str">
        <f t="shared" si="6"/>
        <v>حسين تيموري</v>
      </c>
      <c r="E70" s="14">
        <v>178</v>
      </c>
      <c r="F70" s="14">
        <v>2</v>
      </c>
      <c r="G70" s="14">
        <v>0</v>
      </c>
      <c r="H70" s="14">
        <v>591677</v>
      </c>
      <c r="I70" s="14">
        <v>35818</v>
      </c>
      <c r="J70" s="15">
        <f t="shared" si="7"/>
        <v>178</v>
      </c>
      <c r="K70" s="16">
        <f t="shared" si="8"/>
        <v>0</v>
      </c>
      <c r="L70" s="15">
        <f t="shared" si="9"/>
        <v>8</v>
      </c>
      <c r="M70" s="15">
        <f>Sheet5!$E$15*Sheet5!$E$12</f>
        <v>1116000</v>
      </c>
      <c r="N70" s="17">
        <f>K70*Sheet5!$E$14*Sheet5!$E$15</f>
        <v>0</v>
      </c>
      <c r="O70" s="15" t="s">
        <v>70</v>
      </c>
      <c r="P70" s="15">
        <v>57032</v>
      </c>
      <c r="Q70" s="15">
        <f>Sheet5!$E$6*Salary!M70</f>
        <v>78120.000000000015</v>
      </c>
      <c r="R70" s="15" t="s">
        <v>71</v>
      </c>
      <c r="S70" s="15" t="e">
        <f t="shared" si="10"/>
        <v>#VALUE!</v>
      </c>
      <c r="X70" s="13">
        <v>546456</v>
      </c>
    </row>
    <row r="71" spans="1:24" ht="33.75">
      <c r="A71" s="14">
        <v>433</v>
      </c>
      <c r="B71" s="14" t="s">
        <v>48</v>
      </c>
      <c r="C71" s="14" t="s">
        <v>49</v>
      </c>
      <c r="D71" s="14" t="str">
        <f t="shared" si="6"/>
        <v>حمداله فريددانش</v>
      </c>
      <c r="E71" s="14">
        <v>189</v>
      </c>
      <c r="F71" s="14">
        <v>1</v>
      </c>
      <c r="G71" s="14">
        <v>2</v>
      </c>
      <c r="H71" s="14">
        <v>600548</v>
      </c>
      <c r="I71" s="14">
        <v>68068</v>
      </c>
      <c r="J71" s="15">
        <f t="shared" si="7"/>
        <v>186</v>
      </c>
      <c r="K71" s="16">
        <f t="shared" si="8"/>
        <v>3</v>
      </c>
      <c r="L71" s="15">
        <f t="shared" si="9"/>
        <v>0</v>
      </c>
      <c r="M71" s="15">
        <f>Sheet5!$E$15*Sheet5!$E$12</f>
        <v>1116000</v>
      </c>
      <c r="N71" s="17">
        <f>K71*Sheet5!$E$14*Sheet5!$E$15</f>
        <v>25199.999999999996</v>
      </c>
      <c r="O71" s="15"/>
      <c r="P71" s="15">
        <v>61352</v>
      </c>
      <c r="Q71" s="15">
        <f>Sheet5!$E$6*Salary!M71</f>
        <v>78120.000000000015</v>
      </c>
      <c r="R71" s="15"/>
      <c r="S71" s="15">
        <f t="shared" si="10"/>
        <v>1202552</v>
      </c>
    </row>
    <row r="72" spans="1:24" ht="33.75">
      <c r="A72" s="14">
        <v>329</v>
      </c>
      <c r="B72" s="14" t="s">
        <v>50</v>
      </c>
      <c r="C72" s="14" t="s">
        <v>51</v>
      </c>
      <c r="D72" s="14" t="str">
        <f t="shared" si="6"/>
        <v>عبداله مسگرها</v>
      </c>
      <c r="E72" s="14">
        <v>177</v>
      </c>
      <c r="F72" s="14">
        <v>3</v>
      </c>
      <c r="G72" s="14">
        <v>0</v>
      </c>
      <c r="H72" s="14">
        <v>681028</v>
      </c>
      <c r="I72" s="14">
        <v>15918</v>
      </c>
      <c r="J72" s="15">
        <f t="shared" si="7"/>
        <v>177</v>
      </c>
      <c r="K72" s="16">
        <f t="shared" si="8"/>
        <v>0</v>
      </c>
      <c r="L72" s="15">
        <f t="shared" si="9"/>
        <v>9</v>
      </c>
      <c r="M72" s="15">
        <f>Sheet5!$E$15*Sheet5!$E$12</f>
        <v>1116000</v>
      </c>
      <c r="N72" s="17">
        <f>K72*Sheet5!$E$14*Sheet5!$E$15</f>
        <v>0</v>
      </c>
      <c r="O72" s="15"/>
      <c r="P72" s="15">
        <v>73465</v>
      </c>
      <c r="Q72" s="15">
        <f>Sheet5!$E$6*Salary!M72</f>
        <v>78120.000000000015</v>
      </c>
      <c r="R72" s="15"/>
      <c r="S72" s="15">
        <f t="shared" si="10"/>
        <v>1189465</v>
      </c>
    </row>
    <row r="73" spans="1:24" ht="33.75">
      <c r="A73" s="14">
        <v>574</v>
      </c>
      <c r="B73" s="14" t="s">
        <v>52</v>
      </c>
      <c r="C73" s="14" t="s">
        <v>53</v>
      </c>
      <c r="D73" s="14" t="str">
        <f t="shared" si="6"/>
        <v>مهرداد محبوبي راد</v>
      </c>
      <c r="E73" s="14">
        <v>192</v>
      </c>
      <c r="F73" s="14">
        <v>3</v>
      </c>
      <c r="G73" s="14">
        <v>2</v>
      </c>
      <c r="H73" s="14">
        <v>695990</v>
      </c>
      <c r="I73" s="14">
        <v>36296</v>
      </c>
      <c r="J73" s="15">
        <f t="shared" si="7"/>
        <v>186</v>
      </c>
      <c r="K73" s="16">
        <f t="shared" si="8"/>
        <v>6</v>
      </c>
      <c r="L73" s="15">
        <f t="shared" si="9"/>
        <v>0</v>
      </c>
      <c r="M73" s="15">
        <f>Sheet5!$E$15*Sheet5!$E$12</f>
        <v>1116000</v>
      </c>
      <c r="N73" s="17">
        <f>K73*Sheet5!$E$14*Sheet5!$E$15</f>
        <v>50399.999999999993</v>
      </c>
      <c r="O73" s="15"/>
      <c r="P73" s="15">
        <v>59429</v>
      </c>
      <c r="Q73" s="15">
        <f>Sheet5!$E$6*Salary!M73</f>
        <v>78120.000000000015</v>
      </c>
      <c r="R73" s="15"/>
      <c r="S73" s="15">
        <f t="shared" si="10"/>
        <v>1225829</v>
      </c>
    </row>
    <row r="74" spans="1:24" ht="33.75">
      <c r="A74" s="14">
        <v>509</v>
      </c>
      <c r="B74" s="14" t="s">
        <v>54</v>
      </c>
      <c r="C74" s="14" t="s">
        <v>55</v>
      </c>
      <c r="D74" s="14" t="str">
        <f t="shared" si="6"/>
        <v>داريوش جليلي</v>
      </c>
      <c r="E74" s="14">
        <v>178</v>
      </c>
      <c r="F74" s="14">
        <v>0</v>
      </c>
      <c r="G74" s="14">
        <v>3</v>
      </c>
      <c r="H74" s="14">
        <v>679098</v>
      </c>
      <c r="I74" s="14">
        <v>20381</v>
      </c>
      <c r="J74" s="15">
        <f t="shared" si="7"/>
        <v>178</v>
      </c>
      <c r="K74" s="16">
        <f t="shared" si="8"/>
        <v>0</v>
      </c>
      <c r="L74" s="15">
        <f t="shared" si="9"/>
        <v>8</v>
      </c>
      <c r="M74" s="15">
        <f>Sheet5!$E$15*Sheet5!$E$12</f>
        <v>1116000</v>
      </c>
      <c r="N74" s="17">
        <f>K74*Sheet5!$E$14*Sheet5!$E$15</f>
        <v>0</v>
      </c>
      <c r="O74" s="15"/>
      <c r="P74" s="15">
        <v>61683</v>
      </c>
      <c r="Q74" s="15">
        <f>Sheet5!$E$6*Salary!M74</f>
        <v>78120.000000000015</v>
      </c>
      <c r="R74" s="15"/>
      <c r="S74" s="15">
        <f t="shared" si="10"/>
        <v>1177683</v>
      </c>
    </row>
    <row r="75" spans="1:24" ht="33.75">
      <c r="A75" s="14">
        <v>429</v>
      </c>
      <c r="B75" s="14" t="s">
        <v>56</v>
      </c>
      <c r="C75" s="14" t="s">
        <v>57</v>
      </c>
      <c r="D75" s="14" t="str">
        <f t="shared" si="6"/>
        <v>علي ساغري</v>
      </c>
      <c r="E75" s="14">
        <v>177</v>
      </c>
      <c r="F75" s="14">
        <v>1</v>
      </c>
      <c r="G75" s="14">
        <v>1</v>
      </c>
      <c r="H75" s="14">
        <v>661169</v>
      </c>
      <c r="I75" s="14">
        <v>49918</v>
      </c>
      <c r="J75" s="15">
        <f t="shared" si="7"/>
        <v>177</v>
      </c>
      <c r="K75" s="16">
        <f t="shared" si="8"/>
        <v>0</v>
      </c>
      <c r="L75" s="15">
        <f t="shared" si="9"/>
        <v>9</v>
      </c>
      <c r="M75" s="15">
        <f>Sheet5!$E$15*Sheet5!$E$12</f>
        <v>1116000</v>
      </c>
      <c r="N75" s="17">
        <f>K75*Sheet5!$E$14*Sheet5!$E$15</f>
        <v>0</v>
      </c>
      <c r="O75" s="15"/>
      <c r="P75" s="15">
        <v>62736</v>
      </c>
      <c r="Q75" s="15">
        <f>Sheet5!$E$6*Salary!M75</f>
        <v>78120.000000000015</v>
      </c>
      <c r="R75" s="15"/>
      <c r="S75" s="15">
        <f t="shared" si="10"/>
        <v>1178736</v>
      </c>
    </row>
    <row r="76" spans="1:24" ht="33.75">
      <c r="A76" s="14">
        <v>550</v>
      </c>
      <c r="B76" s="14" t="s">
        <v>58</v>
      </c>
      <c r="C76" s="14" t="s">
        <v>59</v>
      </c>
      <c r="D76" s="14" t="str">
        <f t="shared" si="6"/>
        <v>عباس كاظمي</v>
      </c>
      <c r="E76" s="14">
        <v>184</v>
      </c>
      <c r="F76" s="14">
        <v>1</v>
      </c>
      <c r="G76" s="14">
        <v>1</v>
      </c>
      <c r="H76" s="14">
        <v>609189</v>
      </c>
      <c r="I76" s="14">
        <v>37206</v>
      </c>
      <c r="J76" s="15">
        <f t="shared" si="7"/>
        <v>184</v>
      </c>
      <c r="K76" s="16">
        <f t="shared" si="8"/>
        <v>0</v>
      </c>
      <c r="L76" s="15">
        <f t="shared" si="9"/>
        <v>2</v>
      </c>
      <c r="M76" s="15">
        <f>Sheet5!$E$15*Sheet5!$E$12</f>
        <v>1116000</v>
      </c>
      <c r="N76" s="17">
        <f>K76*Sheet5!$E$14*Sheet5!$E$15</f>
        <v>0</v>
      </c>
      <c r="O76" s="15"/>
      <c r="P76" s="15">
        <v>85235</v>
      </c>
      <c r="Q76" s="15">
        <f>Sheet5!$E$6*Salary!M76</f>
        <v>78120.000000000015</v>
      </c>
      <c r="R76" s="15"/>
      <c r="S76" s="15">
        <f t="shared" si="10"/>
        <v>1201235</v>
      </c>
    </row>
    <row r="77" spans="1:24" ht="33.75">
      <c r="A77" s="14">
        <v>491</v>
      </c>
      <c r="B77" s="14" t="s">
        <v>46</v>
      </c>
      <c r="C77" s="14" t="s">
        <v>60</v>
      </c>
      <c r="D77" s="14" t="str">
        <f t="shared" si="6"/>
        <v>حسين جمشيدي مهر</v>
      </c>
      <c r="E77" s="14">
        <v>186</v>
      </c>
      <c r="F77" s="14">
        <v>3</v>
      </c>
      <c r="G77" s="14">
        <v>5</v>
      </c>
      <c r="H77" s="14">
        <v>658731</v>
      </c>
      <c r="I77" s="14">
        <v>12712</v>
      </c>
      <c r="J77" s="15">
        <f t="shared" si="7"/>
        <v>186</v>
      </c>
      <c r="K77" s="16">
        <f t="shared" si="8"/>
        <v>0</v>
      </c>
      <c r="L77" s="15">
        <f t="shared" si="9"/>
        <v>0</v>
      </c>
      <c r="M77" s="15">
        <f>Sheet5!$E$15*Sheet5!$E$12</f>
        <v>1116000</v>
      </c>
      <c r="N77" s="17">
        <f>K77*Sheet5!$E$14*Sheet5!$E$15</f>
        <v>0</v>
      </c>
      <c r="O77" s="15"/>
      <c r="P77" s="15">
        <v>91708</v>
      </c>
      <c r="Q77" s="15">
        <f>Sheet5!$E$6*Salary!M77</f>
        <v>78120.000000000015</v>
      </c>
      <c r="R77" s="15"/>
      <c r="S77" s="15">
        <f t="shared" si="10"/>
        <v>1207708</v>
      </c>
    </row>
    <row r="78" spans="1:24" ht="33.75">
      <c r="A78" s="14">
        <v>365</v>
      </c>
      <c r="B78" s="14" t="s">
        <v>61</v>
      </c>
      <c r="C78" s="14" t="s">
        <v>62</v>
      </c>
      <c r="D78" s="14" t="str">
        <f t="shared" si="6"/>
        <v>مسعود شاعري</v>
      </c>
      <c r="E78" s="14">
        <v>190</v>
      </c>
      <c r="F78" s="14">
        <v>3</v>
      </c>
      <c r="G78" s="14">
        <v>5</v>
      </c>
      <c r="H78" s="14">
        <v>609138</v>
      </c>
      <c r="I78" s="14">
        <v>27592</v>
      </c>
      <c r="J78" s="15">
        <f t="shared" si="7"/>
        <v>186</v>
      </c>
      <c r="K78" s="16">
        <f t="shared" si="8"/>
        <v>4</v>
      </c>
      <c r="L78" s="15">
        <f t="shared" si="9"/>
        <v>0</v>
      </c>
      <c r="M78" s="15">
        <f>Sheet5!$E$15*Sheet5!$E$12</f>
        <v>1116000</v>
      </c>
      <c r="N78" s="17">
        <f>K78*Sheet5!$E$14*Sheet5!$E$15</f>
        <v>33600</v>
      </c>
      <c r="O78" s="15"/>
      <c r="P78" s="15">
        <v>92671</v>
      </c>
      <c r="Q78" s="15">
        <f>Sheet5!$E$6*Salary!M78</f>
        <v>78120.000000000015</v>
      </c>
      <c r="R78" s="15"/>
      <c r="S78" s="15">
        <f t="shared" si="10"/>
        <v>1242271</v>
      </c>
    </row>
    <row r="79" spans="1:24" ht="33.75">
      <c r="A79" s="14">
        <v>402</v>
      </c>
      <c r="B79" s="14" t="s">
        <v>63</v>
      </c>
      <c r="C79" s="14" t="s">
        <v>64</v>
      </c>
      <c r="D79" s="14" t="str">
        <f t="shared" si="6"/>
        <v>حسن اردوئي</v>
      </c>
      <c r="E79" s="14">
        <v>186</v>
      </c>
      <c r="F79" s="14">
        <v>1</v>
      </c>
      <c r="G79" s="14">
        <v>0</v>
      </c>
      <c r="H79" s="14">
        <v>595119</v>
      </c>
      <c r="I79" s="14">
        <v>23381</v>
      </c>
      <c r="J79" s="15">
        <f t="shared" si="7"/>
        <v>186</v>
      </c>
      <c r="K79" s="16">
        <f t="shared" si="8"/>
        <v>0</v>
      </c>
      <c r="L79" s="15">
        <f t="shared" si="9"/>
        <v>0</v>
      </c>
      <c r="M79" s="15">
        <f>Sheet5!$E$15*Sheet5!$E$12</f>
        <v>1116000</v>
      </c>
      <c r="N79" s="17">
        <f>K79*Sheet5!$E$14*Sheet5!$E$15</f>
        <v>0</v>
      </c>
      <c r="O79" s="15"/>
      <c r="P79" s="15">
        <v>79870</v>
      </c>
      <c r="Q79" s="15">
        <f>Sheet5!$E$6*Salary!M79</f>
        <v>78120.000000000015</v>
      </c>
      <c r="R79" s="15"/>
      <c r="S79" s="15">
        <f t="shared" si="10"/>
        <v>1195870</v>
      </c>
    </row>
    <row r="80" spans="1:24" ht="33.75">
      <c r="A80" s="14">
        <v>443</v>
      </c>
      <c r="B80" s="14" t="s">
        <v>65</v>
      </c>
      <c r="C80" s="14" t="s">
        <v>66</v>
      </c>
      <c r="D80" s="14" t="str">
        <f t="shared" si="6"/>
        <v>سيدمهدي فرح شوكت پور</v>
      </c>
      <c r="E80" s="14">
        <v>191</v>
      </c>
      <c r="F80" s="14">
        <v>3</v>
      </c>
      <c r="G80" s="14">
        <v>3</v>
      </c>
      <c r="H80" s="14">
        <v>675368</v>
      </c>
      <c r="I80" s="14">
        <v>13613</v>
      </c>
      <c r="J80" s="15">
        <f t="shared" si="7"/>
        <v>186</v>
      </c>
      <c r="K80" s="16">
        <f t="shared" si="8"/>
        <v>5</v>
      </c>
      <c r="L80" s="15">
        <f t="shared" si="9"/>
        <v>0</v>
      </c>
      <c r="M80" s="15">
        <f>Sheet5!$E$15*Sheet5!$E$12</f>
        <v>1116000</v>
      </c>
      <c r="N80" s="17">
        <f>K80*Sheet5!$E$14*Sheet5!$E$15</f>
        <v>42000</v>
      </c>
      <c r="O80" s="15"/>
      <c r="P80" s="15">
        <v>75331</v>
      </c>
      <c r="Q80" s="15">
        <f>Sheet5!$E$6*Salary!M80</f>
        <v>78120.000000000015</v>
      </c>
      <c r="R80" s="15"/>
      <c r="S80" s="15">
        <f t="shared" si="10"/>
        <v>1233331</v>
      </c>
    </row>
    <row r="81" spans="1:19" ht="33.75">
      <c r="A81" s="14">
        <v>545</v>
      </c>
      <c r="B81" s="14" t="s">
        <v>67</v>
      </c>
      <c r="C81" s="14" t="s">
        <v>68</v>
      </c>
      <c r="D81" s="14" t="str">
        <f t="shared" si="6"/>
        <v>منصور زاداكبر</v>
      </c>
      <c r="E81" s="14">
        <v>182</v>
      </c>
      <c r="F81" s="14">
        <v>0</v>
      </c>
      <c r="G81" s="14">
        <v>3</v>
      </c>
      <c r="H81" s="14">
        <v>646387</v>
      </c>
      <c r="I81" s="14">
        <v>39820</v>
      </c>
      <c r="J81" s="15">
        <f t="shared" si="7"/>
        <v>182</v>
      </c>
      <c r="K81" s="16">
        <f t="shared" si="8"/>
        <v>0</v>
      </c>
      <c r="L81" s="15">
        <f t="shared" si="9"/>
        <v>4</v>
      </c>
      <c r="M81" s="15">
        <f>Sheet5!$E$15*Sheet5!$E$12</f>
        <v>1116000</v>
      </c>
      <c r="N81" s="17">
        <f>K81*Sheet5!$E$14*Sheet5!$E$15</f>
        <v>0</v>
      </c>
      <c r="O81" s="15"/>
      <c r="P81" s="15">
        <v>74016</v>
      </c>
      <c r="Q81" s="15">
        <f>Sheet5!$E$6*Salary!M81</f>
        <v>78120.000000000015</v>
      </c>
      <c r="R81" s="15"/>
      <c r="S81" s="15">
        <f t="shared" si="10"/>
        <v>1190016</v>
      </c>
    </row>
  </sheetData>
  <pageMargins left="0.7" right="0.7" top="0.75" bottom="0.75" header="0.3" footer="0.3"/>
  <pageSetup paperSize="9" scale="50" fitToHeight="0" orientation="landscape" horizontalDpi="200" verticalDpi="200" r:id="rId1"/>
  <rowBreaks count="3" manualBreakCount="3">
    <brk id="3" max="16383" man="1"/>
    <brk id="11" max="16383" man="1"/>
    <brk id="27" max="1638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E15"/>
  <sheetViews>
    <sheetView topLeftCell="A5" zoomScale="160" zoomScaleNormal="160" workbookViewId="0">
      <selection activeCell="D3" sqref="D3"/>
    </sheetView>
  </sheetViews>
  <sheetFormatPr defaultRowHeight="15"/>
  <cols>
    <col min="4" max="4" width="18.85546875" bestFit="1" customWidth="1"/>
    <col min="5" max="5" width="8" bestFit="1" customWidth="1"/>
  </cols>
  <sheetData>
    <row r="5" spans="4:5" ht="18">
      <c r="D5" s="387" t="s">
        <v>72</v>
      </c>
      <c r="E5" s="387"/>
    </row>
    <row r="6" spans="4:5" ht="18">
      <c r="D6" s="19" t="s">
        <v>73</v>
      </c>
      <c r="E6" s="20">
        <v>7.0000000000000007E-2</v>
      </c>
    </row>
    <row r="7" spans="4:5" ht="18">
      <c r="D7" s="19" t="s">
        <v>74</v>
      </c>
      <c r="E7" s="20">
        <v>0.23</v>
      </c>
    </row>
    <row r="8" spans="4:5" ht="18">
      <c r="D8" s="19" t="s">
        <v>75</v>
      </c>
      <c r="E8" s="19">
        <v>300000</v>
      </c>
    </row>
    <row r="9" spans="4:5" ht="18">
      <c r="D9" s="19" t="s">
        <v>76</v>
      </c>
      <c r="E9" s="19">
        <v>100000</v>
      </c>
    </row>
    <row r="10" spans="4:5" ht="18">
      <c r="D10" s="19" t="s">
        <v>77</v>
      </c>
      <c r="E10" s="19">
        <v>1500000</v>
      </c>
    </row>
    <row r="11" spans="4:5" ht="18">
      <c r="D11" s="19" t="s">
        <v>78</v>
      </c>
      <c r="E11" s="19">
        <v>200000</v>
      </c>
    </row>
    <row r="12" spans="4:5" ht="18">
      <c r="D12" s="19" t="s">
        <v>79</v>
      </c>
      <c r="E12" s="19">
        <v>186</v>
      </c>
    </row>
    <row r="13" spans="4:5" ht="18">
      <c r="D13" s="19" t="s">
        <v>80</v>
      </c>
      <c r="E13" s="19">
        <v>1</v>
      </c>
    </row>
    <row r="14" spans="4:5" ht="18">
      <c r="D14" s="19" t="s">
        <v>81</v>
      </c>
      <c r="E14" s="19">
        <v>1.4</v>
      </c>
    </row>
    <row r="15" spans="4:5" ht="18">
      <c r="D15" s="21" t="s">
        <v>82</v>
      </c>
      <c r="E15" s="21">
        <v>6000</v>
      </c>
    </row>
  </sheetData>
  <mergeCells count="1">
    <mergeCell ref="D5:E5"/>
  </mergeCell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zoomScale="300" zoomScaleNormal="300" workbookViewId="0">
      <selection activeCell="D3" sqref="D3"/>
    </sheetView>
  </sheetViews>
  <sheetFormatPr defaultRowHeight="15"/>
  <sheetData>
    <row r="1" spans="1:4">
      <c r="A1" t="s">
        <v>83</v>
      </c>
      <c r="B1" t="s">
        <v>84</v>
      </c>
      <c r="C1" t="str">
        <f>B1&amp;A1</f>
        <v>علیرضا</v>
      </c>
      <c r="D1" t="str">
        <f ca="1">_xlfn.FORMULATEXT(C1)</f>
        <v>=B1&amp;A1</v>
      </c>
    </row>
    <row r="2" spans="1:4">
      <c r="A2" t="s">
        <v>83</v>
      </c>
      <c r="B2" t="s">
        <v>85</v>
      </c>
      <c r="C2" t="str">
        <f>B2&amp;A2</f>
        <v>محمدرضا</v>
      </c>
      <c r="D2" t="str">
        <f ca="1">_xlfn.FORMULATEXT(C2)</f>
        <v>=B2&amp;A2</v>
      </c>
    </row>
  </sheetData>
  <pageMargins left="0.7" right="0.7" top="0.75" bottom="0.75" header="0.3" footer="0.3"/>
  <pageSetup orientation="portrait" horizontalDpi="200"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L13"/>
  <sheetViews>
    <sheetView workbookViewId="0">
      <selection activeCell="H9" sqref="H9"/>
    </sheetView>
  </sheetViews>
  <sheetFormatPr defaultRowHeight="15"/>
  <cols>
    <col min="4" max="4" width="12.5703125" customWidth="1"/>
  </cols>
  <sheetData>
    <row r="3" spans="3:12" ht="25.5">
      <c r="C3" s="316" t="s">
        <v>616</v>
      </c>
      <c r="D3" s="316" t="s">
        <v>610</v>
      </c>
      <c r="E3" s="316" t="s">
        <v>14</v>
      </c>
      <c r="F3" s="316" t="s">
        <v>611</v>
      </c>
      <c r="I3" s="314" t="s">
        <v>14</v>
      </c>
      <c r="J3" s="314" t="s">
        <v>612</v>
      </c>
      <c r="K3" s="314" t="s">
        <v>613</v>
      </c>
      <c r="L3" s="314" t="s">
        <v>614</v>
      </c>
    </row>
    <row r="4" spans="3:12" ht="25.5">
      <c r="C4" s="317"/>
      <c r="D4" s="317"/>
      <c r="E4" s="316"/>
      <c r="F4" s="316"/>
      <c r="I4" s="314"/>
      <c r="J4" s="314">
        <v>1</v>
      </c>
      <c r="K4" s="314">
        <v>2</v>
      </c>
      <c r="L4" s="314">
        <v>3</v>
      </c>
    </row>
    <row r="5" spans="3:12" ht="25.5">
      <c r="C5" s="318" t="str">
        <f>E5&amp;D5</f>
        <v>علی1</v>
      </c>
      <c r="D5" s="318">
        <f>COUNTIF($E$5:E5,E5)</f>
        <v>1</v>
      </c>
      <c r="E5" s="318" t="s">
        <v>84</v>
      </c>
      <c r="F5" s="318" t="s">
        <v>373</v>
      </c>
      <c r="I5" s="313" t="s">
        <v>84</v>
      </c>
      <c r="J5" s="23" t="str">
        <f>IFERROR(VLOOKUP($I5&amp;J$4,$C$5:$F$13,4,0),"")</f>
        <v>کتاب</v>
      </c>
      <c r="K5" s="23" t="str">
        <f>IFERROR(VLOOKUP($I5&amp;K$4,$C$5:$F$13,4,0),"")</f>
        <v>خودکار</v>
      </c>
      <c r="L5" s="23" t="str">
        <f>IFERROR(VLOOKUP($I5&amp;L$4,$C$5:$F$13,4,0),"")</f>
        <v/>
      </c>
    </row>
    <row r="6" spans="3:12" ht="25.5">
      <c r="C6" s="318" t="str">
        <f t="shared" ref="C6:C13" si="0">E6&amp;D6</f>
        <v>پویا1</v>
      </c>
      <c r="D6" s="318">
        <f>COUNTIF($E$5:E6,E6)</f>
        <v>1</v>
      </c>
      <c r="E6" s="318" t="s">
        <v>235</v>
      </c>
      <c r="F6" s="318" t="s">
        <v>5</v>
      </c>
      <c r="I6" s="313" t="s">
        <v>235</v>
      </c>
      <c r="J6" s="23" t="str">
        <f t="shared" ref="J6:L8" si="1">IFERROR(VLOOKUP($I6&amp;J$4,$C$5:$F$13,4,0),"")</f>
        <v>دفتر</v>
      </c>
      <c r="K6" s="23" t="str">
        <f t="shared" si="1"/>
        <v>دفتر</v>
      </c>
      <c r="L6" s="23" t="str">
        <f t="shared" si="1"/>
        <v>مداد</v>
      </c>
    </row>
    <row r="7" spans="3:12" ht="25.5">
      <c r="C7" s="318" t="str">
        <f t="shared" si="0"/>
        <v>حسین1</v>
      </c>
      <c r="D7" s="318">
        <f>COUNTIF($E$5:E7,E7)</f>
        <v>1</v>
      </c>
      <c r="E7" s="318" t="s">
        <v>477</v>
      </c>
      <c r="F7" s="318" t="s">
        <v>6</v>
      </c>
      <c r="I7" s="313" t="s">
        <v>477</v>
      </c>
      <c r="J7" s="23" t="str">
        <f t="shared" si="1"/>
        <v>خودکار</v>
      </c>
      <c r="K7" s="23" t="str">
        <f t="shared" si="1"/>
        <v>کتاب</v>
      </c>
      <c r="L7" s="23" t="str">
        <f t="shared" si="1"/>
        <v>دفتر</v>
      </c>
    </row>
    <row r="8" spans="3:12" ht="25.5">
      <c r="C8" s="318" t="str">
        <f t="shared" si="0"/>
        <v>حسن1</v>
      </c>
      <c r="D8" s="318">
        <f>COUNTIF($E$5:E8,E8)</f>
        <v>1</v>
      </c>
      <c r="E8" s="318" t="s">
        <v>63</v>
      </c>
      <c r="F8" s="318" t="s">
        <v>615</v>
      </c>
      <c r="I8" s="313" t="s">
        <v>63</v>
      </c>
      <c r="J8" s="23" t="str">
        <f t="shared" si="1"/>
        <v>مداد</v>
      </c>
      <c r="K8" s="23" t="str">
        <f t="shared" si="1"/>
        <v/>
      </c>
      <c r="L8" s="23" t="str">
        <f t="shared" si="1"/>
        <v/>
      </c>
    </row>
    <row r="9" spans="3:12" ht="25.5">
      <c r="C9" s="318" t="str">
        <f t="shared" si="0"/>
        <v>پویا2</v>
      </c>
      <c r="D9" s="318">
        <f>COUNTIF($E$5:E9,E9)</f>
        <v>2</v>
      </c>
      <c r="E9" s="318" t="s">
        <v>235</v>
      </c>
      <c r="F9" s="318" t="s">
        <v>5</v>
      </c>
    </row>
    <row r="10" spans="3:12" ht="25.5">
      <c r="C10" s="318" t="str">
        <f t="shared" si="0"/>
        <v>حسین2</v>
      </c>
      <c r="D10" s="318">
        <f>COUNTIF($E$5:E10,E10)</f>
        <v>2</v>
      </c>
      <c r="E10" s="318" t="s">
        <v>477</v>
      </c>
      <c r="F10" s="318" t="s">
        <v>373</v>
      </c>
    </row>
    <row r="11" spans="3:12" ht="25.5">
      <c r="C11" s="318" t="str">
        <f t="shared" si="0"/>
        <v>حسین3</v>
      </c>
      <c r="D11" s="318">
        <f>COUNTIF($E$5:E11,E11)</f>
        <v>3</v>
      </c>
      <c r="E11" s="318" t="s">
        <v>477</v>
      </c>
      <c r="F11" s="318" t="s">
        <v>5</v>
      </c>
    </row>
    <row r="12" spans="3:12" ht="25.5">
      <c r="C12" s="318" t="str">
        <f t="shared" si="0"/>
        <v>علی2</v>
      </c>
      <c r="D12" s="318">
        <f>COUNTIF($E$5:E12,E12)</f>
        <v>2</v>
      </c>
      <c r="E12" s="318" t="s">
        <v>84</v>
      </c>
      <c r="F12" s="318" t="s">
        <v>6</v>
      </c>
    </row>
    <row r="13" spans="3:12" ht="25.5">
      <c r="C13" s="318" t="str">
        <f t="shared" si="0"/>
        <v>پویا3</v>
      </c>
      <c r="D13" s="318">
        <f>COUNTIF($E$5:E13,E13)</f>
        <v>3</v>
      </c>
      <c r="E13" s="318" t="s">
        <v>235</v>
      </c>
      <c r="F13" s="318" t="s">
        <v>615</v>
      </c>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L12"/>
  <sheetViews>
    <sheetView workbookViewId="0">
      <selection activeCell="J6" sqref="J6"/>
    </sheetView>
  </sheetViews>
  <sheetFormatPr defaultRowHeight="15"/>
  <cols>
    <col min="4" max="4" width="12.5703125" customWidth="1"/>
  </cols>
  <sheetData>
    <row r="3" spans="4:12" ht="25.5">
      <c r="D3" t="s">
        <v>610</v>
      </c>
      <c r="E3" s="312" t="s">
        <v>14</v>
      </c>
      <c r="F3" s="312" t="s">
        <v>611</v>
      </c>
      <c r="I3" s="314" t="s">
        <v>14</v>
      </c>
      <c r="J3" s="314" t="s">
        <v>612</v>
      </c>
      <c r="K3" s="314" t="s">
        <v>613</v>
      </c>
      <c r="L3" s="314" t="s">
        <v>614</v>
      </c>
    </row>
    <row r="4" spans="4:12" ht="25.5">
      <c r="D4">
        <f>COUNTIF($E$4:E4,E4)</f>
        <v>1</v>
      </c>
      <c r="E4" s="315" t="s">
        <v>84</v>
      </c>
      <c r="F4" s="315" t="s">
        <v>373</v>
      </c>
      <c r="I4" s="313" t="s">
        <v>84</v>
      </c>
      <c r="J4" s="42" t="str">
        <f>IF(D4=1,VLOOKUP(I4,$E$4:$F$12,2,0),0)</f>
        <v>کتاب</v>
      </c>
      <c r="K4" s="42">
        <f>IF(D4=2,VLOOKUP(I4,$E$4:$F$12,2,0),0)</f>
        <v>0</v>
      </c>
      <c r="L4" s="42"/>
    </row>
    <row r="5" spans="4:12" ht="25.5">
      <c r="D5">
        <f>COUNTIF($E$4:E5,E5)</f>
        <v>1</v>
      </c>
      <c r="E5" s="315" t="s">
        <v>235</v>
      </c>
      <c r="F5" s="315" t="s">
        <v>5</v>
      </c>
      <c r="I5" s="313" t="s">
        <v>235</v>
      </c>
      <c r="J5" s="42" t="str">
        <f t="shared" ref="J5:J7" si="0">IF(D5=1,VLOOKUP(I5,$E$4:$F$12,2,0),0)</f>
        <v>دفتر</v>
      </c>
      <c r="K5" s="42"/>
      <c r="L5" s="42"/>
    </row>
    <row r="6" spans="4:12" ht="25.5">
      <c r="D6">
        <f>COUNTIF($E$4:E6,E6)</f>
        <v>1</v>
      </c>
      <c r="E6" s="315" t="s">
        <v>477</v>
      </c>
      <c r="F6" s="315" t="s">
        <v>6</v>
      </c>
      <c r="I6" s="313" t="s">
        <v>477</v>
      </c>
      <c r="J6" s="42" t="str">
        <f t="shared" si="0"/>
        <v>خودکار</v>
      </c>
      <c r="K6" s="42"/>
      <c r="L6" s="42"/>
    </row>
    <row r="7" spans="4:12" ht="25.5">
      <c r="D7">
        <f>COUNTIF($E$4:E7,E7)</f>
        <v>1</v>
      </c>
      <c r="E7" s="315" t="s">
        <v>63</v>
      </c>
      <c r="F7" s="315" t="s">
        <v>615</v>
      </c>
      <c r="I7" s="313" t="s">
        <v>63</v>
      </c>
      <c r="J7" s="42" t="str">
        <f t="shared" si="0"/>
        <v>مداد</v>
      </c>
      <c r="K7" s="42"/>
      <c r="L7" s="42"/>
    </row>
    <row r="8" spans="4:12" ht="25.5">
      <c r="D8">
        <f>COUNTIF($E$4:E8,E8)</f>
        <v>2</v>
      </c>
      <c r="E8" s="315" t="s">
        <v>235</v>
      </c>
      <c r="F8" s="315" t="s">
        <v>5</v>
      </c>
    </row>
    <row r="9" spans="4:12" ht="25.5">
      <c r="D9">
        <f>COUNTIF($E$4:E9,E9)</f>
        <v>2</v>
      </c>
      <c r="E9" s="315" t="s">
        <v>477</v>
      </c>
      <c r="F9" s="315" t="s">
        <v>373</v>
      </c>
    </row>
    <row r="10" spans="4:12" ht="25.5">
      <c r="D10">
        <f>COUNTIF($E$4:E10,E10)</f>
        <v>3</v>
      </c>
      <c r="E10" s="315" t="s">
        <v>477</v>
      </c>
      <c r="F10" s="315" t="s">
        <v>5</v>
      </c>
    </row>
    <row r="11" spans="4:12" ht="25.5">
      <c r="D11">
        <f>COUNTIF($E$4:E11,E11)</f>
        <v>2</v>
      </c>
      <c r="E11" s="315" t="s">
        <v>84</v>
      </c>
      <c r="F11" s="315" t="s">
        <v>6</v>
      </c>
    </row>
    <row r="12" spans="4:12" ht="25.5">
      <c r="D12">
        <f>COUNTIF($E$4:E12,E12)</f>
        <v>3</v>
      </c>
      <c r="E12" s="315" t="s">
        <v>235</v>
      </c>
      <c r="F12" s="315" t="s">
        <v>615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N11"/>
  <sheetViews>
    <sheetView topLeftCell="E1" workbookViewId="0">
      <selection activeCell="H9" sqref="H9"/>
    </sheetView>
  </sheetViews>
  <sheetFormatPr defaultRowHeight="25.5"/>
  <cols>
    <col min="1" max="6" width="9.140625" style="27"/>
    <col min="7" max="8" width="4.7109375" style="27" customWidth="1"/>
    <col min="9" max="10" width="36.42578125" style="27" customWidth="1"/>
    <col min="11" max="11" width="11" style="27" bestFit="1" customWidth="1"/>
    <col min="12" max="13" width="9.140625" style="27"/>
    <col min="14" max="14" width="67.85546875" style="27" customWidth="1"/>
    <col min="15" max="16384" width="9.140625" style="27"/>
  </cols>
  <sheetData>
    <row r="2" spans="5:14">
      <c r="E2" s="312" t="s">
        <v>14</v>
      </c>
      <c r="F2" s="312" t="s">
        <v>507</v>
      </c>
      <c r="J2" s="27" t="s">
        <v>609</v>
      </c>
      <c r="K2" s="27" t="s">
        <v>610</v>
      </c>
      <c r="L2" s="313" t="s">
        <v>14</v>
      </c>
      <c r="M2" s="313" t="s">
        <v>507</v>
      </c>
    </row>
    <row r="3" spans="5:14">
      <c r="E3" s="313" t="s">
        <v>84</v>
      </c>
      <c r="F3" s="313">
        <v>50</v>
      </c>
      <c r="I3" s="27" t="str">
        <f ca="1">_xlfn.FORMULATEXT(K3)</f>
        <v>=COUNTIF($L$3:L3,L3)</v>
      </c>
      <c r="J3" s="27">
        <f>COUNTIF($L$3:$L$11,L3)</f>
        <v>3</v>
      </c>
      <c r="K3" s="27">
        <f>COUNTIF($L$3:L3,L3)</f>
        <v>1</v>
      </c>
      <c r="L3" s="313" t="s">
        <v>84</v>
      </c>
      <c r="M3" s="313">
        <f>IF(K3=1,VLOOKUP(L3,$E$3:$F$5,2,0),0)</f>
        <v>50</v>
      </c>
      <c r="N3" s="27" t="str">
        <f ca="1">_xlfn.FORMULATEXT(M3)</f>
        <v>=IF(K3=1,VLOOKUP(L3,$E$3:$F$5,2,0),0)</v>
      </c>
    </row>
    <row r="4" spans="5:14">
      <c r="E4" s="313" t="s">
        <v>63</v>
      </c>
      <c r="F4" s="313">
        <v>70</v>
      </c>
      <c r="I4" s="27" t="str">
        <f t="shared" ref="I4:I11" ca="1" si="0">_xlfn.FORMULATEXT(K4)</f>
        <v>=COUNTIF($L$3:L4,L4)</v>
      </c>
      <c r="J4" s="27">
        <f t="shared" ref="J4:J11" si="1">COUNTIF($L$3:$L$11,L4)</f>
        <v>3</v>
      </c>
      <c r="K4" s="27">
        <f>COUNTIF($L$3:L4,L4)</f>
        <v>2</v>
      </c>
      <c r="L4" s="313" t="s">
        <v>84</v>
      </c>
      <c r="M4" s="313">
        <f t="shared" ref="M4:M11" si="2">IF(K4=1,VLOOKUP(L4,$E$3:$F$5,2,0),0)</f>
        <v>0</v>
      </c>
      <c r="N4" s="27" t="str">
        <f t="shared" ref="N4:N11" ca="1" si="3">_xlfn.FORMULATEXT(M4)</f>
        <v>=IF(K4=1,VLOOKUP(L4,$E$3:$F$5,2,0),0)</v>
      </c>
    </row>
    <row r="5" spans="5:14">
      <c r="E5" s="313" t="s">
        <v>477</v>
      </c>
      <c r="F5" s="313">
        <v>65</v>
      </c>
      <c r="I5" s="27" t="str">
        <f t="shared" ca="1" si="0"/>
        <v>=COUNTIF($L$3:L5,L5)</v>
      </c>
      <c r="J5" s="27">
        <f t="shared" si="1"/>
        <v>4</v>
      </c>
      <c r="K5" s="27">
        <f>COUNTIF($L$3:L5,L5)</f>
        <v>1</v>
      </c>
      <c r="L5" s="313" t="s">
        <v>477</v>
      </c>
      <c r="M5" s="313">
        <f t="shared" si="2"/>
        <v>65</v>
      </c>
      <c r="N5" s="27" t="str">
        <f t="shared" ca="1" si="3"/>
        <v>=IF(K5=1,VLOOKUP(L5,$E$3:$F$5,2,0),0)</v>
      </c>
    </row>
    <row r="6" spans="5:14">
      <c r="I6" s="27" t="str">
        <f t="shared" ca="1" si="0"/>
        <v>=COUNTIF($L$3:L6,L6)</v>
      </c>
      <c r="J6" s="27">
        <f t="shared" si="1"/>
        <v>2</v>
      </c>
      <c r="K6" s="27">
        <f>COUNTIF($L$3:L6,L6)</f>
        <v>1</v>
      </c>
      <c r="L6" s="313" t="s">
        <v>63</v>
      </c>
      <c r="M6" s="313">
        <f t="shared" si="2"/>
        <v>70</v>
      </c>
      <c r="N6" s="27" t="str">
        <f t="shared" ca="1" si="3"/>
        <v>=IF(K6=1,VLOOKUP(L6,$E$3:$F$5,2,0),0)</v>
      </c>
    </row>
    <row r="7" spans="5:14">
      <c r="I7" s="27" t="str">
        <f t="shared" ca="1" si="0"/>
        <v>=COUNTIF($L$3:L7,L7)</v>
      </c>
      <c r="J7" s="27">
        <f t="shared" si="1"/>
        <v>2</v>
      </c>
      <c r="K7" s="27">
        <f>COUNTIF($L$3:L7,L7)</f>
        <v>2</v>
      </c>
      <c r="L7" s="313" t="s">
        <v>63</v>
      </c>
      <c r="M7" s="313">
        <f t="shared" si="2"/>
        <v>0</v>
      </c>
      <c r="N7" s="27" t="str">
        <f t="shared" ca="1" si="3"/>
        <v>=IF(K7=1,VLOOKUP(L7,$E$3:$F$5,2,0),0)</v>
      </c>
    </row>
    <row r="8" spans="5:14">
      <c r="I8" s="27" t="str">
        <f t="shared" ca="1" si="0"/>
        <v>=COUNTIF($L$3:L8,L8)</v>
      </c>
      <c r="J8" s="27">
        <f t="shared" si="1"/>
        <v>4</v>
      </c>
      <c r="K8" s="27">
        <f>COUNTIF($L$3:L8,L8)</f>
        <v>2</v>
      </c>
      <c r="L8" s="313" t="s">
        <v>477</v>
      </c>
      <c r="M8" s="313">
        <f t="shared" si="2"/>
        <v>0</v>
      </c>
      <c r="N8" s="27" t="str">
        <f t="shared" ca="1" si="3"/>
        <v>=IF(K8=1,VLOOKUP(L8,$E$3:$F$5,2,0),0)</v>
      </c>
    </row>
    <row r="9" spans="5:14">
      <c r="I9" s="27" t="str">
        <f t="shared" ca="1" si="0"/>
        <v>=COUNTIF($L$3:L9,L9)</v>
      </c>
      <c r="J9" s="27">
        <f t="shared" si="1"/>
        <v>4</v>
      </c>
      <c r="K9" s="27">
        <f>COUNTIF($L$3:L9,L9)</f>
        <v>3</v>
      </c>
      <c r="L9" s="313" t="s">
        <v>477</v>
      </c>
      <c r="M9" s="313">
        <f t="shared" si="2"/>
        <v>0</v>
      </c>
      <c r="N9" s="27" t="str">
        <f t="shared" ca="1" si="3"/>
        <v>=IF(K9=1,VLOOKUP(L9,$E$3:$F$5,2,0),0)</v>
      </c>
    </row>
    <row r="10" spans="5:14">
      <c r="I10" s="27" t="str">
        <f t="shared" ca="1" si="0"/>
        <v>=COUNTIF($L$3:L10,L10)</v>
      </c>
      <c r="J10" s="27">
        <f t="shared" si="1"/>
        <v>3</v>
      </c>
      <c r="K10" s="27">
        <f>COUNTIF($L$3:L10,L10)</f>
        <v>3</v>
      </c>
      <c r="L10" s="313" t="s">
        <v>84</v>
      </c>
      <c r="M10" s="313">
        <f t="shared" si="2"/>
        <v>0</v>
      </c>
      <c r="N10" s="27" t="str">
        <f t="shared" ca="1" si="3"/>
        <v>=IF(K10=1,VLOOKUP(L10,$E$3:$F$5,2,0),0)</v>
      </c>
    </row>
    <row r="11" spans="5:14">
      <c r="I11" s="27" t="str">
        <f t="shared" ca="1" si="0"/>
        <v>=COUNTIF($L$3:L11,L11)</v>
      </c>
      <c r="J11" s="27">
        <f t="shared" si="1"/>
        <v>4</v>
      </c>
      <c r="K11" s="27">
        <f>COUNTIF($L$3:L11,L11)</f>
        <v>4</v>
      </c>
      <c r="L11" s="313" t="s">
        <v>477</v>
      </c>
      <c r="M11" s="313">
        <f t="shared" si="2"/>
        <v>0</v>
      </c>
      <c r="N11" s="27" t="str">
        <f t="shared" ca="1" si="3"/>
        <v>=IF(K11=1,VLOOKUP(L11,$E$3:$F$5,2,0),0)</v>
      </c>
    </row>
  </sheetData>
  <conditionalFormatting sqref="L3:L11">
    <cfRule type="expression" dxfId="158" priority="1">
      <formula>$K3=$J3</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zoomScale="160" zoomScaleNormal="160" workbookViewId="0">
      <selection activeCell="I11" sqref="I11"/>
    </sheetView>
  </sheetViews>
  <sheetFormatPr defaultRowHeight="15"/>
  <cols>
    <col min="1" max="2" width="9.7109375" customWidth="1"/>
    <col min="3" max="5" width="7.7109375" customWidth="1"/>
    <col min="6" max="6" width="1.28515625" customWidth="1"/>
    <col min="7" max="7" width="11.42578125" customWidth="1"/>
    <col min="8" max="8" width="9.7109375" customWidth="1"/>
    <col min="9" max="9" width="50.28515625" customWidth="1"/>
  </cols>
  <sheetData>
    <row r="1" spans="1:9" ht="18">
      <c r="A1" s="303" t="s">
        <v>111</v>
      </c>
      <c r="B1" s="303" t="s">
        <v>112</v>
      </c>
      <c r="C1" s="303" t="s">
        <v>585</v>
      </c>
      <c r="D1" s="303" t="s">
        <v>113</v>
      </c>
      <c r="E1" s="303" t="s">
        <v>119</v>
      </c>
    </row>
    <row r="2" spans="1:9" ht="18">
      <c r="A2" s="183">
        <v>8161</v>
      </c>
      <c r="B2" s="183" t="s">
        <v>120</v>
      </c>
      <c r="C2" s="183">
        <v>1</v>
      </c>
      <c r="D2" s="183">
        <v>1395</v>
      </c>
      <c r="E2" s="183">
        <v>4550000</v>
      </c>
    </row>
    <row r="3" spans="1:9" ht="18">
      <c r="A3" s="183">
        <v>2581</v>
      </c>
      <c r="B3" s="183" t="s">
        <v>122</v>
      </c>
      <c r="C3" s="183">
        <v>5</v>
      </c>
      <c r="D3" s="183">
        <v>1395</v>
      </c>
      <c r="E3" s="183">
        <v>1681371</v>
      </c>
    </row>
    <row r="4" spans="1:9" ht="18">
      <c r="A4" s="183">
        <v>9366</v>
      </c>
      <c r="B4" s="183" t="s">
        <v>120</v>
      </c>
      <c r="C4" s="183">
        <v>5</v>
      </c>
      <c r="D4" s="183">
        <v>1394</v>
      </c>
      <c r="E4" s="183">
        <v>1678525</v>
      </c>
      <c r="G4" s="304" t="s">
        <v>111</v>
      </c>
      <c r="H4" s="14" t="s">
        <v>112</v>
      </c>
      <c r="I4" s="14" t="s">
        <v>593</v>
      </c>
    </row>
    <row r="5" spans="1:9" ht="18">
      <c r="A5" s="183">
        <v>6239</v>
      </c>
      <c r="B5" s="183" t="s">
        <v>120</v>
      </c>
      <c r="C5" s="183">
        <v>4</v>
      </c>
      <c r="D5" s="183">
        <v>1395</v>
      </c>
      <c r="E5" s="183">
        <v>1539561</v>
      </c>
      <c r="G5" s="120">
        <v>2581</v>
      </c>
      <c r="H5" s="47" t="str">
        <f>VLOOKUP($G5,$A$1:$E$23,2,FALSE)</f>
        <v>قراردادی</v>
      </c>
      <c r="I5" s="47" t="str">
        <f ca="1">_xlfn.FORMULATEXT(H5)</f>
        <v>=VLOOKUP($G5,$A$1:$E$23,2,FALSE)</v>
      </c>
    </row>
    <row r="6" spans="1:9" ht="18">
      <c r="A6" s="183">
        <v>7831</v>
      </c>
      <c r="B6" s="183" t="s">
        <v>120</v>
      </c>
      <c r="C6" s="183">
        <v>3</v>
      </c>
      <c r="D6" s="183">
        <v>1394</v>
      </c>
      <c r="E6" s="183">
        <v>1969819</v>
      </c>
      <c r="G6" s="120">
        <v>8161</v>
      </c>
      <c r="H6" s="47" t="str">
        <f t="shared" ref="H6:H8" si="0">VLOOKUP($G6,$A$1:$E$23,2,FALSE)</f>
        <v>رسمی</v>
      </c>
      <c r="I6" s="47" t="str">
        <f t="shared" ref="I6:I8" ca="1" si="1">_xlfn.FORMULATEXT(H6)</f>
        <v>=VLOOKUP($G6,$A$1:$E$23,2,FALSE)</v>
      </c>
    </row>
    <row r="7" spans="1:9" ht="18">
      <c r="A7" s="183">
        <v>7551</v>
      </c>
      <c r="B7" s="183" t="s">
        <v>122</v>
      </c>
      <c r="C7" s="183">
        <v>1</v>
      </c>
      <c r="D7" s="183">
        <v>1394</v>
      </c>
      <c r="E7" s="183">
        <v>2932390</v>
      </c>
      <c r="G7" s="120">
        <v>6885</v>
      </c>
      <c r="H7" s="47" t="str">
        <f t="shared" si="0"/>
        <v>رسمی</v>
      </c>
      <c r="I7" s="47" t="str">
        <f t="shared" ca="1" si="1"/>
        <v>=VLOOKUP($G7,$A$1:$E$23,2,FALSE)</v>
      </c>
    </row>
    <row r="8" spans="1:9" ht="18">
      <c r="A8" s="183">
        <v>6375</v>
      </c>
      <c r="B8" s="183" t="s">
        <v>120</v>
      </c>
      <c r="C8" s="183">
        <v>2</v>
      </c>
      <c r="D8" s="183">
        <v>1394</v>
      </c>
      <c r="E8" s="183">
        <v>2295202</v>
      </c>
      <c r="G8" s="120">
        <v>8428</v>
      </c>
      <c r="H8" s="47" t="str">
        <f t="shared" si="0"/>
        <v>قراردادی</v>
      </c>
      <c r="I8" s="47" t="str">
        <f t="shared" ca="1" si="1"/>
        <v>=VLOOKUP($G8,$A$1:$E$23,2,FALSE)</v>
      </c>
    </row>
    <row r="9" spans="1:9" ht="18">
      <c r="A9" s="183">
        <v>7153</v>
      </c>
      <c r="B9" s="183" t="s">
        <v>120</v>
      </c>
      <c r="C9" s="183">
        <v>3</v>
      </c>
      <c r="D9" s="183">
        <v>1394</v>
      </c>
      <c r="E9" s="183">
        <v>2326645</v>
      </c>
    </row>
    <row r="10" spans="1:9" ht="18">
      <c r="A10" s="183">
        <v>7440</v>
      </c>
      <c r="B10" s="183" t="s">
        <v>122</v>
      </c>
      <c r="C10" s="183">
        <v>4</v>
      </c>
      <c r="D10" s="183">
        <v>1395</v>
      </c>
      <c r="E10" s="183">
        <v>2073919</v>
      </c>
    </row>
    <row r="11" spans="1:9" ht="18">
      <c r="A11" s="183">
        <v>4568</v>
      </c>
      <c r="B11" s="183" t="s">
        <v>120</v>
      </c>
      <c r="C11" s="183">
        <v>4</v>
      </c>
      <c r="D11" s="183">
        <v>1395</v>
      </c>
      <c r="E11" s="183">
        <v>1521303</v>
      </c>
    </row>
    <row r="12" spans="1:9" ht="18">
      <c r="A12" s="183">
        <v>1965</v>
      </c>
      <c r="B12" s="183" t="s">
        <v>122</v>
      </c>
      <c r="C12" s="183">
        <v>1</v>
      </c>
      <c r="D12" s="183">
        <v>1395</v>
      </c>
      <c r="E12" s="183">
        <v>2192741</v>
      </c>
    </row>
    <row r="13" spans="1:9" ht="18">
      <c r="A13" s="183">
        <v>3193</v>
      </c>
      <c r="B13" s="183" t="s">
        <v>122</v>
      </c>
      <c r="C13" s="183">
        <v>4</v>
      </c>
      <c r="D13" s="183">
        <v>1394</v>
      </c>
      <c r="E13" s="183">
        <v>1839548</v>
      </c>
    </row>
    <row r="14" spans="1:9" ht="18">
      <c r="A14" s="183">
        <v>9298</v>
      </c>
      <c r="B14" s="183" t="s">
        <v>122</v>
      </c>
      <c r="C14" s="183">
        <v>1</v>
      </c>
      <c r="D14" s="183">
        <v>1394</v>
      </c>
      <c r="E14" s="183">
        <v>2938273</v>
      </c>
    </row>
    <row r="15" spans="1:9" ht="18">
      <c r="A15" s="183">
        <v>4725</v>
      </c>
      <c r="B15" s="183" t="s">
        <v>120</v>
      </c>
      <c r="C15" s="183">
        <v>5</v>
      </c>
      <c r="D15" s="183">
        <v>1395</v>
      </c>
      <c r="E15" s="183">
        <v>2195832</v>
      </c>
    </row>
    <row r="16" spans="1:9" ht="18">
      <c r="A16" s="183">
        <v>8750</v>
      </c>
      <c r="B16" s="183" t="s">
        <v>120</v>
      </c>
      <c r="C16" s="183">
        <v>5</v>
      </c>
      <c r="D16" s="183">
        <v>1394</v>
      </c>
      <c r="E16" s="183">
        <v>1345566</v>
      </c>
    </row>
    <row r="17" spans="1:5" ht="18">
      <c r="A17" s="183">
        <v>1462</v>
      </c>
      <c r="B17" s="183" t="s">
        <v>122</v>
      </c>
      <c r="C17" s="183">
        <v>4</v>
      </c>
      <c r="D17" s="183">
        <v>1394</v>
      </c>
      <c r="E17" s="183">
        <v>2745436</v>
      </c>
    </row>
    <row r="18" spans="1:5" ht="18">
      <c r="A18" s="183">
        <v>9163</v>
      </c>
      <c r="B18" s="183" t="s">
        <v>120</v>
      </c>
      <c r="C18" s="183">
        <v>2</v>
      </c>
      <c r="D18" s="183">
        <v>1395</v>
      </c>
      <c r="E18" s="183">
        <v>2123300</v>
      </c>
    </row>
    <row r="19" spans="1:5" ht="18">
      <c r="A19" s="183">
        <v>6885</v>
      </c>
      <c r="B19" s="183" t="s">
        <v>120</v>
      </c>
      <c r="C19" s="183">
        <v>2</v>
      </c>
      <c r="D19" s="183">
        <v>1394</v>
      </c>
      <c r="E19" s="183">
        <v>2057974</v>
      </c>
    </row>
    <row r="20" spans="1:5" ht="18">
      <c r="A20" s="183">
        <v>3476</v>
      </c>
      <c r="B20" s="183" t="s">
        <v>120</v>
      </c>
      <c r="C20" s="183">
        <v>4</v>
      </c>
      <c r="D20" s="183">
        <v>1395</v>
      </c>
      <c r="E20" s="183">
        <v>1586561</v>
      </c>
    </row>
    <row r="21" spans="1:5" ht="18">
      <c r="A21" s="183">
        <v>7911</v>
      </c>
      <c r="B21" s="183" t="s">
        <v>120</v>
      </c>
      <c r="C21" s="183">
        <v>3</v>
      </c>
      <c r="D21" s="183">
        <v>1394</v>
      </c>
      <c r="E21" s="183">
        <v>2721002</v>
      </c>
    </row>
    <row r="22" spans="1:5" ht="18">
      <c r="A22" s="183">
        <v>6343</v>
      </c>
      <c r="B22" s="183" t="s">
        <v>120</v>
      </c>
      <c r="C22" s="183">
        <v>5</v>
      </c>
      <c r="D22" s="183">
        <v>1395</v>
      </c>
      <c r="E22" s="183">
        <v>2773291</v>
      </c>
    </row>
    <row r="23" spans="1:5" ht="18">
      <c r="A23" s="183">
        <v>8428</v>
      </c>
      <c r="B23" s="183" t="s">
        <v>122</v>
      </c>
      <c r="C23" s="183">
        <v>5</v>
      </c>
      <c r="D23" s="183">
        <v>1395</v>
      </c>
      <c r="E23" s="183">
        <v>1387378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showGridLines="0" zoomScale="130" zoomScaleNormal="130" workbookViewId="0">
      <selection activeCell="I11" sqref="I11"/>
    </sheetView>
  </sheetViews>
  <sheetFormatPr defaultRowHeight="15"/>
  <cols>
    <col min="1" max="1" width="12.85546875" bestFit="1" customWidth="1"/>
    <col min="2" max="2" width="10.7109375" bestFit="1" customWidth="1"/>
    <col min="3" max="3" width="10.7109375" customWidth="1"/>
    <col min="4" max="4" width="5" customWidth="1"/>
    <col min="5" max="5" width="8" customWidth="1"/>
    <col min="6" max="6" width="3.5703125" customWidth="1"/>
    <col min="7" max="7" width="12.85546875" bestFit="1" customWidth="1"/>
    <col min="8" max="8" width="10.7109375" bestFit="1" customWidth="1"/>
    <col min="9" max="9" width="91.85546875" bestFit="1" customWidth="1"/>
    <col min="10" max="10" width="10.7109375" bestFit="1" customWidth="1"/>
    <col min="11" max="12" width="9.42578125" customWidth="1"/>
  </cols>
  <sheetData>
    <row r="1" spans="1:12" ht="17.25">
      <c r="A1" s="305" t="s">
        <v>111</v>
      </c>
      <c r="B1" s="305" t="s">
        <v>112</v>
      </c>
      <c r="C1" s="305" t="s">
        <v>585</v>
      </c>
      <c r="D1" s="305" t="s">
        <v>113</v>
      </c>
      <c r="E1" s="305" t="s">
        <v>119</v>
      </c>
      <c r="G1" s="169" t="s">
        <v>111</v>
      </c>
      <c r="H1" s="169" t="s">
        <v>112</v>
      </c>
      <c r="I1" s="169" t="s">
        <v>594</v>
      </c>
      <c r="J1" s="169" t="s">
        <v>585</v>
      </c>
      <c r="K1" s="169" t="s">
        <v>113</v>
      </c>
      <c r="L1" s="169" t="s">
        <v>119</v>
      </c>
    </row>
    <row r="2" spans="1:12" ht="18">
      <c r="A2" s="120">
        <v>8161</v>
      </c>
      <c r="B2" s="120" t="s">
        <v>120</v>
      </c>
      <c r="C2" s="120">
        <v>1</v>
      </c>
      <c r="D2" s="120">
        <v>1395</v>
      </c>
      <c r="E2" s="120">
        <v>4550000</v>
      </c>
      <c r="G2" s="120">
        <v>888888</v>
      </c>
      <c r="H2" t="str">
        <f>IFERROR(VLOOKUP(G2,A1:E23,2,FALSE),"موجود نیست")</f>
        <v>موجود نیست</v>
      </c>
      <c r="I2" s="306" t="str">
        <f ca="1">_xlfn.FORMULATEXT(H2)</f>
        <v>=IFERROR(VLOOKUP(G2,A1:E23,2,FALSE),"موجود نیست")</v>
      </c>
    </row>
    <row r="3" spans="1:12" ht="18">
      <c r="A3" s="120">
        <v>2581</v>
      </c>
      <c r="B3" s="120" t="s">
        <v>122</v>
      </c>
      <c r="C3" s="120">
        <v>1</v>
      </c>
      <c r="D3" s="120">
        <v>1395</v>
      </c>
      <c r="E3" s="120">
        <v>1681371</v>
      </c>
      <c r="G3" s="120">
        <v>66</v>
      </c>
      <c r="H3" t="str">
        <f>IF(ISERROR(VLOOKUP(G3,A1:E23,2,FALSE)),"موجود نیست",VLOOKUP(G3,A1:E23,2,FALSE))</f>
        <v>موجود نیست</v>
      </c>
      <c r="I3" s="307" t="str">
        <f ca="1">_xlfn.FORMULATEXT(H3)</f>
        <v>=IF(ISERROR(VLOOKUP(G3,A1:E23,2,FALSE)),"موجود نیست",VLOOKUP(G3,A1:E23,2,FALSE))</v>
      </c>
    </row>
    <row r="4" spans="1:12" ht="18">
      <c r="A4" s="120">
        <v>9366</v>
      </c>
      <c r="B4" s="120" t="s">
        <v>120</v>
      </c>
      <c r="C4" s="120">
        <v>5</v>
      </c>
      <c r="D4" s="120">
        <v>1394</v>
      </c>
      <c r="E4" s="120">
        <v>1678525</v>
      </c>
      <c r="G4" s="120">
        <v>8428</v>
      </c>
    </row>
    <row r="5" spans="1:12" ht="18">
      <c r="A5" s="120">
        <v>6239</v>
      </c>
      <c r="B5" s="120" t="s">
        <v>120</v>
      </c>
      <c r="C5" s="120">
        <v>1</v>
      </c>
      <c r="D5" s="120">
        <v>1395</v>
      </c>
      <c r="E5" s="120">
        <v>1539561</v>
      </c>
    </row>
    <row r="6" spans="1:12" ht="18">
      <c r="A6" s="120">
        <v>7831</v>
      </c>
      <c r="B6" s="120" t="s">
        <v>120</v>
      </c>
      <c r="C6" s="120">
        <v>3</v>
      </c>
      <c r="D6" s="120">
        <v>1394</v>
      </c>
      <c r="E6" s="120">
        <v>1969819</v>
      </c>
      <c r="H6" t="b">
        <f>ISERROR(H3)</f>
        <v>0</v>
      </c>
      <c r="I6" t="str">
        <f ca="1">_xlfn.FORMULATEXT(H6)</f>
        <v>=ISERROR(H3)</v>
      </c>
    </row>
    <row r="7" spans="1:12" ht="18">
      <c r="A7" s="120">
        <v>7551</v>
      </c>
      <c r="B7" s="120" t="s">
        <v>122</v>
      </c>
      <c r="C7" s="120">
        <v>1</v>
      </c>
      <c r="D7" s="120">
        <v>1394</v>
      </c>
      <c r="E7" s="120">
        <v>2932390</v>
      </c>
    </row>
    <row r="8" spans="1:12" ht="18">
      <c r="A8" s="120">
        <v>6375</v>
      </c>
      <c r="B8" s="120" t="s">
        <v>120</v>
      </c>
      <c r="C8" s="120">
        <v>2</v>
      </c>
      <c r="D8" s="120">
        <v>1394</v>
      </c>
      <c r="E8" s="120">
        <v>2295202</v>
      </c>
    </row>
    <row r="9" spans="1:12" ht="18">
      <c r="A9" s="120">
        <v>7153</v>
      </c>
      <c r="B9" s="120" t="s">
        <v>120</v>
      </c>
      <c r="C9" s="120">
        <v>3</v>
      </c>
      <c r="D9" s="120">
        <v>1394</v>
      </c>
      <c r="E9" s="120">
        <v>2326645</v>
      </c>
    </row>
    <row r="10" spans="1:12" ht="18">
      <c r="A10" s="120">
        <v>7440</v>
      </c>
      <c r="B10" s="120" t="s">
        <v>122</v>
      </c>
      <c r="C10" s="120">
        <v>4</v>
      </c>
      <c r="D10" s="120">
        <v>1395</v>
      </c>
      <c r="E10" s="120">
        <v>2073919</v>
      </c>
    </row>
    <row r="11" spans="1:12" ht="18">
      <c r="A11" s="120">
        <v>4568</v>
      </c>
      <c r="B11" s="120" t="s">
        <v>120</v>
      </c>
      <c r="C11" s="120">
        <v>4</v>
      </c>
      <c r="D11" s="120">
        <v>1395</v>
      </c>
      <c r="E11" s="120">
        <v>1521303</v>
      </c>
    </row>
    <row r="12" spans="1:12" ht="18">
      <c r="A12" s="120">
        <v>1965</v>
      </c>
      <c r="B12" s="120" t="s">
        <v>122</v>
      </c>
      <c r="C12" s="120">
        <v>1</v>
      </c>
      <c r="D12" s="120">
        <v>1395</v>
      </c>
      <c r="E12" s="120">
        <v>2192741</v>
      </c>
    </row>
    <row r="13" spans="1:12" ht="18">
      <c r="A13" s="120">
        <v>3193</v>
      </c>
      <c r="B13" s="120" t="s">
        <v>122</v>
      </c>
      <c r="C13" s="120">
        <v>4</v>
      </c>
      <c r="D13" s="120">
        <v>1394</v>
      </c>
      <c r="E13" s="120">
        <v>1839548</v>
      </c>
    </row>
    <row r="14" spans="1:12" ht="18">
      <c r="A14" s="120">
        <v>9298</v>
      </c>
      <c r="B14" s="120" t="s">
        <v>122</v>
      </c>
      <c r="C14" s="120">
        <v>1</v>
      </c>
      <c r="D14" s="120">
        <v>1394</v>
      </c>
      <c r="E14" s="120">
        <v>2938273</v>
      </c>
    </row>
    <row r="15" spans="1:12" ht="18">
      <c r="A15" s="120">
        <v>4725</v>
      </c>
      <c r="B15" s="120" t="s">
        <v>120</v>
      </c>
      <c r="C15" s="120">
        <v>5</v>
      </c>
      <c r="D15" s="120">
        <v>1395</v>
      </c>
      <c r="E15" s="120">
        <v>2195832</v>
      </c>
    </row>
    <row r="16" spans="1:12" ht="18">
      <c r="A16" s="120">
        <v>8750</v>
      </c>
      <c r="B16" s="120" t="s">
        <v>120</v>
      </c>
      <c r="C16" s="120">
        <v>5</v>
      </c>
      <c r="D16" s="120">
        <v>1394</v>
      </c>
      <c r="E16" s="120">
        <v>1345566</v>
      </c>
    </row>
    <row r="17" spans="1:5" ht="18">
      <c r="A17" s="120">
        <v>1462</v>
      </c>
      <c r="B17" s="120" t="s">
        <v>122</v>
      </c>
      <c r="C17" s="120">
        <v>4</v>
      </c>
      <c r="D17" s="120">
        <v>1394</v>
      </c>
      <c r="E17" s="120">
        <v>2745436</v>
      </c>
    </row>
    <row r="18" spans="1:5" ht="18">
      <c r="A18" s="120">
        <v>9163</v>
      </c>
      <c r="B18" s="120" t="s">
        <v>120</v>
      </c>
      <c r="C18" s="120">
        <v>2</v>
      </c>
      <c r="D18" s="120">
        <v>1395</v>
      </c>
      <c r="E18" s="120">
        <v>2123300</v>
      </c>
    </row>
    <row r="19" spans="1:5" ht="18">
      <c r="A19" s="120">
        <v>6885</v>
      </c>
      <c r="B19" s="120" t="s">
        <v>120</v>
      </c>
      <c r="C19" s="120">
        <v>2</v>
      </c>
      <c r="D19" s="120">
        <v>1394</v>
      </c>
      <c r="E19" s="120">
        <v>2057974</v>
      </c>
    </row>
    <row r="20" spans="1:5" ht="18">
      <c r="A20" s="120">
        <v>3476</v>
      </c>
      <c r="B20" s="120" t="s">
        <v>120</v>
      </c>
      <c r="C20" s="120">
        <v>4</v>
      </c>
      <c r="D20" s="120">
        <v>1395</v>
      </c>
      <c r="E20" s="120">
        <v>1586561</v>
      </c>
    </row>
    <row r="21" spans="1:5" ht="18">
      <c r="A21" s="120">
        <v>7911</v>
      </c>
      <c r="B21" s="120" t="s">
        <v>120</v>
      </c>
      <c r="C21" s="120">
        <v>3</v>
      </c>
      <c r="D21" s="120">
        <v>1394</v>
      </c>
      <c r="E21" s="120">
        <v>2721002</v>
      </c>
    </row>
    <row r="22" spans="1:5" ht="18">
      <c r="A22" s="120">
        <v>6343</v>
      </c>
      <c r="B22" s="120" t="s">
        <v>120</v>
      </c>
      <c r="C22" s="120">
        <v>5</v>
      </c>
      <c r="D22" s="120">
        <v>1395</v>
      </c>
      <c r="E22" s="120">
        <v>2773291</v>
      </c>
    </row>
    <row r="23" spans="1:5" ht="18">
      <c r="A23" s="120">
        <v>8428</v>
      </c>
      <c r="B23" s="120" t="s">
        <v>122</v>
      </c>
      <c r="C23" s="120">
        <v>5</v>
      </c>
      <c r="D23" s="120">
        <v>1395</v>
      </c>
      <c r="E23" s="120">
        <v>1387378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showGridLines="0" zoomScale="110" zoomScaleNormal="110" workbookViewId="0">
      <selection activeCell="H17" sqref="H17"/>
    </sheetView>
  </sheetViews>
  <sheetFormatPr defaultRowHeight="15"/>
  <cols>
    <col min="1" max="1" width="12.85546875" bestFit="1" customWidth="1"/>
    <col min="2" max="3" width="10.7109375" bestFit="1" customWidth="1"/>
    <col min="4" max="4" width="5" bestFit="1" customWidth="1"/>
    <col min="5" max="5" width="8" bestFit="1" customWidth="1"/>
    <col min="6" max="7" width="1.7109375" customWidth="1"/>
    <col min="8" max="8" width="45.28515625" customWidth="1"/>
    <col min="9" max="9" width="10.7109375" bestFit="1" customWidth="1"/>
  </cols>
  <sheetData>
    <row r="1" spans="1:14" ht="17.25">
      <c r="A1" s="305" t="s">
        <v>111</v>
      </c>
      <c r="B1" s="305" t="s">
        <v>112</v>
      </c>
      <c r="C1" s="305" t="s">
        <v>585</v>
      </c>
      <c r="D1" s="305" t="s">
        <v>113</v>
      </c>
      <c r="E1" s="305" t="s">
        <v>119</v>
      </c>
    </row>
    <row r="2" spans="1:14" ht="18">
      <c r="A2" s="120">
        <v>8161</v>
      </c>
      <c r="B2" s="120" t="s">
        <v>120</v>
      </c>
      <c r="C2" s="120">
        <v>1</v>
      </c>
      <c r="D2" s="120">
        <v>1395</v>
      </c>
      <c r="E2" s="120">
        <v>4550000</v>
      </c>
    </row>
    <row r="3" spans="1:14" ht="21">
      <c r="A3" s="120">
        <v>2581</v>
      </c>
      <c r="B3" s="120" t="s">
        <v>122</v>
      </c>
      <c r="C3" s="120">
        <v>1</v>
      </c>
      <c r="D3" s="120">
        <v>1395</v>
      </c>
      <c r="E3" s="120">
        <v>1681371</v>
      </c>
      <c r="H3" s="305" t="s">
        <v>595</v>
      </c>
      <c r="I3" s="14">
        <f>SUMIF(B1:B23,"قراردادی",E1:E23)</f>
        <v>17791056</v>
      </c>
      <c r="J3" s="327" t="str">
        <f ca="1">IFERROR(_xlfn.FORMULATEXT(I3),"")</f>
        <v>=SUMIF(B1:B23,"قراردادی",E1:E23)</v>
      </c>
      <c r="K3" s="327"/>
      <c r="L3" s="327"/>
      <c r="M3" s="327"/>
      <c r="N3" s="327"/>
    </row>
    <row r="4" spans="1:14" ht="21">
      <c r="A4" s="120">
        <v>9366</v>
      </c>
      <c r="B4" s="120" t="s">
        <v>120</v>
      </c>
      <c r="C4" s="120">
        <v>5</v>
      </c>
      <c r="D4" s="120">
        <v>1394</v>
      </c>
      <c r="E4" s="120">
        <v>1678525</v>
      </c>
      <c r="H4" s="305" t="s">
        <v>596</v>
      </c>
      <c r="I4" s="14">
        <f>SUMIF(C:C,"&gt;2",E:E)</f>
        <v>26164825</v>
      </c>
      <c r="J4" s="327" t="str">
        <f t="shared" ref="J4:J8" ca="1" si="0">IFERROR(_xlfn.FORMULATEXT(I4),"")</f>
        <v>=SUMIF(C:C,"&gt;2",E:E)</v>
      </c>
      <c r="K4" s="327"/>
      <c r="L4" s="327"/>
      <c r="M4" s="327"/>
      <c r="N4" s="327"/>
    </row>
    <row r="5" spans="1:14" ht="21">
      <c r="A5" s="120">
        <v>6239</v>
      </c>
      <c r="B5" s="120" t="s">
        <v>120</v>
      </c>
      <c r="C5" s="120">
        <v>1</v>
      </c>
      <c r="D5" s="120">
        <v>1395</v>
      </c>
      <c r="E5" s="120">
        <v>1539561</v>
      </c>
      <c r="H5" s="305" t="s">
        <v>597</v>
      </c>
      <c r="I5" s="14">
        <f>SUMIF(E:E,"&gt;1700000")</f>
        <v>37735372</v>
      </c>
      <c r="J5" s="327" t="str">
        <f t="shared" ca="1" si="0"/>
        <v>=SUMIF(E:E,"&gt;1700000")</v>
      </c>
      <c r="K5" s="327"/>
      <c r="L5" s="327"/>
      <c r="M5" s="327"/>
      <c r="N5" s="327"/>
    </row>
    <row r="6" spans="1:14" ht="21">
      <c r="A6" s="120">
        <v>7831</v>
      </c>
      <c r="B6" s="120" t="s">
        <v>120</v>
      </c>
      <c r="C6" s="120">
        <v>3</v>
      </c>
      <c r="D6" s="120">
        <v>1394</v>
      </c>
      <c r="E6" s="120">
        <v>1969819</v>
      </c>
      <c r="H6" s="305" t="s">
        <v>598</v>
      </c>
      <c r="I6" s="14">
        <f>SUMIF(D:D,1395,E:E)</f>
        <v>23625257</v>
      </c>
      <c r="J6" s="327" t="str">
        <f t="shared" ca="1" si="0"/>
        <v>=SUMIF(D:D,1395,E:E)</v>
      </c>
      <c r="K6" s="327"/>
      <c r="L6" s="327"/>
      <c r="M6" s="327"/>
      <c r="N6" s="327"/>
    </row>
    <row r="7" spans="1:14" ht="21">
      <c r="A7" s="120">
        <v>7551</v>
      </c>
      <c r="B7" s="120" t="s">
        <v>122</v>
      </c>
      <c r="C7" s="120">
        <v>1</v>
      </c>
      <c r="D7" s="120">
        <v>1394</v>
      </c>
      <c r="E7" s="120">
        <v>2932390</v>
      </c>
      <c r="H7" s="305" t="s">
        <v>599</v>
      </c>
      <c r="I7" s="14">
        <f>SUMIFS(E:E,B:B,"رسمی",C:C,"&gt;1")</f>
        <v>24595020</v>
      </c>
      <c r="J7" s="327" t="str">
        <f t="shared" ca="1" si="0"/>
        <v>=SUMIFS(E:E,B:B,"رسمی",C:C,"&gt;1")</v>
      </c>
      <c r="K7" s="327"/>
      <c r="L7" s="327"/>
      <c r="M7" s="327"/>
      <c r="N7" s="327"/>
    </row>
    <row r="8" spans="1:14" ht="21">
      <c r="A8" s="120">
        <v>6375</v>
      </c>
      <c r="B8" s="120" t="s">
        <v>120</v>
      </c>
      <c r="C8" s="120">
        <v>2</v>
      </c>
      <c r="D8" s="120">
        <v>1394</v>
      </c>
      <c r="E8" s="120">
        <v>2295202</v>
      </c>
      <c r="H8" s="305" t="s">
        <v>600</v>
      </c>
      <c r="I8" s="14">
        <f>SUMIFS(E:E,B:B,B3,E:E,"&gt;1700000")</f>
        <v>14722307</v>
      </c>
      <c r="J8" s="327" t="str">
        <f t="shared" ca="1" si="0"/>
        <v>=SUMIFS(E:E,B:B,B3,E:E,"&gt;1700000")</v>
      </c>
      <c r="K8" s="327"/>
      <c r="L8" s="327"/>
      <c r="M8" s="327"/>
      <c r="N8" s="327"/>
    </row>
    <row r="9" spans="1:14" ht="18">
      <c r="A9" s="120">
        <v>7153</v>
      </c>
      <c r="B9" s="120" t="s">
        <v>120</v>
      </c>
      <c r="C9" s="120">
        <v>3</v>
      </c>
      <c r="D9" s="120">
        <v>1394</v>
      </c>
      <c r="E9" s="120">
        <v>2326645</v>
      </c>
    </row>
    <row r="10" spans="1:14" ht="18">
      <c r="A10" s="120">
        <v>7440</v>
      </c>
      <c r="B10" s="120" t="s">
        <v>122</v>
      </c>
      <c r="C10" s="120">
        <v>4</v>
      </c>
      <c r="D10" s="120">
        <v>1395</v>
      </c>
      <c r="E10" s="120">
        <v>2073919</v>
      </c>
    </row>
    <row r="11" spans="1:14" ht="18">
      <c r="A11" s="120">
        <v>4568</v>
      </c>
      <c r="B11" s="120" t="s">
        <v>120</v>
      </c>
      <c r="C11" s="120">
        <v>4</v>
      </c>
      <c r="D11" s="120">
        <v>1395</v>
      </c>
      <c r="E11" s="120">
        <v>1521303</v>
      </c>
    </row>
    <row r="12" spans="1:14" ht="18">
      <c r="A12" s="120">
        <v>1965</v>
      </c>
      <c r="B12" s="120" t="s">
        <v>122</v>
      </c>
      <c r="C12" s="120">
        <v>1</v>
      </c>
      <c r="D12" s="120">
        <v>1395</v>
      </c>
      <c r="E12" s="120">
        <v>2192741</v>
      </c>
    </row>
    <row r="13" spans="1:14" ht="18">
      <c r="A13" s="120">
        <v>3193</v>
      </c>
      <c r="B13" s="120" t="s">
        <v>122</v>
      </c>
      <c r="C13" s="120">
        <v>4</v>
      </c>
      <c r="D13" s="120">
        <v>1394</v>
      </c>
      <c r="E13" s="120">
        <v>1839548</v>
      </c>
    </row>
    <row r="14" spans="1:14" ht="18">
      <c r="A14" s="120">
        <v>9298</v>
      </c>
      <c r="B14" s="120" t="s">
        <v>122</v>
      </c>
      <c r="C14" s="120">
        <v>1</v>
      </c>
      <c r="D14" s="120">
        <v>1394</v>
      </c>
      <c r="E14" s="120">
        <v>2938273</v>
      </c>
    </row>
    <row r="15" spans="1:14" ht="18">
      <c r="A15" s="120">
        <v>4725</v>
      </c>
      <c r="B15" s="120" t="s">
        <v>120</v>
      </c>
      <c r="C15" s="120">
        <v>5</v>
      </c>
      <c r="D15" s="120">
        <v>1395</v>
      </c>
      <c r="E15" s="120">
        <v>2195832</v>
      </c>
    </row>
    <row r="16" spans="1:14" ht="18">
      <c r="A16" s="120">
        <v>8750</v>
      </c>
      <c r="B16" s="120" t="s">
        <v>120</v>
      </c>
      <c r="C16" s="120">
        <v>5</v>
      </c>
      <c r="D16" s="120">
        <v>1394</v>
      </c>
      <c r="E16" s="120">
        <v>1345566</v>
      </c>
    </row>
    <row r="17" spans="1:5" ht="18">
      <c r="A17" s="120">
        <v>1462</v>
      </c>
      <c r="B17" s="120" t="s">
        <v>122</v>
      </c>
      <c r="C17" s="120">
        <v>4</v>
      </c>
      <c r="D17" s="120">
        <v>1394</v>
      </c>
      <c r="E17" s="120">
        <v>2745436</v>
      </c>
    </row>
    <row r="18" spans="1:5" ht="18">
      <c r="A18" s="120">
        <v>9163</v>
      </c>
      <c r="B18" s="120" t="s">
        <v>120</v>
      </c>
      <c r="C18" s="120">
        <v>2</v>
      </c>
      <c r="D18" s="120">
        <v>1395</v>
      </c>
      <c r="E18" s="120">
        <v>2123300</v>
      </c>
    </row>
    <row r="19" spans="1:5" ht="18">
      <c r="A19" s="120">
        <v>6885</v>
      </c>
      <c r="B19" s="120" t="s">
        <v>120</v>
      </c>
      <c r="C19" s="120">
        <v>2</v>
      </c>
      <c r="D19" s="120">
        <v>1394</v>
      </c>
      <c r="E19" s="120">
        <v>2057974</v>
      </c>
    </row>
    <row r="20" spans="1:5" ht="18">
      <c r="A20" s="120">
        <v>3476</v>
      </c>
      <c r="B20" s="120" t="s">
        <v>120</v>
      </c>
      <c r="C20" s="120">
        <v>4</v>
      </c>
      <c r="D20" s="120">
        <v>1395</v>
      </c>
      <c r="E20" s="120">
        <v>1586561</v>
      </c>
    </row>
    <row r="21" spans="1:5" ht="18">
      <c r="A21" s="120">
        <v>7911</v>
      </c>
      <c r="B21" s="120" t="s">
        <v>120</v>
      </c>
      <c r="C21" s="120">
        <v>3</v>
      </c>
      <c r="D21" s="120">
        <v>1394</v>
      </c>
      <c r="E21" s="120">
        <v>2721002</v>
      </c>
    </row>
    <row r="22" spans="1:5" ht="18">
      <c r="A22" s="120">
        <v>6343</v>
      </c>
      <c r="B22" s="120" t="s">
        <v>120</v>
      </c>
      <c r="C22" s="120">
        <v>5</v>
      </c>
      <c r="D22" s="120">
        <v>1395</v>
      </c>
      <c r="E22" s="120">
        <v>2773291</v>
      </c>
    </row>
    <row r="23" spans="1:5" ht="18">
      <c r="A23" s="120">
        <v>8428</v>
      </c>
      <c r="B23" s="120" t="s">
        <v>122</v>
      </c>
      <c r="C23" s="120">
        <v>5</v>
      </c>
      <c r="D23" s="120">
        <v>1395</v>
      </c>
      <c r="E23" s="120">
        <v>1387378</v>
      </c>
    </row>
  </sheetData>
  <mergeCells count="6">
    <mergeCell ref="J8:N8"/>
    <mergeCell ref="J3:N3"/>
    <mergeCell ref="J4:N4"/>
    <mergeCell ref="J5:N5"/>
    <mergeCell ref="J6:N6"/>
    <mergeCell ref="J7:N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showGridLines="0" zoomScale="110" zoomScaleNormal="110" workbookViewId="0">
      <selection activeCell="I11" sqref="I11"/>
    </sheetView>
  </sheetViews>
  <sheetFormatPr defaultRowHeight="15"/>
  <cols>
    <col min="1" max="1" width="12.85546875" bestFit="1" customWidth="1"/>
    <col min="2" max="3" width="10.7109375" bestFit="1" customWidth="1"/>
    <col min="4" max="4" width="5" bestFit="1" customWidth="1"/>
    <col min="5" max="5" width="8" bestFit="1" customWidth="1"/>
    <col min="6" max="6" width="2.140625" customWidth="1"/>
    <col min="7" max="7" width="2.85546875" customWidth="1"/>
    <col min="8" max="8" width="39.85546875" bestFit="1" customWidth="1"/>
    <col min="14" max="14" width="23.5703125" customWidth="1"/>
  </cols>
  <sheetData>
    <row r="1" spans="1:14" ht="17.25">
      <c r="A1" s="308" t="s">
        <v>111</v>
      </c>
      <c r="B1" s="308" t="s">
        <v>112</v>
      </c>
      <c r="C1" s="308" t="s">
        <v>585</v>
      </c>
      <c r="D1" s="308" t="s">
        <v>113</v>
      </c>
      <c r="E1" s="308" t="s">
        <v>119</v>
      </c>
    </row>
    <row r="2" spans="1:14" ht="18">
      <c r="A2" s="120">
        <v>8161</v>
      </c>
      <c r="B2" s="120" t="s">
        <v>120</v>
      </c>
      <c r="C2" s="120">
        <v>1</v>
      </c>
      <c r="D2" s="120">
        <v>1395</v>
      </c>
      <c r="E2" s="120">
        <v>4550000</v>
      </c>
    </row>
    <row r="3" spans="1:14" ht="26.25">
      <c r="A3" s="120">
        <v>2581</v>
      </c>
      <c r="B3" s="120" t="s">
        <v>122</v>
      </c>
      <c r="C3" s="120">
        <v>1</v>
      </c>
      <c r="D3" s="120">
        <v>1395</v>
      </c>
      <c r="E3" s="120">
        <v>1681371</v>
      </c>
      <c r="H3" s="308" t="s">
        <v>601</v>
      </c>
      <c r="I3" s="14">
        <f>COUNTIF(B:B,B3)</f>
        <v>8</v>
      </c>
      <c r="J3" s="328" t="str">
        <f t="shared" ref="J3:J8" ca="1" si="0">_xlfn.FORMULATEXT(I3)</f>
        <v>=COUNTIF(B:B,B3)</v>
      </c>
      <c r="K3" s="329"/>
      <c r="L3" s="329"/>
      <c r="M3" s="329"/>
      <c r="N3" s="329"/>
    </row>
    <row r="4" spans="1:14" ht="26.25">
      <c r="A4" s="120">
        <v>9366</v>
      </c>
      <c r="B4" s="120" t="s">
        <v>120</v>
      </c>
      <c r="C4" s="120">
        <v>5</v>
      </c>
      <c r="D4" s="120">
        <v>1394</v>
      </c>
      <c r="E4" s="120">
        <v>1678525</v>
      </c>
      <c r="H4" s="308" t="s">
        <v>602</v>
      </c>
      <c r="I4" s="14">
        <f>COUNTIF(C:C,"&gt;2")</f>
        <v>13</v>
      </c>
      <c r="J4" s="328" t="str">
        <f t="shared" ca="1" si="0"/>
        <v>=COUNTIF(C:C,"&gt;2")</v>
      </c>
      <c r="K4" s="329"/>
      <c r="L4" s="329"/>
      <c r="M4" s="329"/>
      <c r="N4" s="329"/>
    </row>
    <row r="5" spans="1:14" ht="26.25">
      <c r="A5" s="120">
        <v>6239</v>
      </c>
      <c r="B5" s="120" t="s">
        <v>120</v>
      </c>
      <c r="C5" s="120">
        <v>1</v>
      </c>
      <c r="D5" s="120">
        <v>1395</v>
      </c>
      <c r="E5" s="120">
        <v>1539561</v>
      </c>
      <c r="H5" s="308" t="s">
        <v>603</v>
      </c>
      <c r="I5" s="14">
        <f>COUNTIF(E:E,"&gt;1700000")</f>
        <v>15</v>
      </c>
      <c r="J5" s="328" t="str">
        <f t="shared" ca="1" si="0"/>
        <v>=COUNTIF(E:E,"&gt;1700000")</v>
      </c>
      <c r="K5" s="329"/>
      <c r="L5" s="329"/>
      <c r="M5" s="329"/>
      <c r="N5" s="329"/>
    </row>
    <row r="6" spans="1:14" ht="26.25">
      <c r="A6" s="120">
        <v>7831</v>
      </c>
      <c r="B6" s="120" t="s">
        <v>120</v>
      </c>
      <c r="C6" s="120">
        <v>3</v>
      </c>
      <c r="D6" s="120">
        <v>1394</v>
      </c>
      <c r="E6" s="120">
        <v>1969819</v>
      </c>
      <c r="H6" s="308" t="s">
        <v>604</v>
      </c>
      <c r="I6" s="14">
        <f>COUNTIF(D:D,D2)</f>
        <v>11</v>
      </c>
      <c r="J6" s="328" t="str">
        <f t="shared" ca="1" si="0"/>
        <v>=COUNTIF(D:D,D2)</v>
      </c>
      <c r="K6" s="329"/>
      <c r="L6" s="329"/>
      <c r="M6" s="329"/>
      <c r="N6" s="329"/>
    </row>
    <row r="7" spans="1:14" ht="26.25">
      <c r="A7" s="120">
        <v>7551</v>
      </c>
      <c r="B7" s="120" t="s">
        <v>122</v>
      </c>
      <c r="C7" s="120">
        <v>1</v>
      </c>
      <c r="D7" s="120">
        <v>1394</v>
      </c>
      <c r="E7" s="120">
        <v>2932390</v>
      </c>
      <c r="H7" s="308" t="s">
        <v>605</v>
      </c>
      <c r="I7" s="14">
        <f>COUNTIFS(B:B,B2,C:C,"&gt;1")</f>
        <v>12</v>
      </c>
      <c r="J7" s="328" t="str">
        <f t="shared" ca="1" si="0"/>
        <v>=COUNTIFS(B:B,B2,C:C,"&gt;1")</v>
      </c>
      <c r="K7" s="329"/>
      <c r="L7" s="329"/>
      <c r="M7" s="329"/>
      <c r="N7" s="329"/>
    </row>
    <row r="8" spans="1:14" ht="26.25">
      <c r="A8" s="120">
        <v>6375</v>
      </c>
      <c r="B8" s="120" t="s">
        <v>120</v>
      </c>
      <c r="C8" s="120">
        <v>2</v>
      </c>
      <c r="D8" s="120">
        <v>1394</v>
      </c>
      <c r="E8" s="120">
        <v>2295202</v>
      </c>
      <c r="H8" s="308" t="s">
        <v>606</v>
      </c>
      <c r="I8" s="14">
        <f>COUNTIFS(B:B,B3,E:E,"&gt;1700000")</f>
        <v>6</v>
      </c>
      <c r="J8" s="328" t="str">
        <f t="shared" ca="1" si="0"/>
        <v>=COUNTIFS(B:B,B3,E:E,"&gt;1700000")</v>
      </c>
      <c r="K8" s="329"/>
      <c r="L8" s="329"/>
      <c r="M8" s="329"/>
      <c r="N8" s="329"/>
    </row>
    <row r="9" spans="1:14" ht="18">
      <c r="A9" s="120">
        <v>7153</v>
      </c>
      <c r="B9" s="120" t="s">
        <v>120</v>
      </c>
      <c r="C9" s="120">
        <v>3</v>
      </c>
      <c r="D9" s="120">
        <v>1394</v>
      </c>
      <c r="E9" s="120">
        <v>2326645</v>
      </c>
    </row>
    <row r="10" spans="1:14" ht="18">
      <c r="A10" s="120">
        <v>7440</v>
      </c>
      <c r="B10" s="120" t="s">
        <v>122</v>
      </c>
      <c r="C10" s="120">
        <v>4</v>
      </c>
      <c r="D10" s="120">
        <v>1395</v>
      </c>
      <c r="E10" s="120">
        <v>2073919</v>
      </c>
    </row>
    <row r="11" spans="1:14" ht="18">
      <c r="A11" s="120">
        <v>4568</v>
      </c>
      <c r="B11" s="120" t="s">
        <v>120</v>
      </c>
      <c r="C11" s="120">
        <v>4</v>
      </c>
      <c r="D11" s="120">
        <v>1395</v>
      </c>
      <c r="E11" s="120">
        <v>1521303</v>
      </c>
    </row>
    <row r="12" spans="1:14" ht="18">
      <c r="A12" s="120">
        <v>1965</v>
      </c>
      <c r="B12" s="120" t="s">
        <v>122</v>
      </c>
      <c r="C12" s="120">
        <v>1</v>
      </c>
      <c r="D12" s="120">
        <v>1395</v>
      </c>
      <c r="E12" s="120">
        <v>2192741</v>
      </c>
    </row>
    <row r="13" spans="1:14" ht="18">
      <c r="A13" s="120">
        <v>3193</v>
      </c>
      <c r="B13" s="120" t="s">
        <v>122</v>
      </c>
      <c r="C13" s="120">
        <v>4</v>
      </c>
      <c r="D13" s="120">
        <v>1394</v>
      </c>
      <c r="E13" s="120">
        <v>1839548</v>
      </c>
    </row>
    <row r="14" spans="1:14" ht="18">
      <c r="A14" s="120">
        <v>9298</v>
      </c>
      <c r="B14" s="120" t="s">
        <v>122</v>
      </c>
      <c r="C14" s="120">
        <v>1</v>
      </c>
      <c r="D14" s="120">
        <v>1394</v>
      </c>
      <c r="E14" s="120">
        <v>2938273</v>
      </c>
    </row>
    <row r="15" spans="1:14" ht="18">
      <c r="A15" s="120">
        <v>4725</v>
      </c>
      <c r="B15" s="120" t="s">
        <v>120</v>
      </c>
      <c r="C15" s="120">
        <v>5</v>
      </c>
      <c r="D15" s="120">
        <v>1395</v>
      </c>
      <c r="E15" s="120">
        <v>2195832</v>
      </c>
    </row>
    <row r="16" spans="1:14" ht="18">
      <c r="A16" s="120">
        <v>8750</v>
      </c>
      <c r="B16" s="120" t="s">
        <v>120</v>
      </c>
      <c r="C16" s="120">
        <v>5</v>
      </c>
      <c r="D16" s="120">
        <v>1394</v>
      </c>
      <c r="E16" s="120">
        <v>1345566</v>
      </c>
    </row>
    <row r="17" spans="1:5" ht="18">
      <c r="A17" s="120">
        <v>1462</v>
      </c>
      <c r="B17" s="120" t="s">
        <v>122</v>
      </c>
      <c r="C17" s="120">
        <v>4</v>
      </c>
      <c r="D17" s="120">
        <v>1394</v>
      </c>
      <c r="E17" s="120">
        <v>2745436</v>
      </c>
    </row>
    <row r="18" spans="1:5" ht="18">
      <c r="A18" s="120">
        <v>9163</v>
      </c>
      <c r="B18" s="120" t="s">
        <v>120</v>
      </c>
      <c r="C18" s="120">
        <v>2</v>
      </c>
      <c r="D18" s="120">
        <v>1395</v>
      </c>
      <c r="E18" s="120">
        <v>2123300</v>
      </c>
    </row>
    <row r="19" spans="1:5" ht="18">
      <c r="A19" s="120">
        <v>6885</v>
      </c>
      <c r="B19" s="120" t="s">
        <v>120</v>
      </c>
      <c r="C19" s="120">
        <v>2</v>
      </c>
      <c r="D19" s="120">
        <v>1394</v>
      </c>
      <c r="E19" s="120">
        <v>2057974</v>
      </c>
    </row>
    <row r="20" spans="1:5" ht="18">
      <c r="A20" s="120">
        <v>3476</v>
      </c>
      <c r="B20" s="120" t="s">
        <v>120</v>
      </c>
      <c r="C20" s="120">
        <v>4</v>
      </c>
      <c r="D20" s="120">
        <v>1395</v>
      </c>
      <c r="E20" s="120">
        <v>1586561</v>
      </c>
    </row>
    <row r="21" spans="1:5" ht="18">
      <c r="A21" s="120">
        <v>7911</v>
      </c>
      <c r="B21" s="120" t="s">
        <v>120</v>
      </c>
      <c r="C21" s="120">
        <v>3</v>
      </c>
      <c r="D21" s="120">
        <v>1394</v>
      </c>
      <c r="E21" s="120">
        <v>2721002</v>
      </c>
    </row>
    <row r="22" spans="1:5" ht="18">
      <c r="A22" s="120">
        <v>6343</v>
      </c>
      <c r="B22" s="120" t="s">
        <v>120</v>
      </c>
      <c r="C22" s="120">
        <v>5</v>
      </c>
      <c r="D22" s="120">
        <v>1395</v>
      </c>
      <c r="E22" s="120">
        <v>2773291</v>
      </c>
    </row>
    <row r="23" spans="1:5" ht="18">
      <c r="A23" s="120">
        <v>8428</v>
      </c>
      <c r="B23" s="120" t="s">
        <v>122</v>
      </c>
      <c r="C23" s="120">
        <v>5</v>
      </c>
      <c r="D23" s="120">
        <v>1395</v>
      </c>
      <c r="E23" s="120">
        <v>1387378</v>
      </c>
    </row>
  </sheetData>
  <mergeCells count="6">
    <mergeCell ref="J8:N8"/>
    <mergeCell ref="J3:N3"/>
    <mergeCell ref="J4:N4"/>
    <mergeCell ref="J5:N5"/>
    <mergeCell ref="J6:N6"/>
    <mergeCell ref="J7:N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zoomScale="160" zoomScaleNormal="160" workbookViewId="0">
      <selection activeCell="H12" sqref="H12"/>
    </sheetView>
  </sheetViews>
  <sheetFormatPr defaultRowHeight="15"/>
  <cols>
    <col min="1" max="5" width="9.7109375" customWidth="1"/>
    <col min="6" max="6" width="2.140625" customWidth="1"/>
    <col min="7" max="7" width="9" customWidth="1"/>
    <col min="8" max="8" width="7.28515625" customWidth="1"/>
  </cols>
  <sheetData>
    <row r="1" spans="1:10" ht="18">
      <c r="A1" s="120" t="s">
        <v>111</v>
      </c>
      <c r="B1" s="120" t="s">
        <v>112</v>
      </c>
      <c r="C1" s="120" t="s">
        <v>585</v>
      </c>
      <c r="D1" s="120" t="s">
        <v>113</v>
      </c>
      <c r="E1" s="120" t="s">
        <v>119</v>
      </c>
    </row>
    <row r="2" spans="1:10" ht="18">
      <c r="A2" s="120">
        <v>8161</v>
      </c>
      <c r="B2" s="120" t="s">
        <v>120</v>
      </c>
      <c r="C2" s="120">
        <v>1</v>
      </c>
      <c r="D2" s="120">
        <v>1395</v>
      </c>
      <c r="E2" s="120">
        <v>4550000</v>
      </c>
    </row>
    <row r="3" spans="1:10" ht="18">
      <c r="A3" s="120">
        <v>2581</v>
      </c>
      <c r="B3" s="120" t="s">
        <v>122</v>
      </c>
      <c r="C3" s="120">
        <v>5</v>
      </c>
      <c r="D3" s="120">
        <v>1395</v>
      </c>
      <c r="E3" s="120">
        <v>1681371</v>
      </c>
    </row>
    <row r="4" spans="1:10" ht="18">
      <c r="A4" s="120">
        <v>9366</v>
      </c>
      <c r="B4" s="120" t="s">
        <v>120</v>
      </c>
      <c r="C4" s="120">
        <v>5</v>
      </c>
      <c r="D4" s="120">
        <v>1394</v>
      </c>
      <c r="E4" s="120">
        <v>1678525</v>
      </c>
      <c r="G4" s="120" t="s">
        <v>111</v>
      </c>
      <c r="H4" s="120" t="s">
        <v>112</v>
      </c>
      <c r="I4" s="120" t="s">
        <v>113</v>
      </c>
      <c r="J4" s="120" t="s">
        <v>119</v>
      </c>
    </row>
    <row r="5" spans="1:10" ht="18">
      <c r="A5" s="120">
        <v>6239</v>
      </c>
      <c r="B5" s="120" t="s">
        <v>120</v>
      </c>
      <c r="C5" s="120">
        <v>4</v>
      </c>
      <c r="D5" s="120">
        <v>1395</v>
      </c>
      <c r="E5" s="120">
        <v>1539561</v>
      </c>
      <c r="G5" s="120">
        <v>2581</v>
      </c>
      <c r="H5" s="47" t="str">
        <f>VLOOKUP($G5,$A$1:$E$23,COLUMN(B1),FALSE)</f>
        <v>قراردادی</v>
      </c>
      <c r="I5" s="47">
        <f t="shared" ref="I5:J8" si="0">VLOOKUP($G5,$A$1:$E$23,COLUMN(D1),FALSE)</f>
        <v>1395</v>
      </c>
      <c r="J5" s="47">
        <f t="shared" si="0"/>
        <v>1681371</v>
      </c>
    </row>
    <row r="6" spans="1:10" ht="18">
      <c r="A6" s="120">
        <v>7831</v>
      </c>
      <c r="B6" s="120" t="s">
        <v>120</v>
      </c>
      <c r="C6" s="120">
        <v>3</v>
      </c>
      <c r="D6" s="120">
        <v>1394</v>
      </c>
      <c r="E6" s="120">
        <v>1969819</v>
      </c>
      <c r="G6" s="120">
        <v>8161</v>
      </c>
      <c r="H6" s="47" t="str">
        <f>VLOOKUP($G6,$A$1:$E$23,COLUMN(B2),FALSE)</f>
        <v>رسمی</v>
      </c>
      <c r="I6" s="47">
        <f t="shared" si="0"/>
        <v>1395</v>
      </c>
      <c r="J6" s="47">
        <f t="shared" si="0"/>
        <v>4550000</v>
      </c>
    </row>
    <row r="7" spans="1:10" ht="18">
      <c r="A7" s="120">
        <v>7551</v>
      </c>
      <c r="B7" s="120" t="s">
        <v>122</v>
      </c>
      <c r="C7" s="120">
        <v>1</v>
      </c>
      <c r="D7" s="120">
        <v>1394</v>
      </c>
      <c r="E7" s="120">
        <v>2932390</v>
      </c>
      <c r="G7" s="120">
        <v>6885</v>
      </c>
      <c r="H7" s="47" t="str">
        <f>VLOOKUP($G7,$A$1:$E$23,COLUMN(B3),FALSE)</f>
        <v>رسمی</v>
      </c>
      <c r="I7" s="47">
        <f t="shared" si="0"/>
        <v>1394</v>
      </c>
      <c r="J7" s="47">
        <f t="shared" si="0"/>
        <v>2057974</v>
      </c>
    </row>
    <row r="8" spans="1:10" ht="18">
      <c r="A8" s="120">
        <v>6375</v>
      </c>
      <c r="B8" s="120" t="s">
        <v>120</v>
      </c>
      <c r="C8" s="120">
        <v>2</v>
      </c>
      <c r="D8" s="120">
        <v>1394</v>
      </c>
      <c r="E8" s="120">
        <v>2295202</v>
      </c>
      <c r="G8" s="120">
        <v>8428</v>
      </c>
      <c r="H8" s="47" t="str">
        <f>VLOOKUP($G8,$A$1:$E$23,COLUMN(B4),FALSE)</f>
        <v>قراردادی</v>
      </c>
      <c r="I8" s="47">
        <f t="shared" si="0"/>
        <v>1395</v>
      </c>
      <c r="J8" s="47">
        <f t="shared" si="0"/>
        <v>1387378</v>
      </c>
    </row>
    <row r="9" spans="1:10" ht="18">
      <c r="A9" s="120">
        <v>7153</v>
      </c>
      <c r="B9" s="120" t="s">
        <v>120</v>
      </c>
      <c r="C9" s="120">
        <v>3</v>
      </c>
      <c r="D9" s="120">
        <v>1394</v>
      </c>
      <c r="E9" s="120">
        <v>2326645</v>
      </c>
    </row>
    <row r="10" spans="1:10" ht="18">
      <c r="A10" s="120">
        <v>7440</v>
      </c>
      <c r="B10" s="120" t="s">
        <v>122</v>
      </c>
      <c r="C10" s="120">
        <v>4</v>
      </c>
      <c r="D10" s="120">
        <v>1395</v>
      </c>
      <c r="E10" s="120">
        <v>2073919</v>
      </c>
    </row>
    <row r="11" spans="1:10" ht="18">
      <c r="A11" s="120">
        <v>4568</v>
      </c>
      <c r="B11" s="120" t="s">
        <v>120</v>
      </c>
      <c r="C11" s="120">
        <v>4</v>
      </c>
      <c r="D11" s="120">
        <v>1395</v>
      </c>
      <c r="E11" s="120">
        <v>1521303</v>
      </c>
    </row>
    <row r="12" spans="1:10" ht="18">
      <c r="A12" s="120">
        <v>1965</v>
      </c>
      <c r="B12" s="120" t="s">
        <v>122</v>
      </c>
      <c r="C12" s="120">
        <v>1</v>
      </c>
      <c r="D12" s="120">
        <v>1395</v>
      </c>
      <c r="E12" s="120">
        <v>2192741</v>
      </c>
    </row>
    <row r="13" spans="1:10" ht="18">
      <c r="A13" s="120">
        <v>3193</v>
      </c>
      <c r="B13" s="120" t="s">
        <v>122</v>
      </c>
      <c r="C13" s="120">
        <v>4</v>
      </c>
      <c r="D13" s="120">
        <v>1394</v>
      </c>
      <c r="E13" s="120">
        <v>1839548</v>
      </c>
    </row>
    <row r="14" spans="1:10" ht="18">
      <c r="A14" s="120">
        <v>9298</v>
      </c>
      <c r="B14" s="120" t="s">
        <v>122</v>
      </c>
      <c r="C14" s="120">
        <v>1</v>
      </c>
      <c r="D14" s="120">
        <v>1394</v>
      </c>
      <c r="E14" s="120">
        <v>2938273</v>
      </c>
    </row>
    <row r="15" spans="1:10" ht="18">
      <c r="A15" s="120">
        <v>4725</v>
      </c>
      <c r="B15" s="120" t="s">
        <v>120</v>
      </c>
      <c r="C15" s="120">
        <v>5</v>
      </c>
      <c r="D15" s="120">
        <v>1395</v>
      </c>
      <c r="E15" s="120">
        <v>2195832</v>
      </c>
    </row>
    <row r="16" spans="1:10" ht="18">
      <c r="A16" s="120">
        <v>8750</v>
      </c>
      <c r="B16" s="120" t="s">
        <v>120</v>
      </c>
      <c r="C16" s="120">
        <v>5</v>
      </c>
      <c r="D16" s="120">
        <v>1394</v>
      </c>
      <c r="E16" s="120">
        <v>1345566</v>
      </c>
    </row>
    <row r="17" spans="1:5" ht="18">
      <c r="A17" s="120">
        <v>1462</v>
      </c>
      <c r="B17" s="120" t="s">
        <v>122</v>
      </c>
      <c r="C17" s="120">
        <v>4</v>
      </c>
      <c r="D17" s="120">
        <v>1394</v>
      </c>
      <c r="E17" s="120">
        <v>2745436</v>
      </c>
    </row>
    <row r="18" spans="1:5" ht="18">
      <c r="A18" s="120">
        <v>9163</v>
      </c>
      <c r="B18" s="120" t="s">
        <v>120</v>
      </c>
      <c r="C18" s="120">
        <v>2</v>
      </c>
      <c r="D18" s="120">
        <v>1395</v>
      </c>
      <c r="E18" s="120">
        <v>2123300</v>
      </c>
    </row>
    <row r="19" spans="1:5" ht="18">
      <c r="A19" s="120">
        <v>6885</v>
      </c>
      <c r="B19" s="120" t="s">
        <v>120</v>
      </c>
      <c r="C19" s="120">
        <v>2</v>
      </c>
      <c r="D19" s="120">
        <v>1394</v>
      </c>
      <c r="E19" s="120">
        <v>2057974</v>
      </c>
    </row>
    <row r="20" spans="1:5" ht="18">
      <c r="A20" s="120">
        <v>3476</v>
      </c>
      <c r="B20" s="120" t="s">
        <v>120</v>
      </c>
      <c r="C20" s="120">
        <v>4</v>
      </c>
      <c r="D20" s="120">
        <v>1395</v>
      </c>
      <c r="E20" s="120">
        <v>1586561</v>
      </c>
    </row>
    <row r="21" spans="1:5" ht="18">
      <c r="A21" s="120">
        <v>7911</v>
      </c>
      <c r="B21" s="120" t="s">
        <v>120</v>
      </c>
      <c r="C21" s="120">
        <v>3</v>
      </c>
      <c r="D21" s="120">
        <v>1394</v>
      </c>
      <c r="E21" s="120">
        <v>2721002</v>
      </c>
    </row>
    <row r="22" spans="1:5" ht="18">
      <c r="A22" s="120">
        <v>6343</v>
      </c>
      <c r="B22" s="120" t="s">
        <v>120</v>
      </c>
      <c r="C22" s="120">
        <v>5</v>
      </c>
      <c r="D22" s="120">
        <v>1395</v>
      </c>
      <c r="E22" s="120">
        <v>2773291</v>
      </c>
    </row>
    <row r="23" spans="1:5" ht="18">
      <c r="A23" s="120">
        <v>8428</v>
      </c>
      <c r="B23" s="120" t="s">
        <v>122</v>
      </c>
      <c r="C23" s="120">
        <v>5</v>
      </c>
      <c r="D23" s="120">
        <v>1395</v>
      </c>
      <c r="E23" s="120">
        <v>1387378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51"/>
  <sheetViews>
    <sheetView showGridLines="0" zoomScaleNormal="100" workbookViewId="0">
      <selection activeCell="W7" sqref="W7"/>
    </sheetView>
  </sheetViews>
  <sheetFormatPr defaultColWidth="9.140625" defaultRowHeight="22.5"/>
  <cols>
    <col min="1" max="2" width="9.140625" style="222"/>
    <col min="3" max="3" width="10.5703125" style="222" customWidth="1"/>
    <col min="4" max="4" width="9.140625" style="222" customWidth="1"/>
    <col min="5" max="5" width="9.85546875" style="222" bestFit="1" customWidth="1"/>
    <col min="6" max="6" width="13.7109375" style="222" hidden="1" customWidth="1"/>
    <col min="7" max="7" width="33.42578125" style="222" hidden="1" customWidth="1"/>
    <col min="8" max="8" width="27.85546875" style="222" hidden="1" customWidth="1"/>
    <col min="9" max="9" width="29.42578125" style="317" hidden="1" customWidth="1"/>
    <col min="10" max="10" width="17.28515625" style="317" hidden="1" customWidth="1"/>
    <col min="11" max="11" width="55.5703125" style="317" hidden="1" customWidth="1"/>
    <col min="12" max="12" width="0" style="222" hidden="1" customWidth="1"/>
    <col min="13" max="13" width="28.140625" style="222" customWidth="1"/>
    <col min="14" max="15" width="0" style="222" hidden="1" customWidth="1"/>
    <col min="16" max="16" width="7.42578125" style="222" customWidth="1"/>
    <col min="17" max="22" width="0" style="222" hidden="1" customWidth="1"/>
    <col min="23" max="23" width="39.85546875" style="222" customWidth="1"/>
    <col min="24" max="24" width="9.140625" style="222" customWidth="1"/>
    <col min="25" max="25" width="28.5703125" style="222" customWidth="1"/>
    <col min="26" max="26" width="9.5703125" style="222" hidden="1" customWidth="1"/>
    <col min="27" max="16384" width="9.140625" style="222"/>
  </cols>
  <sheetData>
    <row r="1" spans="1:37" ht="42.75" customHeight="1">
      <c r="A1" s="1" t="s">
        <v>86</v>
      </c>
      <c r="B1" s="1" t="s">
        <v>1</v>
      </c>
      <c r="C1" s="1" t="s">
        <v>87</v>
      </c>
      <c r="D1" s="1" t="s">
        <v>2</v>
      </c>
      <c r="E1" s="1" t="s">
        <v>4</v>
      </c>
      <c r="F1" s="218" t="s">
        <v>429</v>
      </c>
      <c r="G1" s="218" t="s">
        <v>430</v>
      </c>
      <c r="H1" s="218" t="s">
        <v>431</v>
      </c>
      <c r="I1" s="325" t="s">
        <v>432</v>
      </c>
      <c r="J1" s="325"/>
      <c r="K1" s="325"/>
      <c r="L1" s="319"/>
    </row>
    <row r="2" spans="1:37" ht="39.75" customHeight="1">
      <c r="A2" s="25" t="s">
        <v>99</v>
      </c>
      <c r="B2" s="25" t="s">
        <v>100</v>
      </c>
      <c r="C2" s="25">
        <v>17</v>
      </c>
      <c r="D2" s="25">
        <v>1305</v>
      </c>
      <c r="E2" s="25">
        <f t="shared" ref="E2:E65" si="0">C2*D2</f>
        <v>22185</v>
      </c>
      <c r="F2" s="25">
        <f t="shared" ref="F2:F65" si="1">IF(E2&gt;=20000,E2*10%,0)</f>
        <v>2218.5</v>
      </c>
      <c r="G2" s="25">
        <f t="shared" ref="G2:G65" si="2">IF(E2&gt;30000,E2*0.1,0)</f>
        <v>0</v>
      </c>
      <c r="H2" s="25" t="str">
        <f t="shared" ref="H2:H65" ca="1" si="3">_xlfn.FORMULATEXT(G2)</f>
        <v>=IF(E2&gt;30000,E2*0.1,0)</v>
      </c>
      <c r="I2" s="222"/>
      <c r="J2" s="222"/>
      <c r="K2" s="222"/>
      <c r="W2" s="320" t="s">
        <v>622</v>
      </c>
      <c r="X2" s="25">
        <f>COUNTIF(A:A,"هراز")</f>
        <v>78</v>
      </c>
      <c r="Y2" s="223" t="str">
        <f t="shared" ref="Y2:Y3" ca="1" si="4">IF(ISBLANK(X2),"",_xlfn.FORMULATEXT(X2))</f>
        <v>=COUNTIF(A:A,"هراز")</v>
      </c>
      <c r="Z2" s="321"/>
      <c r="AH2" s="320" t="s">
        <v>623</v>
      </c>
      <c r="AI2" s="25">
        <f>COUNTIF(E2:E451,"&gt;20000")</f>
        <v>379</v>
      </c>
      <c r="AJ2" s="25" t="str">
        <f ca="1">IF(ISBLANK(AI2),"",_xlfn.FORMULATEXT(AI2))</f>
        <v>=COUNTIF(E2:E451,"&gt;20000")</v>
      </c>
      <c r="AK2" s="321" t="s">
        <v>121</v>
      </c>
    </row>
    <row r="3" spans="1:37" ht="42.75" customHeight="1">
      <c r="A3" s="25" t="s">
        <v>96</v>
      </c>
      <c r="B3" s="25" t="s">
        <v>97</v>
      </c>
      <c r="C3" s="25">
        <v>37</v>
      </c>
      <c r="D3" s="25">
        <v>1362</v>
      </c>
      <c r="E3" s="25">
        <f t="shared" si="0"/>
        <v>50394</v>
      </c>
      <c r="F3" s="25">
        <f t="shared" si="1"/>
        <v>5039.4000000000005</v>
      </c>
      <c r="G3" s="25">
        <f t="shared" si="2"/>
        <v>5039.4000000000005</v>
      </c>
      <c r="H3" s="25" t="str">
        <f t="shared" ca="1" si="3"/>
        <v>=IF(E3&gt;30000,E3*0.1,0)</v>
      </c>
      <c r="I3" s="222"/>
      <c r="J3" s="222"/>
      <c r="K3" s="222"/>
      <c r="W3" s="320" t="s">
        <v>622</v>
      </c>
      <c r="X3" s="25">
        <f>COUNTIF(A:A,A7)</f>
        <v>78</v>
      </c>
      <c r="Y3" s="221" t="str">
        <f t="shared" ca="1" si="4"/>
        <v>=COUNTIF(A:A,A7)</v>
      </c>
      <c r="Z3" s="321"/>
      <c r="AH3" s="320" t="s">
        <v>624</v>
      </c>
      <c r="AI3" s="25">
        <f>COUNTIFS(E2:E451,"&gt;20000",B2:B451,"دوغ")</f>
        <v>56</v>
      </c>
      <c r="AJ3" s="25" t="str">
        <f ca="1">IF(ISBLANK(AI3),"",_xlfn.FORMULATEXT(AI3))</f>
        <v>=COUNTIFS(E2:E451,"&gt;20000",B2:B451,"دوغ")</v>
      </c>
      <c r="AK3" s="321" t="s">
        <v>121</v>
      </c>
    </row>
    <row r="4" spans="1:37" ht="24" customHeight="1">
      <c r="A4" s="25" t="s">
        <v>99</v>
      </c>
      <c r="B4" s="25" t="s">
        <v>94</v>
      </c>
      <c r="C4" s="25">
        <v>96</v>
      </c>
      <c r="D4" s="25">
        <v>1049</v>
      </c>
      <c r="E4" s="25">
        <f t="shared" si="0"/>
        <v>100704</v>
      </c>
      <c r="F4" s="25">
        <f t="shared" si="1"/>
        <v>10070.400000000001</v>
      </c>
      <c r="G4" s="25">
        <f t="shared" si="2"/>
        <v>10070.400000000001</v>
      </c>
      <c r="H4" s="25" t="str">
        <f t="shared" ca="1" si="3"/>
        <v>=IF(E4&gt;30000,E4*0.1,0)</v>
      </c>
      <c r="I4" s="222"/>
      <c r="J4" s="222"/>
      <c r="K4" s="222"/>
      <c r="AH4" s="320" t="s">
        <v>625</v>
      </c>
      <c r="AI4" s="25">
        <f>COUNTIF(A:A,"هراز")</f>
        <v>78</v>
      </c>
      <c r="AJ4" s="25" t="str">
        <f ca="1">IF(ISBLANK(AI4),"",_xlfn.FORMULATEXT(AI4))</f>
        <v>=COUNTIF(A:A,"هراز")</v>
      </c>
      <c r="AK4" s="321" t="s">
        <v>121</v>
      </c>
    </row>
    <row r="5" spans="1:37" ht="32.25">
      <c r="A5" s="25" t="s">
        <v>104</v>
      </c>
      <c r="B5" s="25" t="s">
        <v>105</v>
      </c>
      <c r="C5" s="25">
        <v>74</v>
      </c>
      <c r="D5" s="25">
        <v>1225</v>
      </c>
      <c r="E5" s="25">
        <f t="shared" si="0"/>
        <v>90650</v>
      </c>
      <c r="F5" s="25">
        <f t="shared" si="1"/>
        <v>9065</v>
      </c>
      <c r="G5" s="25">
        <f t="shared" si="2"/>
        <v>9065</v>
      </c>
      <c r="H5" s="25" t="str">
        <f t="shared" ca="1" si="3"/>
        <v>=IF(E5&gt;30000,E5*0.1,0)</v>
      </c>
      <c r="L5" s="317"/>
      <c r="AH5" s="24" t="s">
        <v>626</v>
      </c>
      <c r="AI5" s="25">
        <f>SUMIF(B:B,"دوغ",C:C)</f>
        <v>3487</v>
      </c>
      <c r="AJ5" s="25" t="str">
        <f ca="1">IF(ISBLANK(AI5),"",_xlfn.FORMULATEXT(AI5))</f>
        <v>=SUMIF(B:B,"دوغ",C:C)</v>
      </c>
      <c r="AK5" s="321" t="s">
        <v>121</v>
      </c>
    </row>
    <row r="6" spans="1:37" ht="32.25">
      <c r="A6" s="25" t="s">
        <v>99</v>
      </c>
      <c r="B6" s="25" t="s">
        <v>107</v>
      </c>
      <c r="C6" s="25">
        <v>80</v>
      </c>
      <c r="D6" s="25">
        <v>1302</v>
      </c>
      <c r="E6" s="25">
        <f t="shared" si="0"/>
        <v>104160</v>
      </c>
      <c r="F6" s="25">
        <f t="shared" si="1"/>
        <v>10416</v>
      </c>
      <c r="G6" s="25">
        <f t="shared" si="2"/>
        <v>10416</v>
      </c>
      <c r="H6" s="25" t="str">
        <f t="shared" ca="1" si="3"/>
        <v>=IF(E6&gt;30000,E6*0.1,0)</v>
      </c>
      <c r="L6" s="317"/>
      <c r="AH6" s="24" t="s">
        <v>627</v>
      </c>
      <c r="AI6" s="25">
        <f>SUMIF(B:B,"دوغ",C:C)</f>
        <v>3487</v>
      </c>
      <c r="AJ6" s="25" t="str">
        <f ca="1">IF(ISBLANK(AI6),"",_xlfn.FORMULATEXT(AI6))</f>
        <v>=SUMIF(B:B,"دوغ",C:C)</v>
      </c>
      <c r="AK6" s="321" t="s">
        <v>121</v>
      </c>
    </row>
    <row r="7" spans="1:37" ht="23.25" customHeight="1">
      <c r="A7" s="25" t="s">
        <v>90</v>
      </c>
      <c r="B7" s="25" t="s">
        <v>97</v>
      </c>
      <c r="C7" s="25">
        <v>100</v>
      </c>
      <c r="D7" s="25">
        <v>1265</v>
      </c>
      <c r="E7" s="25">
        <f t="shared" si="0"/>
        <v>126500</v>
      </c>
      <c r="F7" s="25">
        <f t="shared" si="1"/>
        <v>12650</v>
      </c>
      <c r="G7" s="25">
        <f t="shared" si="2"/>
        <v>12650</v>
      </c>
      <c r="H7" s="25" t="str">
        <f t="shared" ca="1" si="3"/>
        <v>=IF(E7&gt;30000,E7*0.1,0)</v>
      </c>
      <c r="I7" s="222"/>
      <c r="J7" s="222"/>
      <c r="K7" s="222"/>
      <c r="AH7" s="320" t="s">
        <v>628</v>
      </c>
      <c r="AI7" s="25"/>
      <c r="AJ7" s="25"/>
      <c r="AK7" s="321" t="s">
        <v>121</v>
      </c>
    </row>
    <row r="8" spans="1:37">
      <c r="A8" s="25" t="s">
        <v>90</v>
      </c>
      <c r="B8" s="25" t="s">
        <v>94</v>
      </c>
      <c r="C8" s="25">
        <v>28</v>
      </c>
      <c r="D8" s="25">
        <v>1104</v>
      </c>
      <c r="E8" s="25">
        <f t="shared" si="0"/>
        <v>30912</v>
      </c>
      <c r="F8" s="25">
        <f t="shared" si="1"/>
        <v>3091.2000000000003</v>
      </c>
      <c r="G8" s="25">
        <f t="shared" si="2"/>
        <v>3091.2000000000003</v>
      </c>
      <c r="H8" s="25" t="str">
        <f t="shared" ca="1" si="3"/>
        <v>=IF(E8&gt;30000,E8*0.1,0)</v>
      </c>
      <c r="I8" s="222"/>
      <c r="J8" s="222"/>
      <c r="K8" s="222"/>
    </row>
    <row r="9" spans="1:37">
      <c r="A9" s="25" t="s">
        <v>90</v>
      </c>
      <c r="B9" s="25" t="s">
        <v>91</v>
      </c>
      <c r="C9" s="25">
        <v>22</v>
      </c>
      <c r="D9" s="25">
        <v>1025</v>
      </c>
      <c r="E9" s="25">
        <f t="shared" si="0"/>
        <v>22550</v>
      </c>
      <c r="F9" s="25">
        <f t="shared" si="1"/>
        <v>2255</v>
      </c>
      <c r="G9" s="25">
        <f t="shared" si="2"/>
        <v>0</v>
      </c>
      <c r="H9" s="25" t="str">
        <f t="shared" ca="1" si="3"/>
        <v>=IF(E9&gt;30000,E9*0.1,0)</v>
      </c>
      <c r="I9" s="222"/>
      <c r="J9" s="222"/>
      <c r="K9" s="222"/>
    </row>
    <row r="10" spans="1:37">
      <c r="A10" s="25" t="s">
        <v>96</v>
      </c>
      <c r="B10" s="25" t="s">
        <v>107</v>
      </c>
      <c r="C10" s="25">
        <v>50</v>
      </c>
      <c r="D10" s="25">
        <v>1287</v>
      </c>
      <c r="E10" s="25">
        <f t="shared" si="0"/>
        <v>64350</v>
      </c>
      <c r="F10" s="25">
        <f t="shared" si="1"/>
        <v>6435</v>
      </c>
      <c r="G10" s="25">
        <f t="shared" si="2"/>
        <v>6435</v>
      </c>
      <c r="H10" s="25" t="str">
        <f t="shared" ca="1" si="3"/>
        <v>=IF(E10&gt;30000,E10*0.1,0)</v>
      </c>
      <c r="I10" s="322" t="s">
        <v>629</v>
      </c>
    </row>
    <row r="11" spans="1:37">
      <c r="A11" s="25" t="s">
        <v>99</v>
      </c>
      <c r="B11" s="25" t="s">
        <v>94</v>
      </c>
      <c r="C11" s="25">
        <v>53</v>
      </c>
      <c r="D11" s="25">
        <v>1060</v>
      </c>
      <c r="E11" s="25">
        <f t="shared" si="0"/>
        <v>56180</v>
      </c>
      <c r="F11" s="25">
        <f t="shared" si="1"/>
        <v>5618</v>
      </c>
      <c r="G11" s="25">
        <f t="shared" si="2"/>
        <v>5618</v>
      </c>
      <c r="H11" s="25" t="str">
        <f t="shared" ca="1" si="3"/>
        <v>=IF(E11&gt;30000,E11*0.1,0)</v>
      </c>
      <c r="I11" s="220" t="s">
        <v>630</v>
      </c>
    </row>
    <row r="12" spans="1:37">
      <c r="A12" s="25" t="s">
        <v>96</v>
      </c>
      <c r="B12" s="25" t="s">
        <v>94</v>
      </c>
      <c r="C12" s="25">
        <v>99</v>
      </c>
      <c r="D12" s="25">
        <v>1171</v>
      </c>
      <c r="E12" s="25">
        <f t="shared" si="0"/>
        <v>115929</v>
      </c>
      <c r="F12" s="25">
        <f t="shared" si="1"/>
        <v>11592.900000000001</v>
      </c>
      <c r="G12" s="25">
        <f t="shared" si="2"/>
        <v>11592.900000000001</v>
      </c>
      <c r="H12" s="25" t="str">
        <f t="shared" ca="1" si="3"/>
        <v>=IF(E12&gt;30000,E12*0.1,0)</v>
      </c>
    </row>
    <row r="13" spans="1:37">
      <c r="A13" s="25" t="s">
        <v>90</v>
      </c>
      <c r="B13" s="25" t="s">
        <v>94</v>
      </c>
      <c r="C13" s="25">
        <v>96</v>
      </c>
      <c r="D13" s="25">
        <v>1100</v>
      </c>
      <c r="E13" s="25">
        <f t="shared" si="0"/>
        <v>105600</v>
      </c>
      <c r="F13" s="25">
        <f t="shared" si="1"/>
        <v>10560</v>
      </c>
      <c r="G13" s="25">
        <f t="shared" si="2"/>
        <v>10560</v>
      </c>
      <c r="H13" s="25" t="str">
        <f t="shared" ca="1" si="3"/>
        <v>=IF(E13&gt;30000,E13*0.1,0)</v>
      </c>
    </row>
    <row r="14" spans="1:37">
      <c r="A14" s="25" t="s">
        <v>96</v>
      </c>
      <c r="B14" s="25" t="s">
        <v>94</v>
      </c>
      <c r="C14" s="25">
        <v>30</v>
      </c>
      <c r="D14" s="25">
        <v>1267</v>
      </c>
      <c r="E14" s="25">
        <f t="shared" si="0"/>
        <v>38010</v>
      </c>
      <c r="F14" s="25">
        <f t="shared" si="1"/>
        <v>3801</v>
      </c>
      <c r="G14" s="25">
        <f t="shared" si="2"/>
        <v>3801</v>
      </c>
      <c r="H14" s="25" t="str">
        <f t="shared" ca="1" si="3"/>
        <v>=IF(E14&gt;30000,E14*0.1,0)</v>
      </c>
    </row>
    <row r="15" spans="1:37">
      <c r="A15" s="25" t="s">
        <v>96</v>
      </c>
      <c r="B15" s="25" t="s">
        <v>100</v>
      </c>
      <c r="C15" s="25">
        <v>37</v>
      </c>
      <c r="D15" s="25">
        <v>1248</v>
      </c>
      <c r="E15" s="25">
        <f t="shared" si="0"/>
        <v>46176</v>
      </c>
      <c r="F15" s="25">
        <f t="shared" si="1"/>
        <v>4617.6000000000004</v>
      </c>
      <c r="G15" s="25">
        <f t="shared" si="2"/>
        <v>4617.6000000000004</v>
      </c>
      <c r="H15" s="25" t="str">
        <f t="shared" ca="1" si="3"/>
        <v>=IF(E15&gt;30000,E15*0.1,0)</v>
      </c>
    </row>
    <row r="16" spans="1:37">
      <c r="A16" s="25" t="s">
        <v>104</v>
      </c>
      <c r="B16" s="25" t="s">
        <v>100</v>
      </c>
      <c r="C16" s="25">
        <v>68</v>
      </c>
      <c r="D16" s="25">
        <v>1098</v>
      </c>
      <c r="E16" s="25">
        <f t="shared" si="0"/>
        <v>74664</v>
      </c>
      <c r="F16" s="25">
        <f t="shared" si="1"/>
        <v>7466.4000000000005</v>
      </c>
      <c r="G16" s="25">
        <f t="shared" si="2"/>
        <v>7466.4000000000005</v>
      </c>
      <c r="H16" s="25" t="str">
        <f t="shared" ca="1" si="3"/>
        <v>=IF(E16&gt;30000,E16*0.1,0)</v>
      </c>
    </row>
    <row r="17" spans="1:8">
      <c r="A17" s="25" t="s">
        <v>90</v>
      </c>
      <c r="B17" s="25" t="s">
        <v>107</v>
      </c>
      <c r="C17" s="25">
        <v>15</v>
      </c>
      <c r="D17" s="25">
        <v>1347</v>
      </c>
      <c r="E17" s="25">
        <f t="shared" si="0"/>
        <v>20205</v>
      </c>
      <c r="F17" s="25">
        <f t="shared" si="1"/>
        <v>2020.5</v>
      </c>
      <c r="G17" s="25">
        <f t="shared" si="2"/>
        <v>0</v>
      </c>
      <c r="H17" s="25" t="str">
        <f t="shared" ca="1" si="3"/>
        <v>=IF(E17&gt;30000,E17*0.1,0)</v>
      </c>
    </row>
    <row r="18" spans="1:8">
      <c r="A18" s="25" t="s">
        <v>109</v>
      </c>
      <c r="B18" s="25" t="s">
        <v>97</v>
      </c>
      <c r="C18" s="25">
        <v>28</v>
      </c>
      <c r="D18" s="25">
        <v>1326</v>
      </c>
      <c r="E18" s="25">
        <f t="shared" si="0"/>
        <v>37128</v>
      </c>
      <c r="F18" s="25">
        <f t="shared" si="1"/>
        <v>3712.8</v>
      </c>
      <c r="G18" s="25">
        <f t="shared" si="2"/>
        <v>3712.8</v>
      </c>
      <c r="H18" s="25" t="str">
        <f t="shared" ca="1" si="3"/>
        <v>=IF(E18&gt;30000,E18*0.1,0)</v>
      </c>
    </row>
    <row r="19" spans="1:8">
      <c r="A19" s="25" t="s">
        <v>96</v>
      </c>
      <c r="B19" s="25" t="s">
        <v>92</v>
      </c>
      <c r="C19" s="25">
        <v>29</v>
      </c>
      <c r="D19" s="25">
        <v>1484</v>
      </c>
      <c r="E19" s="25">
        <f t="shared" si="0"/>
        <v>43036</v>
      </c>
      <c r="F19" s="25">
        <f t="shared" si="1"/>
        <v>4303.6000000000004</v>
      </c>
      <c r="G19" s="25">
        <f t="shared" si="2"/>
        <v>4303.6000000000004</v>
      </c>
      <c r="H19" s="25" t="str">
        <f t="shared" ca="1" si="3"/>
        <v>=IF(E19&gt;30000,E19*0.1,0)</v>
      </c>
    </row>
    <row r="20" spans="1:8">
      <c r="A20" s="25" t="s">
        <v>90</v>
      </c>
      <c r="B20" s="25" t="s">
        <v>105</v>
      </c>
      <c r="C20" s="25">
        <v>96</v>
      </c>
      <c r="D20" s="25">
        <v>1192</v>
      </c>
      <c r="E20" s="25">
        <f t="shared" si="0"/>
        <v>114432</v>
      </c>
      <c r="F20" s="25">
        <f t="shared" si="1"/>
        <v>11443.2</v>
      </c>
      <c r="G20" s="25">
        <f t="shared" si="2"/>
        <v>11443.2</v>
      </c>
      <c r="H20" s="25" t="str">
        <f t="shared" ca="1" si="3"/>
        <v>=IF(E20&gt;30000,E20*0.1,0)</v>
      </c>
    </row>
    <row r="21" spans="1:8">
      <c r="A21" s="25" t="s">
        <v>90</v>
      </c>
      <c r="B21" s="25" t="s">
        <v>97</v>
      </c>
      <c r="C21" s="25">
        <v>85</v>
      </c>
      <c r="D21" s="25">
        <v>1152</v>
      </c>
      <c r="E21" s="25">
        <f t="shared" si="0"/>
        <v>97920</v>
      </c>
      <c r="F21" s="25">
        <f t="shared" si="1"/>
        <v>9792</v>
      </c>
      <c r="G21" s="25">
        <f t="shared" si="2"/>
        <v>9792</v>
      </c>
      <c r="H21" s="25" t="str">
        <f t="shared" ca="1" si="3"/>
        <v>=IF(E21&gt;30000,E21*0.1,0)</v>
      </c>
    </row>
    <row r="22" spans="1:8">
      <c r="A22" s="25" t="s">
        <v>104</v>
      </c>
      <c r="B22" s="25" t="s">
        <v>97</v>
      </c>
      <c r="C22" s="25">
        <v>82</v>
      </c>
      <c r="D22" s="25">
        <v>1108</v>
      </c>
      <c r="E22" s="25">
        <f t="shared" si="0"/>
        <v>90856</v>
      </c>
      <c r="F22" s="25">
        <f t="shared" si="1"/>
        <v>9085.6</v>
      </c>
      <c r="G22" s="25">
        <f t="shared" si="2"/>
        <v>9085.6</v>
      </c>
      <c r="H22" s="25" t="str">
        <f t="shared" ca="1" si="3"/>
        <v>=IF(E22&gt;30000,E22*0.1,0)</v>
      </c>
    </row>
    <row r="23" spans="1:8">
      <c r="A23" s="25" t="s">
        <v>90</v>
      </c>
      <c r="B23" s="25" t="s">
        <v>97</v>
      </c>
      <c r="C23" s="25">
        <v>11</v>
      </c>
      <c r="D23" s="25">
        <v>1140</v>
      </c>
      <c r="E23" s="25">
        <f t="shared" si="0"/>
        <v>12540</v>
      </c>
      <c r="F23" s="25">
        <f t="shared" si="1"/>
        <v>0</v>
      </c>
      <c r="G23" s="25">
        <f t="shared" si="2"/>
        <v>0</v>
      </c>
      <c r="H23" s="25" t="str">
        <f t="shared" ca="1" si="3"/>
        <v>=IF(E23&gt;30000,E23*0.1,0)</v>
      </c>
    </row>
    <row r="24" spans="1:8">
      <c r="A24" s="25" t="s">
        <v>104</v>
      </c>
      <c r="B24" s="25" t="s">
        <v>100</v>
      </c>
      <c r="C24" s="25">
        <v>5</v>
      </c>
      <c r="D24" s="25">
        <v>1467</v>
      </c>
      <c r="E24" s="25">
        <f t="shared" si="0"/>
        <v>7335</v>
      </c>
      <c r="F24" s="25">
        <f t="shared" si="1"/>
        <v>0</v>
      </c>
      <c r="G24" s="25">
        <f t="shared" si="2"/>
        <v>0</v>
      </c>
      <c r="H24" s="25" t="str">
        <f t="shared" ca="1" si="3"/>
        <v>=IF(E24&gt;30000,E24*0.1,0)</v>
      </c>
    </row>
    <row r="25" spans="1:8">
      <c r="A25" s="25" t="s">
        <v>96</v>
      </c>
      <c r="B25" s="25" t="s">
        <v>91</v>
      </c>
      <c r="C25" s="25">
        <v>5</v>
      </c>
      <c r="D25" s="25">
        <v>1276</v>
      </c>
      <c r="E25" s="25">
        <f t="shared" si="0"/>
        <v>6380</v>
      </c>
      <c r="F25" s="25">
        <f t="shared" si="1"/>
        <v>0</v>
      </c>
      <c r="G25" s="25">
        <f t="shared" si="2"/>
        <v>0</v>
      </c>
      <c r="H25" s="25" t="str">
        <f t="shared" ca="1" si="3"/>
        <v>=IF(E25&gt;30000,E25*0.1,0)</v>
      </c>
    </row>
    <row r="26" spans="1:8">
      <c r="A26" s="25" t="s">
        <v>110</v>
      </c>
      <c r="B26" s="25" t="s">
        <v>92</v>
      </c>
      <c r="C26" s="25">
        <v>15</v>
      </c>
      <c r="D26" s="25">
        <v>1005</v>
      </c>
      <c r="E26" s="25">
        <f t="shared" si="0"/>
        <v>15075</v>
      </c>
      <c r="F26" s="25">
        <f t="shared" si="1"/>
        <v>0</v>
      </c>
      <c r="G26" s="25">
        <f t="shared" si="2"/>
        <v>0</v>
      </c>
      <c r="H26" s="25" t="str">
        <f t="shared" ca="1" si="3"/>
        <v>=IF(E26&gt;30000,E26*0.1,0)</v>
      </c>
    </row>
    <row r="27" spans="1:8">
      <c r="A27" s="25" t="s">
        <v>99</v>
      </c>
      <c r="B27" s="25" t="s">
        <v>107</v>
      </c>
      <c r="C27" s="25">
        <v>94</v>
      </c>
      <c r="D27" s="25">
        <v>1155</v>
      </c>
      <c r="E27" s="25">
        <f t="shared" si="0"/>
        <v>108570</v>
      </c>
      <c r="F27" s="25">
        <f t="shared" si="1"/>
        <v>10857</v>
      </c>
      <c r="G27" s="25">
        <f t="shared" si="2"/>
        <v>10857</v>
      </c>
      <c r="H27" s="25" t="str">
        <f t="shared" ca="1" si="3"/>
        <v>=IF(E27&gt;30000,E27*0.1,0)</v>
      </c>
    </row>
    <row r="28" spans="1:8">
      <c r="A28" s="25" t="s">
        <v>109</v>
      </c>
      <c r="B28" s="25" t="s">
        <v>100</v>
      </c>
      <c r="C28" s="25">
        <v>11</v>
      </c>
      <c r="D28" s="25">
        <v>1367</v>
      </c>
      <c r="E28" s="25">
        <f t="shared" si="0"/>
        <v>15037</v>
      </c>
      <c r="F28" s="25">
        <f t="shared" si="1"/>
        <v>0</v>
      </c>
      <c r="G28" s="25">
        <f t="shared" si="2"/>
        <v>0</v>
      </c>
      <c r="H28" s="25" t="str">
        <f t="shared" ca="1" si="3"/>
        <v>=IF(E28&gt;30000,E28*0.1,0)</v>
      </c>
    </row>
    <row r="29" spans="1:8">
      <c r="A29" s="25" t="s">
        <v>96</v>
      </c>
      <c r="B29" s="25" t="s">
        <v>100</v>
      </c>
      <c r="C29" s="25">
        <v>84</v>
      </c>
      <c r="D29" s="25">
        <v>1047</v>
      </c>
      <c r="E29" s="25">
        <f t="shared" si="0"/>
        <v>87948</v>
      </c>
      <c r="F29" s="25">
        <f t="shared" si="1"/>
        <v>8794.8000000000011</v>
      </c>
      <c r="G29" s="25">
        <f t="shared" si="2"/>
        <v>8794.8000000000011</v>
      </c>
      <c r="H29" s="25" t="str">
        <f t="shared" ca="1" si="3"/>
        <v>=IF(E29&gt;30000,E29*0.1,0)</v>
      </c>
    </row>
    <row r="30" spans="1:8">
      <c r="A30" s="25" t="s">
        <v>104</v>
      </c>
      <c r="B30" s="25" t="s">
        <v>105</v>
      </c>
      <c r="C30" s="25">
        <v>62</v>
      </c>
      <c r="D30" s="25">
        <v>1241</v>
      </c>
      <c r="E30" s="25">
        <f t="shared" si="0"/>
        <v>76942</v>
      </c>
      <c r="F30" s="25">
        <f t="shared" si="1"/>
        <v>7694.2000000000007</v>
      </c>
      <c r="G30" s="25">
        <f t="shared" si="2"/>
        <v>7694.2000000000007</v>
      </c>
      <c r="H30" s="25" t="str">
        <f t="shared" ca="1" si="3"/>
        <v>=IF(E30&gt;30000,E30*0.1,0)</v>
      </c>
    </row>
    <row r="31" spans="1:8">
      <c r="A31" s="25" t="s">
        <v>96</v>
      </c>
      <c r="B31" s="25" t="s">
        <v>100</v>
      </c>
      <c r="C31" s="25">
        <v>64</v>
      </c>
      <c r="D31" s="25">
        <v>1230</v>
      </c>
      <c r="E31" s="25">
        <f t="shared" si="0"/>
        <v>78720</v>
      </c>
      <c r="F31" s="25">
        <f t="shared" si="1"/>
        <v>7872</v>
      </c>
      <c r="G31" s="25">
        <f t="shared" si="2"/>
        <v>7872</v>
      </c>
      <c r="H31" s="25" t="str">
        <f t="shared" ca="1" si="3"/>
        <v>=IF(E31&gt;30000,E31*0.1,0)</v>
      </c>
    </row>
    <row r="32" spans="1:8">
      <c r="A32" s="25" t="s">
        <v>109</v>
      </c>
      <c r="B32" s="25" t="s">
        <v>105</v>
      </c>
      <c r="C32" s="25">
        <v>39</v>
      </c>
      <c r="D32" s="25">
        <v>1078</v>
      </c>
      <c r="E32" s="25">
        <f t="shared" si="0"/>
        <v>42042</v>
      </c>
      <c r="F32" s="25">
        <f t="shared" si="1"/>
        <v>4204.2</v>
      </c>
      <c r="G32" s="25">
        <f t="shared" si="2"/>
        <v>4204.2</v>
      </c>
      <c r="H32" s="25" t="str">
        <f t="shared" ca="1" si="3"/>
        <v>=IF(E32&gt;30000,E32*0.1,0)</v>
      </c>
    </row>
    <row r="33" spans="1:8">
      <c r="A33" s="25" t="s">
        <v>96</v>
      </c>
      <c r="B33" s="25" t="s">
        <v>92</v>
      </c>
      <c r="C33" s="25">
        <v>21</v>
      </c>
      <c r="D33" s="25">
        <v>1301</v>
      </c>
      <c r="E33" s="25">
        <f t="shared" si="0"/>
        <v>27321</v>
      </c>
      <c r="F33" s="25">
        <f t="shared" si="1"/>
        <v>2732.1000000000004</v>
      </c>
      <c r="G33" s="25">
        <f t="shared" si="2"/>
        <v>0</v>
      </c>
      <c r="H33" s="25" t="str">
        <f t="shared" ca="1" si="3"/>
        <v>=IF(E33&gt;30000,E33*0.1,0)</v>
      </c>
    </row>
    <row r="34" spans="1:8">
      <c r="A34" s="25" t="s">
        <v>110</v>
      </c>
      <c r="B34" s="25" t="s">
        <v>107</v>
      </c>
      <c r="C34" s="25">
        <v>30</v>
      </c>
      <c r="D34" s="25">
        <v>1338</v>
      </c>
      <c r="E34" s="25">
        <f t="shared" si="0"/>
        <v>40140</v>
      </c>
      <c r="F34" s="25">
        <f t="shared" si="1"/>
        <v>4014</v>
      </c>
      <c r="G34" s="25">
        <f t="shared" si="2"/>
        <v>4014</v>
      </c>
      <c r="H34" s="25" t="str">
        <f t="shared" ca="1" si="3"/>
        <v>=IF(E34&gt;30000,E34*0.1,0)</v>
      </c>
    </row>
    <row r="35" spans="1:8">
      <c r="A35" s="25" t="s">
        <v>99</v>
      </c>
      <c r="B35" s="25" t="s">
        <v>91</v>
      </c>
      <c r="C35" s="25">
        <v>69</v>
      </c>
      <c r="D35" s="25">
        <v>1456</v>
      </c>
      <c r="E35" s="25">
        <f t="shared" si="0"/>
        <v>100464</v>
      </c>
      <c r="F35" s="25">
        <f t="shared" si="1"/>
        <v>10046.400000000001</v>
      </c>
      <c r="G35" s="25">
        <f t="shared" si="2"/>
        <v>10046.400000000001</v>
      </c>
      <c r="H35" s="25" t="str">
        <f t="shared" ca="1" si="3"/>
        <v>=IF(E35&gt;30000,E35*0.1,0)</v>
      </c>
    </row>
    <row r="36" spans="1:8">
      <c r="A36" s="25" t="s">
        <v>110</v>
      </c>
      <c r="B36" s="25" t="s">
        <v>107</v>
      </c>
      <c r="C36" s="25">
        <v>11</v>
      </c>
      <c r="D36" s="25">
        <v>1013</v>
      </c>
      <c r="E36" s="25">
        <f t="shared" si="0"/>
        <v>11143</v>
      </c>
      <c r="F36" s="25">
        <f t="shared" si="1"/>
        <v>0</v>
      </c>
      <c r="G36" s="25">
        <f t="shared" si="2"/>
        <v>0</v>
      </c>
      <c r="H36" s="25" t="str">
        <f t="shared" ca="1" si="3"/>
        <v>=IF(E36&gt;30000,E36*0.1,0)</v>
      </c>
    </row>
    <row r="37" spans="1:8">
      <c r="A37" s="25" t="s">
        <v>99</v>
      </c>
      <c r="B37" s="25" t="s">
        <v>97</v>
      </c>
      <c r="C37" s="25">
        <v>88</v>
      </c>
      <c r="D37" s="25">
        <v>1008</v>
      </c>
      <c r="E37" s="25">
        <f t="shared" si="0"/>
        <v>88704</v>
      </c>
      <c r="F37" s="25">
        <f t="shared" si="1"/>
        <v>8870.4</v>
      </c>
      <c r="G37" s="25">
        <f t="shared" si="2"/>
        <v>8870.4</v>
      </c>
      <c r="H37" s="25" t="str">
        <f t="shared" ca="1" si="3"/>
        <v>=IF(E37&gt;30000,E37*0.1,0)</v>
      </c>
    </row>
    <row r="38" spans="1:8">
      <c r="A38" s="25" t="s">
        <v>96</v>
      </c>
      <c r="B38" s="25" t="s">
        <v>105</v>
      </c>
      <c r="C38" s="25">
        <v>88</v>
      </c>
      <c r="D38" s="25">
        <v>1203</v>
      </c>
      <c r="E38" s="25">
        <f t="shared" si="0"/>
        <v>105864</v>
      </c>
      <c r="F38" s="25">
        <f t="shared" si="1"/>
        <v>10586.400000000001</v>
      </c>
      <c r="G38" s="25">
        <f t="shared" si="2"/>
        <v>10586.400000000001</v>
      </c>
      <c r="H38" s="25" t="str">
        <f t="shared" ca="1" si="3"/>
        <v>=IF(E38&gt;30000,E38*0.1,0)</v>
      </c>
    </row>
    <row r="39" spans="1:8">
      <c r="A39" s="25" t="s">
        <v>104</v>
      </c>
      <c r="B39" s="25" t="s">
        <v>100</v>
      </c>
      <c r="C39" s="25">
        <v>18</v>
      </c>
      <c r="D39" s="25">
        <v>1297</v>
      </c>
      <c r="E39" s="25">
        <f t="shared" si="0"/>
        <v>23346</v>
      </c>
      <c r="F39" s="25">
        <f t="shared" si="1"/>
        <v>2334.6</v>
      </c>
      <c r="G39" s="25">
        <f t="shared" si="2"/>
        <v>0</v>
      </c>
      <c r="H39" s="25" t="str">
        <f t="shared" ca="1" si="3"/>
        <v>=IF(E39&gt;30000,E39*0.1,0)</v>
      </c>
    </row>
    <row r="40" spans="1:8">
      <c r="A40" s="25" t="s">
        <v>99</v>
      </c>
      <c r="B40" s="25" t="s">
        <v>100</v>
      </c>
      <c r="C40" s="25">
        <v>94</v>
      </c>
      <c r="D40" s="25">
        <v>1454</v>
      </c>
      <c r="E40" s="25">
        <f t="shared" si="0"/>
        <v>136676</v>
      </c>
      <c r="F40" s="25">
        <f t="shared" si="1"/>
        <v>13667.6</v>
      </c>
      <c r="G40" s="25">
        <f t="shared" si="2"/>
        <v>13667.6</v>
      </c>
      <c r="H40" s="25" t="str">
        <f t="shared" ca="1" si="3"/>
        <v>=IF(E40&gt;30000,E40*0.1,0)</v>
      </c>
    </row>
    <row r="41" spans="1:8">
      <c r="A41" s="25" t="s">
        <v>96</v>
      </c>
      <c r="B41" s="25" t="s">
        <v>91</v>
      </c>
      <c r="C41" s="25">
        <v>15</v>
      </c>
      <c r="D41" s="25">
        <v>1355</v>
      </c>
      <c r="E41" s="25">
        <f t="shared" si="0"/>
        <v>20325</v>
      </c>
      <c r="F41" s="25">
        <f t="shared" si="1"/>
        <v>2032.5</v>
      </c>
      <c r="G41" s="25">
        <f t="shared" si="2"/>
        <v>0</v>
      </c>
      <c r="H41" s="25" t="str">
        <f t="shared" ca="1" si="3"/>
        <v>=IF(E41&gt;30000,E41*0.1,0)</v>
      </c>
    </row>
    <row r="42" spans="1:8">
      <c r="A42" s="25" t="s">
        <v>104</v>
      </c>
      <c r="B42" s="25" t="s">
        <v>91</v>
      </c>
      <c r="C42" s="25">
        <v>80</v>
      </c>
      <c r="D42" s="25">
        <v>1381</v>
      </c>
      <c r="E42" s="25">
        <f t="shared" si="0"/>
        <v>110480</v>
      </c>
      <c r="F42" s="25">
        <f t="shared" si="1"/>
        <v>11048</v>
      </c>
      <c r="G42" s="25">
        <f t="shared" si="2"/>
        <v>11048</v>
      </c>
      <c r="H42" s="25" t="str">
        <f t="shared" ca="1" si="3"/>
        <v>=IF(E42&gt;30000,E42*0.1,0)</v>
      </c>
    </row>
    <row r="43" spans="1:8">
      <c r="A43" s="25" t="s">
        <v>90</v>
      </c>
      <c r="B43" s="25" t="s">
        <v>92</v>
      </c>
      <c r="C43" s="25">
        <v>95</v>
      </c>
      <c r="D43" s="25">
        <v>1099</v>
      </c>
      <c r="E43" s="25">
        <f t="shared" si="0"/>
        <v>104405</v>
      </c>
      <c r="F43" s="25">
        <f t="shared" si="1"/>
        <v>10440.5</v>
      </c>
      <c r="G43" s="25">
        <f t="shared" si="2"/>
        <v>10440.5</v>
      </c>
      <c r="H43" s="25" t="str">
        <f t="shared" ca="1" si="3"/>
        <v>=IF(E43&gt;30000,E43*0.1,0)</v>
      </c>
    </row>
    <row r="44" spans="1:8">
      <c r="A44" s="25" t="s">
        <v>99</v>
      </c>
      <c r="B44" s="25" t="s">
        <v>100</v>
      </c>
      <c r="C44" s="25">
        <v>4</v>
      </c>
      <c r="D44" s="25">
        <v>1025</v>
      </c>
      <c r="E44" s="25">
        <f t="shared" si="0"/>
        <v>4100</v>
      </c>
      <c r="F44" s="25">
        <f t="shared" si="1"/>
        <v>0</v>
      </c>
      <c r="G44" s="25">
        <f t="shared" si="2"/>
        <v>0</v>
      </c>
      <c r="H44" s="25" t="str">
        <f t="shared" ca="1" si="3"/>
        <v>=IF(E44&gt;30000,E44*0.1,0)</v>
      </c>
    </row>
    <row r="45" spans="1:8">
      <c r="A45" s="25" t="s">
        <v>96</v>
      </c>
      <c r="B45" s="25" t="s">
        <v>91</v>
      </c>
      <c r="C45" s="25">
        <v>91</v>
      </c>
      <c r="D45" s="25">
        <v>1049</v>
      </c>
      <c r="E45" s="25">
        <f t="shared" si="0"/>
        <v>95459</v>
      </c>
      <c r="F45" s="25">
        <f t="shared" si="1"/>
        <v>9545.9</v>
      </c>
      <c r="G45" s="25">
        <f t="shared" si="2"/>
        <v>9545.9</v>
      </c>
      <c r="H45" s="25" t="str">
        <f t="shared" ca="1" si="3"/>
        <v>=IF(E45&gt;30000,E45*0.1,0)</v>
      </c>
    </row>
    <row r="46" spans="1:8">
      <c r="A46" s="25" t="s">
        <v>109</v>
      </c>
      <c r="B46" s="25" t="s">
        <v>100</v>
      </c>
      <c r="C46" s="25">
        <v>70</v>
      </c>
      <c r="D46" s="25">
        <v>1388</v>
      </c>
      <c r="E46" s="25">
        <f t="shared" si="0"/>
        <v>97160</v>
      </c>
      <c r="F46" s="25">
        <f t="shared" si="1"/>
        <v>9716</v>
      </c>
      <c r="G46" s="25">
        <f t="shared" si="2"/>
        <v>9716</v>
      </c>
      <c r="H46" s="25" t="str">
        <f t="shared" ca="1" si="3"/>
        <v>=IF(E46&gt;30000,E46*0.1,0)</v>
      </c>
    </row>
    <row r="47" spans="1:8">
      <c r="A47" s="25" t="s">
        <v>110</v>
      </c>
      <c r="B47" s="25" t="s">
        <v>94</v>
      </c>
      <c r="C47" s="25">
        <v>85</v>
      </c>
      <c r="D47" s="25">
        <v>1031</v>
      </c>
      <c r="E47" s="25">
        <f t="shared" si="0"/>
        <v>87635</v>
      </c>
      <c r="F47" s="25">
        <f t="shared" si="1"/>
        <v>8763.5</v>
      </c>
      <c r="G47" s="25">
        <f t="shared" si="2"/>
        <v>8763.5</v>
      </c>
      <c r="H47" s="25" t="str">
        <f t="shared" ca="1" si="3"/>
        <v>=IF(E47&gt;30000,E47*0.1,0)</v>
      </c>
    </row>
    <row r="48" spans="1:8">
      <c r="A48" s="25" t="s">
        <v>96</v>
      </c>
      <c r="B48" s="25" t="s">
        <v>91</v>
      </c>
      <c r="C48" s="25">
        <v>98</v>
      </c>
      <c r="D48" s="25">
        <v>1264</v>
      </c>
      <c r="E48" s="25">
        <f t="shared" si="0"/>
        <v>123872</v>
      </c>
      <c r="F48" s="25">
        <f t="shared" si="1"/>
        <v>12387.2</v>
      </c>
      <c r="G48" s="25">
        <f t="shared" si="2"/>
        <v>12387.2</v>
      </c>
      <c r="H48" s="25" t="str">
        <f t="shared" ca="1" si="3"/>
        <v>=IF(E48&gt;30000,E48*0.1,0)</v>
      </c>
    </row>
    <row r="49" spans="1:8">
      <c r="A49" s="25" t="s">
        <v>96</v>
      </c>
      <c r="B49" s="25" t="s">
        <v>94</v>
      </c>
      <c r="C49" s="25">
        <v>64</v>
      </c>
      <c r="D49" s="25">
        <v>1097</v>
      </c>
      <c r="E49" s="25">
        <f t="shared" si="0"/>
        <v>70208</v>
      </c>
      <c r="F49" s="25">
        <f t="shared" si="1"/>
        <v>7020.8</v>
      </c>
      <c r="G49" s="25">
        <f t="shared" si="2"/>
        <v>7020.8</v>
      </c>
      <c r="H49" s="25" t="str">
        <f t="shared" ca="1" si="3"/>
        <v>=IF(E49&gt;30000,E49*0.1,0)</v>
      </c>
    </row>
    <row r="50" spans="1:8">
      <c r="A50" s="25" t="s">
        <v>109</v>
      </c>
      <c r="B50" s="25" t="s">
        <v>92</v>
      </c>
      <c r="C50" s="25">
        <v>88</v>
      </c>
      <c r="D50" s="25">
        <v>1352</v>
      </c>
      <c r="E50" s="25">
        <f t="shared" si="0"/>
        <v>118976</v>
      </c>
      <c r="F50" s="25">
        <f t="shared" si="1"/>
        <v>11897.6</v>
      </c>
      <c r="G50" s="25">
        <f t="shared" si="2"/>
        <v>11897.6</v>
      </c>
      <c r="H50" s="25" t="str">
        <f t="shared" ca="1" si="3"/>
        <v>=IF(E50&gt;30000,E50*0.1,0)</v>
      </c>
    </row>
    <row r="51" spans="1:8">
      <c r="A51" s="25" t="s">
        <v>90</v>
      </c>
      <c r="B51" s="25" t="s">
        <v>94</v>
      </c>
      <c r="C51" s="25">
        <v>44</v>
      </c>
      <c r="D51" s="25">
        <v>1258</v>
      </c>
      <c r="E51" s="25">
        <f t="shared" si="0"/>
        <v>55352</v>
      </c>
      <c r="F51" s="25">
        <f t="shared" si="1"/>
        <v>5535.2000000000007</v>
      </c>
      <c r="G51" s="25">
        <f t="shared" si="2"/>
        <v>5535.2000000000007</v>
      </c>
      <c r="H51" s="25" t="str">
        <f t="shared" ca="1" si="3"/>
        <v>=IF(E51&gt;30000,E51*0.1,0)</v>
      </c>
    </row>
    <row r="52" spans="1:8">
      <c r="A52" s="25" t="s">
        <v>96</v>
      </c>
      <c r="B52" s="25" t="s">
        <v>97</v>
      </c>
      <c r="C52" s="25">
        <v>91</v>
      </c>
      <c r="D52" s="25">
        <v>1279</v>
      </c>
      <c r="E52" s="25">
        <f t="shared" si="0"/>
        <v>116389</v>
      </c>
      <c r="F52" s="25">
        <f t="shared" si="1"/>
        <v>11638.900000000001</v>
      </c>
      <c r="G52" s="25">
        <f t="shared" si="2"/>
        <v>11638.900000000001</v>
      </c>
      <c r="H52" s="25" t="str">
        <f t="shared" ca="1" si="3"/>
        <v>=IF(E52&gt;30000,E52*0.1,0)</v>
      </c>
    </row>
    <row r="53" spans="1:8">
      <c r="A53" s="25" t="s">
        <v>104</v>
      </c>
      <c r="B53" s="25" t="s">
        <v>105</v>
      </c>
      <c r="C53" s="25">
        <v>69</v>
      </c>
      <c r="D53" s="25">
        <v>1435</v>
      </c>
      <c r="E53" s="25">
        <f t="shared" si="0"/>
        <v>99015</v>
      </c>
      <c r="F53" s="25">
        <f t="shared" si="1"/>
        <v>9901.5</v>
      </c>
      <c r="G53" s="25">
        <f t="shared" si="2"/>
        <v>9901.5</v>
      </c>
      <c r="H53" s="25" t="str">
        <f t="shared" ca="1" si="3"/>
        <v>=IF(E53&gt;30000,E53*0.1,0)</v>
      </c>
    </row>
    <row r="54" spans="1:8">
      <c r="A54" s="25" t="s">
        <v>104</v>
      </c>
      <c r="B54" s="25" t="s">
        <v>105</v>
      </c>
      <c r="C54" s="25">
        <v>45</v>
      </c>
      <c r="D54" s="25">
        <v>1324</v>
      </c>
      <c r="E54" s="25">
        <f t="shared" si="0"/>
        <v>59580</v>
      </c>
      <c r="F54" s="25">
        <f t="shared" si="1"/>
        <v>5958</v>
      </c>
      <c r="G54" s="25">
        <f t="shared" si="2"/>
        <v>5958</v>
      </c>
      <c r="H54" s="25" t="str">
        <f t="shared" ca="1" si="3"/>
        <v>=IF(E54&gt;30000,E54*0.1,0)</v>
      </c>
    </row>
    <row r="55" spans="1:8">
      <c r="A55" s="25" t="s">
        <v>109</v>
      </c>
      <c r="B55" s="25" t="s">
        <v>97</v>
      </c>
      <c r="C55" s="25">
        <v>8</v>
      </c>
      <c r="D55" s="25">
        <v>1254</v>
      </c>
      <c r="E55" s="25">
        <f t="shared" si="0"/>
        <v>10032</v>
      </c>
      <c r="F55" s="25">
        <f t="shared" si="1"/>
        <v>0</v>
      </c>
      <c r="G55" s="25">
        <f t="shared" si="2"/>
        <v>0</v>
      </c>
      <c r="H55" s="25" t="str">
        <f t="shared" ca="1" si="3"/>
        <v>=IF(E55&gt;30000,E55*0.1,0)</v>
      </c>
    </row>
    <row r="56" spans="1:8">
      <c r="A56" s="25" t="s">
        <v>99</v>
      </c>
      <c r="B56" s="25" t="s">
        <v>91</v>
      </c>
      <c r="C56" s="25">
        <v>80</v>
      </c>
      <c r="D56" s="25">
        <v>1322</v>
      </c>
      <c r="E56" s="25">
        <f t="shared" si="0"/>
        <v>105760</v>
      </c>
      <c r="F56" s="25">
        <f t="shared" si="1"/>
        <v>10576</v>
      </c>
      <c r="G56" s="25">
        <f t="shared" si="2"/>
        <v>10576</v>
      </c>
      <c r="H56" s="25" t="str">
        <f t="shared" ca="1" si="3"/>
        <v>=IF(E56&gt;30000,E56*0.1,0)</v>
      </c>
    </row>
    <row r="57" spans="1:8">
      <c r="A57" s="25" t="s">
        <v>90</v>
      </c>
      <c r="B57" s="25" t="s">
        <v>100</v>
      </c>
      <c r="C57" s="25">
        <v>65</v>
      </c>
      <c r="D57" s="25">
        <v>1341</v>
      </c>
      <c r="E57" s="25">
        <f t="shared" si="0"/>
        <v>87165</v>
      </c>
      <c r="F57" s="25">
        <f t="shared" si="1"/>
        <v>8716.5</v>
      </c>
      <c r="G57" s="25">
        <f t="shared" si="2"/>
        <v>8716.5</v>
      </c>
      <c r="H57" s="25" t="str">
        <f t="shared" ca="1" si="3"/>
        <v>=IF(E57&gt;30000,E57*0.1,0)</v>
      </c>
    </row>
    <row r="58" spans="1:8">
      <c r="A58" s="25" t="s">
        <v>90</v>
      </c>
      <c r="B58" s="25" t="s">
        <v>92</v>
      </c>
      <c r="C58" s="25">
        <v>83</v>
      </c>
      <c r="D58" s="25">
        <v>1268</v>
      </c>
      <c r="E58" s="25">
        <f t="shared" si="0"/>
        <v>105244</v>
      </c>
      <c r="F58" s="25">
        <f t="shared" si="1"/>
        <v>10524.400000000001</v>
      </c>
      <c r="G58" s="25">
        <f t="shared" si="2"/>
        <v>10524.400000000001</v>
      </c>
      <c r="H58" s="25" t="str">
        <f t="shared" ca="1" si="3"/>
        <v>=IF(E58&gt;30000,E58*0.1,0)</v>
      </c>
    </row>
    <row r="59" spans="1:8">
      <c r="A59" s="25" t="s">
        <v>96</v>
      </c>
      <c r="B59" s="25" t="s">
        <v>105</v>
      </c>
      <c r="C59" s="25">
        <v>91</v>
      </c>
      <c r="D59" s="25">
        <v>1229</v>
      </c>
      <c r="E59" s="25">
        <f t="shared" si="0"/>
        <v>111839</v>
      </c>
      <c r="F59" s="25">
        <f t="shared" si="1"/>
        <v>11183.900000000001</v>
      </c>
      <c r="G59" s="25">
        <f t="shared" si="2"/>
        <v>11183.900000000001</v>
      </c>
      <c r="H59" s="25" t="str">
        <f t="shared" ca="1" si="3"/>
        <v>=IF(E59&gt;30000,E59*0.1,0)</v>
      </c>
    </row>
    <row r="60" spans="1:8">
      <c r="A60" s="25" t="s">
        <v>104</v>
      </c>
      <c r="B60" s="25" t="s">
        <v>107</v>
      </c>
      <c r="C60" s="25">
        <v>46</v>
      </c>
      <c r="D60" s="25">
        <v>1461</v>
      </c>
      <c r="E60" s="25">
        <f t="shared" si="0"/>
        <v>67206</v>
      </c>
      <c r="F60" s="25">
        <f t="shared" si="1"/>
        <v>6720.6</v>
      </c>
      <c r="G60" s="25">
        <f t="shared" si="2"/>
        <v>6720.6</v>
      </c>
      <c r="H60" s="25" t="str">
        <f t="shared" ca="1" si="3"/>
        <v>=IF(E60&gt;30000,E60*0.1,0)</v>
      </c>
    </row>
    <row r="61" spans="1:8">
      <c r="A61" s="25" t="s">
        <v>109</v>
      </c>
      <c r="B61" s="25" t="s">
        <v>107</v>
      </c>
      <c r="C61" s="25">
        <v>54</v>
      </c>
      <c r="D61" s="25">
        <v>1132</v>
      </c>
      <c r="E61" s="25">
        <f t="shared" si="0"/>
        <v>61128</v>
      </c>
      <c r="F61" s="25">
        <f t="shared" si="1"/>
        <v>6112.8</v>
      </c>
      <c r="G61" s="25">
        <f t="shared" si="2"/>
        <v>6112.8</v>
      </c>
      <c r="H61" s="25" t="str">
        <f t="shared" ca="1" si="3"/>
        <v>=IF(E61&gt;30000,E61*0.1,0)</v>
      </c>
    </row>
    <row r="62" spans="1:8">
      <c r="A62" s="25" t="s">
        <v>96</v>
      </c>
      <c r="B62" s="25" t="s">
        <v>107</v>
      </c>
      <c r="C62" s="25">
        <v>78</v>
      </c>
      <c r="D62" s="25">
        <v>1237</v>
      </c>
      <c r="E62" s="25">
        <f t="shared" si="0"/>
        <v>96486</v>
      </c>
      <c r="F62" s="25">
        <f t="shared" si="1"/>
        <v>9648.6</v>
      </c>
      <c r="G62" s="25">
        <f t="shared" si="2"/>
        <v>9648.6</v>
      </c>
      <c r="H62" s="25" t="str">
        <f t="shared" ca="1" si="3"/>
        <v>=IF(E62&gt;30000,E62*0.1,0)</v>
      </c>
    </row>
    <row r="63" spans="1:8">
      <c r="A63" s="25" t="s">
        <v>96</v>
      </c>
      <c r="B63" s="25" t="s">
        <v>107</v>
      </c>
      <c r="C63" s="25">
        <v>46</v>
      </c>
      <c r="D63" s="25">
        <v>1120</v>
      </c>
      <c r="E63" s="25">
        <f t="shared" si="0"/>
        <v>51520</v>
      </c>
      <c r="F63" s="25">
        <f t="shared" si="1"/>
        <v>5152</v>
      </c>
      <c r="G63" s="25">
        <f t="shared" si="2"/>
        <v>5152</v>
      </c>
      <c r="H63" s="25" t="str">
        <f t="shared" ca="1" si="3"/>
        <v>=IF(E63&gt;30000,E63*0.1,0)</v>
      </c>
    </row>
    <row r="64" spans="1:8">
      <c r="A64" s="25" t="s">
        <v>90</v>
      </c>
      <c r="B64" s="25" t="s">
        <v>94</v>
      </c>
      <c r="C64" s="25">
        <v>38</v>
      </c>
      <c r="D64" s="25">
        <v>1295</v>
      </c>
      <c r="E64" s="25">
        <f t="shared" si="0"/>
        <v>49210</v>
      </c>
      <c r="F64" s="25">
        <f t="shared" si="1"/>
        <v>4921</v>
      </c>
      <c r="G64" s="25">
        <f t="shared" si="2"/>
        <v>4921</v>
      </c>
      <c r="H64" s="25" t="str">
        <f t="shared" ca="1" si="3"/>
        <v>=IF(E64&gt;30000,E64*0.1,0)</v>
      </c>
    </row>
    <row r="65" spans="1:8">
      <c r="A65" s="25" t="s">
        <v>109</v>
      </c>
      <c r="B65" s="25" t="s">
        <v>92</v>
      </c>
      <c r="C65" s="25">
        <v>10</v>
      </c>
      <c r="D65" s="25">
        <v>1261</v>
      </c>
      <c r="E65" s="25">
        <f t="shared" si="0"/>
        <v>12610</v>
      </c>
      <c r="F65" s="25">
        <f t="shared" si="1"/>
        <v>0</v>
      </c>
      <c r="G65" s="25">
        <f t="shared" si="2"/>
        <v>0</v>
      </c>
      <c r="H65" s="25" t="str">
        <f t="shared" ca="1" si="3"/>
        <v>=IF(E65&gt;30000,E65*0.1,0)</v>
      </c>
    </row>
    <row r="66" spans="1:8">
      <c r="A66" s="25" t="s">
        <v>96</v>
      </c>
      <c r="B66" s="25" t="s">
        <v>97</v>
      </c>
      <c r="C66" s="25">
        <v>17</v>
      </c>
      <c r="D66" s="25">
        <v>1245</v>
      </c>
      <c r="E66" s="25">
        <f t="shared" ref="E66:E129" si="5">C66*D66</f>
        <v>21165</v>
      </c>
      <c r="F66" s="25">
        <f t="shared" ref="F66:F129" si="6">IF(E66&gt;=20000,E66*10%,0)</f>
        <v>2116.5</v>
      </c>
      <c r="G66" s="25">
        <f t="shared" ref="G66:G129" si="7">IF(E66&gt;30000,E66*0.1,0)</f>
        <v>0</v>
      </c>
      <c r="H66" s="25" t="str">
        <f t="shared" ref="H66:H129" ca="1" si="8">_xlfn.FORMULATEXT(G66)</f>
        <v>=IF(E66&gt;30000,E66*0.1,0)</v>
      </c>
    </row>
    <row r="67" spans="1:8">
      <c r="A67" s="25" t="s">
        <v>99</v>
      </c>
      <c r="B67" s="25" t="s">
        <v>100</v>
      </c>
      <c r="C67" s="25">
        <v>31</v>
      </c>
      <c r="D67" s="25">
        <v>1079</v>
      </c>
      <c r="E67" s="25">
        <f t="shared" si="5"/>
        <v>33449</v>
      </c>
      <c r="F67" s="25">
        <f t="shared" si="6"/>
        <v>3344.9</v>
      </c>
      <c r="G67" s="25">
        <f t="shared" si="7"/>
        <v>3344.9</v>
      </c>
      <c r="H67" s="25" t="str">
        <f t="shared" ca="1" si="8"/>
        <v>=IF(E67&gt;30000,E67*0.1,0)</v>
      </c>
    </row>
    <row r="68" spans="1:8">
      <c r="A68" s="25" t="s">
        <v>110</v>
      </c>
      <c r="B68" s="25" t="s">
        <v>105</v>
      </c>
      <c r="C68" s="25">
        <v>8</v>
      </c>
      <c r="D68" s="25">
        <v>1298</v>
      </c>
      <c r="E68" s="25">
        <f t="shared" si="5"/>
        <v>10384</v>
      </c>
      <c r="F68" s="25">
        <f t="shared" si="6"/>
        <v>0</v>
      </c>
      <c r="G68" s="25">
        <f t="shared" si="7"/>
        <v>0</v>
      </c>
      <c r="H68" s="25" t="str">
        <f t="shared" ca="1" si="8"/>
        <v>=IF(E68&gt;30000,E68*0.1,0)</v>
      </c>
    </row>
    <row r="69" spans="1:8">
      <c r="A69" s="25" t="s">
        <v>99</v>
      </c>
      <c r="B69" s="25" t="s">
        <v>100</v>
      </c>
      <c r="C69" s="25">
        <v>62</v>
      </c>
      <c r="D69" s="25">
        <v>1182</v>
      </c>
      <c r="E69" s="25">
        <f t="shared" si="5"/>
        <v>73284</v>
      </c>
      <c r="F69" s="25">
        <f t="shared" si="6"/>
        <v>7328.4000000000005</v>
      </c>
      <c r="G69" s="25">
        <f t="shared" si="7"/>
        <v>7328.4000000000005</v>
      </c>
      <c r="H69" s="25" t="str">
        <f t="shared" ca="1" si="8"/>
        <v>=IF(E69&gt;30000,E69*0.1,0)</v>
      </c>
    </row>
    <row r="70" spans="1:8">
      <c r="A70" s="25" t="s">
        <v>104</v>
      </c>
      <c r="B70" s="25" t="s">
        <v>97</v>
      </c>
      <c r="C70" s="25">
        <v>27</v>
      </c>
      <c r="D70" s="25">
        <v>1345</v>
      </c>
      <c r="E70" s="25">
        <f t="shared" si="5"/>
        <v>36315</v>
      </c>
      <c r="F70" s="25">
        <f t="shared" si="6"/>
        <v>3631.5</v>
      </c>
      <c r="G70" s="25">
        <f t="shared" si="7"/>
        <v>3631.5</v>
      </c>
      <c r="H70" s="25" t="str">
        <f t="shared" ca="1" si="8"/>
        <v>=IF(E70&gt;30000,E70*0.1,0)</v>
      </c>
    </row>
    <row r="71" spans="1:8">
      <c r="A71" s="25" t="s">
        <v>104</v>
      </c>
      <c r="B71" s="25" t="s">
        <v>100</v>
      </c>
      <c r="C71" s="25">
        <v>50</v>
      </c>
      <c r="D71" s="25">
        <v>1189</v>
      </c>
      <c r="E71" s="25">
        <f t="shared" si="5"/>
        <v>59450</v>
      </c>
      <c r="F71" s="25">
        <f t="shared" si="6"/>
        <v>5945</v>
      </c>
      <c r="G71" s="25">
        <f t="shared" si="7"/>
        <v>5945</v>
      </c>
      <c r="H71" s="25" t="str">
        <f t="shared" ca="1" si="8"/>
        <v>=IF(E71&gt;30000,E71*0.1,0)</v>
      </c>
    </row>
    <row r="72" spans="1:8">
      <c r="A72" s="25" t="s">
        <v>110</v>
      </c>
      <c r="B72" s="25" t="s">
        <v>97</v>
      </c>
      <c r="C72" s="25">
        <v>22</v>
      </c>
      <c r="D72" s="25">
        <v>1246</v>
      </c>
      <c r="E72" s="25">
        <f t="shared" si="5"/>
        <v>27412</v>
      </c>
      <c r="F72" s="25">
        <f t="shared" si="6"/>
        <v>2741.2000000000003</v>
      </c>
      <c r="G72" s="25">
        <f t="shared" si="7"/>
        <v>0</v>
      </c>
      <c r="H72" s="25" t="str">
        <f t="shared" ca="1" si="8"/>
        <v>=IF(E72&gt;30000,E72*0.1,0)</v>
      </c>
    </row>
    <row r="73" spans="1:8">
      <c r="A73" s="25" t="s">
        <v>104</v>
      </c>
      <c r="B73" s="25" t="s">
        <v>91</v>
      </c>
      <c r="C73" s="25">
        <v>78</v>
      </c>
      <c r="D73" s="25">
        <v>1431</v>
      </c>
      <c r="E73" s="25">
        <f t="shared" si="5"/>
        <v>111618</v>
      </c>
      <c r="F73" s="25">
        <f t="shared" si="6"/>
        <v>11161.800000000001</v>
      </c>
      <c r="G73" s="25">
        <f t="shared" si="7"/>
        <v>11161.800000000001</v>
      </c>
      <c r="H73" s="25" t="str">
        <f t="shared" ca="1" si="8"/>
        <v>=IF(E73&gt;30000,E73*0.1,0)</v>
      </c>
    </row>
    <row r="74" spans="1:8">
      <c r="A74" s="25" t="s">
        <v>110</v>
      </c>
      <c r="B74" s="25" t="s">
        <v>92</v>
      </c>
      <c r="C74" s="25">
        <v>3</v>
      </c>
      <c r="D74" s="25">
        <v>1429</v>
      </c>
      <c r="E74" s="25">
        <f t="shared" si="5"/>
        <v>4287</v>
      </c>
      <c r="F74" s="25">
        <f t="shared" si="6"/>
        <v>0</v>
      </c>
      <c r="G74" s="25">
        <f t="shared" si="7"/>
        <v>0</v>
      </c>
      <c r="H74" s="25" t="str">
        <f t="shared" ca="1" si="8"/>
        <v>=IF(E74&gt;30000,E74*0.1,0)</v>
      </c>
    </row>
    <row r="75" spans="1:8">
      <c r="A75" s="25" t="s">
        <v>96</v>
      </c>
      <c r="B75" s="25" t="s">
        <v>91</v>
      </c>
      <c r="C75" s="25">
        <v>88</v>
      </c>
      <c r="D75" s="25">
        <v>1230</v>
      </c>
      <c r="E75" s="25">
        <f t="shared" si="5"/>
        <v>108240</v>
      </c>
      <c r="F75" s="25">
        <f t="shared" si="6"/>
        <v>10824</v>
      </c>
      <c r="G75" s="25">
        <f t="shared" si="7"/>
        <v>10824</v>
      </c>
      <c r="H75" s="25" t="str">
        <f t="shared" ca="1" si="8"/>
        <v>=IF(E75&gt;30000,E75*0.1,0)</v>
      </c>
    </row>
    <row r="76" spans="1:8">
      <c r="A76" s="25" t="s">
        <v>104</v>
      </c>
      <c r="B76" s="25" t="s">
        <v>107</v>
      </c>
      <c r="C76" s="25">
        <v>21</v>
      </c>
      <c r="D76" s="25">
        <v>1407</v>
      </c>
      <c r="E76" s="25">
        <f t="shared" si="5"/>
        <v>29547</v>
      </c>
      <c r="F76" s="25">
        <f t="shared" si="6"/>
        <v>2954.7000000000003</v>
      </c>
      <c r="G76" s="25">
        <f t="shared" si="7"/>
        <v>0</v>
      </c>
      <c r="H76" s="25" t="str">
        <f t="shared" ca="1" si="8"/>
        <v>=IF(E76&gt;30000,E76*0.1,0)</v>
      </c>
    </row>
    <row r="77" spans="1:8">
      <c r="A77" s="25" t="s">
        <v>99</v>
      </c>
      <c r="B77" s="25" t="s">
        <v>107</v>
      </c>
      <c r="C77" s="25">
        <v>93</v>
      </c>
      <c r="D77" s="25">
        <v>1283</v>
      </c>
      <c r="E77" s="25">
        <f t="shared" si="5"/>
        <v>119319</v>
      </c>
      <c r="F77" s="25">
        <f t="shared" si="6"/>
        <v>11931.900000000001</v>
      </c>
      <c r="G77" s="25">
        <f t="shared" si="7"/>
        <v>11931.900000000001</v>
      </c>
      <c r="H77" s="25" t="str">
        <f t="shared" ca="1" si="8"/>
        <v>=IF(E77&gt;30000,E77*0.1,0)</v>
      </c>
    </row>
    <row r="78" spans="1:8">
      <c r="A78" s="25" t="s">
        <v>109</v>
      </c>
      <c r="B78" s="25" t="s">
        <v>97</v>
      </c>
      <c r="C78" s="25">
        <v>11</v>
      </c>
      <c r="D78" s="25">
        <v>1085</v>
      </c>
      <c r="E78" s="25">
        <f t="shared" si="5"/>
        <v>11935</v>
      </c>
      <c r="F78" s="25">
        <f t="shared" si="6"/>
        <v>0</v>
      </c>
      <c r="G78" s="25">
        <f t="shared" si="7"/>
        <v>0</v>
      </c>
      <c r="H78" s="25" t="str">
        <f t="shared" ca="1" si="8"/>
        <v>=IF(E78&gt;30000,E78*0.1,0)</v>
      </c>
    </row>
    <row r="79" spans="1:8">
      <c r="A79" s="25" t="s">
        <v>110</v>
      </c>
      <c r="B79" s="25" t="s">
        <v>107</v>
      </c>
      <c r="C79" s="25">
        <v>41</v>
      </c>
      <c r="D79" s="25">
        <v>1042</v>
      </c>
      <c r="E79" s="25">
        <f t="shared" si="5"/>
        <v>42722</v>
      </c>
      <c r="F79" s="25">
        <f t="shared" si="6"/>
        <v>4272.2</v>
      </c>
      <c r="G79" s="25">
        <f t="shared" si="7"/>
        <v>4272.2</v>
      </c>
      <c r="H79" s="25" t="str">
        <f t="shared" ca="1" si="8"/>
        <v>=IF(E79&gt;30000,E79*0.1,0)</v>
      </c>
    </row>
    <row r="80" spans="1:8">
      <c r="A80" s="25" t="s">
        <v>109</v>
      </c>
      <c r="B80" s="25" t="s">
        <v>97</v>
      </c>
      <c r="C80" s="25">
        <v>20</v>
      </c>
      <c r="D80" s="25">
        <v>1500</v>
      </c>
      <c r="E80" s="25">
        <f t="shared" si="5"/>
        <v>30000</v>
      </c>
      <c r="F80" s="25">
        <f t="shared" si="6"/>
        <v>3000</v>
      </c>
      <c r="G80" s="25">
        <f t="shared" si="7"/>
        <v>0</v>
      </c>
      <c r="H80" s="25" t="str">
        <f t="shared" ca="1" si="8"/>
        <v>=IF(E80&gt;30000,E80*0.1,0)</v>
      </c>
    </row>
    <row r="81" spans="1:8">
      <c r="A81" s="25" t="s">
        <v>96</v>
      </c>
      <c r="B81" s="25" t="s">
        <v>105</v>
      </c>
      <c r="C81" s="25">
        <v>43</v>
      </c>
      <c r="D81" s="25">
        <v>1099</v>
      </c>
      <c r="E81" s="25">
        <f t="shared" si="5"/>
        <v>47257</v>
      </c>
      <c r="F81" s="25">
        <f t="shared" si="6"/>
        <v>4725.7</v>
      </c>
      <c r="G81" s="25">
        <f t="shared" si="7"/>
        <v>4725.7</v>
      </c>
      <c r="H81" s="25" t="str">
        <f t="shared" ca="1" si="8"/>
        <v>=IF(E81&gt;30000,E81*0.1,0)</v>
      </c>
    </row>
    <row r="82" spans="1:8">
      <c r="A82" s="25" t="s">
        <v>99</v>
      </c>
      <c r="B82" s="25" t="s">
        <v>91</v>
      </c>
      <c r="C82" s="25">
        <v>65</v>
      </c>
      <c r="D82" s="25">
        <v>1490</v>
      </c>
      <c r="E82" s="25">
        <f t="shared" si="5"/>
        <v>96850</v>
      </c>
      <c r="F82" s="25">
        <f t="shared" si="6"/>
        <v>9685</v>
      </c>
      <c r="G82" s="25">
        <f t="shared" si="7"/>
        <v>9685</v>
      </c>
      <c r="H82" s="25" t="str">
        <f t="shared" ca="1" si="8"/>
        <v>=IF(E82&gt;30000,E82*0.1,0)</v>
      </c>
    </row>
    <row r="83" spans="1:8">
      <c r="A83" s="25" t="s">
        <v>109</v>
      </c>
      <c r="B83" s="25" t="s">
        <v>92</v>
      </c>
      <c r="C83" s="25">
        <v>61</v>
      </c>
      <c r="D83" s="25">
        <v>1139</v>
      </c>
      <c r="E83" s="25">
        <f t="shared" si="5"/>
        <v>69479</v>
      </c>
      <c r="F83" s="25">
        <f t="shared" si="6"/>
        <v>6947.9000000000005</v>
      </c>
      <c r="G83" s="25">
        <f t="shared" si="7"/>
        <v>6947.9000000000005</v>
      </c>
      <c r="H83" s="25" t="str">
        <f t="shared" ca="1" si="8"/>
        <v>=IF(E83&gt;30000,E83*0.1,0)</v>
      </c>
    </row>
    <row r="84" spans="1:8">
      <c r="A84" s="25" t="s">
        <v>110</v>
      </c>
      <c r="B84" s="25" t="s">
        <v>94</v>
      </c>
      <c r="C84" s="25">
        <v>51</v>
      </c>
      <c r="D84" s="25">
        <v>1022</v>
      </c>
      <c r="E84" s="25">
        <f t="shared" si="5"/>
        <v>52122</v>
      </c>
      <c r="F84" s="25">
        <f t="shared" si="6"/>
        <v>5212.2000000000007</v>
      </c>
      <c r="G84" s="25">
        <f t="shared" si="7"/>
        <v>5212.2000000000007</v>
      </c>
      <c r="H84" s="25" t="str">
        <f t="shared" ca="1" si="8"/>
        <v>=IF(E84&gt;30000,E84*0.1,0)</v>
      </c>
    </row>
    <row r="85" spans="1:8">
      <c r="A85" s="25" t="s">
        <v>104</v>
      </c>
      <c r="B85" s="25" t="s">
        <v>105</v>
      </c>
      <c r="C85" s="25">
        <v>65</v>
      </c>
      <c r="D85" s="25">
        <v>1113</v>
      </c>
      <c r="E85" s="25">
        <f t="shared" si="5"/>
        <v>72345</v>
      </c>
      <c r="F85" s="25">
        <f t="shared" si="6"/>
        <v>7234.5</v>
      </c>
      <c r="G85" s="25">
        <f t="shared" si="7"/>
        <v>7234.5</v>
      </c>
      <c r="H85" s="25" t="str">
        <f t="shared" ca="1" si="8"/>
        <v>=IF(E85&gt;30000,E85*0.1,0)</v>
      </c>
    </row>
    <row r="86" spans="1:8">
      <c r="A86" s="25" t="s">
        <v>99</v>
      </c>
      <c r="B86" s="25" t="s">
        <v>91</v>
      </c>
      <c r="C86" s="25">
        <v>81</v>
      </c>
      <c r="D86" s="25">
        <v>1135</v>
      </c>
      <c r="E86" s="25">
        <f t="shared" si="5"/>
        <v>91935</v>
      </c>
      <c r="F86" s="25">
        <f t="shared" si="6"/>
        <v>9193.5</v>
      </c>
      <c r="G86" s="25">
        <f t="shared" si="7"/>
        <v>9193.5</v>
      </c>
      <c r="H86" s="25" t="str">
        <f t="shared" ca="1" si="8"/>
        <v>=IF(E86&gt;30000,E86*0.1,0)</v>
      </c>
    </row>
    <row r="87" spans="1:8">
      <c r="A87" s="25" t="s">
        <v>99</v>
      </c>
      <c r="B87" s="25" t="s">
        <v>100</v>
      </c>
      <c r="C87" s="25">
        <v>4</v>
      </c>
      <c r="D87" s="25">
        <v>1018</v>
      </c>
      <c r="E87" s="25">
        <f t="shared" si="5"/>
        <v>4072</v>
      </c>
      <c r="F87" s="25">
        <f t="shared" si="6"/>
        <v>0</v>
      </c>
      <c r="G87" s="25">
        <f t="shared" si="7"/>
        <v>0</v>
      </c>
      <c r="H87" s="25" t="str">
        <f t="shared" ca="1" si="8"/>
        <v>=IF(E87&gt;30000,E87*0.1,0)</v>
      </c>
    </row>
    <row r="88" spans="1:8">
      <c r="A88" s="25" t="s">
        <v>99</v>
      </c>
      <c r="B88" s="25" t="s">
        <v>91</v>
      </c>
      <c r="C88" s="25">
        <v>45</v>
      </c>
      <c r="D88" s="25">
        <v>1202</v>
      </c>
      <c r="E88" s="25">
        <f t="shared" si="5"/>
        <v>54090</v>
      </c>
      <c r="F88" s="25">
        <f t="shared" si="6"/>
        <v>5409</v>
      </c>
      <c r="G88" s="25">
        <f t="shared" si="7"/>
        <v>5409</v>
      </c>
      <c r="H88" s="25" t="str">
        <f t="shared" ca="1" si="8"/>
        <v>=IF(E88&gt;30000,E88*0.1,0)</v>
      </c>
    </row>
    <row r="89" spans="1:8">
      <c r="A89" s="25" t="s">
        <v>90</v>
      </c>
      <c r="B89" s="25" t="s">
        <v>94</v>
      </c>
      <c r="C89" s="25">
        <v>14</v>
      </c>
      <c r="D89" s="25">
        <v>1254</v>
      </c>
      <c r="E89" s="25">
        <f t="shared" si="5"/>
        <v>17556</v>
      </c>
      <c r="F89" s="25">
        <f t="shared" si="6"/>
        <v>0</v>
      </c>
      <c r="G89" s="25">
        <f t="shared" si="7"/>
        <v>0</v>
      </c>
      <c r="H89" s="25" t="str">
        <f t="shared" ca="1" si="8"/>
        <v>=IF(E89&gt;30000,E89*0.1,0)</v>
      </c>
    </row>
    <row r="90" spans="1:8">
      <c r="A90" s="25" t="s">
        <v>110</v>
      </c>
      <c r="B90" s="25" t="s">
        <v>94</v>
      </c>
      <c r="C90" s="25">
        <v>93</v>
      </c>
      <c r="D90" s="25">
        <v>1254</v>
      </c>
      <c r="E90" s="25">
        <f t="shared" si="5"/>
        <v>116622</v>
      </c>
      <c r="F90" s="25">
        <f t="shared" si="6"/>
        <v>11662.2</v>
      </c>
      <c r="G90" s="25">
        <f t="shared" si="7"/>
        <v>11662.2</v>
      </c>
      <c r="H90" s="25" t="str">
        <f t="shared" ca="1" si="8"/>
        <v>=IF(E90&gt;30000,E90*0.1,0)</v>
      </c>
    </row>
    <row r="91" spans="1:8">
      <c r="A91" s="25" t="s">
        <v>104</v>
      </c>
      <c r="B91" s="25" t="s">
        <v>97</v>
      </c>
      <c r="C91" s="25">
        <v>14</v>
      </c>
      <c r="D91" s="25">
        <v>1349</v>
      </c>
      <c r="E91" s="25">
        <f t="shared" si="5"/>
        <v>18886</v>
      </c>
      <c r="F91" s="25">
        <f t="shared" si="6"/>
        <v>0</v>
      </c>
      <c r="G91" s="25">
        <f t="shared" si="7"/>
        <v>0</v>
      </c>
      <c r="H91" s="25" t="str">
        <f t="shared" ca="1" si="8"/>
        <v>=IF(E91&gt;30000,E91*0.1,0)</v>
      </c>
    </row>
    <row r="92" spans="1:8">
      <c r="A92" s="25" t="s">
        <v>96</v>
      </c>
      <c r="B92" s="25" t="s">
        <v>91</v>
      </c>
      <c r="C92" s="25">
        <v>8</v>
      </c>
      <c r="D92" s="25">
        <v>1019</v>
      </c>
      <c r="E92" s="25">
        <f t="shared" si="5"/>
        <v>8152</v>
      </c>
      <c r="F92" s="25">
        <f t="shared" si="6"/>
        <v>0</v>
      </c>
      <c r="G92" s="25">
        <f t="shared" si="7"/>
        <v>0</v>
      </c>
      <c r="H92" s="25" t="str">
        <f t="shared" ca="1" si="8"/>
        <v>=IF(E92&gt;30000,E92*0.1,0)</v>
      </c>
    </row>
    <row r="93" spans="1:8">
      <c r="A93" s="25" t="s">
        <v>110</v>
      </c>
      <c r="B93" s="25" t="s">
        <v>100</v>
      </c>
      <c r="C93" s="25">
        <v>73</v>
      </c>
      <c r="D93" s="25">
        <v>1306</v>
      </c>
      <c r="E93" s="25">
        <f t="shared" si="5"/>
        <v>95338</v>
      </c>
      <c r="F93" s="25">
        <f t="shared" si="6"/>
        <v>9533.8000000000011</v>
      </c>
      <c r="G93" s="25">
        <f t="shared" si="7"/>
        <v>9533.8000000000011</v>
      </c>
      <c r="H93" s="25" t="str">
        <f t="shared" ca="1" si="8"/>
        <v>=IF(E93&gt;30000,E93*0.1,0)</v>
      </c>
    </row>
    <row r="94" spans="1:8">
      <c r="A94" s="25" t="s">
        <v>109</v>
      </c>
      <c r="B94" s="25" t="s">
        <v>107</v>
      </c>
      <c r="C94" s="25">
        <v>72</v>
      </c>
      <c r="D94" s="25">
        <v>1299</v>
      </c>
      <c r="E94" s="25">
        <f t="shared" si="5"/>
        <v>93528</v>
      </c>
      <c r="F94" s="25">
        <f t="shared" si="6"/>
        <v>9352.8000000000011</v>
      </c>
      <c r="G94" s="25">
        <f t="shared" si="7"/>
        <v>9352.8000000000011</v>
      </c>
      <c r="H94" s="25" t="str">
        <f t="shared" ca="1" si="8"/>
        <v>=IF(E94&gt;30000,E94*0.1,0)</v>
      </c>
    </row>
    <row r="95" spans="1:8">
      <c r="A95" s="25" t="s">
        <v>110</v>
      </c>
      <c r="B95" s="25" t="s">
        <v>91</v>
      </c>
      <c r="C95" s="25">
        <v>16</v>
      </c>
      <c r="D95" s="25">
        <v>1121</v>
      </c>
      <c r="E95" s="25">
        <f t="shared" si="5"/>
        <v>17936</v>
      </c>
      <c r="F95" s="25">
        <f t="shared" si="6"/>
        <v>0</v>
      </c>
      <c r="G95" s="25">
        <f t="shared" si="7"/>
        <v>0</v>
      </c>
      <c r="H95" s="25" t="str">
        <f t="shared" ca="1" si="8"/>
        <v>=IF(E95&gt;30000,E95*0.1,0)</v>
      </c>
    </row>
    <row r="96" spans="1:8">
      <c r="A96" s="25" t="s">
        <v>109</v>
      </c>
      <c r="B96" s="25" t="s">
        <v>105</v>
      </c>
      <c r="C96" s="25">
        <v>18</v>
      </c>
      <c r="D96" s="25">
        <v>1127</v>
      </c>
      <c r="E96" s="25">
        <f t="shared" si="5"/>
        <v>20286</v>
      </c>
      <c r="F96" s="25">
        <f t="shared" si="6"/>
        <v>2028.6000000000001</v>
      </c>
      <c r="G96" s="25">
        <f t="shared" si="7"/>
        <v>0</v>
      </c>
      <c r="H96" s="25" t="str">
        <f t="shared" ca="1" si="8"/>
        <v>=IF(E96&gt;30000,E96*0.1,0)</v>
      </c>
    </row>
    <row r="97" spans="1:8">
      <c r="A97" s="25" t="s">
        <v>90</v>
      </c>
      <c r="B97" s="25" t="s">
        <v>91</v>
      </c>
      <c r="C97" s="25">
        <v>63</v>
      </c>
      <c r="D97" s="25">
        <v>1070</v>
      </c>
      <c r="E97" s="25">
        <f t="shared" si="5"/>
        <v>67410</v>
      </c>
      <c r="F97" s="25">
        <f t="shared" si="6"/>
        <v>6741</v>
      </c>
      <c r="G97" s="25">
        <f t="shared" si="7"/>
        <v>6741</v>
      </c>
      <c r="H97" s="25" t="str">
        <f t="shared" ca="1" si="8"/>
        <v>=IF(E97&gt;30000,E97*0.1,0)</v>
      </c>
    </row>
    <row r="98" spans="1:8">
      <c r="A98" s="25" t="s">
        <v>109</v>
      </c>
      <c r="B98" s="25" t="s">
        <v>91</v>
      </c>
      <c r="C98" s="25">
        <v>38</v>
      </c>
      <c r="D98" s="25">
        <v>1486</v>
      </c>
      <c r="E98" s="25">
        <f t="shared" si="5"/>
        <v>56468</v>
      </c>
      <c r="F98" s="25">
        <f t="shared" si="6"/>
        <v>5646.8</v>
      </c>
      <c r="G98" s="25">
        <f t="shared" si="7"/>
        <v>5646.8</v>
      </c>
      <c r="H98" s="25" t="str">
        <f t="shared" ca="1" si="8"/>
        <v>=IF(E98&gt;30000,E98*0.1,0)</v>
      </c>
    </row>
    <row r="99" spans="1:8">
      <c r="A99" s="25" t="s">
        <v>110</v>
      </c>
      <c r="B99" s="25" t="s">
        <v>107</v>
      </c>
      <c r="C99" s="25">
        <v>30</v>
      </c>
      <c r="D99" s="25">
        <v>1245</v>
      </c>
      <c r="E99" s="25">
        <f t="shared" si="5"/>
        <v>37350</v>
      </c>
      <c r="F99" s="25">
        <f t="shared" si="6"/>
        <v>3735</v>
      </c>
      <c r="G99" s="25">
        <f t="shared" si="7"/>
        <v>3735</v>
      </c>
      <c r="H99" s="25" t="str">
        <f t="shared" ca="1" si="8"/>
        <v>=IF(E99&gt;30000,E99*0.1,0)</v>
      </c>
    </row>
    <row r="100" spans="1:8">
      <c r="A100" s="25" t="s">
        <v>110</v>
      </c>
      <c r="B100" s="25" t="s">
        <v>91</v>
      </c>
      <c r="C100" s="25">
        <v>9</v>
      </c>
      <c r="D100" s="25">
        <v>1250</v>
      </c>
      <c r="E100" s="25">
        <f t="shared" si="5"/>
        <v>11250</v>
      </c>
      <c r="F100" s="25">
        <f t="shared" si="6"/>
        <v>0</v>
      </c>
      <c r="G100" s="25">
        <f t="shared" si="7"/>
        <v>0</v>
      </c>
      <c r="H100" s="25" t="str">
        <f t="shared" ca="1" si="8"/>
        <v>=IF(E100&gt;30000,E100*0.1,0)</v>
      </c>
    </row>
    <row r="101" spans="1:8">
      <c r="A101" s="25" t="s">
        <v>99</v>
      </c>
      <c r="B101" s="25" t="s">
        <v>91</v>
      </c>
      <c r="C101" s="25">
        <v>60</v>
      </c>
      <c r="D101" s="25">
        <v>1102</v>
      </c>
      <c r="E101" s="25">
        <f t="shared" si="5"/>
        <v>66120</v>
      </c>
      <c r="F101" s="25">
        <f t="shared" si="6"/>
        <v>6612</v>
      </c>
      <c r="G101" s="25">
        <f t="shared" si="7"/>
        <v>6612</v>
      </c>
      <c r="H101" s="25" t="str">
        <f t="shared" ca="1" si="8"/>
        <v>=IF(E101&gt;30000,E101*0.1,0)</v>
      </c>
    </row>
    <row r="102" spans="1:8">
      <c r="A102" s="25" t="s">
        <v>104</v>
      </c>
      <c r="B102" s="25" t="s">
        <v>97</v>
      </c>
      <c r="C102" s="25">
        <v>46</v>
      </c>
      <c r="D102" s="25">
        <v>1021</v>
      </c>
      <c r="E102" s="25">
        <f t="shared" si="5"/>
        <v>46966</v>
      </c>
      <c r="F102" s="25">
        <f t="shared" si="6"/>
        <v>4696.6000000000004</v>
      </c>
      <c r="G102" s="25">
        <f t="shared" si="7"/>
        <v>4696.6000000000004</v>
      </c>
      <c r="H102" s="25" t="str">
        <f t="shared" ca="1" si="8"/>
        <v>=IF(E102&gt;30000,E102*0.1,0)</v>
      </c>
    </row>
    <row r="103" spans="1:8">
      <c r="A103" s="25" t="s">
        <v>90</v>
      </c>
      <c r="B103" s="25" t="s">
        <v>92</v>
      </c>
      <c r="C103" s="25">
        <v>26</v>
      </c>
      <c r="D103" s="25">
        <v>1053</v>
      </c>
      <c r="E103" s="25">
        <f t="shared" si="5"/>
        <v>27378</v>
      </c>
      <c r="F103" s="25">
        <f t="shared" si="6"/>
        <v>2737.8</v>
      </c>
      <c r="G103" s="25">
        <f t="shared" si="7"/>
        <v>0</v>
      </c>
      <c r="H103" s="25" t="str">
        <f t="shared" ca="1" si="8"/>
        <v>=IF(E103&gt;30000,E103*0.1,0)</v>
      </c>
    </row>
    <row r="104" spans="1:8">
      <c r="A104" s="25" t="s">
        <v>104</v>
      </c>
      <c r="B104" s="25" t="s">
        <v>105</v>
      </c>
      <c r="C104" s="25">
        <v>1</v>
      </c>
      <c r="D104" s="25">
        <v>1089</v>
      </c>
      <c r="E104" s="25">
        <f t="shared" si="5"/>
        <v>1089</v>
      </c>
      <c r="F104" s="25">
        <f t="shared" si="6"/>
        <v>0</v>
      </c>
      <c r="G104" s="25">
        <f t="shared" si="7"/>
        <v>0</v>
      </c>
      <c r="H104" s="25" t="str">
        <f t="shared" ca="1" si="8"/>
        <v>=IF(E104&gt;30000,E104*0.1,0)</v>
      </c>
    </row>
    <row r="105" spans="1:8">
      <c r="A105" s="25" t="s">
        <v>109</v>
      </c>
      <c r="B105" s="25" t="s">
        <v>100</v>
      </c>
      <c r="C105" s="25">
        <v>22</v>
      </c>
      <c r="D105" s="25">
        <v>1057</v>
      </c>
      <c r="E105" s="25">
        <f t="shared" si="5"/>
        <v>23254</v>
      </c>
      <c r="F105" s="25">
        <f t="shared" si="6"/>
        <v>2325.4</v>
      </c>
      <c r="G105" s="25">
        <f t="shared" si="7"/>
        <v>0</v>
      </c>
      <c r="H105" s="25" t="str">
        <f t="shared" ca="1" si="8"/>
        <v>=IF(E105&gt;30000,E105*0.1,0)</v>
      </c>
    </row>
    <row r="106" spans="1:8">
      <c r="A106" s="25" t="s">
        <v>110</v>
      </c>
      <c r="B106" s="25" t="s">
        <v>107</v>
      </c>
      <c r="C106" s="25">
        <v>35</v>
      </c>
      <c r="D106" s="25">
        <v>1341</v>
      </c>
      <c r="E106" s="25">
        <f t="shared" si="5"/>
        <v>46935</v>
      </c>
      <c r="F106" s="25">
        <f t="shared" si="6"/>
        <v>4693.5</v>
      </c>
      <c r="G106" s="25">
        <f t="shared" si="7"/>
        <v>4693.5</v>
      </c>
      <c r="H106" s="25" t="str">
        <f t="shared" ca="1" si="8"/>
        <v>=IF(E106&gt;30000,E106*0.1,0)</v>
      </c>
    </row>
    <row r="107" spans="1:8">
      <c r="A107" s="25" t="s">
        <v>96</v>
      </c>
      <c r="B107" s="25" t="s">
        <v>92</v>
      </c>
      <c r="C107" s="25">
        <v>34</v>
      </c>
      <c r="D107" s="25">
        <v>1229</v>
      </c>
      <c r="E107" s="25">
        <f t="shared" si="5"/>
        <v>41786</v>
      </c>
      <c r="F107" s="25">
        <f t="shared" si="6"/>
        <v>4178.6000000000004</v>
      </c>
      <c r="G107" s="25">
        <f t="shared" si="7"/>
        <v>4178.6000000000004</v>
      </c>
      <c r="H107" s="25" t="str">
        <f t="shared" ca="1" si="8"/>
        <v>=IF(E107&gt;30000,E107*0.1,0)</v>
      </c>
    </row>
    <row r="108" spans="1:8">
      <c r="A108" s="25" t="s">
        <v>96</v>
      </c>
      <c r="B108" s="25" t="s">
        <v>91</v>
      </c>
      <c r="C108" s="25">
        <v>97</v>
      </c>
      <c r="D108" s="25">
        <v>1201</v>
      </c>
      <c r="E108" s="25">
        <f t="shared" si="5"/>
        <v>116497</v>
      </c>
      <c r="F108" s="25">
        <f t="shared" si="6"/>
        <v>11649.7</v>
      </c>
      <c r="G108" s="25">
        <f t="shared" si="7"/>
        <v>11649.7</v>
      </c>
      <c r="H108" s="25" t="str">
        <f t="shared" ca="1" si="8"/>
        <v>=IF(E108&gt;30000,E108*0.1,0)</v>
      </c>
    </row>
    <row r="109" spans="1:8">
      <c r="A109" s="25" t="s">
        <v>90</v>
      </c>
      <c r="B109" s="25" t="s">
        <v>107</v>
      </c>
      <c r="C109" s="25">
        <v>86</v>
      </c>
      <c r="D109" s="25">
        <v>1010</v>
      </c>
      <c r="E109" s="25">
        <f t="shared" si="5"/>
        <v>86860</v>
      </c>
      <c r="F109" s="25">
        <f t="shared" si="6"/>
        <v>8686</v>
      </c>
      <c r="G109" s="25">
        <f t="shared" si="7"/>
        <v>8686</v>
      </c>
      <c r="H109" s="25" t="str">
        <f t="shared" ca="1" si="8"/>
        <v>=IF(E109&gt;30000,E109*0.1,0)</v>
      </c>
    </row>
    <row r="110" spans="1:8">
      <c r="A110" s="25" t="s">
        <v>96</v>
      </c>
      <c r="B110" s="25" t="s">
        <v>100</v>
      </c>
      <c r="C110" s="25">
        <v>76</v>
      </c>
      <c r="D110" s="25">
        <v>1336</v>
      </c>
      <c r="E110" s="25">
        <f t="shared" si="5"/>
        <v>101536</v>
      </c>
      <c r="F110" s="25">
        <f t="shared" si="6"/>
        <v>10153.6</v>
      </c>
      <c r="G110" s="25">
        <f t="shared" si="7"/>
        <v>10153.6</v>
      </c>
      <c r="H110" s="25" t="str">
        <f t="shared" ca="1" si="8"/>
        <v>=IF(E110&gt;30000,E110*0.1,0)</v>
      </c>
    </row>
    <row r="111" spans="1:8">
      <c r="A111" s="25" t="s">
        <v>104</v>
      </c>
      <c r="B111" s="25" t="s">
        <v>107</v>
      </c>
      <c r="C111" s="25">
        <v>60</v>
      </c>
      <c r="D111" s="25">
        <v>1488</v>
      </c>
      <c r="E111" s="25">
        <f t="shared" si="5"/>
        <v>89280</v>
      </c>
      <c r="F111" s="25">
        <f t="shared" si="6"/>
        <v>8928</v>
      </c>
      <c r="G111" s="25">
        <f t="shared" si="7"/>
        <v>8928</v>
      </c>
      <c r="H111" s="25" t="str">
        <f t="shared" ca="1" si="8"/>
        <v>=IF(E111&gt;30000,E111*0.1,0)</v>
      </c>
    </row>
    <row r="112" spans="1:8">
      <c r="A112" s="25" t="s">
        <v>99</v>
      </c>
      <c r="B112" s="25" t="s">
        <v>92</v>
      </c>
      <c r="C112" s="25">
        <v>74</v>
      </c>
      <c r="D112" s="25">
        <v>1273</v>
      </c>
      <c r="E112" s="25">
        <f t="shared" si="5"/>
        <v>94202</v>
      </c>
      <c r="F112" s="25">
        <f t="shared" si="6"/>
        <v>9420.2000000000007</v>
      </c>
      <c r="G112" s="25">
        <f t="shared" si="7"/>
        <v>9420.2000000000007</v>
      </c>
      <c r="H112" s="25" t="str">
        <f t="shared" ca="1" si="8"/>
        <v>=IF(E112&gt;30000,E112*0.1,0)</v>
      </c>
    </row>
    <row r="113" spans="1:8">
      <c r="A113" s="25" t="s">
        <v>99</v>
      </c>
      <c r="B113" s="25" t="s">
        <v>91</v>
      </c>
      <c r="C113" s="25">
        <v>34</v>
      </c>
      <c r="D113" s="25">
        <v>1485</v>
      </c>
      <c r="E113" s="25">
        <f t="shared" si="5"/>
        <v>50490</v>
      </c>
      <c r="F113" s="25">
        <f t="shared" si="6"/>
        <v>5049</v>
      </c>
      <c r="G113" s="25">
        <f t="shared" si="7"/>
        <v>5049</v>
      </c>
      <c r="H113" s="25" t="str">
        <f t="shared" ca="1" si="8"/>
        <v>=IF(E113&gt;30000,E113*0.1,0)</v>
      </c>
    </row>
    <row r="114" spans="1:8">
      <c r="A114" s="25" t="s">
        <v>96</v>
      </c>
      <c r="B114" s="25" t="s">
        <v>105</v>
      </c>
      <c r="C114" s="25">
        <v>99</v>
      </c>
      <c r="D114" s="25">
        <v>1397</v>
      </c>
      <c r="E114" s="25">
        <f t="shared" si="5"/>
        <v>138303</v>
      </c>
      <c r="F114" s="25">
        <f t="shared" si="6"/>
        <v>13830.300000000001</v>
      </c>
      <c r="G114" s="25">
        <f t="shared" si="7"/>
        <v>13830.300000000001</v>
      </c>
      <c r="H114" s="25" t="str">
        <f t="shared" ca="1" si="8"/>
        <v>=IF(E114&gt;30000,E114*0.1,0)</v>
      </c>
    </row>
    <row r="115" spans="1:8">
      <c r="A115" s="25" t="s">
        <v>90</v>
      </c>
      <c r="B115" s="25" t="s">
        <v>105</v>
      </c>
      <c r="C115" s="25">
        <v>48</v>
      </c>
      <c r="D115" s="25">
        <v>1181</v>
      </c>
      <c r="E115" s="25">
        <f t="shared" si="5"/>
        <v>56688</v>
      </c>
      <c r="F115" s="25">
        <f t="shared" si="6"/>
        <v>5668.8</v>
      </c>
      <c r="G115" s="25">
        <f t="shared" si="7"/>
        <v>5668.8</v>
      </c>
      <c r="H115" s="25" t="str">
        <f t="shared" ca="1" si="8"/>
        <v>=IF(E115&gt;30000,E115*0.1,0)</v>
      </c>
    </row>
    <row r="116" spans="1:8">
      <c r="A116" s="25" t="s">
        <v>110</v>
      </c>
      <c r="B116" s="25" t="s">
        <v>107</v>
      </c>
      <c r="C116" s="25">
        <v>8</v>
      </c>
      <c r="D116" s="25">
        <v>1170</v>
      </c>
      <c r="E116" s="25">
        <f t="shared" si="5"/>
        <v>9360</v>
      </c>
      <c r="F116" s="25">
        <f t="shared" si="6"/>
        <v>0</v>
      </c>
      <c r="G116" s="25">
        <f t="shared" si="7"/>
        <v>0</v>
      </c>
      <c r="H116" s="25" t="str">
        <f t="shared" ca="1" si="8"/>
        <v>=IF(E116&gt;30000,E116*0.1,0)</v>
      </c>
    </row>
    <row r="117" spans="1:8">
      <c r="A117" s="25" t="s">
        <v>104</v>
      </c>
      <c r="B117" s="25" t="s">
        <v>100</v>
      </c>
      <c r="C117" s="25">
        <v>83</v>
      </c>
      <c r="D117" s="25">
        <v>1291</v>
      </c>
      <c r="E117" s="25">
        <f t="shared" si="5"/>
        <v>107153</v>
      </c>
      <c r="F117" s="25">
        <f t="shared" si="6"/>
        <v>10715.300000000001</v>
      </c>
      <c r="G117" s="25">
        <f t="shared" si="7"/>
        <v>10715.300000000001</v>
      </c>
      <c r="H117" s="25" t="str">
        <f t="shared" ca="1" si="8"/>
        <v>=IF(E117&gt;30000,E117*0.1,0)</v>
      </c>
    </row>
    <row r="118" spans="1:8">
      <c r="A118" s="25" t="s">
        <v>96</v>
      </c>
      <c r="B118" s="25" t="s">
        <v>92</v>
      </c>
      <c r="C118" s="25">
        <v>56</v>
      </c>
      <c r="D118" s="25">
        <v>1059</v>
      </c>
      <c r="E118" s="25">
        <f t="shared" si="5"/>
        <v>59304</v>
      </c>
      <c r="F118" s="25">
        <f t="shared" si="6"/>
        <v>5930.4000000000005</v>
      </c>
      <c r="G118" s="25">
        <f t="shared" si="7"/>
        <v>5930.4000000000005</v>
      </c>
      <c r="H118" s="25" t="str">
        <f t="shared" ca="1" si="8"/>
        <v>=IF(E118&gt;30000,E118*0.1,0)</v>
      </c>
    </row>
    <row r="119" spans="1:8">
      <c r="A119" s="25" t="s">
        <v>110</v>
      </c>
      <c r="B119" s="25" t="s">
        <v>91</v>
      </c>
      <c r="C119" s="25">
        <v>56</v>
      </c>
      <c r="D119" s="25">
        <v>1007</v>
      </c>
      <c r="E119" s="25">
        <f t="shared" si="5"/>
        <v>56392</v>
      </c>
      <c r="F119" s="25">
        <f t="shared" si="6"/>
        <v>5639.2000000000007</v>
      </c>
      <c r="G119" s="25">
        <f t="shared" si="7"/>
        <v>5639.2000000000007</v>
      </c>
      <c r="H119" s="25" t="str">
        <f t="shared" ca="1" si="8"/>
        <v>=IF(E119&gt;30000,E119*0.1,0)</v>
      </c>
    </row>
    <row r="120" spans="1:8">
      <c r="A120" s="25" t="s">
        <v>109</v>
      </c>
      <c r="B120" s="25" t="s">
        <v>107</v>
      </c>
      <c r="C120" s="25">
        <v>48</v>
      </c>
      <c r="D120" s="25">
        <v>1474</v>
      </c>
      <c r="E120" s="25">
        <f t="shared" si="5"/>
        <v>70752</v>
      </c>
      <c r="F120" s="25">
        <f t="shared" si="6"/>
        <v>7075.2000000000007</v>
      </c>
      <c r="G120" s="25">
        <f t="shared" si="7"/>
        <v>7075.2000000000007</v>
      </c>
      <c r="H120" s="25" t="str">
        <f t="shared" ca="1" si="8"/>
        <v>=IF(E120&gt;30000,E120*0.1,0)</v>
      </c>
    </row>
    <row r="121" spans="1:8">
      <c r="A121" s="25" t="s">
        <v>96</v>
      </c>
      <c r="B121" s="25" t="s">
        <v>97</v>
      </c>
      <c r="C121" s="25">
        <v>89</v>
      </c>
      <c r="D121" s="25">
        <v>1050</v>
      </c>
      <c r="E121" s="25">
        <f t="shared" si="5"/>
        <v>93450</v>
      </c>
      <c r="F121" s="25">
        <f t="shared" si="6"/>
        <v>9345</v>
      </c>
      <c r="G121" s="25">
        <f t="shared" si="7"/>
        <v>9345</v>
      </c>
      <c r="H121" s="25" t="str">
        <f t="shared" ca="1" si="8"/>
        <v>=IF(E121&gt;30000,E121*0.1,0)</v>
      </c>
    </row>
    <row r="122" spans="1:8">
      <c r="A122" s="25" t="s">
        <v>90</v>
      </c>
      <c r="B122" s="25" t="s">
        <v>105</v>
      </c>
      <c r="C122" s="25">
        <v>99</v>
      </c>
      <c r="D122" s="25">
        <v>1433</v>
      </c>
      <c r="E122" s="25">
        <f t="shared" si="5"/>
        <v>141867</v>
      </c>
      <c r="F122" s="25">
        <f t="shared" si="6"/>
        <v>14186.7</v>
      </c>
      <c r="G122" s="25">
        <f t="shared" si="7"/>
        <v>14186.7</v>
      </c>
      <c r="H122" s="25" t="str">
        <f t="shared" ca="1" si="8"/>
        <v>=IF(E122&gt;30000,E122*0.1,0)</v>
      </c>
    </row>
    <row r="123" spans="1:8">
      <c r="A123" s="25" t="s">
        <v>90</v>
      </c>
      <c r="B123" s="25" t="s">
        <v>105</v>
      </c>
      <c r="C123" s="25">
        <v>39</v>
      </c>
      <c r="D123" s="25">
        <v>1060</v>
      </c>
      <c r="E123" s="25">
        <f t="shared" si="5"/>
        <v>41340</v>
      </c>
      <c r="F123" s="25">
        <f t="shared" si="6"/>
        <v>4134</v>
      </c>
      <c r="G123" s="25">
        <f t="shared" si="7"/>
        <v>4134</v>
      </c>
      <c r="H123" s="25" t="str">
        <f t="shared" ca="1" si="8"/>
        <v>=IF(E123&gt;30000,E123*0.1,0)</v>
      </c>
    </row>
    <row r="124" spans="1:8">
      <c r="A124" s="25" t="s">
        <v>110</v>
      </c>
      <c r="B124" s="25" t="s">
        <v>100</v>
      </c>
      <c r="C124" s="25">
        <v>29</v>
      </c>
      <c r="D124" s="25">
        <v>1294</v>
      </c>
      <c r="E124" s="25">
        <f t="shared" si="5"/>
        <v>37526</v>
      </c>
      <c r="F124" s="25">
        <f t="shared" si="6"/>
        <v>3752.6000000000004</v>
      </c>
      <c r="G124" s="25">
        <f t="shared" si="7"/>
        <v>3752.6000000000004</v>
      </c>
      <c r="H124" s="25" t="str">
        <f t="shared" ca="1" si="8"/>
        <v>=IF(E124&gt;30000,E124*0.1,0)</v>
      </c>
    </row>
    <row r="125" spans="1:8">
      <c r="A125" s="25" t="s">
        <v>96</v>
      </c>
      <c r="B125" s="25" t="s">
        <v>107</v>
      </c>
      <c r="C125" s="25">
        <v>30</v>
      </c>
      <c r="D125" s="25">
        <v>1499</v>
      </c>
      <c r="E125" s="25">
        <f t="shared" si="5"/>
        <v>44970</v>
      </c>
      <c r="F125" s="25">
        <f t="shared" si="6"/>
        <v>4497</v>
      </c>
      <c r="G125" s="25">
        <f t="shared" si="7"/>
        <v>4497</v>
      </c>
      <c r="H125" s="25" t="str">
        <f t="shared" ca="1" si="8"/>
        <v>=IF(E125&gt;30000,E125*0.1,0)</v>
      </c>
    </row>
    <row r="126" spans="1:8">
      <c r="A126" s="25" t="s">
        <v>96</v>
      </c>
      <c r="B126" s="25" t="s">
        <v>97</v>
      </c>
      <c r="C126" s="25">
        <v>70</v>
      </c>
      <c r="D126" s="25">
        <v>1132</v>
      </c>
      <c r="E126" s="25">
        <f t="shared" si="5"/>
        <v>79240</v>
      </c>
      <c r="F126" s="25">
        <f t="shared" si="6"/>
        <v>7924</v>
      </c>
      <c r="G126" s="25">
        <f t="shared" si="7"/>
        <v>7924</v>
      </c>
      <c r="H126" s="25" t="str">
        <f t="shared" ca="1" si="8"/>
        <v>=IF(E126&gt;30000,E126*0.1,0)</v>
      </c>
    </row>
    <row r="127" spans="1:8">
      <c r="A127" s="25" t="s">
        <v>90</v>
      </c>
      <c r="B127" s="25" t="s">
        <v>94</v>
      </c>
      <c r="C127" s="25">
        <v>1</v>
      </c>
      <c r="D127" s="25">
        <v>1173</v>
      </c>
      <c r="E127" s="25">
        <f t="shared" si="5"/>
        <v>1173</v>
      </c>
      <c r="F127" s="25">
        <f t="shared" si="6"/>
        <v>0</v>
      </c>
      <c r="G127" s="25">
        <f t="shared" si="7"/>
        <v>0</v>
      </c>
      <c r="H127" s="25" t="str">
        <f t="shared" ca="1" si="8"/>
        <v>=IF(E127&gt;30000,E127*0.1,0)</v>
      </c>
    </row>
    <row r="128" spans="1:8">
      <c r="A128" s="25" t="s">
        <v>110</v>
      </c>
      <c r="B128" s="25" t="s">
        <v>97</v>
      </c>
      <c r="C128" s="25">
        <v>25</v>
      </c>
      <c r="D128" s="25">
        <v>1444</v>
      </c>
      <c r="E128" s="25">
        <f t="shared" si="5"/>
        <v>36100</v>
      </c>
      <c r="F128" s="25">
        <f t="shared" si="6"/>
        <v>3610</v>
      </c>
      <c r="G128" s="25">
        <f t="shared" si="7"/>
        <v>3610</v>
      </c>
      <c r="H128" s="25" t="str">
        <f t="shared" ca="1" si="8"/>
        <v>=IF(E128&gt;30000,E128*0.1,0)</v>
      </c>
    </row>
    <row r="129" spans="1:8">
      <c r="A129" s="25" t="s">
        <v>90</v>
      </c>
      <c r="B129" s="25" t="s">
        <v>105</v>
      </c>
      <c r="C129" s="25">
        <v>38</v>
      </c>
      <c r="D129" s="25">
        <v>1073</v>
      </c>
      <c r="E129" s="25">
        <f t="shared" si="5"/>
        <v>40774</v>
      </c>
      <c r="F129" s="25">
        <f t="shared" si="6"/>
        <v>4077.4</v>
      </c>
      <c r="G129" s="25">
        <f t="shared" si="7"/>
        <v>4077.4</v>
      </c>
      <c r="H129" s="25" t="str">
        <f t="shared" ca="1" si="8"/>
        <v>=IF(E129&gt;30000,E129*0.1,0)</v>
      </c>
    </row>
    <row r="130" spans="1:8">
      <c r="A130" s="25" t="s">
        <v>104</v>
      </c>
      <c r="B130" s="25" t="s">
        <v>107</v>
      </c>
      <c r="C130" s="25">
        <v>47</v>
      </c>
      <c r="D130" s="25">
        <v>1407</v>
      </c>
      <c r="E130" s="25">
        <f t="shared" ref="E130:E193" si="9">C130*D130</f>
        <v>66129</v>
      </c>
      <c r="F130" s="25">
        <f t="shared" ref="F130:F193" si="10">IF(E130&gt;=20000,E130*10%,0)</f>
        <v>6612.9000000000005</v>
      </c>
      <c r="G130" s="25">
        <f t="shared" ref="G130:G193" si="11">IF(E130&gt;30000,E130*0.1,0)</f>
        <v>6612.9000000000005</v>
      </c>
      <c r="H130" s="25" t="str">
        <f t="shared" ref="H130:H193" ca="1" si="12">_xlfn.FORMULATEXT(G130)</f>
        <v>=IF(E130&gt;30000,E130*0.1,0)</v>
      </c>
    </row>
    <row r="131" spans="1:8">
      <c r="A131" s="25" t="s">
        <v>99</v>
      </c>
      <c r="B131" s="25" t="s">
        <v>97</v>
      </c>
      <c r="C131" s="25">
        <v>80</v>
      </c>
      <c r="D131" s="25">
        <v>1324</v>
      </c>
      <c r="E131" s="25">
        <f t="shared" si="9"/>
        <v>105920</v>
      </c>
      <c r="F131" s="25">
        <f t="shared" si="10"/>
        <v>10592</v>
      </c>
      <c r="G131" s="25">
        <f t="shared" si="11"/>
        <v>10592</v>
      </c>
      <c r="H131" s="25" t="str">
        <f t="shared" ca="1" si="12"/>
        <v>=IF(E131&gt;30000,E131*0.1,0)</v>
      </c>
    </row>
    <row r="132" spans="1:8">
      <c r="A132" s="25" t="s">
        <v>99</v>
      </c>
      <c r="B132" s="25" t="s">
        <v>97</v>
      </c>
      <c r="C132" s="25">
        <v>95</v>
      </c>
      <c r="D132" s="25">
        <v>1152</v>
      </c>
      <c r="E132" s="25">
        <f t="shared" si="9"/>
        <v>109440</v>
      </c>
      <c r="F132" s="25">
        <f t="shared" si="10"/>
        <v>10944</v>
      </c>
      <c r="G132" s="25">
        <f t="shared" si="11"/>
        <v>10944</v>
      </c>
      <c r="H132" s="25" t="str">
        <f t="shared" ca="1" si="12"/>
        <v>=IF(E132&gt;30000,E132*0.1,0)</v>
      </c>
    </row>
    <row r="133" spans="1:8">
      <c r="A133" s="25" t="s">
        <v>109</v>
      </c>
      <c r="B133" s="25" t="s">
        <v>91</v>
      </c>
      <c r="C133" s="25">
        <v>75</v>
      </c>
      <c r="D133" s="25">
        <v>1383</v>
      </c>
      <c r="E133" s="25">
        <f t="shared" si="9"/>
        <v>103725</v>
      </c>
      <c r="F133" s="25">
        <f t="shared" si="10"/>
        <v>10372.5</v>
      </c>
      <c r="G133" s="25">
        <f t="shared" si="11"/>
        <v>10372.5</v>
      </c>
      <c r="H133" s="25" t="str">
        <f t="shared" ca="1" si="12"/>
        <v>=IF(E133&gt;30000,E133*0.1,0)</v>
      </c>
    </row>
    <row r="134" spans="1:8">
      <c r="A134" s="25" t="s">
        <v>99</v>
      </c>
      <c r="B134" s="25" t="s">
        <v>94</v>
      </c>
      <c r="C134" s="25">
        <v>70</v>
      </c>
      <c r="D134" s="25">
        <v>1128</v>
      </c>
      <c r="E134" s="25">
        <f t="shared" si="9"/>
        <v>78960</v>
      </c>
      <c r="F134" s="25">
        <f t="shared" si="10"/>
        <v>7896</v>
      </c>
      <c r="G134" s="25">
        <f t="shared" si="11"/>
        <v>7896</v>
      </c>
      <c r="H134" s="25" t="str">
        <f t="shared" ca="1" si="12"/>
        <v>=IF(E134&gt;30000,E134*0.1,0)</v>
      </c>
    </row>
    <row r="135" spans="1:8">
      <c r="A135" s="25" t="s">
        <v>104</v>
      </c>
      <c r="B135" s="25" t="s">
        <v>97</v>
      </c>
      <c r="C135" s="25">
        <v>59</v>
      </c>
      <c r="D135" s="25">
        <v>1154</v>
      </c>
      <c r="E135" s="25">
        <f t="shared" si="9"/>
        <v>68086</v>
      </c>
      <c r="F135" s="25">
        <f t="shared" si="10"/>
        <v>6808.6</v>
      </c>
      <c r="G135" s="25">
        <f t="shared" si="11"/>
        <v>6808.6</v>
      </c>
      <c r="H135" s="25" t="str">
        <f t="shared" ca="1" si="12"/>
        <v>=IF(E135&gt;30000,E135*0.1,0)</v>
      </c>
    </row>
    <row r="136" spans="1:8">
      <c r="A136" s="25" t="s">
        <v>109</v>
      </c>
      <c r="B136" s="25" t="s">
        <v>100</v>
      </c>
      <c r="C136" s="25">
        <v>57</v>
      </c>
      <c r="D136" s="25">
        <v>1135</v>
      </c>
      <c r="E136" s="25">
        <f t="shared" si="9"/>
        <v>64695</v>
      </c>
      <c r="F136" s="25">
        <f t="shared" si="10"/>
        <v>6469.5</v>
      </c>
      <c r="G136" s="25">
        <f t="shared" si="11"/>
        <v>6469.5</v>
      </c>
      <c r="H136" s="25" t="str">
        <f t="shared" ca="1" si="12"/>
        <v>=IF(E136&gt;30000,E136*0.1,0)</v>
      </c>
    </row>
    <row r="137" spans="1:8">
      <c r="A137" s="25" t="s">
        <v>110</v>
      </c>
      <c r="B137" s="25" t="s">
        <v>105</v>
      </c>
      <c r="C137" s="25">
        <v>6</v>
      </c>
      <c r="D137" s="25">
        <v>1370</v>
      </c>
      <c r="E137" s="25">
        <f t="shared" si="9"/>
        <v>8220</v>
      </c>
      <c r="F137" s="25">
        <f t="shared" si="10"/>
        <v>0</v>
      </c>
      <c r="G137" s="25">
        <f t="shared" si="11"/>
        <v>0</v>
      </c>
      <c r="H137" s="25" t="str">
        <f t="shared" ca="1" si="12"/>
        <v>=IF(E137&gt;30000,E137*0.1,0)</v>
      </c>
    </row>
    <row r="138" spans="1:8">
      <c r="A138" s="25" t="s">
        <v>110</v>
      </c>
      <c r="B138" s="25" t="s">
        <v>107</v>
      </c>
      <c r="C138" s="25">
        <v>65</v>
      </c>
      <c r="D138" s="25">
        <v>1045</v>
      </c>
      <c r="E138" s="25">
        <f t="shared" si="9"/>
        <v>67925</v>
      </c>
      <c r="F138" s="25">
        <f t="shared" si="10"/>
        <v>6792.5</v>
      </c>
      <c r="G138" s="25">
        <f t="shared" si="11"/>
        <v>6792.5</v>
      </c>
      <c r="H138" s="25" t="str">
        <f t="shared" ca="1" si="12"/>
        <v>=IF(E138&gt;30000,E138*0.1,0)</v>
      </c>
    </row>
    <row r="139" spans="1:8">
      <c r="A139" s="25" t="s">
        <v>109</v>
      </c>
      <c r="B139" s="25" t="s">
        <v>105</v>
      </c>
      <c r="C139" s="25">
        <v>81</v>
      </c>
      <c r="D139" s="25">
        <v>1350</v>
      </c>
      <c r="E139" s="25">
        <f t="shared" si="9"/>
        <v>109350</v>
      </c>
      <c r="F139" s="25">
        <f t="shared" si="10"/>
        <v>10935</v>
      </c>
      <c r="G139" s="25">
        <f t="shared" si="11"/>
        <v>10935</v>
      </c>
      <c r="H139" s="25" t="str">
        <f t="shared" ca="1" si="12"/>
        <v>=IF(E139&gt;30000,E139*0.1,0)</v>
      </c>
    </row>
    <row r="140" spans="1:8">
      <c r="A140" s="25" t="s">
        <v>96</v>
      </c>
      <c r="B140" s="25" t="s">
        <v>91</v>
      </c>
      <c r="C140" s="25">
        <v>40</v>
      </c>
      <c r="D140" s="25">
        <v>1322</v>
      </c>
      <c r="E140" s="25">
        <f t="shared" si="9"/>
        <v>52880</v>
      </c>
      <c r="F140" s="25">
        <f t="shared" si="10"/>
        <v>5288</v>
      </c>
      <c r="G140" s="25">
        <f t="shared" si="11"/>
        <v>5288</v>
      </c>
      <c r="H140" s="25" t="str">
        <f t="shared" ca="1" si="12"/>
        <v>=IF(E140&gt;30000,E140*0.1,0)</v>
      </c>
    </row>
    <row r="141" spans="1:8">
      <c r="A141" s="25" t="s">
        <v>96</v>
      </c>
      <c r="B141" s="25" t="s">
        <v>100</v>
      </c>
      <c r="C141" s="25">
        <v>63</v>
      </c>
      <c r="D141" s="25">
        <v>1272</v>
      </c>
      <c r="E141" s="25">
        <f t="shared" si="9"/>
        <v>80136</v>
      </c>
      <c r="F141" s="25">
        <f t="shared" si="10"/>
        <v>8013.6</v>
      </c>
      <c r="G141" s="25">
        <f t="shared" si="11"/>
        <v>8013.6</v>
      </c>
      <c r="H141" s="25" t="str">
        <f t="shared" ca="1" si="12"/>
        <v>=IF(E141&gt;30000,E141*0.1,0)</v>
      </c>
    </row>
    <row r="142" spans="1:8">
      <c r="A142" s="25" t="s">
        <v>110</v>
      </c>
      <c r="B142" s="25" t="s">
        <v>91</v>
      </c>
      <c r="C142" s="25">
        <v>73</v>
      </c>
      <c r="D142" s="25">
        <v>1185</v>
      </c>
      <c r="E142" s="25">
        <f t="shared" si="9"/>
        <v>86505</v>
      </c>
      <c r="F142" s="25">
        <f t="shared" si="10"/>
        <v>8650.5</v>
      </c>
      <c r="G142" s="25">
        <f t="shared" si="11"/>
        <v>8650.5</v>
      </c>
      <c r="H142" s="25" t="str">
        <f t="shared" ca="1" si="12"/>
        <v>=IF(E142&gt;30000,E142*0.1,0)</v>
      </c>
    </row>
    <row r="143" spans="1:8">
      <c r="A143" s="25" t="s">
        <v>99</v>
      </c>
      <c r="B143" s="25" t="s">
        <v>92</v>
      </c>
      <c r="C143" s="25">
        <v>39</v>
      </c>
      <c r="D143" s="25">
        <v>1346</v>
      </c>
      <c r="E143" s="25">
        <f t="shared" si="9"/>
        <v>52494</v>
      </c>
      <c r="F143" s="25">
        <f t="shared" si="10"/>
        <v>5249.4000000000005</v>
      </c>
      <c r="G143" s="25">
        <f t="shared" si="11"/>
        <v>5249.4000000000005</v>
      </c>
      <c r="H143" s="25" t="str">
        <f t="shared" ca="1" si="12"/>
        <v>=IF(E143&gt;30000,E143*0.1,0)</v>
      </c>
    </row>
    <row r="144" spans="1:8">
      <c r="A144" s="25" t="s">
        <v>104</v>
      </c>
      <c r="B144" s="25" t="s">
        <v>100</v>
      </c>
      <c r="C144" s="25">
        <v>87</v>
      </c>
      <c r="D144" s="25">
        <v>1121</v>
      </c>
      <c r="E144" s="25">
        <f t="shared" si="9"/>
        <v>97527</v>
      </c>
      <c r="F144" s="25">
        <f t="shared" si="10"/>
        <v>9752.7000000000007</v>
      </c>
      <c r="G144" s="25">
        <f t="shared" si="11"/>
        <v>9752.7000000000007</v>
      </c>
      <c r="H144" s="25" t="str">
        <f t="shared" ca="1" si="12"/>
        <v>=IF(E144&gt;30000,E144*0.1,0)</v>
      </c>
    </row>
    <row r="145" spans="1:8">
      <c r="A145" s="25" t="s">
        <v>109</v>
      </c>
      <c r="B145" s="25" t="s">
        <v>97</v>
      </c>
      <c r="C145" s="25">
        <v>7</v>
      </c>
      <c r="D145" s="25">
        <v>1428</v>
      </c>
      <c r="E145" s="25">
        <f t="shared" si="9"/>
        <v>9996</v>
      </c>
      <c r="F145" s="25">
        <f t="shared" si="10"/>
        <v>0</v>
      </c>
      <c r="G145" s="25">
        <f t="shared" si="11"/>
        <v>0</v>
      </c>
      <c r="H145" s="25" t="str">
        <f t="shared" ca="1" si="12"/>
        <v>=IF(E145&gt;30000,E145*0.1,0)</v>
      </c>
    </row>
    <row r="146" spans="1:8">
      <c r="A146" s="25" t="s">
        <v>109</v>
      </c>
      <c r="B146" s="25" t="s">
        <v>92</v>
      </c>
      <c r="C146" s="25">
        <v>19</v>
      </c>
      <c r="D146" s="25">
        <v>1192</v>
      </c>
      <c r="E146" s="25">
        <f t="shared" si="9"/>
        <v>22648</v>
      </c>
      <c r="F146" s="25">
        <f t="shared" si="10"/>
        <v>2264.8000000000002</v>
      </c>
      <c r="G146" s="25">
        <f t="shared" si="11"/>
        <v>0</v>
      </c>
      <c r="H146" s="25" t="str">
        <f t="shared" ca="1" si="12"/>
        <v>=IF(E146&gt;30000,E146*0.1,0)</v>
      </c>
    </row>
    <row r="147" spans="1:8">
      <c r="A147" s="25" t="s">
        <v>99</v>
      </c>
      <c r="B147" s="25" t="s">
        <v>100</v>
      </c>
      <c r="C147" s="25">
        <v>100</v>
      </c>
      <c r="D147" s="25">
        <v>1320</v>
      </c>
      <c r="E147" s="25">
        <f t="shared" si="9"/>
        <v>132000</v>
      </c>
      <c r="F147" s="25">
        <f t="shared" si="10"/>
        <v>13200</v>
      </c>
      <c r="G147" s="25">
        <f t="shared" si="11"/>
        <v>13200</v>
      </c>
      <c r="H147" s="25" t="str">
        <f t="shared" ca="1" si="12"/>
        <v>=IF(E147&gt;30000,E147*0.1,0)</v>
      </c>
    </row>
    <row r="148" spans="1:8">
      <c r="A148" s="25" t="s">
        <v>90</v>
      </c>
      <c r="B148" s="25" t="s">
        <v>105</v>
      </c>
      <c r="C148" s="25">
        <v>38</v>
      </c>
      <c r="D148" s="25">
        <v>1191</v>
      </c>
      <c r="E148" s="25">
        <f t="shared" si="9"/>
        <v>45258</v>
      </c>
      <c r="F148" s="25">
        <f t="shared" si="10"/>
        <v>4525.8</v>
      </c>
      <c r="G148" s="25">
        <f t="shared" si="11"/>
        <v>4525.8</v>
      </c>
      <c r="H148" s="25" t="str">
        <f t="shared" ca="1" si="12"/>
        <v>=IF(E148&gt;30000,E148*0.1,0)</v>
      </c>
    </row>
    <row r="149" spans="1:8">
      <c r="A149" s="25" t="s">
        <v>99</v>
      </c>
      <c r="B149" s="25" t="s">
        <v>105</v>
      </c>
      <c r="C149" s="25">
        <v>61</v>
      </c>
      <c r="D149" s="25">
        <v>1468</v>
      </c>
      <c r="E149" s="25">
        <f t="shared" si="9"/>
        <v>89548</v>
      </c>
      <c r="F149" s="25">
        <f t="shared" si="10"/>
        <v>8954.8000000000011</v>
      </c>
      <c r="G149" s="25">
        <f t="shared" si="11"/>
        <v>8954.8000000000011</v>
      </c>
      <c r="H149" s="25" t="str">
        <f t="shared" ca="1" si="12"/>
        <v>=IF(E149&gt;30000,E149*0.1,0)</v>
      </c>
    </row>
    <row r="150" spans="1:8">
      <c r="A150" s="25" t="s">
        <v>96</v>
      </c>
      <c r="B150" s="25" t="s">
        <v>100</v>
      </c>
      <c r="C150" s="25">
        <v>64</v>
      </c>
      <c r="D150" s="25">
        <v>1159</v>
      </c>
      <c r="E150" s="25">
        <f t="shared" si="9"/>
        <v>74176</v>
      </c>
      <c r="F150" s="25">
        <f t="shared" si="10"/>
        <v>7417.6</v>
      </c>
      <c r="G150" s="25">
        <f t="shared" si="11"/>
        <v>7417.6</v>
      </c>
      <c r="H150" s="25" t="str">
        <f t="shared" ca="1" si="12"/>
        <v>=IF(E150&gt;30000,E150*0.1,0)</v>
      </c>
    </row>
    <row r="151" spans="1:8">
      <c r="A151" s="25" t="s">
        <v>110</v>
      </c>
      <c r="B151" s="25" t="s">
        <v>107</v>
      </c>
      <c r="C151" s="25">
        <v>15</v>
      </c>
      <c r="D151" s="25">
        <v>1297</v>
      </c>
      <c r="E151" s="25">
        <f t="shared" si="9"/>
        <v>19455</v>
      </c>
      <c r="F151" s="25">
        <f t="shared" si="10"/>
        <v>0</v>
      </c>
      <c r="G151" s="25">
        <f t="shared" si="11"/>
        <v>0</v>
      </c>
      <c r="H151" s="25" t="str">
        <f t="shared" ca="1" si="12"/>
        <v>=IF(E151&gt;30000,E151*0.1,0)</v>
      </c>
    </row>
    <row r="152" spans="1:8">
      <c r="A152" s="25" t="s">
        <v>96</v>
      </c>
      <c r="B152" s="25" t="s">
        <v>105</v>
      </c>
      <c r="C152" s="25">
        <v>97</v>
      </c>
      <c r="D152" s="25">
        <v>1490</v>
      </c>
      <c r="E152" s="25">
        <f t="shared" si="9"/>
        <v>144530</v>
      </c>
      <c r="F152" s="25">
        <f t="shared" si="10"/>
        <v>14453</v>
      </c>
      <c r="G152" s="25">
        <f t="shared" si="11"/>
        <v>14453</v>
      </c>
      <c r="H152" s="25" t="str">
        <f t="shared" ca="1" si="12"/>
        <v>=IF(E152&gt;30000,E152*0.1,0)</v>
      </c>
    </row>
    <row r="153" spans="1:8">
      <c r="A153" s="25" t="s">
        <v>104</v>
      </c>
      <c r="B153" s="25" t="s">
        <v>105</v>
      </c>
      <c r="C153" s="25">
        <v>26</v>
      </c>
      <c r="D153" s="25">
        <v>1371</v>
      </c>
      <c r="E153" s="25">
        <f t="shared" si="9"/>
        <v>35646</v>
      </c>
      <c r="F153" s="25">
        <f t="shared" si="10"/>
        <v>3564.6000000000004</v>
      </c>
      <c r="G153" s="25">
        <f t="shared" si="11"/>
        <v>3564.6000000000004</v>
      </c>
      <c r="H153" s="25" t="str">
        <f t="shared" ca="1" si="12"/>
        <v>=IF(E153&gt;30000,E153*0.1,0)</v>
      </c>
    </row>
    <row r="154" spans="1:8">
      <c r="A154" s="25" t="s">
        <v>99</v>
      </c>
      <c r="B154" s="25" t="s">
        <v>97</v>
      </c>
      <c r="C154" s="25">
        <v>70</v>
      </c>
      <c r="D154" s="25">
        <v>1050</v>
      </c>
      <c r="E154" s="25">
        <f t="shared" si="9"/>
        <v>73500</v>
      </c>
      <c r="F154" s="25">
        <f t="shared" si="10"/>
        <v>7350</v>
      </c>
      <c r="G154" s="25">
        <f t="shared" si="11"/>
        <v>7350</v>
      </c>
      <c r="H154" s="25" t="str">
        <f t="shared" ca="1" si="12"/>
        <v>=IF(E154&gt;30000,E154*0.1,0)</v>
      </c>
    </row>
    <row r="155" spans="1:8">
      <c r="A155" s="25" t="s">
        <v>104</v>
      </c>
      <c r="B155" s="25" t="s">
        <v>107</v>
      </c>
      <c r="C155" s="25">
        <v>42</v>
      </c>
      <c r="D155" s="25">
        <v>1205</v>
      </c>
      <c r="E155" s="25">
        <f t="shared" si="9"/>
        <v>50610</v>
      </c>
      <c r="F155" s="25">
        <f t="shared" si="10"/>
        <v>5061</v>
      </c>
      <c r="G155" s="25">
        <f t="shared" si="11"/>
        <v>5061</v>
      </c>
      <c r="H155" s="25" t="str">
        <f t="shared" ca="1" si="12"/>
        <v>=IF(E155&gt;30000,E155*0.1,0)</v>
      </c>
    </row>
    <row r="156" spans="1:8">
      <c r="A156" s="25" t="s">
        <v>96</v>
      </c>
      <c r="B156" s="25" t="s">
        <v>97</v>
      </c>
      <c r="C156" s="25">
        <v>80</v>
      </c>
      <c r="D156" s="25">
        <v>1251</v>
      </c>
      <c r="E156" s="25">
        <f t="shared" si="9"/>
        <v>100080</v>
      </c>
      <c r="F156" s="25">
        <f t="shared" si="10"/>
        <v>10008</v>
      </c>
      <c r="G156" s="25">
        <f t="shared" si="11"/>
        <v>10008</v>
      </c>
      <c r="H156" s="25" t="str">
        <f t="shared" ca="1" si="12"/>
        <v>=IF(E156&gt;30000,E156*0.1,0)</v>
      </c>
    </row>
    <row r="157" spans="1:8">
      <c r="A157" s="25" t="s">
        <v>104</v>
      </c>
      <c r="B157" s="25" t="s">
        <v>92</v>
      </c>
      <c r="C157" s="25">
        <v>2</v>
      </c>
      <c r="D157" s="25">
        <v>1373</v>
      </c>
      <c r="E157" s="25">
        <f t="shared" si="9"/>
        <v>2746</v>
      </c>
      <c r="F157" s="25">
        <f t="shared" si="10"/>
        <v>0</v>
      </c>
      <c r="G157" s="25">
        <f t="shared" si="11"/>
        <v>0</v>
      </c>
      <c r="H157" s="25" t="str">
        <f t="shared" ca="1" si="12"/>
        <v>=IF(E157&gt;30000,E157*0.1,0)</v>
      </c>
    </row>
    <row r="158" spans="1:8">
      <c r="A158" s="25" t="s">
        <v>109</v>
      </c>
      <c r="B158" s="25" t="s">
        <v>91</v>
      </c>
      <c r="C158" s="25">
        <v>80</v>
      </c>
      <c r="D158" s="25">
        <v>1445</v>
      </c>
      <c r="E158" s="25">
        <f t="shared" si="9"/>
        <v>115600</v>
      </c>
      <c r="F158" s="25">
        <f t="shared" si="10"/>
        <v>11560</v>
      </c>
      <c r="G158" s="25">
        <f t="shared" si="11"/>
        <v>11560</v>
      </c>
      <c r="H158" s="25" t="str">
        <f t="shared" ca="1" si="12"/>
        <v>=IF(E158&gt;30000,E158*0.1,0)</v>
      </c>
    </row>
    <row r="159" spans="1:8">
      <c r="A159" s="25" t="s">
        <v>110</v>
      </c>
      <c r="B159" s="25" t="s">
        <v>100</v>
      </c>
      <c r="C159" s="25">
        <v>73</v>
      </c>
      <c r="D159" s="25">
        <v>1237</v>
      </c>
      <c r="E159" s="25">
        <f t="shared" si="9"/>
        <v>90301</v>
      </c>
      <c r="F159" s="25">
        <f t="shared" si="10"/>
        <v>9030.1</v>
      </c>
      <c r="G159" s="25">
        <f t="shared" si="11"/>
        <v>9030.1</v>
      </c>
      <c r="H159" s="25" t="str">
        <f t="shared" ca="1" si="12"/>
        <v>=IF(E159&gt;30000,E159*0.1,0)</v>
      </c>
    </row>
    <row r="160" spans="1:8">
      <c r="A160" s="25" t="s">
        <v>99</v>
      </c>
      <c r="B160" s="25" t="s">
        <v>91</v>
      </c>
      <c r="C160" s="25">
        <v>22</v>
      </c>
      <c r="D160" s="25">
        <v>1369</v>
      </c>
      <c r="E160" s="25">
        <f t="shared" si="9"/>
        <v>30118</v>
      </c>
      <c r="F160" s="25">
        <f t="shared" si="10"/>
        <v>3011.8</v>
      </c>
      <c r="G160" s="25">
        <f t="shared" si="11"/>
        <v>3011.8</v>
      </c>
      <c r="H160" s="25" t="str">
        <f t="shared" ca="1" si="12"/>
        <v>=IF(E160&gt;30000,E160*0.1,0)</v>
      </c>
    </row>
    <row r="161" spans="1:8">
      <c r="A161" s="25" t="s">
        <v>96</v>
      </c>
      <c r="B161" s="25" t="s">
        <v>92</v>
      </c>
      <c r="C161" s="25">
        <v>52</v>
      </c>
      <c r="D161" s="25">
        <v>1366</v>
      </c>
      <c r="E161" s="25">
        <f t="shared" si="9"/>
        <v>71032</v>
      </c>
      <c r="F161" s="25">
        <f t="shared" si="10"/>
        <v>7103.2000000000007</v>
      </c>
      <c r="G161" s="25">
        <f t="shared" si="11"/>
        <v>7103.2000000000007</v>
      </c>
      <c r="H161" s="25" t="str">
        <f t="shared" ca="1" si="12"/>
        <v>=IF(E161&gt;30000,E161*0.1,0)</v>
      </c>
    </row>
    <row r="162" spans="1:8">
      <c r="A162" s="25" t="s">
        <v>90</v>
      </c>
      <c r="B162" s="25" t="s">
        <v>105</v>
      </c>
      <c r="C162" s="25">
        <v>83</v>
      </c>
      <c r="D162" s="25">
        <v>1372</v>
      </c>
      <c r="E162" s="25">
        <f t="shared" si="9"/>
        <v>113876</v>
      </c>
      <c r="F162" s="25">
        <f t="shared" si="10"/>
        <v>11387.6</v>
      </c>
      <c r="G162" s="25">
        <f t="shared" si="11"/>
        <v>11387.6</v>
      </c>
      <c r="H162" s="25" t="str">
        <f t="shared" ca="1" si="12"/>
        <v>=IF(E162&gt;30000,E162*0.1,0)</v>
      </c>
    </row>
    <row r="163" spans="1:8">
      <c r="A163" s="25" t="s">
        <v>96</v>
      </c>
      <c r="B163" s="25" t="s">
        <v>94</v>
      </c>
      <c r="C163" s="25">
        <v>17</v>
      </c>
      <c r="D163" s="25">
        <v>1312</v>
      </c>
      <c r="E163" s="25">
        <f t="shared" si="9"/>
        <v>22304</v>
      </c>
      <c r="F163" s="25">
        <f t="shared" si="10"/>
        <v>2230.4</v>
      </c>
      <c r="G163" s="25">
        <f t="shared" si="11"/>
        <v>0</v>
      </c>
      <c r="H163" s="25" t="str">
        <f t="shared" ca="1" si="12"/>
        <v>=IF(E163&gt;30000,E163*0.1,0)</v>
      </c>
    </row>
    <row r="164" spans="1:8">
      <c r="A164" s="25" t="s">
        <v>90</v>
      </c>
      <c r="B164" s="25" t="s">
        <v>92</v>
      </c>
      <c r="C164" s="25">
        <v>41</v>
      </c>
      <c r="D164" s="25">
        <v>1192</v>
      </c>
      <c r="E164" s="25">
        <f t="shared" si="9"/>
        <v>48872</v>
      </c>
      <c r="F164" s="25">
        <f t="shared" si="10"/>
        <v>4887.2</v>
      </c>
      <c r="G164" s="25">
        <f t="shared" si="11"/>
        <v>4887.2</v>
      </c>
      <c r="H164" s="25" t="str">
        <f t="shared" ca="1" si="12"/>
        <v>=IF(E164&gt;30000,E164*0.1,0)</v>
      </c>
    </row>
    <row r="165" spans="1:8">
      <c r="A165" s="25" t="s">
        <v>109</v>
      </c>
      <c r="B165" s="25" t="s">
        <v>94</v>
      </c>
      <c r="C165" s="25">
        <v>98</v>
      </c>
      <c r="D165" s="25">
        <v>1496</v>
      </c>
      <c r="E165" s="25">
        <f t="shared" si="9"/>
        <v>146608</v>
      </c>
      <c r="F165" s="25">
        <f t="shared" si="10"/>
        <v>14660.800000000001</v>
      </c>
      <c r="G165" s="25">
        <f t="shared" si="11"/>
        <v>14660.800000000001</v>
      </c>
      <c r="H165" s="25" t="str">
        <f t="shared" ca="1" si="12"/>
        <v>=IF(E165&gt;30000,E165*0.1,0)</v>
      </c>
    </row>
    <row r="166" spans="1:8">
      <c r="A166" s="25" t="s">
        <v>110</v>
      </c>
      <c r="B166" s="25" t="s">
        <v>92</v>
      </c>
      <c r="C166" s="25">
        <v>7</v>
      </c>
      <c r="D166" s="25">
        <v>1055</v>
      </c>
      <c r="E166" s="25">
        <f t="shared" si="9"/>
        <v>7385</v>
      </c>
      <c r="F166" s="25">
        <f t="shared" si="10"/>
        <v>0</v>
      </c>
      <c r="G166" s="25">
        <f t="shared" si="11"/>
        <v>0</v>
      </c>
      <c r="H166" s="25" t="str">
        <f t="shared" ca="1" si="12"/>
        <v>=IF(E166&gt;30000,E166*0.1,0)</v>
      </c>
    </row>
    <row r="167" spans="1:8">
      <c r="A167" s="25" t="s">
        <v>110</v>
      </c>
      <c r="B167" s="25" t="s">
        <v>97</v>
      </c>
      <c r="C167" s="25">
        <v>25</v>
      </c>
      <c r="D167" s="25">
        <v>1038</v>
      </c>
      <c r="E167" s="25">
        <f t="shared" si="9"/>
        <v>25950</v>
      </c>
      <c r="F167" s="25">
        <f t="shared" si="10"/>
        <v>2595</v>
      </c>
      <c r="G167" s="25">
        <f t="shared" si="11"/>
        <v>0</v>
      </c>
      <c r="H167" s="25" t="str">
        <f t="shared" ca="1" si="12"/>
        <v>=IF(E167&gt;30000,E167*0.1,0)</v>
      </c>
    </row>
    <row r="168" spans="1:8">
      <c r="A168" s="25" t="s">
        <v>109</v>
      </c>
      <c r="B168" s="25" t="s">
        <v>97</v>
      </c>
      <c r="C168" s="25">
        <v>55</v>
      </c>
      <c r="D168" s="25">
        <v>1433</v>
      </c>
      <c r="E168" s="25">
        <f t="shared" si="9"/>
        <v>78815</v>
      </c>
      <c r="F168" s="25">
        <f t="shared" si="10"/>
        <v>7881.5</v>
      </c>
      <c r="G168" s="25">
        <f t="shared" si="11"/>
        <v>7881.5</v>
      </c>
      <c r="H168" s="25" t="str">
        <f t="shared" ca="1" si="12"/>
        <v>=IF(E168&gt;30000,E168*0.1,0)</v>
      </c>
    </row>
    <row r="169" spans="1:8">
      <c r="A169" s="25" t="s">
        <v>104</v>
      </c>
      <c r="B169" s="25" t="s">
        <v>94</v>
      </c>
      <c r="C169" s="25">
        <v>92</v>
      </c>
      <c r="D169" s="25">
        <v>1212</v>
      </c>
      <c r="E169" s="25">
        <f t="shared" si="9"/>
        <v>111504</v>
      </c>
      <c r="F169" s="25">
        <f t="shared" si="10"/>
        <v>11150.400000000001</v>
      </c>
      <c r="G169" s="25">
        <f t="shared" si="11"/>
        <v>11150.400000000001</v>
      </c>
      <c r="H169" s="25" t="str">
        <f t="shared" ca="1" si="12"/>
        <v>=IF(E169&gt;30000,E169*0.1,0)</v>
      </c>
    </row>
    <row r="170" spans="1:8">
      <c r="A170" s="25" t="s">
        <v>90</v>
      </c>
      <c r="B170" s="25" t="s">
        <v>100</v>
      </c>
      <c r="C170" s="25">
        <v>44</v>
      </c>
      <c r="D170" s="25">
        <v>1311</v>
      </c>
      <c r="E170" s="25">
        <f t="shared" si="9"/>
        <v>57684</v>
      </c>
      <c r="F170" s="25">
        <f t="shared" si="10"/>
        <v>5768.4000000000005</v>
      </c>
      <c r="G170" s="25">
        <f t="shared" si="11"/>
        <v>5768.4000000000005</v>
      </c>
      <c r="H170" s="25" t="str">
        <f t="shared" ca="1" si="12"/>
        <v>=IF(E170&gt;30000,E170*0.1,0)</v>
      </c>
    </row>
    <row r="171" spans="1:8">
      <c r="A171" s="25" t="s">
        <v>109</v>
      </c>
      <c r="B171" s="25" t="s">
        <v>91</v>
      </c>
      <c r="C171" s="25">
        <v>11</v>
      </c>
      <c r="D171" s="25">
        <v>1362</v>
      </c>
      <c r="E171" s="25">
        <f t="shared" si="9"/>
        <v>14982</v>
      </c>
      <c r="F171" s="25">
        <f t="shared" si="10"/>
        <v>0</v>
      </c>
      <c r="G171" s="25">
        <f t="shared" si="11"/>
        <v>0</v>
      </c>
      <c r="H171" s="25" t="str">
        <f t="shared" ca="1" si="12"/>
        <v>=IF(E171&gt;30000,E171*0.1,0)</v>
      </c>
    </row>
    <row r="172" spans="1:8">
      <c r="A172" s="25" t="s">
        <v>104</v>
      </c>
      <c r="B172" s="25" t="s">
        <v>92</v>
      </c>
      <c r="C172" s="25">
        <v>91</v>
      </c>
      <c r="D172" s="25">
        <v>1324</v>
      </c>
      <c r="E172" s="25">
        <f t="shared" si="9"/>
        <v>120484</v>
      </c>
      <c r="F172" s="25">
        <f t="shared" si="10"/>
        <v>12048.400000000001</v>
      </c>
      <c r="G172" s="25">
        <f t="shared" si="11"/>
        <v>12048.400000000001</v>
      </c>
      <c r="H172" s="25" t="str">
        <f t="shared" ca="1" si="12"/>
        <v>=IF(E172&gt;30000,E172*0.1,0)</v>
      </c>
    </row>
    <row r="173" spans="1:8">
      <c r="A173" s="25" t="s">
        <v>104</v>
      </c>
      <c r="B173" s="25" t="s">
        <v>105</v>
      </c>
      <c r="C173" s="25">
        <v>24</v>
      </c>
      <c r="D173" s="25">
        <v>1328</v>
      </c>
      <c r="E173" s="25">
        <f t="shared" si="9"/>
        <v>31872</v>
      </c>
      <c r="F173" s="25">
        <f t="shared" si="10"/>
        <v>3187.2000000000003</v>
      </c>
      <c r="G173" s="25">
        <f t="shared" si="11"/>
        <v>3187.2000000000003</v>
      </c>
      <c r="H173" s="25" t="str">
        <f t="shared" ca="1" si="12"/>
        <v>=IF(E173&gt;30000,E173*0.1,0)</v>
      </c>
    </row>
    <row r="174" spans="1:8">
      <c r="A174" s="25" t="s">
        <v>90</v>
      </c>
      <c r="B174" s="25" t="s">
        <v>92</v>
      </c>
      <c r="C174" s="25">
        <v>4</v>
      </c>
      <c r="D174" s="25">
        <v>1425</v>
      </c>
      <c r="E174" s="25">
        <f t="shared" si="9"/>
        <v>5700</v>
      </c>
      <c r="F174" s="25">
        <f t="shared" si="10"/>
        <v>0</v>
      </c>
      <c r="G174" s="25">
        <f t="shared" si="11"/>
        <v>0</v>
      </c>
      <c r="H174" s="25" t="str">
        <f t="shared" ca="1" si="12"/>
        <v>=IF(E174&gt;30000,E174*0.1,0)</v>
      </c>
    </row>
    <row r="175" spans="1:8">
      <c r="A175" s="25" t="s">
        <v>104</v>
      </c>
      <c r="B175" s="25" t="s">
        <v>105</v>
      </c>
      <c r="C175" s="25">
        <v>81</v>
      </c>
      <c r="D175" s="25">
        <v>1422</v>
      </c>
      <c r="E175" s="25">
        <f t="shared" si="9"/>
        <v>115182</v>
      </c>
      <c r="F175" s="25">
        <f t="shared" si="10"/>
        <v>11518.2</v>
      </c>
      <c r="G175" s="25">
        <f t="shared" si="11"/>
        <v>11518.2</v>
      </c>
      <c r="H175" s="25" t="str">
        <f t="shared" ca="1" si="12"/>
        <v>=IF(E175&gt;30000,E175*0.1,0)</v>
      </c>
    </row>
    <row r="176" spans="1:8">
      <c r="A176" s="25" t="s">
        <v>104</v>
      </c>
      <c r="B176" s="25" t="s">
        <v>94</v>
      </c>
      <c r="C176" s="25">
        <v>15</v>
      </c>
      <c r="D176" s="25">
        <v>1022</v>
      </c>
      <c r="E176" s="25">
        <f t="shared" si="9"/>
        <v>15330</v>
      </c>
      <c r="F176" s="25">
        <f t="shared" si="10"/>
        <v>0</v>
      </c>
      <c r="G176" s="25">
        <f t="shared" si="11"/>
        <v>0</v>
      </c>
      <c r="H176" s="25" t="str">
        <f t="shared" ca="1" si="12"/>
        <v>=IF(E176&gt;30000,E176*0.1,0)</v>
      </c>
    </row>
    <row r="177" spans="1:8">
      <c r="A177" s="25" t="s">
        <v>110</v>
      </c>
      <c r="B177" s="25" t="s">
        <v>94</v>
      </c>
      <c r="C177" s="25">
        <v>12</v>
      </c>
      <c r="D177" s="25">
        <v>1376</v>
      </c>
      <c r="E177" s="25">
        <f t="shared" si="9"/>
        <v>16512</v>
      </c>
      <c r="F177" s="25">
        <f t="shared" si="10"/>
        <v>0</v>
      </c>
      <c r="G177" s="25">
        <f t="shared" si="11"/>
        <v>0</v>
      </c>
      <c r="H177" s="25" t="str">
        <f t="shared" ca="1" si="12"/>
        <v>=IF(E177&gt;30000,E177*0.1,0)</v>
      </c>
    </row>
    <row r="178" spans="1:8">
      <c r="A178" s="25" t="s">
        <v>96</v>
      </c>
      <c r="B178" s="25" t="s">
        <v>91</v>
      </c>
      <c r="C178" s="25">
        <v>25</v>
      </c>
      <c r="D178" s="25">
        <v>1110</v>
      </c>
      <c r="E178" s="25">
        <f t="shared" si="9"/>
        <v>27750</v>
      </c>
      <c r="F178" s="25">
        <f t="shared" si="10"/>
        <v>2775</v>
      </c>
      <c r="G178" s="25">
        <f t="shared" si="11"/>
        <v>0</v>
      </c>
      <c r="H178" s="25" t="str">
        <f t="shared" ca="1" si="12"/>
        <v>=IF(E178&gt;30000,E178*0.1,0)</v>
      </c>
    </row>
    <row r="179" spans="1:8">
      <c r="A179" s="25" t="s">
        <v>99</v>
      </c>
      <c r="B179" s="25" t="s">
        <v>97</v>
      </c>
      <c r="C179" s="25">
        <v>62</v>
      </c>
      <c r="D179" s="25">
        <v>1200</v>
      </c>
      <c r="E179" s="25">
        <f t="shared" si="9"/>
        <v>74400</v>
      </c>
      <c r="F179" s="25">
        <f t="shared" si="10"/>
        <v>7440</v>
      </c>
      <c r="G179" s="25">
        <f t="shared" si="11"/>
        <v>7440</v>
      </c>
      <c r="H179" s="25" t="str">
        <f t="shared" ca="1" si="12"/>
        <v>=IF(E179&gt;30000,E179*0.1,0)</v>
      </c>
    </row>
    <row r="180" spans="1:8">
      <c r="A180" s="25" t="s">
        <v>99</v>
      </c>
      <c r="B180" s="25" t="s">
        <v>105</v>
      </c>
      <c r="C180" s="25">
        <v>2</v>
      </c>
      <c r="D180" s="25">
        <v>1431</v>
      </c>
      <c r="E180" s="25">
        <f t="shared" si="9"/>
        <v>2862</v>
      </c>
      <c r="F180" s="25">
        <f t="shared" si="10"/>
        <v>0</v>
      </c>
      <c r="G180" s="25">
        <f t="shared" si="11"/>
        <v>0</v>
      </c>
      <c r="H180" s="25" t="str">
        <f t="shared" ca="1" si="12"/>
        <v>=IF(E180&gt;30000,E180*0.1,0)</v>
      </c>
    </row>
    <row r="181" spans="1:8">
      <c r="A181" s="25" t="s">
        <v>109</v>
      </c>
      <c r="B181" s="25" t="s">
        <v>91</v>
      </c>
      <c r="C181" s="25">
        <v>96</v>
      </c>
      <c r="D181" s="25">
        <v>1032</v>
      </c>
      <c r="E181" s="25">
        <f t="shared" si="9"/>
        <v>99072</v>
      </c>
      <c r="F181" s="25">
        <f t="shared" si="10"/>
        <v>9907.2000000000007</v>
      </c>
      <c r="G181" s="25">
        <f t="shared" si="11"/>
        <v>9907.2000000000007</v>
      </c>
      <c r="H181" s="25" t="str">
        <f t="shared" ca="1" si="12"/>
        <v>=IF(E181&gt;30000,E181*0.1,0)</v>
      </c>
    </row>
    <row r="182" spans="1:8">
      <c r="A182" s="25" t="s">
        <v>96</v>
      </c>
      <c r="B182" s="25" t="s">
        <v>92</v>
      </c>
      <c r="C182" s="25">
        <v>39</v>
      </c>
      <c r="D182" s="25">
        <v>1397</v>
      </c>
      <c r="E182" s="25">
        <f t="shared" si="9"/>
        <v>54483</v>
      </c>
      <c r="F182" s="25">
        <f t="shared" si="10"/>
        <v>5448.3</v>
      </c>
      <c r="G182" s="25">
        <f t="shared" si="11"/>
        <v>5448.3</v>
      </c>
      <c r="H182" s="25" t="str">
        <f t="shared" ca="1" si="12"/>
        <v>=IF(E182&gt;30000,E182*0.1,0)</v>
      </c>
    </row>
    <row r="183" spans="1:8">
      <c r="A183" s="25" t="s">
        <v>110</v>
      </c>
      <c r="B183" s="25" t="s">
        <v>97</v>
      </c>
      <c r="C183" s="25">
        <v>99</v>
      </c>
      <c r="D183" s="25">
        <v>1381</v>
      </c>
      <c r="E183" s="25">
        <f t="shared" si="9"/>
        <v>136719</v>
      </c>
      <c r="F183" s="25">
        <f t="shared" si="10"/>
        <v>13671.900000000001</v>
      </c>
      <c r="G183" s="25">
        <f t="shared" si="11"/>
        <v>13671.900000000001</v>
      </c>
      <c r="H183" s="25" t="str">
        <f t="shared" ca="1" si="12"/>
        <v>=IF(E183&gt;30000,E183*0.1,0)</v>
      </c>
    </row>
    <row r="184" spans="1:8">
      <c r="A184" s="25" t="s">
        <v>99</v>
      </c>
      <c r="B184" s="25" t="s">
        <v>100</v>
      </c>
      <c r="C184" s="25">
        <v>81</v>
      </c>
      <c r="D184" s="25">
        <v>1024</v>
      </c>
      <c r="E184" s="25">
        <f t="shared" si="9"/>
        <v>82944</v>
      </c>
      <c r="F184" s="25">
        <f t="shared" si="10"/>
        <v>8294.4</v>
      </c>
      <c r="G184" s="25">
        <f t="shared" si="11"/>
        <v>8294.4</v>
      </c>
      <c r="H184" s="25" t="str">
        <f t="shared" ca="1" si="12"/>
        <v>=IF(E184&gt;30000,E184*0.1,0)</v>
      </c>
    </row>
    <row r="185" spans="1:8">
      <c r="A185" s="25" t="s">
        <v>90</v>
      </c>
      <c r="B185" s="25" t="s">
        <v>94</v>
      </c>
      <c r="C185" s="25">
        <v>57</v>
      </c>
      <c r="D185" s="25">
        <v>1200</v>
      </c>
      <c r="E185" s="25">
        <f t="shared" si="9"/>
        <v>68400</v>
      </c>
      <c r="F185" s="25">
        <f t="shared" si="10"/>
        <v>6840</v>
      </c>
      <c r="G185" s="25">
        <f t="shared" si="11"/>
        <v>6840</v>
      </c>
      <c r="H185" s="25" t="str">
        <f t="shared" ca="1" si="12"/>
        <v>=IF(E185&gt;30000,E185*0.1,0)</v>
      </c>
    </row>
    <row r="186" spans="1:8">
      <c r="A186" s="25" t="s">
        <v>109</v>
      </c>
      <c r="B186" s="25" t="s">
        <v>107</v>
      </c>
      <c r="C186" s="25">
        <v>87</v>
      </c>
      <c r="D186" s="25">
        <v>1042</v>
      </c>
      <c r="E186" s="25">
        <f t="shared" si="9"/>
        <v>90654</v>
      </c>
      <c r="F186" s="25">
        <f t="shared" si="10"/>
        <v>9065.4</v>
      </c>
      <c r="G186" s="25">
        <f t="shared" si="11"/>
        <v>9065.4</v>
      </c>
      <c r="H186" s="25" t="str">
        <f t="shared" ca="1" si="12"/>
        <v>=IF(E186&gt;30000,E186*0.1,0)</v>
      </c>
    </row>
    <row r="187" spans="1:8">
      <c r="A187" s="25" t="s">
        <v>109</v>
      </c>
      <c r="B187" s="25" t="s">
        <v>97</v>
      </c>
      <c r="C187" s="25">
        <v>81</v>
      </c>
      <c r="D187" s="25">
        <v>1183</v>
      </c>
      <c r="E187" s="25">
        <f t="shared" si="9"/>
        <v>95823</v>
      </c>
      <c r="F187" s="25">
        <f t="shared" si="10"/>
        <v>9582.3000000000011</v>
      </c>
      <c r="G187" s="25">
        <f t="shared" si="11"/>
        <v>9582.3000000000011</v>
      </c>
      <c r="H187" s="25" t="str">
        <f t="shared" ca="1" si="12"/>
        <v>=IF(E187&gt;30000,E187*0.1,0)</v>
      </c>
    </row>
    <row r="188" spans="1:8">
      <c r="A188" s="25" t="s">
        <v>110</v>
      </c>
      <c r="B188" s="25" t="s">
        <v>107</v>
      </c>
      <c r="C188" s="25">
        <v>59</v>
      </c>
      <c r="D188" s="25">
        <v>1180</v>
      </c>
      <c r="E188" s="25">
        <f t="shared" si="9"/>
        <v>69620</v>
      </c>
      <c r="F188" s="25">
        <f t="shared" si="10"/>
        <v>6962</v>
      </c>
      <c r="G188" s="25">
        <f t="shared" si="11"/>
        <v>6962</v>
      </c>
      <c r="H188" s="25" t="str">
        <f t="shared" ca="1" si="12"/>
        <v>=IF(E188&gt;30000,E188*0.1,0)</v>
      </c>
    </row>
    <row r="189" spans="1:8">
      <c r="A189" s="25" t="s">
        <v>90</v>
      </c>
      <c r="B189" s="25" t="s">
        <v>92</v>
      </c>
      <c r="C189" s="25">
        <v>8</v>
      </c>
      <c r="D189" s="25">
        <v>1365</v>
      </c>
      <c r="E189" s="25">
        <f t="shared" si="9"/>
        <v>10920</v>
      </c>
      <c r="F189" s="25">
        <f t="shared" si="10"/>
        <v>0</v>
      </c>
      <c r="G189" s="25">
        <f t="shared" si="11"/>
        <v>0</v>
      </c>
      <c r="H189" s="25" t="str">
        <f t="shared" ca="1" si="12"/>
        <v>=IF(E189&gt;30000,E189*0.1,0)</v>
      </c>
    </row>
    <row r="190" spans="1:8">
      <c r="A190" s="25" t="s">
        <v>90</v>
      </c>
      <c r="B190" s="25" t="s">
        <v>107</v>
      </c>
      <c r="C190" s="25">
        <v>23</v>
      </c>
      <c r="D190" s="25">
        <v>1035</v>
      </c>
      <c r="E190" s="25">
        <f t="shared" si="9"/>
        <v>23805</v>
      </c>
      <c r="F190" s="25">
        <f t="shared" si="10"/>
        <v>2380.5</v>
      </c>
      <c r="G190" s="25">
        <f t="shared" si="11"/>
        <v>0</v>
      </c>
      <c r="H190" s="25" t="str">
        <f t="shared" ca="1" si="12"/>
        <v>=IF(E190&gt;30000,E190*0.1,0)</v>
      </c>
    </row>
    <row r="191" spans="1:8">
      <c r="A191" s="25" t="s">
        <v>109</v>
      </c>
      <c r="B191" s="25" t="s">
        <v>100</v>
      </c>
      <c r="C191" s="25">
        <v>88</v>
      </c>
      <c r="D191" s="25">
        <v>1021</v>
      </c>
      <c r="E191" s="25">
        <f t="shared" si="9"/>
        <v>89848</v>
      </c>
      <c r="F191" s="25">
        <f t="shared" si="10"/>
        <v>8984.8000000000011</v>
      </c>
      <c r="G191" s="25">
        <f t="shared" si="11"/>
        <v>8984.8000000000011</v>
      </c>
      <c r="H191" s="25" t="str">
        <f t="shared" ca="1" si="12"/>
        <v>=IF(E191&gt;30000,E191*0.1,0)</v>
      </c>
    </row>
    <row r="192" spans="1:8">
      <c r="A192" s="25" t="s">
        <v>90</v>
      </c>
      <c r="B192" s="25" t="s">
        <v>100</v>
      </c>
      <c r="C192" s="25">
        <v>57</v>
      </c>
      <c r="D192" s="25">
        <v>1053</v>
      </c>
      <c r="E192" s="25">
        <f t="shared" si="9"/>
        <v>60021</v>
      </c>
      <c r="F192" s="25">
        <f t="shared" si="10"/>
        <v>6002.1</v>
      </c>
      <c r="G192" s="25">
        <f t="shared" si="11"/>
        <v>6002.1</v>
      </c>
      <c r="H192" s="25" t="str">
        <f t="shared" ca="1" si="12"/>
        <v>=IF(E192&gt;30000,E192*0.1,0)</v>
      </c>
    </row>
    <row r="193" spans="1:8">
      <c r="A193" s="25" t="s">
        <v>90</v>
      </c>
      <c r="B193" s="25" t="s">
        <v>94</v>
      </c>
      <c r="C193" s="25">
        <v>6</v>
      </c>
      <c r="D193" s="25">
        <v>1254</v>
      </c>
      <c r="E193" s="25">
        <f t="shared" si="9"/>
        <v>7524</v>
      </c>
      <c r="F193" s="25">
        <f t="shared" si="10"/>
        <v>0</v>
      </c>
      <c r="G193" s="25">
        <f t="shared" si="11"/>
        <v>0</v>
      </c>
      <c r="H193" s="25" t="str">
        <f t="shared" ca="1" si="12"/>
        <v>=IF(E193&gt;30000,E193*0.1,0)</v>
      </c>
    </row>
    <row r="194" spans="1:8">
      <c r="A194" s="25" t="s">
        <v>109</v>
      </c>
      <c r="B194" s="25" t="s">
        <v>100</v>
      </c>
      <c r="C194" s="25">
        <v>80</v>
      </c>
      <c r="D194" s="25">
        <v>1459</v>
      </c>
      <c r="E194" s="25">
        <f t="shared" ref="E194:E257" si="13">C194*D194</f>
        <v>116720</v>
      </c>
      <c r="F194" s="25">
        <f t="shared" ref="F194:F257" si="14">IF(E194&gt;=20000,E194*10%,0)</f>
        <v>11672</v>
      </c>
      <c r="G194" s="25">
        <f t="shared" ref="G194:G257" si="15">IF(E194&gt;30000,E194*0.1,0)</f>
        <v>11672</v>
      </c>
      <c r="H194" s="25" t="str">
        <f t="shared" ref="H194:H257" ca="1" si="16">_xlfn.FORMULATEXT(G194)</f>
        <v>=IF(E194&gt;30000,E194*0.1,0)</v>
      </c>
    </row>
    <row r="195" spans="1:8">
      <c r="A195" s="25" t="s">
        <v>109</v>
      </c>
      <c r="B195" s="25" t="s">
        <v>92</v>
      </c>
      <c r="C195" s="25">
        <v>74</v>
      </c>
      <c r="D195" s="25">
        <v>1459</v>
      </c>
      <c r="E195" s="25">
        <f t="shared" si="13"/>
        <v>107966</v>
      </c>
      <c r="F195" s="25">
        <f t="shared" si="14"/>
        <v>10796.6</v>
      </c>
      <c r="G195" s="25">
        <f t="shared" si="15"/>
        <v>10796.6</v>
      </c>
      <c r="H195" s="25" t="str">
        <f t="shared" ca="1" si="16"/>
        <v>=IF(E195&gt;30000,E195*0.1,0)</v>
      </c>
    </row>
    <row r="196" spans="1:8">
      <c r="A196" s="25" t="s">
        <v>110</v>
      </c>
      <c r="B196" s="25" t="s">
        <v>91</v>
      </c>
      <c r="C196" s="25">
        <v>35</v>
      </c>
      <c r="D196" s="25">
        <v>1142</v>
      </c>
      <c r="E196" s="25">
        <f t="shared" si="13"/>
        <v>39970</v>
      </c>
      <c r="F196" s="25">
        <f t="shared" si="14"/>
        <v>3997</v>
      </c>
      <c r="G196" s="25">
        <f t="shared" si="15"/>
        <v>3997</v>
      </c>
      <c r="H196" s="25" t="str">
        <f t="shared" ca="1" si="16"/>
        <v>=IF(E196&gt;30000,E196*0.1,0)</v>
      </c>
    </row>
    <row r="197" spans="1:8">
      <c r="A197" s="25" t="s">
        <v>96</v>
      </c>
      <c r="B197" s="25" t="s">
        <v>100</v>
      </c>
      <c r="C197" s="25">
        <v>26</v>
      </c>
      <c r="D197" s="25">
        <v>1500</v>
      </c>
      <c r="E197" s="25">
        <f t="shared" si="13"/>
        <v>39000</v>
      </c>
      <c r="F197" s="25">
        <f t="shared" si="14"/>
        <v>3900</v>
      </c>
      <c r="G197" s="25">
        <f t="shared" si="15"/>
        <v>3900</v>
      </c>
      <c r="H197" s="25" t="str">
        <f t="shared" ca="1" si="16"/>
        <v>=IF(E197&gt;30000,E197*0.1,0)</v>
      </c>
    </row>
    <row r="198" spans="1:8">
      <c r="A198" s="25" t="s">
        <v>99</v>
      </c>
      <c r="B198" s="25" t="s">
        <v>91</v>
      </c>
      <c r="C198" s="25">
        <v>12</v>
      </c>
      <c r="D198" s="25">
        <v>1266</v>
      </c>
      <c r="E198" s="25">
        <f t="shared" si="13"/>
        <v>15192</v>
      </c>
      <c r="F198" s="25">
        <f t="shared" si="14"/>
        <v>0</v>
      </c>
      <c r="G198" s="25">
        <f t="shared" si="15"/>
        <v>0</v>
      </c>
      <c r="H198" s="25" t="str">
        <f t="shared" ca="1" si="16"/>
        <v>=IF(E198&gt;30000,E198*0.1,0)</v>
      </c>
    </row>
    <row r="199" spans="1:8">
      <c r="A199" s="25" t="s">
        <v>99</v>
      </c>
      <c r="B199" s="25" t="s">
        <v>94</v>
      </c>
      <c r="C199" s="25">
        <v>5</v>
      </c>
      <c r="D199" s="25">
        <v>1043</v>
      </c>
      <c r="E199" s="25">
        <f t="shared" si="13"/>
        <v>5215</v>
      </c>
      <c r="F199" s="25">
        <f t="shared" si="14"/>
        <v>0</v>
      </c>
      <c r="G199" s="25">
        <f t="shared" si="15"/>
        <v>0</v>
      </c>
      <c r="H199" s="25" t="str">
        <f t="shared" ca="1" si="16"/>
        <v>=IF(E199&gt;30000,E199*0.1,0)</v>
      </c>
    </row>
    <row r="200" spans="1:8">
      <c r="A200" s="25" t="s">
        <v>104</v>
      </c>
      <c r="B200" s="25" t="s">
        <v>92</v>
      </c>
      <c r="C200" s="25">
        <v>19</v>
      </c>
      <c r="D200" s="25">
        <v>1001</v>
      </c>
      <c r="E200" s="25">
        <f t="shared" si="13"/>
        <v>19019</v>
      </c>
      <c r="F200" s="25">
        <f t="shared" si="14"/>
        <v>0</v>
      </c>
      <c r="G200" s="25">
        <f t="shared" si="15"/>
        <v>0</v>
      </c>
      <c r="H200" s="25" t="str">
        <f t="shared" ca="1" si="16"/>
        <v>=IF(E200&gt;30000,E200*0.1,0)</v>
      </c>
    </row>
    <row r="201" spans="1:8">
      <c r="A201" s="25" t="s">
        <v>110</v>
      </c>
      <c r="B201" s="25" t="s">
        <v>107</v>
      </c>
      <c r="C201" s="25">
        <v>100</v>
      </c>
      <c r="D201" s="25">
        <v>1181</v>
      </c>
      <c r="E201" s="25">
        <f t="shared" si="13"/>
        <v>118100</v>
      </c>
      <c r="F201" s="25">
        <f t="shared" si="14"/>
        <v>11810</v>
      </c>
      <c r="G201" s="25">
        <f t="shared" si="15"/>
        <v>11810</v>
      </c>
      <c r="H201" s="25" t="str">
        <f t="shared" ca="1" si="16"/>
        <v>=IF(E201&gt;30000,E201*0.1,0)</v>
      </c>
    </row>
    <row r="202" spans="1:8">
      <c r="A202" s="25" t="s">
        <v>90</v>
      </c>
      <c r="B202" s="25" t="s">
        <v>97</v>
      </c>
      <c r="C202" s="25">
        <v>74</v>
      </c>
      <c r="D202" s="25">
        <v>1109</v>
      </c>
      <c r="E202" s="25">
        <f t="shared" si="13"/>
        <v>82066</v>
      </c>
      <c r="F202" s="25">
        <f t="shared" si="14"/>
        <v>8206.6</v>
      </c>
      <c r="G202" s="25">
        <f t="shared" si="15"/>
        <v>8206.6</v>
      </c>
      <c r="H202" s="25" t="str">
        <f t="shared" ca="1" si="16"/>
        <v>=IF(E202&gt;30000,E202*0.1,0)</v>
      </c>
    </row>
    <row r="203" spans="1:8">
      <c r="A203" s="25" t="s">
        <v>99</v>
      </c>
      <c r="B203" s="25" t="s">
        <v>100</v>
      </c>
      <c r="C203" s="25">
        <v>39</v>
      </c>
      <c r="D203" s="25">
        <v>1178</v>
      </c>
      <c r="E203" s="25">
        <f t="shared" si="13"/>
        <v>45942</v>
      </c>
      <c r="F203" s="25">
        <f t="shared" si="14"/>
        <v>4594.2</v>
      </c>
      <c r="G203" s="25">
        <f t="shared" si="15"/>
        <v>4594.2</v>
      </c>
      <c r="H203" s="25" t="str">
        <f t="shared" ca="1" si="16"/>
        <v>=IF(E203&gt;30000,E203*0.1,0)</v>
      </c>
    </row>
    <row r="204" spans="1:8">
      <c r="A204" s="25" t="s">
        <v>109</v>
      </c>
      <c r="B204" s="25" t="s">
        <v>100</v>
      </c>
      <c r="C204" s="25">
        <v>9</v>
      </c>
      <c r="D204" s="25">
        <v>1117</v>
      </c>
      <c r="E204" s="25">
        <f t="shared" si="13"/>
        <v>10053</v>
      </c>
      <c r="F204" s="25">
        <f t="shared" si="14"/>
        <v>0</v>
      </c>
      <c r="G204" s="25">
        <f t="shared" si="15"/>
        <v>0</v>
      </c>
      <c r="H204" s="25" t="str">
        <f t="shared" ca="1" si="16"/>
        <v>=IF(E204&gt;30000,E204*0.1,0)</v>
      </c>
    </row>
    <row r="205" spans="1:8">
      <c r="A205" s="25" t="s">
        <v>96</v>
      </c>
      <c r="B205" s="25" t="s">
        <v>92</v>
      </c>
      <c r="C205" s="25">
        <v>5</v>
      </c>
      <c r="D205" s="25">
        <v>1389</v>
      </c>
      <c r="E205" s="25">
        <f t="shared" si="13"/>
        <v>6945</v>
      </c>
      <c r="F205" s="25">
        <f t="shared" si="14"/>
        <v>0</v>
      </c>
      <c r="G205" s="25">
        <f t="shared" si="15"/>
        <v>0</v>
      </c>
      <c r="H205" s="25" t="str">
        <f t="shared" ca="1" si="16"/>
        <v>=IF(E205&gt;30000,E205*0.1,0)</v>
      </c>
    </row>
    <row r="206" spans="1:8">
      <c r="A206" s="25" t="s">
        <v>110</v>
      </c>
      <c r="B206" s="25" t="s">
        <v>107</v>
      </c>
      <c r="C206" s="25">
        <v>35</v>
      </c>
      <c r="D206" s="25">
        <v>1031</v>
      </c>
      <c r="E206" s="25">
        <f t="shared" si="13"/>
        <v>36085</v>
      </c>
      <c r="F206" s="25">
        <f t="shared" si="14"/>
        <v>3608.5</v>
      </c>
      <c r="G206" s="25">
        <f t="shared" si="15"/>
        <v>3608.5</v>
      </c>
      <c r="H206" s="25" t="str">
        <f t="shared" ca="1" si="16"/>
        <v>=IF(E206&gt;30000,E206*0.1,0)</v>
      </c>
    </row>
    <row r="207" spans="1:8">
      <c r="A207" s="25" t="s">
        <v>96</v>
      </c>
      <c r="B207" s="25" t="s">
        <v>91</v>
      </c>
      <c r="C207" s="25">
        <v>89</v>
      </c>
      <c r="D207" s="25">
        <v>1064</v>
      </c>
      <c r="E207" s="25">
        <f t="shared" si="13"/>
        <v>94696</v>
      </c>
      <c r="F207" s="25">
        <f t="shared" si="14"/>
        <v>9469.6</v>
      </c>
      <c r="G207" s="25">
        <f t="shared" si="15"/>
        <v>9469.6</v>
      </c>
      <c r="H207" s="25" t="str">
        <f t="shared" ca="1" si="16"/>
        <v>=IF(E207&gt;30000,E207*0.1,0)</v>
      </c>
    </row>
    <row r="208" spans="1:8">
      <c r="A208" s="25" t="s">
        <v>96</v>
      </c>
      <c r="B208" s="25" t="s">
        <v>94</v>
      </c>
      <c r="C208" s="25">
        <v>79</v>
      </c>
      <c r="D208" s="25">
        <v>1354</v>
      </c>
      <c r="E208" s="25">
        <f t="shared" si="13"/>
        <v>106966</v>
      </c>
      <c r="F208" s="25">
        <f t="shared" si="14"/>
        <v>10696.6</v>
      </c>
      <c r="G208" s="25">
        <f t="shared" si="15"/>
        <v>10696.6</v>
      </c>
      <c r="H208" s="25" t="str">
        <f t="shared" ca="1" si="16"/>
        <v>=IF(E208&gt;30000,E208*0.1,0)</v>
      </c>
    </row>
    <row r="209" spans="1:8">
      <c r="A209" s="25" t="s">
        <v>110</v>
      </c>
      <c r="B209" s="25" t="s">
        <v>94</v>
      </c>
      <c r="C209" s="25">
        <v>58</v>
      </c>
      <c r="D209" s="25">
        <v>1474</v>
      </c>
      <c r="E209" s="25">
        <f t="shared" si="13"/>
        <v>85492</v>
      </c>
      <c r="F209" s="25">
        <f t="shared" si="14"/>
        <v>8549.2000000000007</v>
      </c>
      <c r="G209" s="25">
        <f t="shared" si="15"/>
        <v>8549.2000000000007</v>
      </c>
      <c r="H209" s="25" t="str">
        <f t="shared" ca="1" si="16"/>
        <v>=IF(E209&gt;30000,E209*0.1,0)</v>
      </c>
    </row>
    <row r="210" spans="1:8">
      <c r="A210" s="25" t="s">
        <v>104</v>
      </c>
      <c r="B210" s="25" t="s">
        <v>107</v>
      </c>
      <c r="C210" s="25">
        <v>91</v>
      </c>
      <c r="D210" s="25">
        <v>1297</v>
      </c>
      <c r="E210" s="25">
        <f t="shared" si="13"/>
        <v>118027</v>
      </c>
      <c r="F210" s="25">
        <f t="shared" si="14"/>
        <v>11802.7</v>
      </c>
      <c r="G210" s="25">
        <f t="shared" si="15"/>
        <v>11802.7</v>
      </c>
      <c r="H210" s="25" t="str">
        <f t="shared" ca="1" si="16"/>
        <v>=IF(E210&gt;30000,E210*0.1,0)</v>
      </c>
    </row>
    <row r="211" spans="1:8">
      <c r="A211" s="25" t="s">
        <v>99</v>
      </c>
      <c r="B211" s="25" t="s">
        <v>100</v>
      </c>
      <c r="C211" s="25">
        <v>23</v>
      </c>
      <c r="D211" s="25">
        <v>1309</v>
      </c>
      <c r="E211" s="25">
        <f t="shared" si="13"/>
        <v>30107</v>
      </c>
      <c r="F211" s="25">
        <f t="shared" si="14"/>
        <v>3010.7000000000003</v>
      </c>
      <c r="G211" s="25">
        <f t="shared" si="15"/>
        <v>3010.7000000000003</v>
      </c>
      <c r="H211" s="25" t="str">
        <f t="shared" ca="1" si="16"/>
        <v>=IF(E211&gt;30000,E211*0.1,0)</v>
      </c>
    </row>
    <row r="212" spans="1:8">
      <c r="A212" s="25" t="s">
        <v>110</v>
      </c>
      <c r="B212" s="25" t="s">
        <v>100</v>
      </c>
      <c r="C212" s="25">
        <v>59</v>
      </c>
      <c r="D212" s="25">
        <v>1165</v>
      </c>
      <c r="E212" s="25">
        <f t="shared" si="13"/>
        <v>68735</v>
      </c>
      <c r="F212" s="25">
        <f t="shared" si="14"/>
        <v>6873.5</v>
      </c>
      <c r="G212" s="25">
        <f t="shared" si="15"/>
        <v>6873.5</v>
      </c>
      <c r="H212" s="25" t="str">
        <f t="shared" ca="1" si="16"/>
        <v>=IF(E212&gt;30000,E212*0.1,0)</v>
      </c>
    </row>
    <row r="213" spans="1:8">
      <c r="A213" s="25" t="s">
        <v>109</v>
      </c>
      <c r="B213" s="25" t="s">
        <v>100</v>
      </c>
      <c r="C213" s="25">
        <v>40</v>
      </c>
      <c r="D213" s="25">
        <v>1302</v>
      </c>
      <c r="E213" s="25">
        <f t="shared" si="13"/>
        <v>52080</v>
      </c>
      <c r="F213" s="25">
        <f t="shared" si="14"/>
        <v>5208</v>
      </c>
      <c r="G213" s="25">
        <f t="shared" si="15"/>
        <v>5208</v>
      </c>
      <c r="H213" s="25" t="str">
        <f t="shared" ca="1" si="16"/>
        <v>=IF(E213&gt;30000,E213*0.1,0)</v>
      </c>
    </row>
    <row r="214" spans="1:8">
      <c r="A214" s="25" t="s">
        <v>109</v>
      </c>
      <c r="B214" s="25" t="s">
        <v>91</v>
      </c>
      <c r="C214" s="25">
        <v>58</v>
      </c>
      <c r="D214" s="25">
        <v>1080</v>
      </c>
      <c r="E214" s="25">
        <f t="shared" si="13"/>
        <v>62640</v>
      </c>
      <c r="F214" s="25">
        <f t="shared" si="14"/>
        <v>6264</v>
      </c>
      <c r="G214" s="25">
        <f t="shared" si="15"/>
        <v>6264</v>
      </c>
      <c r="H214" s="25" t="str">
        <f t="shared" ca="1" si="16"/>
        <v>=IF(E214&gt;30000,E214*0.1,0)</v>
      </c>
    </row>
    <row r="215" spans="1:8">
      <c r="A215" s="25" t="s">
        <v>109</v>
      </c>
      <c r="B215" s="25" t="s">
        <v>91</v>
      </c>
      <c r="C215" s="25">
        <v>54</v>
      </c>
      <c r="D215" s="25">
        <v>1204</v>
      </c>
      <c r="E215" s="25">
        <f t="shared" si="13"/>
        <v>65016</v>
      </c>
      <c r="F215" s="25">
        <f t="shared" si="14"/>
        <v>6501.6</v>
      </c>
      <c r="G215" s="25">
        <f t="shared" si="15"/>
        <v>6501.6</v>
      </c>
      <c r="H215" s="25" t="str">
        <f t="shared" ca="1" si="16"/>
        <v>=IF(E215&gt;30000,E215*0.1,0)</v>
      </c>
    </row>
    <row r="216" spans="1:8">
      <c r="A216" s="25" t="s">
        <v>90</v>
      </c>
      <c r="B216" s="25" t="s">
        <v>97</v>
      </c>
      <c r="C216" s="25">
        <v>30</v>
      </c>
      <c r="D216" s="25">
        <v>1057</v>
      </c>
      <c r="E216" s="25">
        <f t="shared" si="13"/>
        <v>31710</v>
      </c>
      <c r="F216" s="25">
        <f t="shared" si="14"/>
        <v>3171</v>
      </c>
      <c r="G216" s="25">
        <f t="shared" si="15"/>
        <v>3171</v>
      </c>
      <c r="H216" s="25" t="str">
        <f t="shared" ca="1" si="16"/>
        <v>=IF(E216&gt;30000,E216*0.1,0)</v>
      </c>
    </row>
    <row r="217" spans="1:8">
      <c r="A217" s="25" t="s">
        <v>109</v>
      </c>
      <c r="B217" s="25" t="s">
        <v>107</v>
      </c>
      <c r="C217" s="25">
        <v>88</v>
      </c>
      <c r="D217" s="25">
        <v>1288</v>
      </c>
      <c r="E217" s="25">
        <f t="shared" si="13"/>
        <v>113344</v>
      </c>
      <c r="F217" s="25">
        <f t="shared" si="14"/>
        <v>11334.400000000001</v>
      </c>
      <c r="G217" s="25">
        <f t="shared" si="15"/>
        <v>11334.400000000001</v>
      </c>
      <c r="H217" s="25" t="str">
        <f t="shared" ca="1" si="16"/>
        <v>=IF(E217&gt;30000,E217*0.1,0)</v>
      </c>
    </row>
    <row r="218" spans="1:8">
      <c r="A218" s="25" t="s">
        <v>99</v>
      </c>
      <c r="B218" s="25" t="s">
        <v>105</v>
      </c>
      <c r="C218" s="25">
        <v>16</v>
      </c>
      <c r="D218" s="25">
        <v>1105</v>
      </c>
      <c r="E218" s="25">
        <f t="shared" si="13"/>
        <v>17680</v>
      </c>
      <c r="F218" s="25">
        <f t="shared" si="14"/>
        <v>0</v>
      </c>
      <c r="G218" s="25">
        <f t="shared" si="15"/>
        <v>0</v>
      </c>
      <c r="H218" s="25" t="str">
        <f t="shared" ca="1" si="16"/>
        <v>=IF(E218&gt;30000,E218*0.1,0)</v>
      </c>
    </row>
    <row r="219" spans="1:8">
      <c r="A219" s="25" t="s">
        <v>96</v>
      </c>
      <c r="B219" s="25" t="s">
        <v>105</v>
      </c>
      <c r="C219" s="25">
        <v>80</v>
      </c>
      <c r="D219" s="25">
        <v>1269</v>
      </c>
      <c r="E219" s="25">
        <f t="shared" si="13"/>
        <v>101520</v>
      </c>
      <c r="F219" s="25">
        <f t="shared" si="14"/>
        <v>10152</v>
      </c>
      <c r="G219" s="25">
        <f t="shared" si="15"/>
        <v>10152</v>
      </c>
      <c r="H219" s="25" t="str">
        <f t="shared" ca="1" si="16"/>
        <v>=IF(E219&gt;30000,E219*0.1,0)</v>
      </c>
    </row>
    <row r="220" spans="1:8">
      <c r="A220" s="25" t="s">
        <v>104</v>
      </c>
      <c r="B220" s="25" t="s">
        <v>100</v>
      </c>
      <c r="C220" s="25">
        <v>98</v>
      </c>
      <c r="D220" s="25">
        <v>1177</v>
      </c>
      <c r="E220" s="25">
        <f t="shared" si="13"/>
        <v>115346</v>
      </c>
      <c r="F220" s="25">
        <f t="shared" si="14"/>
        <v>11534.6</v>
      </c>
      <c r="G220" s="25">
        <f t="shared" si="15"/>
        <v>11534.6</v>
      </c>
      <c r="H220" s="25" t="str">
        <f t="shared" ca="1" si="16"/>
        <v>=IF(E220&gt;30000,E220*0.1,0)</v>
      </c>
    </row>
    <row r="221" spans="1:8">
      <c r="A221" s="25" t="s">
        <v>104</v>
      </c>
      <c r="B221" s="25" t="s">
        <v>92</v>
      </c>
      <c r="C221" s="25">
        <v>52</v>
      </c>
      <c r="D221" s="25">
        <v>1461</v>
      </c>
      <c r="E221" s="25">
        <f t="shared" si="13"/>
        <v>75972</v>
      </c>
      <c r="F221" s="25">
        <f t="shared" si="14"/>
        <v>7597.2000000000007</v>
      </c>
      <c r="G221" s="25">
        <f t="shared" si="15"/>
        <v>7597.2000000000007</v>
      </c>
      <c r="H221" s="25" t="str">
        <f t="shared" ca="1" si="16"/>
        <v>=IF(E221&gt;30000,E221*0.1,0)</v>
      </c>
    </row>
    <row r="222" spans="1:8">
      <c r="A222" s="25" t="s">
        <v>109</v>
      </c>
      <c r="B222" s="25" t="s">
        <v>107</v>
      </c>
      <c r="C222" s="25">
        <v>58</v>
      </c>
      <c r="D222" s="25">
        <v>1290</v>
      </c>
      <c r="E222" s="25">
        <f t="shared" si="13"/>
        <v>74820</v>
      </c>
      <c r="F222" s="25">
        <f t="shared" si="14"/>
        <v>7482</v>
      </c>
      <c r="G222" s="25">
        <f t="shared" si="15"/>
        <v>7482</v>
      </c>
      <c r="H222" s="25" t="str">
        <f t="shared" ca="1" si="16"/>
        <v>=IF(E222&gt;30000,E222*0.1,0)</v>
      </c>
    </row>
    <row r="223" spans="1:8">
      <c r="A223" s="25" t="s">
        <v>90</v>
      </c>
      <c r="B223" s="25" t="s">
        <v>94</v>
      </c>
      <c r="C223" s="25">
        <v>69</v>
      </c>
      <c r="D223" s="25">
        <v>1175</v>
      </c>
      <c r="E223" s="25">
        <f t="shared" si="13"/>
        <v>81075</v>
      </c>
      <c r="F223" s="25">
        <f t="shared" si="14"/>
        <v>8107.5</v>
      </c>
      <c r="G223" s="25">
        <f t="shared" si="15"/>
        <v>8107.5</v>
      </c>
      <c r="H223" s="25" t="str">
        <f t="shared" ca="1" si="16"/>
        <v>=IF(E223&gt;30000,E223*0.1,0)</v>
      </c>
    </row>
    <row r="224" spans="1:8">
      <c r="A224" s="25" t="s">
        <v>99</v>
      </c>
      <c r="B224" s="25" t="s">
        <v>105</v>
      </c>
      <c r="C224" s="25">
        <v>55</v>
      </c>
      <c r="D224" s="25">
        <v>1425</v>
      </c>
      <c r="E224" s="25">
        <f t="shared" si="13"/>
        <v>78375</v>
      </c>
      <c r="F224" s="25">
        <f t="shared" si="14"/>
        <v>7837.5</v>
      </c>
      <c r="G224" s="25">
        <f t="shared" si="15"/>
        <v>7837.5</v>
      </c>
      <c r="H224" s="25" t="str">
        <f t="shared" ca="1" si="16"/>
        <v>=IF(E224&gt;30000,E224*0.1,0)</v>
      </c>
    </row>
    <row r="225" spans="1:8">
      <c r="A225" s="25" t="s">
        <v>90</v>
      </c>
      <c r="B225" s="25" t="s">
        <v>92</v>
      </c>
      <c r="C225" s="25">
        <v>89</v>
      </c>
      <c r="D225" s="25">
        <v>1369</v>
      </c>
      <c r="E225" s="25">
        <f t="shared" si="13"/>
        <v>121841</v>
      </c>
      <c r="F225" s="25">
        <f t="shared" si="14"/>
        <v>12184.1</v>
      </c>
      <c r="G225" s="25">
        <f t="shared" si="15"/>
        <v>12184.1</v>
      </c>
      <c r="H225" s="25" t="str">
        <f t="shared" ca="1" si="16"/>
        <v>=IF(E225&gt;30000,E225*0.1,0)</v>
      </c>
    </row>
    <row r="226" spans="1:8">
      <c r="A226" s="25" t="s">
        <v>109</v>
      </c>
      <c r="B226" s="25" t="s">
        <v>100</v>
      </c>
      <c r="C226" s="25">
        <v>33</v>
      </c>
      <c r="D226" s="25">
        <v>1477</v>
      </c>
      <c r="E226" s="25">
        <f t="shared" si="13"/>
        <v>48741</v>
      </c>
      <c r="F226" s="25">
        <f t="shared" si="14"/>
        <v>4874.1000000000004</v>
      </c>
      <c r="G226" s="25">
        <f t="shared" si="15"/>
        <v>4874.1000000000004</v>
      </c>
      <c r="H226" s="25" t="str">
        <f t="shared" ca="1" si="16"/>
        <v>=IF(E226&gt;30000,E226*0.1,0)</v>
      </c>
    </row>
    <row r="227" spans="1:8">
      <c r="A227" s="25" t="s">
        <v>90</v>
      </c>
      <c r="B227" s="25" t="s">
        <v>91</v>
      </c>
      <c r="C227" s="25">
        <v>44</v>
      </c>
      <c r="D227" s="25">
        <v>1102</v>
      </c>
      <c r="E227" s="25">
        <f t="shared" si="13"/>
        <v>48488</v>
      </c>
      <c r="F227" s="25">
        <f t="shared" si="14"/>
        <v>4848.8</v>
      </c>
      <c r="G227" s="25">
        <f t="shared" si="15"/>
        <v>4848.8</v>
      </c>
      <c r="H227" s="25" t="str">
        <f t="shared" ca="1" si="16"/>
        <v>=IF(E227&gt;30000,E227*0.1,0)</v>
      </c>
    </row>
    <row r="228" spans="1:8">
      <c r="A228" s="25" t="s">
        <v>96</v>
      </c>
      <c r="B228" s="25" t="s">
        <v>105</v>
      </c>
      <c r="C228" s="25">
        <v>86</v>
      </c>
      <c r="D228" s="25">
        <v>1348</v>
      </c>
      <c r="E228" s="25">
        <f t="shared" si="13"/>
        <v>115928</v>
      </c>
      <c r="F228" s="25">
        <f t="shared" si="14"/>
        <v>11592.800000000001</v>
      </c>
      <c r="G228" s="25">
        <f t="shared" si="15"/>
        <v>11592.800000000001</v>
      </c>
      <c r="H228" s="25" t="str">
        <f t="shared" ca="1" si="16"/>
        <v>=IF(E228&gt;30000,E228*0.1,0)</v>
      </c>
    </row>
    <row r="229" spans="1:8">
      <c r="A229" s="25" t="s">
        <v>104</v>
      </c>
      <c r="B229" s="25" t="s">
        <v>107</v>
      </c>
      <c r="C229" s="25">
        <v>12</v>
      </c>
      <c r="D229" s="25">
        <v>1254</v>
      </c>
      <c r="E229" s="25">
        <f t="shared" si="13"/>
        <v>15048</v>
      </c>
      <c r="F229" s="25">
        <f t="shared" si="14"/>
        <v>0</v>
      </c>
      <c r="G229" s="25">
        <f t="shared" si="15"/>
        <v>0</v>
      </c>
      <c r="H229" s="25" t="str">
        <f t="shared" ca="1" si="16"/>
        <v>=IF(E229&gt;30000,E229*0.1,0)</v>
      </c>
    </row>
    <row r="230" spans="1:8">
      <c r="A230" s="25" t="s">
        <v>90</v>
      </c>
      <c r="B230" s="25" t="s">
        <v>91</v>
      </c>
      <c r="C230" s="25">
        <v>36</v>
      </c>
      <c r="D230" s="25">
        <v>1483</v>
      </c>
      <c r="E230" s="25">
        <f t="shared" si="13"/>
        <v>53388</v>
      </c>
      <c r="F230" s="25">
        <f t="shared" si="14"/>
        <v>5338.8</v>
      </c>
      <c r="G230" s="25">
        <f t="shared" si="15"/>
        <v>5338.8</v>
      </c>
      <c r="H230" s="25" t="str">
        <f t="shared" ca="1" si="16"/>
        <v>=IF(E230&gt;30000,E230*0.1,0)</v>
      </c>
    </row>
    <row r="231" spans="1:8">
      <c r="A231" s="25" t="s">
        <v>90</v>
      </c>
      <c r="B231" s="25" t="s">
        <v>107</v>
      </c>
      <c r="C231" s="25">
        <v>24</v>
      </c>
      <c r="D231" s="25">
        <v>1082</v>
      </c>
      <c r="E231" s="25">
        <f t="shared" si="13"/>
        <v>25968</v>
      </c>
      <c r="F231" s="25">
        <f t="shared" si="14"/>
        <v>2596.8000000000002</v>
      </c>
      <c r="G231" s="25">
        <f t="shared" si="15"/>
        <v>0</v>
      </c>
      <c r="H231" s="25" t="str">
        <f t="shared" ca="1" si="16"/>
        <v>=IF(E231&gt;30000,E231*0.1,0)</v>
      </c>
    </row>
    <row r="232" spans="1:8">
      <c r="A232" s="25" t="s">
        <v>90</v>
      </c>
      <c r="B232" s="25" t="s">
        <v>92</v>
      </c>
      <c r="C232" s="25">
        <v>50</v>
      </c>
      <c r="D232" s="25">
        <v>1252</v>
      </c>
      <c r="E232" s="25">
        <f t="shared" si="13"/>
        <v>62600</v>
      </c>
      <c r="F232" s="25">
        <f t="shared" si="14"/>
        <v>6260</v>
      </c>
      <c r="G232" s="25">
        <f t="shared" si="15"/>
        <v>6260</v>
      </c>
      <c r="H232" s="25" t="str">
        <f t="shared" ca="1" si="16"/>
        <v>=IF(E232&gt;30000,E232*0.1,0)</v>
      </c>
    </row>
    <row r="233" spans="1:8">
      <c r="A233" s="25" t="s">
        <v>99</v>
      </c>
      <c r="B233" s="25" t="s">
        <v>107</v>
      </c>
      <c r="C233" s="25">
        <v>35</v>
      </c>
      <c r="D233" s="25">
        <v>1229</v>
      </c>
      <c r="E233" s="25">
        <f t="shared" si="13"/>
        <v>43015</v>
      </c>
      <c r="F233" s="25">
        <f t="shared" si="14"/>
        <v>4301.5</v>
      </c>
      <c r="G233" s="25">
        <f t="shared" si="15"/>
        <v>4301.5</v>
      </c>
      <c r="H233" s="25" t="str">
        <f t="shared" ca="1" si="16"/>
        <v>=IF(E233&gt;30000,E233*0.1,0)</v>
      </c>
    </row>
    <row r="234" spans="1:8">
      <c r="A234" s="25" t="s">
        <v>90</v>
      </c>
      <c r="B234" s="25" t="s">
        <v>91</v>
      </c>
      <c r="C234" s="25">
        <v>74</v>
      </c>
      <c r="D234" s="25">
        <v>1321</v>
      </c>
      <c r="E234" s="25">
        <f t="shared" si="13"/>
        <v>97754</v>
      </c>
      <c r="F234" s="25">
        <f t="shared" si="14"/>
        <v>9775.4</v>
      </c>
      <c r="G234" s="25">
        <f t="shared" si="15"/>
        <v>9775.4</v>
      </c>
      <c r="H234" s="25" t="str">
        <f t="shared" ca="1" si="16"/>
        <v>=IF(E234&gt;30000,E234*0.1,0)</v>
      </c>
    </row>
    <row r="235" spans="1:8">
      <c r="A235" s="25" t="s">
        <v>99</v>
      </c>
      <c r="B235" s="25" t="s">
        <v>92</v>
      </c>
      <c r="C235" s="25">
        <v>7</v>
      </c>
      <c r="D235" s="25">
        <v>1442</v>
      </c>
      <c r="E235" s="25">
        <f t="shared" si="13"/>
        <v>10094</v>
      </c>
      <c r="F235" s="25">
        <f t="shared" si="14"/>
        <v>0</v>
      </c>
      <c r="G235" s="25">
        <f t="shared" si="15"/>
        <v>0</v>
      </c>
      <c r="H235" s="25" t="str">
        <f t="shared" ca="1" si="16"/>
        <v>=IF(E235&gt;30000,E235*0.1,0)</v>
      </c>
    </row>
    <row r="236" spans="1:8">
      <c r="A236" s="25" t="s">
        <v>99</v>
      </c>
      <c r="B236" s="25" t="s">
        <v>107</v>
      </c>
      <c r="C236" s="25">
        <v>87</v>
      </c>
      <c r="D236" s="25">
        <v>1135</v>
      </c>
      <c r="E236" s="25">
        <f t="shared" si="13"/>
        <v>98745</v>
      </c>
      <c r="F236" s="25">
        <f t="shared" si="14"/>
        <v>9874.5</v>
      </c>
      <c r="G236" s="25">
        <f t="shared" si="15"/>
        <v>9874.5</v>
      </c>
      <c r="H236" s="25" t="str">
        <f t="shared" ca="1" si="16"/>
        <v>=IF(E236&gt;30000,E236*0.1,0)</v>
      </c>
    </row>
    <row r="237" spans="1:8">
      <c r="A237" s="25" t="s">
        <v>99</v>
      </c>
      <c r="B237" s="25" t="s">
        <v>92</v>
      </c>
      <c r="C237" s="25">
        <v>96</v>
      </c>
      <c r="D237" s="25">
        <v>1196</v>
      </c>
      <c r="E237" s="25">
        <f t="shared" si="13"/>
        <v>114816</v>
      </c>
      <c r="F237" s="25">
        <f t="shared" si="14"/>
        <v>11481.6</v>
      </c>
      <c r="G237" s="25">
        <f t="shared" si="15"/>
        <v>11481.6</v>
      </c>
      <c r="H237" s="25" t="str">
        <f t="shared" ca="1" si="16"/>
        <v>=IF(E237&gt;30000,E237*0.1,0)</v>
      </c>
    </row>
    <row r="238" spans="1:8">
      <c r="A238" s="25" t="s">
        <v>96</v>
      </c>
      <c r="B238" s="25" t="s">
        <v>97</v>
      </c>
      <c r="C238" s="25">
        <v>14</v>
      </c>
      <c r="D238" s="25">
        <v>1315</v>
      </c>
      <c r="E238" s="25">
        <f t="shared" si="13"/>
        <v>18410</v>
      </c>
      <c r="F238" s="25">
        <f t="shared" si="14"/>
        <v>0</v>
      </c>
      <c r="G238" s="25">
        <f t="shared" si="15"/>
        <v>0</v>
      </c>
      <c r="H238" s="25" t="str">
        <f t="shared" ca="1" si="16"/>
        <v>=IF(E238&gt;30000,E238*0.1,0)</v>
      </c>
    </row>
    <row r="239" spans="1:8">
      <c r="A239" s="25" t="s">
        <v>90</v>
      </c>
      <c r="B239" s="25" t="s">
        <v>91</v>
      </c>
      <c r="C239" s="25">
        <v>54</v>
      </c>
      <c r="D239" s="25">
        <v>1076</v>
      </c>
      <c r="E239" s="25">
        <f t="shared" si="13"/>
        <v>58104</v>
      </c>
      <c r="F239" s="25">
        <f t="shared" si="14"/>
        <v>5810.4000000000005</v>
      </c>
      <c r="G239" s="25">
        <f t="shared" si="15"/>
        <v>5810.4000000000005</v>
      </c>
      <c r="H239" s="25" t="str">
        <f t="shared" ca="1" si="16"/>
        <v>=IF(E239&gt;30000,E239*0.1,0)</v>
      </c>
    </row>
    <row r="240" spans="1:8">
      <c r="A240" s="25" t="s">
        <v>90</v>
      </c>
      <c r="B240" s="25" t="s">
        <v>97</v>
      </c>
      <c r="C240" s="25">
        <v>77</v>
      </c>
      <c r="D240" s="25">
        <v>1328</v>
      </c>
      <c r="E240" s="25">
        <f t="shared" si="13"/>
        <v>102256</v>
      </c>
      <c r="F240" s="25">
        <f t="shared" si="14"/>
        <v>10225.6</v>
      </c>
      <c r="G240" s="25">
        <f t="shared" si="15"/>
        <v>10225.6</v>
      </c>
      <c r="H240" s="25" t="str">
        <f t="shared" ca="1" si="16"/>
        <v>=IF(E240&gt;30000,E240*0.1,0)</v>
      </c>
    </row>
    <row r="241" spans="1:8">
      <c r="A241" s="25" t="s">
        <v>99</v>
      </c>
      <c r="B241" s="25" t="s">
        <v>100</v>
      </c>
      <c r="C241" s="25">
        <v>74</v>
      </c>
      <c r="D241" s="25">
        <v>1175</v>
      </c>
      <c r="E241" s="25">
        <f t="shared" si="13"/>
        <v>86950</v>
      </c>
      <c r="F241" s="25">
        <f t="shared" si="14"/>
        <v>8695</v>
      </c>
      <c r="G241" s="25">
        <f t="shared" si="15"/>
        <v>8695</v>
      </c>
      <c r="H241" s="25" t="str">
        <f t="shared" ca="1" si="16"/>
        <v>=IF(E241&gt;30000,E241*0.1,0)</v>
      </c>
    </row>
    <row r="242" spans="1:8">
      <c r="A242" s="25" t="s">
        <v>96</v>
      </c>
      <c r="B242" s="25" t="s">
        <v>91</v>
      </c>
      <c r="C242" s="25">
        <v>93</v>
      </c>
      <c r="D242" s="25">
        <v>1287</v>
      </c>
      <c r="E242" s="25">
        <f t="shared" si="13"/>
        <v>119691</v>
      </c>
      <c r="F242" s="25">
        <f t="shared" si="14"/>
        <v>11969.1</v>
      </c>
      <c r="G242" s="25">
        <f t="shared" si="15"/>
        <v>11969.1</v>
      </c>
      <c r="H242" s="25" t="str">
        <f t="shared" ca="1" si="16"/>
        <v>=IF(E242&gt;30000,E242*0.1,0)</v>
      </c>
    </row>
    <row r="243" spans="1:8">
      <c r="A243" s="25" t="s">
        <v>90</v>
      </c>
      <c r="B243" s="25" t="s">
        <v>92</v>
      </c>
      <c r="C243" s="25">
        <v>60</v>
      </c>
      <c r="D243" s="25">
        <v>1047</v>
      </c>
      <c r="E243" s="25">
        <f t="shared" si="13"/>
        <v>62820</v>
      </c>
      <c r="F243" s="25">
        <f t="shared" si="14"/>
        <v>6282</v>
      </c>
      <c r="G243" s="25">
        <f t="shared" si="15"/>
        <v>6282</v>
      </c>
      <c r="H243" s="25" t="str">
        <f t="shared" ca="1" si="16"/>
        <v>=IF(E243&gt;30000,E243*0.1,0)</v>
      </c>
    </row>
    <row r="244" spans="1:8">
      <c r="A244" s="25" t="s">
        <v>104</v>
      </c>
      <c r="B244" s="25" t="s">
        <v>100</v>
      </c>
      <c r="C244" s="25">
        <v>34</v>
      </c>
      <c r="D244" s="25">
        <v>1113</v>
      </c>
      <c r="E244" s="25">
        <f t="shared" si="13"/>
        <v>37842</v>
      </c>
      <c r="F244" s="25">
        <f t="shared" si="14"/>
        <v>3784.2000000000003</v>
      </c>
      <c r="G244" s="25">
        <f t="shared" si="15"/>
        <v>3784.2000000000003</v>
      </c>
      <c r="H244" s="25" t="str">
        <f t="shared" ca="1" si="16"/>
        <v>=IF(E244&gt;30000,E244*0.1,0)</v>
      </c>
    </row>
    <row r="245" spans="1:8">
      <c r="A245" s="25" t="s">
        <v>90</v>
      </c>
      <c r="B245" s="25" t="s">
        <v>94</v>
      </c>
      <c r="C245" s="25">
        <v>16</v>
      </c>
      <c r="D245" s="25">
        <v>1246</v>
      </c>
      <c r="E245" s="25">
        <f t="shared" si="13"/>
        <v>19936</v>
      </c>
      <c r="F245" s="25">
        <f t="shared" si="14"/>
        <v>0</v>
      </c>
      <c r="G245" s="25">
        <f t="shared" si="15"/>
        <v>0</v>
      </c>
      <c r="H245" s="25" t="str">
        <f t="shared" ca="1" si="16"/>
        <v>=IF(E245&gt;30000,E245*0.1,0)</v>
      </c>
    </row>
    <row r="246" spans="1:8">
      <c r="A246" s="25" t="s">
        <v>96</v>
      </c>
      <c r="B246" s="25" t="s">
        <v>105</v>
      </c>
      <c r="C246" s="25">
        <v>52</v>
      </c>
      <c r="D246" s="25">
        <v>1153</v>
      </c>
      <c r="E246" s="25">
        <f t="shared" si="13"/>
        <v>59956</v>
      </c>
      <c r="F246" s="25">
        <f t="shared" si="14"/>
        <v>5995.6</v>
      </c>
      <c r="G246" s="25">
        <f t="shared" si="15"/>
        <v>5995.6</v>
      </c>
      <c r="H246" s="25" t="str">
        <f t="shared" ca="1" si="16"/>
        <v>=IF(E246&gt;30000,E246*0.1,0)</v>
      </c>
    </row>
    <row r="247" spans="1:8">
      <c r="A247" s="25" t="s">
        <v>110</v>
      </c>
      <c r="B247" s="25" t="s">
        <v>105</v>
      </c>
      <c r="C247" s="25">
        <v>48</v>
      </c>
      <c r="D247" s="25">
        <v>1038</v>
      </c>
      <c r="E247" s="25">
        <f t="shared" si="13"/>
        <v>49824</v>
      </c>
      <c r="F247" s="25">
        <f t="shared" si="14"/>
        <v>4982.4000000000005</v>
      </c>
      <c r="G247" s="25">
        <f t="shared" si="15"/>
        <v>4982.4000000000005</v>
      </c>
      <c r="H247" s="25" t="str">
        <f t="shared" ca="1" si="16"/>
        <v>=IF(E247&gt;30000,E247*0.1,0)</v>
      </c>
    </row>
    <row r="248" spans="1:8">
      <c r="A248" s="25" t="s">
        <v>109</v>
      </c>
      <c r="B248" s="25" t="s">
        <v>107</v>
      </c>
      <c r="C248" s="25">
        <v>73</v>
      </c>
      <c r="D248" s="25">
        <v>1449</v>
      </c>
      <c r="E248" s="25">
        <f t="shared" si="13"/>
        <v>105777</v>
      </c>
      <c r="F248" s="25">
        <f t="shared" si="14"/>
        <v>10577.7</v>
      </c>
      <c r="G248" s="25">
        <f t="shared" si="15"/>
        <v>10577.7</v>
      </c>
      <c r="H248" s="25" t="str">
        <f t="shared" ca="1" si="16"/>
        <v>=IF(E248&gt;30000,E248*0.1,0)</v>
      </c>
    </row>
    <row r="249" spans="1:8">
      <c r="A249" s="25" t="s">
        <v>96</v>
      </c>
      <c r="B249" s="25" t="s">
        <v>97</v>
      </c>
      <c r="C249" s="25">
        <v>10</v>
      </c>
      <c r="D249" s="25">
        <v>1183</v>
      </c>
      <c r="E249" s="25">
        <f t="shared" si="13"/>
        <v>11830</v>
      </c>
      <c r="F249" s="25">
        <f t="shared" si="14"/>
        <v>0</v>
      </c>
      <c r="G249" s="25">
        <f t="shared" si="15"/>
        <v>0</v>
      </c>
      <c r="H249" s="25" t="str">
        <f t="shared" ca="1" si="16"/>
        <v>=IF(E249&gt;30000,E249*0.1,0)</v>
      </c>
    </row>
    <row r="250" spans="1:8">
      <c r="A250" s="25" t="s">
        <v>90</v>
      </c>
      <c r="B250" s="25" t="s">
        <v>92</v>
      </c>
      <c r="C250" s="25">
        <v>79</v>
      </c>
      <c r="D250" s="25">
        <v>1455</v>
      </c>
      <c r="E250" s="25">
        <f t="shared" si="13"/>
        <v>114945</v>
      </c>
      <c r="F250" s="25">
        <f t="shared" si="14"/>
        <v>11494.5</v>
      </c>
      <c r="G250" s="25">
        <f t="shared" si="15"/>
        <v>11494.5</v>
      </c>
      <c r="H250" s="25" t="str">
        <f t="shared" ca="1" si="16"/>
        <v>=IF(E250&gt;30000,E250*0.1,0)</v>
      </c>
    </row>
    <row r="251" spans="1:8">
      <c r="A251" s="25" t="s">
        <v>96</v>
      </c>
      <c r="B251" s="25" t="s">
        <v>107</v>
      </c>
      <c r="C251" s="25">
        <v>100</v>
      </c>
      <c r="D251" s="25">
        <v>1470</v>
      </c>
      <c r="E251" s="25">
        <f t="shared" si="13"/>
        <v>147000</v>
      </c>
      <c r="F251" s="25">
        <f t="shared" si="14"/>
        <v>14700</v>
      </c>
      <c r="G251" s="25">
        <f t="shared" si="15"/>
        <v>14700</v>
      </c>
      <c r="H251" s="25" t="str">
        <f t="shared" ca="1" si="16"/>
        <v>=IF(E251&gt;30000,E251*0.1,0)</v>
      </c>
    </row>
    <row r="252" spans="1:8">
      <c r="A252" s="25" t="s">
        <v>104</v>
      </c>
      <c r="B252" s="25" t="s">
        <v>107</v>
      </c>
      <c r="C252" s="25">
        <v>74</v>
      </c>
      <c r="D252" s="25">
        <v>1223</v>
      </c>
      <c r="E252" s="25">
        <f t="shared" si="13"/>
        <v>90502</v>
      </c>
      <c r="F252" s="25">
        <f t="shared" si="14"/>
        <v>9050.2000000000007</v>
      </c>
      <c r="G252" s="25">
        <f t="shared" si="15"/>
        <v>9050.2000000000007</v>
      </c>
      <c r="H252" s="25" t="str">
        <f t="shared" ca="1" si="16"/>
        <v>=IF(E252&gt;30000,E252*0.1,0)</v>
      </c>
    </row>
    <row r="253" spans="1:8">
      <c r="A253" s="25" t="s">
        <v>96</v>
      </c>
      <c r="B253" s="25" t="s">
        <v>91</v>
      </c>
      <c r="C253" s="25">
        <v>3</v>
      </c>
      <c r="D253" s="25">
        <v>1425</v>
      </c>
      <c r="E253" s="25">
        <f t="shared" si="13"/>
        <v>4275</v>
      </c>
      <c r="F253" s="25">
        <f t="shared" si="14"/>
        <v>0</v>
      </c>
      <c r="G253" s="25">
        <f t="shared" si="15"/>
        <v>0</v>
      </c>
      <c r="H253" s="25" t="str">
        <f t="shared" ca="1" si="16"/>
        <v>=IF(E253&gt;30000,E253*0.1,0)</v>
      </c>
    </row>
    <row r="254" spans="1:8">
      <c r="A254" s="25" t="s">
        <v>104</v>
      </c>
      <c r="B254" s="25" t="s">
        <v>107</v>
      </c>
      <c r="C254" s="25">
        <v>28</v>
      </c>
      <c r="D254" s="25">
        <v>1131</v>
      </c>
      <c r="E254" s="25">
        <f t="shared" si="13"/>
        <v>31668</v>
      </c>
      <c r="F254" s="25">
        <f t="shared" si="14"/>
        <v>3166.8</v>
      </c>
      <c r="G254" s="25">
        <f t="shared" si="15"/>
        <v>3166.8</v>
      </c>
      <c r="H254" s="25" t="str">
        <f t="shared" ca="1" si="16"/>
        <v>=IF(E254&gt;30000,E254*0.1,0)</v>
      </c>
    </row>
    <row r="255" spans="1:8">
      <c r="A255" s="25" t="s">
        <v>110</v>
      </c>
      <c r="B255" s="25" t="s">
        <v>105</v>
      </c>
      <c r="C255" s="25">
        <v>84</v>
      </c>
      <c r="D255" s="25">
        <v>1037</v>
      </c>
      <c r="E255" s="25">
        <f t="shared" si="13"/>
        <v>87108</v>
      </c>
      <c r="F255" s="25">
        <f t="shared" si="14"/>
        <v>8710.8000000000011</v>
      </c>
      <c r="G255" s="25">
        <f t="shared" si="15"/>
        <v>8710.8000000000011</v>
      </c>
      <c r="H255" s="25" t="str">
        <f t="shared" ca="1" si="16"/>
        <v>=IF(E255&gt;30000,E255*0.1,0)</v>
      </c>
    </row>
    <row r="256" spans="1:8">
      <c r="A256" s="25" t="s">
        <v>104</v>
      </c>
      <c r="B256" s="25" t="s">
        <v>100</v>
      </c>
      <c r="C256" s="25">
        <v>43</v>
      </c>
      <c r="D256" s="25">
        <v>1419</v>
      </c>
      <c r="E256" s="25">
        <f t="shared" si="13"/>
        <v>61017</v>
      </c>
      <c r="F256" s="25">
        <f t="shared" si="14"/>
        <v>6101.7000000000007</v>
      </c>
      <c r="G256" s="25">
        <f t="shared" si="15"/>
        <v>6101.7000000000007</v>
      </c>
      <c r="H256" s="25" t="str">
        <f t="shared" ca="1" si="16"/>
        <v>=IF(E256&gt;30000,E256*0.1,0)</v>
      </c>
    </row>
    <row r="257" spans="1:8">
      <c r="A257" s="25" t="s">
        <v>99</v>
      </c>
      <c r="B257" s="25" t="s">
        <v>105</v>
      </c>
      <c r="C257" s="25">
        <v>45</v>
      </c>
      <c r="D257" s="25">
        <v>1471</v>
      </c>
      <c r="E257" s="25">
        <f t="shared" si="13"/>
        <v>66195</v>
      </c>
      <c r="F257" s="25">
        <f t="shared" si="14"/>
        <v>6619.5</v>
      </c>
      <c r="G257" s="25">
        <f t="shared" si="15"/>
        <v>6619.5</v>
      </c>
      <c r="H257" s="25" t="str">
        <f t="shared" ca="1" si="16"/>
        <v>=IF(E257&gt;30000,E257*0.1,0)</v>
      </c>
    </row>
    <row r="258" spans="1:8">
      <c r="A258" s="25" t="s">
        <v>109</v>
      </c>
      <c r="B258" s="25" t="s">
        <v>105</v>
      </c>
      <c r="C258" s="25">
        <v>99</v>
      </c>
      <c r="D258" s="25">
        <v>1402</v>
      </c>
      <c r="E258" s="25">
        <f t="shared" ref="E258:E321" si="17">C258*D258</f>
        <v>138798</v>
      </c>
      <c r="F258" s="25">
        <f t="shared" ref="F258:F321" si="18">IF(E258&gt;=20000,E258*10%,0)</f>
        <v>13879.800000000001</v>
      </c>
      <c r="G258" s="25">
        <f t="shared" ref="G258:G321" si="19">IF(E258&gt;30000,E258*0.1,0)</f>
        <v>13879.800000000001</v>
      </c>
      <c r="H258" s="25" t="str">
        <f t="shared" ref="H258:H321" ca="1" si="20">_xlfn.FORMULATEXT(G258)</f>
        <v>=IF(E258&gt;30000,E258*0.1,0)</v>
      </c>
    </row>
    <row r="259" spans="1:8">
      <c r="A259" s="25" t="s">
        <v>109</v>
      </c>
      <c r="B259" s="25" t="s">
        <v>100</v>
      </c>
      <c r="C259" s="25">
        <v>35</v>
      </c>
      <c r="D259" s="25">
        <v>1405</v>
      </c>
      <c r="E259" s="25">
        <f t="shared" si="17"/>
        <v>49175</v>
      </c>
      <c r="F259" s="25">
        <f t="shared" si="18"/>
        <v>4917.5</v>
      </c>
      <c r="G259" s="25">
        <f t="shared" si="19"/>
        <v>4917.5</v>
      </c>
      <c r="H259" s="25" t="str">
        <f t="shared" ca="1" si="20"/>
        <v>=IF(E259&gt;30000,E259*0.1,0)</v>
      </c>
    </row>
    <row r="260" spans="1:8">
      <c r="A260" s="25" t="s">
        <v>104</v>
      </c>
      <c r="B260" s="25" t="s">
        <v>107</v>
      </c>
      <c r="C260" s="25">
        <v>27</v>
      </c>
      <c r="D260" s="25">
        <v>1174</v>
      </c>
      <c r="E260" s="25">
        <f t="shared" si="17"/>
        <v>31698</v>
      </c>
      <c r="F260" s="25">
        <f t="shared" si="18"/>
        <v>3169.8</v>
      </c>
      <c r="G260" s="25">
        <f t="shared" si="19"/>
        <v>3169.8</v>
      </c>
      <c r="H260" s="25" t="str">
        <f t="shared" ca="1" si="20"/>
        <v>=IF(E260&gt;30000,E260*0.1,0)</v>
      </c>
    </row>
    <row r="261" spans="1:8">
      <c r="A261" s="25" t="s">
        <v>104</v>
      </c>
      <c r="B261" s="25" t="s">
        <v>92</v>
      </c>
      <c r="C261" s="25">
        <v>57</v>
      </c>
      <c r="D261" s="25">
        <v>1456</v>
      </c>
      <c r="E261" s="25">
        <f t="shared" si="17"/>
        <v>82992</v>
      </c>
      <c r="F261" s="25">
        <f t="shared" si="18"/>
        <v>8299.2000000000007</v>
      </c>
      <c r="G261" s="25">
        <f t="shared" si="19"/>
        <v>8299.2000000000007</v>
      </c>
      <c r="H261" s="25" t="str">
        <f t="shared" ca="1" si="20"/>
        <v>=IF(E261&gt;30000,E261*0.1,0)</v>
      </c>
    </row>
    <row r="262" spans="1:8">
      <c r="A262" s="25" t="s">
        <v>96</v>
      </c>
      <c r="B262" s="25" t="s">
        <v>97</v>
      </c>
      <c r="C262" s="25">
        <v>60</v>
      </c>
      <c r="D262" s="25">
        <v>1399</v>
      </c>
      <c r="E262" s="25">
        <f t="shared" si="17"/>
        <v>83940</v>
      </c>
      <c r="F262" s="25">
        <f t="shared" si="18"/>
        <v>8394</v>
      </c>
      <c r="G262" s="25">
        <f t="shared" si="19"/>
        <v>8394</v>
      </c>
      <c r="H262" s="25" t="str">
        <f t="shared" ca="1" si="20"/>
        <v>=IF(E262&gt;30000,E262*0.1,0)</v>
      </c>
    </row>
    <row r="263" spans="1:8">
      <c r="A263" s="25" t="s">
        <v>90</v>
      </c>
      <c r="B263" s="25" t="s">
        <v>94</v>
      </c>
      <c r="C263" s="25">
        <v>93</v>
      </c>
      <c r="D263" s="25">
        <v>1100</v>
      </c>
      <c r="E263" s="25">
        <f t="shared" si="17"/>
        <v>102300</v>
      </c>
      <c r="F263" s="25">
        <f t="shared" si="18"/>
        <v>10230</v>
      </c>
      <c r="G263" s="25">
        <f t="shared" si="19"/>
        <v>10230</v>
      </c>
      <c r="H263" s="25" t="str">
        <f t="shared" ca="1" si="20"/>
        <v>=IF(E263&gt;30000,E263*0.1,0)</v>
      </c>
    </row>
    <row r="264" spans="1:8">
      <c r="A264" s="25" t="s">
        <v>99</v>
      </c>
      <c r="B264" s="25" t="s">
        <v>105</v>
      </c>
      <c r="C264" s="25">
        <v>51</v>
      </c>
      <c r="D264" s="25">
        <v>1302</v>
      </c>
      <c r="E264" s="25">
        <f t="shared" si="17"/>
        <v>66402</v>
      </c>
      <c r="F264" s="25">
        <f t="shared" si="18"/>
        <v>6640.2000000000007</v>
      </c>
      <c r="G264" s="25">
        <f t="shared" si="19"/>
        <v>6640.2000000000007</v>
      </c>
      <c r="H264" s="25" t="str">
        <f t="shared" ca="1" si="20"/>
        <v>=IF(E264&gt;30000,E264*0.1,0)</v>
      </c>
    </row>
    <row r="265" spans="1:8">
      <c r="A265" s="25" t="s">
        <v>109</v>
      </c>
      <c r="B265" s="25" t="s">
        <v>91</v>
      </c>
      <c r="C265" s="25">
        <v>27</v>
      </c>
      <c r="D265" s="25">
        <v>1419</v>
      </c>
      <c r="E265" s="25">
        <f t="shared" si="17"/>
        <v>38313</v>
      </c>
      <c r="F265" s="25">
        <f t="shared" si="18"/>
        <v>3831.3</v>
      </c>
      <c r="G265" s="25">
        <f t="shared" si="19"/>
        <v>3831.3</v>
      </c>
      <c r="H265" s="25" t="str">
        <f t="shared" ca="1" si="20"/>
        <v>=IF(E265&gt;30000,E265*0.1,0)</v>
      </c>
    </row>
    <row r="266" spans="1:8">
      <c r="A266" s="25" t="s">
        <v>99</v>
      </c>
      <c r="B266" s="25" t="s">
        <v>105</v>
      </c>
      <c r="C266" s="25">
        <v>18</v>
      </c>
      <c r="D266" s="25">
        <v>1432</v>
      </c>
      <c r="E266" s="25">
        <f t="shared" si="17"/>
        <v>25776</v>
      </c>
      <c r="F266" s="25">
        <f t="shared" si="18"/>
        <v>2577.6000000000004</v>
      </c>
      <c r="G266" s="25">
        <f t="shared" si="19"/>
        <v>0</v>
      </c>
      <c r="H266" s="25" t="str">
        <f t="shared" ca="1" si="20"/>
        <v>=IF(E266&gt;30000,E266*0.1,0)</v>
      </c>
    </row>
    <row r="267" spans="1:8">
      <c r="A267" s="25" t="s">
        <v>110</v>
      </c>
      <c r="B267" s="25" t="s">
        <v>100</v>
      </c>
      <c r="C267" s="25">
        <v>64</v>
      </c>
      <c r="D267" s="25">
        <v>1165</v>
      </c>
      <c r="E267" s="25">
        <f t="shared" si="17"/>
        <v>74560</v>
      </c>
      <c r="F267" s="25">
        <f t="shared" si="18"/>
        <v>7456</v>
      </c>
      <c r="G267" s="25">
        <f t="shared" si="19"/>
        <v>7456</v>
      </c>
      <c r="H267" s="25" t="str">
        <f t="shared" ca="1" si="20"/>
        <v>=IF(E267&gt;30000,E267*0.1,0)</v>
      </c>
    </row>
    <row r="268" spans="1:8">
      <c r="A268" s="25" t="s">
        <v>110</v>
      </c>
      <c r="B268" s="25" t="s">
        <v>91</v>
      </c>
      <c r="C268" s="25">
        <v>83</v>
      </c>
      <c r="D268" s="25">
        <v>1153</v>
      </c>
      <c r="E268" s="25">
        <f t="shared" si="17"/>
        <v>95699</v>
      </c>
      <c r="F268" s="25">
        <f t="shared" si="18"/>
        <v>9569.9</v>
      </c>
      <c r="G268" s="25">
        <f t="shared" si="19"/>
        <v>9569.9</v>
      </c>
      <c r="H268" s="25" t="str">
        <f t="shared" ca="1" si="20"/>
        <v>=IF(E268&gt;30000,E268*0.1,0)</v>
      </c>
    </row>
    <row r="269" spans="1:8">
      <c r="A269" s="25" t="s">
        <v>96</v>
      </c>
      <c r="B269" s="25" t="s">
        <v>94</v>
      </c>
      <c r="C269" s="25">
        <v>4</v>
      </c>
      <c r="D269" s="25">
        <v>1284</v>
      </c>
      <c r="E269" s="25">
        <f t="shared" si="17"/>
        <v>5136</v>
      </c>
      <c r="F269" s="25">
        <f t="shared" si="18"/>
        <v>0</v>
      </c>
      <c r="G269" s="25">
        <f t="shared" si="19"/>
        <v>0</v>
      </c>
      <c r="H269" s="25" t="str">
        <f t="shared" ca="1" si="20"/>
        <v>=IF(E269&gt;30000,E269*0.1,0)</v>
      </c>
    </row>
    <row r="270" spans="1:8">
      <c r="A270" s="25" t="s">
        <v>99</v>
      </c>
      <c r="B270" s="25" t="s">
        <v>105</v>
      </c>
      <c r="C270" s="25">
        <v>24</v>
      </c>
      <c r="D270" s="25">
        <v>1042</v>
      </c>
      <c r="E270" s="25">
        <f t="shared" si="17"/>
        <v>25008</v>
      </c>
      <c r="F270" s="25">
        <f t="shared" si="18"/>
        <v>2500.8000000000002</v>
      </c>
      <c r="G270" s="25">
        <f t="shared" si="19"/>
        <v>0</v>
      </c>
      <c r="H270" s="25" t="str">
        <f t="shared" ca="1" si="20"/>
        <v>=IF(E270&gt;30000,E270*0.1,0)</v>
      </c>
    </row>
    <row r="271" spans="1:8">
      <c r="A271" s="25" t="s">
        <v>104</v>
      </c>
      <c r="B271" s="25" t="s">
        <v>105</v>
      </c>
      <c r="C271" s="25">
        <v>17</v>
      </c>
      <c r="D271" s="25">
        <v>1054</v>
      </c>
      <c r="E271" s="25">
        <f t="shared" si="17"/>
        <v>17918</v>
      </c>
      <c r="F271" s="25">
        <f t="shared" si="18"/>
        <v>0</v>
      </c>
      <c r="G271" s="25">
        <f t="shared" si="19"/>
        <v>0</v>
      </c>
      <c r="H271" s="25" t="str">
        <f t="shared" ca="1" si="20"/>
        <v>=IF(E271&gt;30000,E271*0.1,0)</v>
      </c>
    </row>
    <row r="272" spans="1:8">
      <c r="A272" s="25" t="s">
        <v>99</v>
      </c>
      <c r="B272" s="25" t="s">
        <v>107</v>
      </c>
      <c r="C272" s="25">
        <v>49</v>
      </c>
      <c r="D272" s="25">
        <v>1126</v>
      </c>
      <c r="E272" s="25">
        <f t="shared" si="17"/>
        <v>55174</v>
      </c>
      <c r="F272" s="25">
        <f t="shared" si="18"/>
        <v>5517.4000000000005</v>
      </c>
      <c r="G272" s="25">
        <f t="shared" si="19"/>
        <v>5517.4000000000005</v>
      </c>
      <c r="H272" s="25" t="str">
        <f t="shared" ca="1" si="20"/>
        <v>=IF(E272&gt;30000,E272*0.1,0)</v>
      </c>
    </row>
    <row r="273" spans="1:8">
      <c r="A273" s="25" t="s">
        <v>104</v>
      </c>
      <c r="B273" s="25" t="s">
        <v>92</v>
      </c>
      <c r="C273" s="25">
        <v>32</v>
      </c>
      <c r="D273" s="25">
        <v>1362</v>
      </c>
      <c r="E273" s="25">
        <f t="shared" si="17"/>
        <v>43584</v>
      </c>
      <c r="F273" s="25">
        <f t="shared" si="18"/>
        <v>4358.4000000000005</v>
      </c>
      <c r="G273" s="25">
        <f t="shared" si="19"/>
        <v>4358.4000000000005</v>
      </c>
      <c r="H273" s="25" t="str">
        <f t="shared" ca="1" si="20"/>
        <v>=IF(E273&gt;30000,E273*0.1,0)</v>
      </c>
    </row>
    <row r="274" spans="1:8">
      <c r="A274" s="25" t="s">
        <v>96</v>
      </c>
      <c r="B274" s="25" t="s">
        <v>91</v>
      </c>
      <c r="C274" s="25">
        <v>52</v>
      </c>
      <c r="D274" s="25">
        <v>1430</v>
      </c>
      <c r="E274" s="25">
        <f t="shared" si="17"/>
        <v>74360</v>
      </c>
      <c r="F274" s="25">
        <f t="shared" si="18"/>
        <v>7436</v>
      </c>
      <c r="G274" s="25">
        <f t="shared" si="19"/>
        <v>7436</v>
      </c>
      <c r="H274" s="25" t="str">
        <f t="shared" ca="1" si="20"/>
        <v>=IF(E274&gt;30000,E274*0.1,0)</v>
      </c>
    </row>
    <row r="275" spans="1:8">
      <c r="A275" s="25" t="s">
        <v>99</v>
      </c>
      <c r="B275" s="25" t="s">
        <v>97</v>
      </c>
      <c r="C275" s="25">
        <v>39</v>
      </c>
      <c r="D275" s="25">
        <v>1333</v>
      </c>
      <c r="E275" s="25">
        <f t="shared" si="17"/>
        <v>51987</v>
      </c>
      <c r="F275" s="25">
        <f t="shared" si="18"/>
        <v>5198.7000000000007</v>
      </c>
      <c r="G275" s="25">
        <f t="shared" si="19"/>
        <v>5198.7000000000007</v>
      </c>
      <c r="H275" s="25" t="str">
        <f t="shared" ca="1" si="20"/>
        <v>=IF(E275&gt;30000,E275*0.1,0)</v>
      </c>
    </row>
    <row r="276" spans="1:8">
      <c r="A276" s="25" t="s">
        <v>109</v>
      </c>
      <c r="B276" s="25" t="s">
        <v>97</v>
      </c>
      <c r="C276" s="25">
        <v>17</v>
      </c>
      <c r="D276" s="25">
        <v>1415</v>
      </c>
      <c r="E276" s="25">
        <f t="shared" si="17"/>
        <v>24055</v>
      </c>
      <c r="F276" s="25">
        <f t="shared" si="18"/>
        <v>2405.5</v>
      </c>
      <c r="G276" s="25">
        <f t="shared" si="19"/>
        <v>0</v>
      </c>
      <c r="H276" s="25" t="str">
        <f t="shared" ca="1" si="20"/>
        <v>=IF(E276&gt;30000,E276*0.1,0)</v>
      </c>
    </row>
    <row r="277" spans="1:8">
      <c r="A277" s="25" t="s">
        <v>99</v>
      </c>
      <c r="B277" s="25" t="s">
        <v>94</v>
      </c>
      <c r="C277" s="25">
        <v>83</v>
      </c>
      <c r="D277" s="25">
        <v>1150</v>
      </c>
      <c r="E277" s="25">
        <f t="shared" si="17"/>
        <v>95450</v>
      </c>
      <c r="F277" s="25">
        <f t="shared" si="18"/>
        <v>9545</v>
      </c>
      <c r="G277" s="25">
        <f t="shared" si="19"/>
        <v>9545</v>
      </c>
      <c r="H277" s="25" t="str">
        <f t="shared" ca="1" si="20"/>
        <v>=IF(E277&gt;30000,E277*0.1,0)</v>
      </c>
    </row>
    <row r="278" spans="1:8">
      <c r="A278" s="25" t="s">
        <v>109</v>
      </c>
      <c r="B278" s="25" t="s">
        <v>105</v>
      </c>
      <c r="C278" s="25">
        <v>22</v>
      </c>
      <c r="D278" s="25">
        <v>1332</v>
      </c>
      <c r="E278" s="25">
        <f t="shared" si="17"/>
        <v>29304</v>
      </c>
      <c r="F278" s="25">
        <f t="shared" si="18"/>
        <v>2930.4</v>
      </c>
      <c r="G278" s="25">
        <f t="shared" si="19"/>
        <v>0</v>
      </c>
      <c r="H278" s="25" t="str">
        <f t="shared" ca="1" si="20"/>
        <v>=IF(E278&gt;30000,E278*0.1,0)</v>
      </c>
    </row>
    <row r="279" spans="1:8">
      <c r="A279" s="25" t="s">
        <v>99</v>
      </c>
      <c r="B279" s="25" t="s">
        <v>107</v>
      </c>
      <c r="C279" s="25">
        <v>96</v>
      </c>
      <c r="D279" s="25">
        <v>1344</v>
      </c>
      <c r="E279" s="25">
        <f t="shared" si="17"/>
        <v>129024</v>
      </c>
      <c r="F279" s="25">
        <f t="shared" si="18"/>
        <v>12902.400000000001</v>
      </c>
      <c r="G279" s="25">
        <f t="shared" si="19"/>
        <v>12902.400000000001</v>
      </c>
      <c r="H279" s="25" t="str">
        <f t="shared" ca="1" si="20"/>
        <v>=IF(E279&gt;30000,E279*0.1,0)</v>
      </c>
    </row>
    <row r="280" spans="1:8">
      <c r="A280" s="25" t="s">
        <v>99</v>
      </c>
      <c r="B280" s="25" t="s">
        <v>97</v>
      </c>
      <c r="C280" s="25">
        <v>89</v>
      </c>
      <c r="D280" s="25">
        <v>1171</v>
      </c>
      <c r="E280" s="25">
        <f t="shared" si="17"/>
        <v>104219</v>
      </c>
      <c r="F280" s="25">
        <f t="shared" si="18"/>
        <v>10421.900000000001</v>
      </c>
      <c r="G280" s="25">
        <f t="shared" si="19"/>
        <v>10421.900000000001</v>
      </c>
      <c r="H280" s="25" t="str">
        <f t="shared" ca="1" si="20"/>
        <v>=IF(E280&gt;30000,E280*0.1,0)</v>
      </c>
    </row>
    <row r="281" spans="1:8">
      <c r="A281" s="25" t="s">
        <v>90</v>
      </c>
      <c r="B281" s="25" t="s">
        <v>105</v>
      </c>
      <c r="C281" s="25">
        <v>78</v>
      </c>
      <c r="D281" s="25">
        <v>1003</v>
      </c>
      <c r="E281" s="25">
        <f t="shared" si="17"/>
        <v>78234</v>
      </c>
      <c r="F281" s="25">
        <f t="shared" si="18"/>
        <v>7823.4000000000005</v>
      </c>
      <c r="G281" s="25">
        <f t="shared" si="19"/>
        <v>7823.4000000000005</v>
      </c>
      <c r="H281" s="25" t="str">
        <f t="shared" ca="1" si="20"/>
        <v>=IF(E281&gt;30000,E281*0.1,0)</v>
      </c>
    </row>
    <row r="282" spans="1:8">
      <c r="A282" s="25" t="s">
        <v>90</v>
      </c>
      <c r="B282" s="25" t="s">
        <v>100</v>
      </c>
      <c r="C282" s="25">
        <v>29</v>
      </c>
      <c r="D282" s="25">
        <v>1239</v>
      </c>
      <c r="E282" s="25">
        <f t="shared" si="17"/>
        <v>35931</v>
      </c>
      <c r="F282" s="25">
        <f t="shared" si="18"/>
        <v>3593.1000000000004</v>
      </c>
      <c r="G282" s="25">
        <f t="shared" si="19"/>
        <v>3593.1000000000004</v>
      </c>
      <c r="H282" s="25" t="str">
        <f t="shared" ca="1" si="20"/>
        <v>=IF(E282&gt;30000,E282*0.1,0)</v>
      </c>
    </row>
    <row r="283" spans="1:8">
      <c r="A283" s="25" t="s">
        <v>109</v>
      </c>
      <c r="B283" s="25" t="s">
        <v>97</v>
      </c>
      <c r="C283" s="25">
        <v>29</v>
      </c>
      <c r="D283" s="25">
        <v>1368</v>
      </c>
      <c r="E283" s="25">
        <f t="shared" si="17"/>
        <v>39672</v>
      </c>
      <c r="F283" s="25">
        <f t="shared" si="18"/>
        <v>3967.2000000000003</v>
      </c>
      <c r="G283" s="25">
        <f t="shared" si="19"/>
        <v>3967.2000000000003</v>
      </c>
      <c r="H283" s="25" t="str">
        <f t="shared" ca="1" si="20"/>
        <v>=IF(E283&gt;30000,E283*0.1,0)</v>
      </c>
    </row>
    <row r="284" spans="1:8">
      <c r="A284" s="25" t="s">
        <v>110</v>
      </c>
      <c r="B284" s="25" t="s">
        <v>105</v>
      </c>
      <c r="C284" s="25">
        <v>5</v>
      </c>
      <c r="D284" s="25">
        <v>1100</v>
      </c>
      <c r="E284" s="25">
        <f t="shared" si="17"/>
        <v>5500</v>
      </c>
      <c r="F284" s="25">
        <f t="shared" si="18"/>
        <v>0</v>
      </c>
      <c r="G284" s="25">
        <f t="shared" si="19"/>
        <v>0</v>
      </c>
      <c r="H284" s="25" t="str">
        <f t="shared" ca="1" si="20"/>
        <v>=IF(E284&gt;30000,E284*0.1,0)</v>
      </c>
    </row>
    <row r="285" spans="1:8">
      <c r="A285" s="25" t="s">
        <v>104</v>
      </c>
      <c r="B285" s="25" t="s">
        <v>107</v>
      </c>
      <c r="C285" s="25">
        <v>29</v>
      </c>
      <c r="D285" s="25">
        <v>1026</v>
      </c>
      <c r="E285" s="25">
        <f t="shared" si="17"/>
        <v>29754</v>
      </c>
      <c r="F285" s="25">
        <f t="shared" si="18"/>
        <v>2975.4</v>
      </c>
      <c r="G285" s="25">
        <f t="shared" si="19"/>
        <v>0</v>
      </c>
      <c r="H285" s="25" t="str">
        <f t="shared" ca="1" si="20"/>
        <v>=IF(E285&gt;30000,E285*0.1,0)</v>
      </c>
    </row>
    <row r="286" spans="1:8">
      <c r="A286" s="25" t="s">
        <v>99</v>
      </c>
      <c r="B286" s="25" t="s">
        <v>94</v>
      </c>
      <c r="C286" s="25">
        <v>56</v>
      </c>
      <c r="D286" s="25">
        <v>1236</v>
      </c>
      <c r="E286" s="25">
        <f t="shared" si="17"/>
        <v>69216</v>
      </c>
      <c r="F286" s="25">
        <f t="shared" si="18"/>
        <v>6921.6</v>
      </c>
      <c r="G286" s="25">
        <f t="shared" si="19"/>
        <v>6921.6</v>
      </c>
      <c r="H286" s="25" t="str">
        <f t="shared" ca="1" si="20"/>
        <v>=IF(E286&gt;30000,E286*0.1,0)</v>
      </c>
    </row>
    <row r="287" spans="1:8">
      <c r="A287" s="25" t="s">
        <v>110</v>
      </c>
      <c r="B287" s="25" t="s">
        <v>92</v>
      </c>
      <c r="C287" s="25">
        <v>55</v>
      </c>
      <c r="D287" s="25">
        <v>1366</v>
      </c>
      <c r="E287" s="25">
        <f t="shared" si="17"/>
        <v>75130</v>
      </c>
      <c r="F287" s="25">
        <f t="shared" si="18"/>
        <v>7513</v>
      </c>
      <c r="G287" s="25">
        <f t="shared" si="19"/>
        <v>7513</v>
      </c>
      <c r="H287" s="25" t="str">
        <f t="shared" ca="1" si="20"/>
        <v>=IF(E287&gt;30000,E287*0.1,0)</v>
      </c>
    </row>
    <row r="288" spans="1:8">
      <c r="A288" s="25" t="s">
        <v>90</v>
      </c>
      <c r="B288" s="25" t="s">
        <v>97</v>
      </c>
      <c r="C288" s="25">
        <v>91</v>
      </c>
      <c r="D288" s="25">
        <v>1132</v>
      </c>
      <c r="E288" s="25">
        <f t="shared" si="17"/>
        <v>103012</v>
      </c>
      <c r="F288" s="25">
        <f t="shared" si="18"/>
        <v>10301.200000000001</v>
      </c>
      <c r="G288" s="25">
        <f t="shared" si="19"/>
        <v>10301.200000000001</v>
      </c>
      <c r="H288" s="25" t="str">
        <f t="shared" ca="1" si="20"/>
        <v>=IF(E288&gt;30000,E288*0.1,0)</v>
      </c>
    </row>
    <row r="289" spans="1:8">
      <c r="A289" s="25" t="s">
        <v>99</v>
      </c>
      <c r="B289" s="25" t="s">
        <v>91</v>
      </c>
      <c r="C289" s="25">
        <v>45</v>
      </c>
      <c r="D289" s="25">
        <v>1052</v>
      </c>
      <c r="E289" s="25">
        <f t="shared" si="17"/>
        <v>47340</v>
      </c>
      <c r="F289" s="25">
        <f t="shared" si="18"/>
        <v>4734</v>
      </c>
      <c r="G289" s="25">
        <f t="shared" si="19"/>
        <v>4734</v>
      </c>
      <c r="H289" s="25" t="str">
        <f t="shared" ca="1" si="20"/>
        <v>=IF(E289&gt;30000,E289*0.1,0)</v>
      </c>
    </row>
    <row r="290" spans="1:8">
      <c r="A290" s="25" t="s">
        <v>104</v>
      </c>
      <c r="B290" s="25" t="s">
        <v>107</v>
      </c>
      <c r="C290" s="25">
        <v>45</v>
      </c>
      <c r="D290" s="25">
        <v>1411</v>
      </c>
      <c r="E290" s="25">
        <f t="shared" si="17"/>
        <v>63495</v>
      </c>
      <c r="F290" s="25">
        <f t="shared" si="18"/>
        <v>6349.5</v>
      </c>
      <c r="G290" s="25">
        <f t="shared" si="19"/>
        <v>6349.5</v>
      </c>
      <c r="H290" s="25" t="str">
        <f t="shared" ca="1" si="20"/>
        <v>=IF(E290&gt;30000,E290*0.1,0)</v>
      </c>
    </row>
    <row r="291" spans="1:8">
      <c r="A291" s="25" t="s">
        <v>90</v>
      </c>
      <c r="B291" s="25" t="s">
        <v>97</v>
      </c>
      <c r="C291" s="25">
        <v>84</v>
      </c>
      <c r="D291" s="25">
        <v>1223</v>
      </c>
      <c r="E291" s="25">
        <f t="shared" si="17"/>
        <v>102732</v>
      </c>
      <c r="F291" s="25">
        <f t="shared" si="18"/>
        <v>10273.200000000001</v>
      </c>
      <c r="G291" s="25">
        <f t="shared" si="19"/>
        <v>10273.200000000001</v>
      </c>
      <c r="H291" s="25" t="str">
        <f t="shared" ca="1" si="20"/>
        <v>=IF(E291&gt;30000,E291*0.1,0)</v>
      </c>
    </row>
    <row r="292" spans="1:8">
      <c r="A292" s="25" t="s">
        <v>96</v>
      </c>
      <c r="B292" s="25" t="s">
        <v>100</v>
      </c>
      <c r="C292" s="25">
        <v>30</v>
      </c>
      <c r="D292" s="25">
        <v>1163</v>
      </c>
      <c r="E292" s="25">
        <f t="shared" si="17"/>
        <v>34890</v>
      </c>
      <c r="F292" s="25">
        <f t="shared" si="18"/>
        <v>3489</v>
      </c>
      <c r="G292" s="25">
        <f t="shared" si="19"/>
        <v>3489</v>
      </c>
      <c r="H292" s="25" t="str">
        <f t="shared" ca="1" si="20"/>
        <v>=IF(E292&gt;30000,E292*0.1,0)</v>
      </c>
    </row>
    <row r="293" spans="1:8">
      <c r="A293" s="25" t="s">
        <v>109</v>
      </c>
      <c r="B293" s="25" t="s">
        <v>94</v>
      </c>
      <c r="C293" s="25">
        <v>62</v>
      </c>
      <c r="D293" s="25">
        <v>1241</v>
      </c>
      <c r="E293" s="25">
        <f t="shared" si="17"/>
        <v>76942</v>
      </c>
      <c r="F293" s="25">
        <f t="shared" si="18"/>
        <v>7694.2000000000007</v>
      </c>
      <c r="G293" s="25">
        <f t="shared" si="19"/>
        <v>7694.2000000000007</v>
      </c>
      <c r="H293" s="25" t="str">
        <f t="shared" ca="1" si="20"/>
        <v>=IF(E293&gt;30000,E293*0.1,0)</v>
      </c>
    </row>
    <row r="294" spans="1:8">
      <c r="A294" s="25" t="s">
        <v>104</v>
      </c>
      <c r="B294" s="25" t="s">
        <v>97</v>
      </c>
      <c r="C294" s="25">
        <v>59</v>
      </c>
      <c r="D294" s="25">
        <v>1019</v>
      </c>
      <c r="E294" s="25">
        <f t="shared" si="17"/>
        <v>60121</v>
      </c>
      <c r="F294" s="25">
        <f t="shared" si="18"/>
        <v>6012.1</v>
      </c>
      <c r="G294" s="25">
        <f t="shared" si="19"/>
        <v>6012.1</v>
      </c>
      <c r="H294" s="25" t="str">
        <f t="shared" ca="1" si="20"/>
        <v>=IF(E294&gt;30000,E294*0.1,0)</v>
      </c>
    </row>
    <row r="295" spans="1:8">
      <c r="A295" s="25" t="s">
        <v>104</v>
      </c>
      <c r="B295" s="25" t="s">
        <v>107</v>
      </c>
      <c r="C295" s="25">
        <v>41</v>
      </c>
      <c r="D295" s="25">
        <v>1136</v>
      </c>
      <c r="E295" s="25">
        <f t="shared" si="17"/>
        <v>46576</v>
      </c>
      <c r="F295" s="25">
        <f t="shared" si="18"/>
        <v>4657.6000000000004</v>
      </c>
      <c r="G295" s="25">
        <f t="shared" si="19"/>
        <v>4657.6000000000004</v>
      </c>
      <c r="H295" s="25" t="str">
        <f t="shared" ca="1" si="20"/>
        <v>=IF(E295&gt;30000,E295*0.1,0)</v>
      </c>
    </row>
    <row r="296" spans="1:8">
      <c r="A296" s="25" t="s">
        <v>109</v>
      </c>
      <c r="B296" s="25" t="s">
        <v>91</v>
      </c>
      <c r="C296" s="25">
        <v>28</v>
      </c>
      <c r="D296" s="25">
        <v>1208</v>
      </c>
      <c r="E296" s="25">
        <f t="shared" si="17"/>
        <v>33824</v>
      </c>
      <c r="F296" s="25">
        <f t="shared" si="18"/>
        <v>3382.4</v>
      </c>
      <c r="G296" s="25">
        <f t="shared" si="19"/>
        <v>3382.4</v>
      </c>
      <c r="H296" s="25" t="str">
        <f t="shared" ca="1" si="20"/>
        <v>=IF(E296&gt;30000,E296*0.1,0)</v>
      </c>
    </row>
    <row r="297" spans="1:8">
      <c r="A297" s="25" t="s">
        <v>110</v>
      </c>
      <c r="B297" s="25" t="s">
        <v>94</v>
      </c>
      <c r="C297" s="25">
        <v>80</v>
      </c>
      <c r="D297" s="25">
        <v>1015</v>
      </c>
      <c r="E297" s="25">
        <f t="shared" si="17"/>
        <v>81200</v>
      </c>
      <c r="F297" s="25">
        <f t="shared" si="18"/>
        <v>8120</v>
      </c>
      <c r="G297" s="25">
        <f t="shared" si="19"/>
        <v>8120</v>
      </c>
      <c r="H297" s="25" t="str">
        <f t="shared" ca="1" si="20"/>
        <v>=IF(E297&gt;30000,E297*0.1,0)</v>
      </c>
    </row>
    <row r="298" spans="1:8">
      <c r="A298" s="25" t="s">
        <v>90</v>
      </c>
      <c r="B298" s="25" t="s">
        <v>92</v>
      </c>
      <c r="C298" s="25">
        <v>44</v>
      </c>
      <c r="D298" s="25">
        <v>1389</v>
      </c>
      <c r="E298" s="25">
        <f t="shared" si="17"/>
        <v>61116</v>
      </c>
      <c r="F298" s="25">
        <f t="shared" si="18"/>
        <v>6111.6</v>
      </c>
      <c r="G298" s="25">
        <f t="shared" si="19"/>
        <v>6111.6</v>
      </c>
      <c r="H298" s="25" t="str">
        <f t="shared" ca="1" si="20"/>
        <v>=IF(E298&gt;30000,E298*0.1,0)</v>
      </c>
    </row>
    <row r="299" spans="1:8">
      <c r="A299" s="25" t="s">
        <v>110</v>
      </c>
      <c r="B299" s="25" t="s">
        <v>97</v>
      </c>
      <c r="C299" s="25">
        <v>24</v>
      </c>
      <c r="D299" s="25">
        <v>1419</v>
      </c>
      <c r="E299" s="25">
        <f t="shared" si="17"/>
        <v>34056</v>
      </c>
      <c r="F299" s="25">
        <f t="shared" si="18"/>
        <v>3405.6000000000004</v>
      </c>
      <c r="G299" s="25">
        <f t="shared" si="19"/>
        <v>3405.6000000000004</v>
      </c>
      <c r="H299" s="25" t="str">
        <f t="shared" ca="1" si="20"/>
        <v>=IF(E299&gt;30000,E299*0.1,0)</v>
      </c>
    </row>
    <row r="300" spans="1:8">
      <c r="A300" s="25" t="s">
        <v>110</v>
      </c>
      <c r="B300" s="25" t="s">
        <v>94</v>
      </c>
      <c r="C300" s="25">
        <v>42</v>
      </c>
      <c r="D300" s="25">
        <v>1074</v>
      </c>
      <c r="E300" s="25">
        <f t="shared" si="17"/>
        <v>45108</v>
      </c>
      <c r="F300" s="25">
        <f t="shared" si="18"/>
        <v>4510.8</v>
      </c>
      <c r="G300" s="25">
        <f t="shared" si="19"/>
        <v>4510.8</v>
      </c>
      <c r="H300" s="25" t="str">
        <f t="shared" ca="1" si="20"/>
        <v>=IF(E300&gt;30000,E300*0.1,0)</v>
      </c>
    </row>
    <row r="301" spans="1:8">
      <c r="A301" s="25" t="s">
        <v>109</v>
      </c>
      <c r="B301" s="25" t="s">
        <v>92</v>
      </c>
      <c r="C301" s="25">
        <v>83</v>
      </c>
      <c r="D301" s="25">
        <v>1208</v>
      </c>
      <c r="E301" s="25">
        <f t="shared" si="17"/>
        <v>100264</v>
      </c>
      <c r="F301" s="25">
        <f t="shared" si="18"/>
        <v>10026.400000000001</v>
      </c>
      <c r="G301" s="25">
        <f t="shared" si="19"/>
        <v>10026.400000000001</v>
      </c>
      <c r="H301" s="25" t="str">
        <f t="shared" ca="1" si="20"/>
        <v>=IF(E301&gt;30000,E301*0.1,0)</v>
      </c>
    </row>
    <row r="302" spans="1:8">
      <c r="A302" s="25" t="s">
        <v>99</v>
      </c>
      <c r="B302" s="25" t="s">
        <v>100</v>
      </c>
      <c r="C302" s="25">
        <v>45</v>
      </c>
      <c r="D302" s="25">
        <v>1353</v>
      </c>
      <c r="E302" s="25">
        <f t="shared" si="17"/>
        <v>60885</v>
      </c>
      <c r="F302" s="25">
        <f t="shared" si="18"/>
        <v>6088.5</v>
      </c>
      <c r="G302" s="25">
        <f t="shared" si="19"/>
        <v>6088.5</v>
      </c>
      <c r="H302" s="25" t="str">
        <f t="shared" ca="1" si="20"/>
        <v>=IF(E302&gt;30000,E302*0.1,0)</v>
      </c>
    </row>
    <row r="303" spans="1:8">
      <c r="A303" s="25" t="s">
        <v>96</v>
      </c>
      <c r="B303" s="25" t="s">
        <v>97</v>
      </c>
      <c r="C303" s="25">
        <v>61</v>
      </c>
      <c r="D303" s="25">
        <v>1295</v>
      </c>
      <c r="E303" s="25">
        <f t="shared" si="17"/>
        <v>78995</v>
      </c>
      <c r="F303" s="25">
        <f t="shared" si="18"/>
        <v>7899.5</v>
      </c>
      <c r="G303" s="25">
        <f t="shared" si="19"/>
        <v>7899.5</v>
      </c>
      <c r="H303" s="25" t="str">
        <f t="shared" ca="1" si="20"/>
        <v>=IF(E303&gt;30000,E303*0.1,0)</v>
      </c>
    </row>
    <row r="304" spans="1:8">
      <c r="A304" s="25" t="s">
        <v>99</v>
      </c>
      <c r="B304" s="25" t="s">
        <v>100</v>
      </c>
      <c r="C304" s="25">
        <v>39</v>
      </c>
      <c r="D304" s="25">
        <v>1277</v>
      </c>
      <c r="E304" s="25">
        <f t="shared" si="17"/>
        <v>49803</v>
      </c>
      <c r="F304" s="25">
        <f t="shared" si="18"/>
        <v>4980.3</v>
      </c>
      <c r="G304" s="25">
        <f t="shared" si="19"/>
        <v>4980.3</v>
      </c>
      <c r="H304" s="25" t="str">
        <f t="shared" ca="1" si="20"/>
        <v>=IF(E304&gt;30000,E304*0.1,0)</v>
      </c>
    </row>
    <row r="305" spans="1:8">
      <c r="A305" s="25" t="s">
        <v>99</v>
      </c>
      <c r="B305" s="25" t="s">
        <v>91</v>
      </c>
      <c r="C305" s="25">
        <v>84</v>
      </c>
      <c r="D305" s="25">
        <v>1302</v>
      </c>
      <c r="E305" s="25">
        <f t="shared" si="17"/>
        <v>109368</v>
      </c>
      <c r="F305" s="25">
        <f t="shared" si="18"/>
        <v>10936.800000000001</v>
      </c>
      <c r="G305" s="25">
        <f t="shared" si="19"/>
        <v>10936.800000000001</v>
      </c>
      <c r="H305" s="25" t="str">
        <f t="shared" ca="1" si="20"/>
        <v>=IF(E305&gt;30000,E305*0.1,0)</v>
      </c>
    </row>
    <row r="306" spans="1:8">
      <c r="A306" s="25" t="s">
        <v>109</v>
      </c>
      <c r="B306" s="25" t="s">
        <v>100</v>
      </c>
      <c r="C306" s="25">
        <v>71</v>
      </c>
      <c r="D306" s="25">
        <v>1169</v>
      </c>
      <c r="E306" s="25">
        <f t="shared" si="17"/>
        <v>82999</v>
      </c>
      <c r="F306" s="25">
        <f t="shared" si="18"/>
        <v>8299.9</v>
      </c>
      <c r="G306" s="25">
        <f t="shared" si="19"/>
        <v>8299.9</v>
      </c>
      <c r="H306" s="25" t="str">
        <f t="shared" ca="1" si="20"/>
        <v>=IF(E306&gt;30000,E306*0.1,0)</v>
      </c>
    </row>
    <row r="307" spans="1:8">
      <c r="A307" s="25" t="s">
        <v>109</v>
      </c>
      <c r="B307" s="25" t="s">
        <v>94</v>
      </c>
      <c r="C307" s="25">
        <v>76</v>
      </c>
      <c r="D307" s="25">
        <v>1296</v>
      </c>
      <c r="E307" s="25">
        <f t="shared" si="17"/>
        <v>98496</v>
      </c>
      <c r="F307" s="25">
        <f t="shared" si="18"/>
        <v>9849.6</v>
      </c>
      <c r="G307" s="25">
        <f t="shared" si="19"/>
        <v>9849.6</v>
      </c>
      <c r="H307" s="25" t="str">
        <f t="shared" ca="1" si="20"/>
        <v>=IF(E307&gt;30000,E307*0.1,0)</v>
      </c>
    </row>
    <row r="308" spans="1:8">
      <c r="A308" s="25" t="s">
        <v>96</v>
      </c>
      <c r="B308" s="25" t="s">
        <v>97</v>
      </c>
      <c r="C308" s="25">
        <v>76</v>
      </c>
      <c r="D308" s="25">
        <v>1033</v>
      </c>
      <c r="E308" s="25">
        <f t="shared" si="17"/>
        <v>78508</v>
      </c>
      <c r="F308" s="25">
        <f t="shared" si="18"/>
        <v>7850.8</v>
      </c>
      <c r="G308" s="25">
        <f t="shared" si="19"/>
        <v>7850.8</v>
      </c>
      <c r="H308" s="25" t="str">
        <f t="shared" ca="1" si="20"/>
        <v>=IF(E308&gt;30000,E308*0.1,0)</v>
      </c>
    </row>
    <row r="309" spans="1:8">
      <c r="A309" s="25" t="s">
        <v>104</v>
      </c>
      <c r="B309" s="25" t="s">
        <v>107</v>
      </c>
      <c r="C309" s="25">
        <v>23</v>
      </c>
      <c r="D309" s="25">
        <v>1100</v>
      </c>
      <c r="E309" s="25">
        <f t="shared" si="17"/>
        <v>25300</v>
      </c>
      <c r="F309" s="25">
        <f t="shared" si="18"/>
        <v>2530</v>
      </c>
      <c r="G309" s="25">
        <f t="shared" si="19"/>
        <v>0</v>
      </c>
      <c r="H309" s="25" t="str">
        <f t="shared" ca="1" si="20"/>
        <v>=IF(E309&gt;30000,E309*0.1,0)</v>
      </c>
    </row>
    <row r="310" spans="1:8">
      <c r="A310" s="25" t="s">
        <v>109</v>
      </c>
      <c r="B310" s="25" t="s">
        <v>94</v>
      </c>
      <c r="C310" s="25">
        <v>75</v>
      </c>
      <c r="D310" s="25">
        <v>1000</v>
      </c>
      <c r="E310" s="25">
        <f t="shared" si="17"/>
        <v>75000</v>
      </c>
      <c r="F310" s="25">
        <f t="shared" si="18"/>
        <v>7500</v>
      </c>
      <c r="G310" s="25">
        <f t="shared" si="19"/>
        <v>7500</v>
      </c>
      <c r="H310" s="25" t="str">
        <f t="shared" ca="1" si="20"/>
        <v>=IF(E310&gt;30000,E310*0.1,0)</v>
      </c>
    </row>
    <row r="311" spans="1:8">
      <c r="A311" s="25" t="s">
        <v>90</v>
      </c>
      <c r="B311" s="25" t="s">
        <v>105</v>
      </c>
      <c r="C311" s="25">
        <v>41</v>
      </c>
      <c r="D311" s="25">
        <v>1202</v>
      </c>
      <c r="E311" s="25">
        <f t="shared" si="17"/>
        <v>49282</v>
      </c>
      <c r="F311" s="25">
        <f t="shared" si="18"/>
        <v>4928.2000000000007</v>
      </c>
      <c r="G311" s="25">
        <f t="shared" si="19"/>
        <v>4928.2000000000007</v>
      </c>
      <c r="H311" s="25" t="str">
        <f t="shared" ca="1" si="20"/>
        <v>=IF(E311&gt;30000,E311*0.1,0)</v>
      </c>
    </row>
    <row r="312" spans="1:8">
      <c r="A312" s="25" t="s">
        <v>110</v>
      </c>
      <c r="B312" s="25" t="s">
        <v>94</v>
      </c>
      <c r="C312" s="25">
        <v>99</v>
      </c>
      <c r="D312" s="25">
        <v>1005</v>
      </c>
      <c r="E312" s="25">
        <f t="shared" si="17"/>
        <v>99495</v>
      </c>
      <c r="F312" s="25">
        <f t="shared" si="18"/>
        <v>9949.5</v>
      </c>
      <c r="G312" s="25">
        <f t="shared" si="19"/>
        <v>9949.5</v>
      </c>
      <c r="H312" s="25" t="str">
        <f t="shared" ca="1" si="20"/>
        <v>=IF(E312&gt;30000,E312*0.1,0)</v>
      </c>
    </row>
    <row r="313" spans="1:8">
      <c r="A313" s="25" t="s">
        <v>96</v>
      </c>
      <c r="B313" s="25" t="s">
        <v>97</v>
      </c>
      <c r="C313" s="25">
        <v>62</v>
      </c>
      <c r="D313" s="25">
        <v>1454</v>
      </c>
      <c r="E313" s="25">
        <f t="shared" si="17"/>
        <v>90148</v>
      </c>
      <c r="F313" s="25">
        <f t="shared" si="18"/>
        <v>9014.8000000000011</v>
      </c>
      <c r="G313" s="25">
        <f t="shared" si="19"/>
        <v>9014.8000000000011</v>
      </c>
      <c r="H313" s="25" t="str">
        <f t="shared" ca="1" si="20"/>
        <v>=IF(E313&gt;30000,E313*0.1,0)</v>
      </c>
    </row>
    <row r="314" spans="1:8">
      <c r="A314" s="25" t="s">
        <v>90</v>
      </c>
      <c r="B314" s="25" t="s">
        <v>91</v>
      </c>
      <c r="C314" s="25">
        <v>63</v>
      </c>
      <c r="D314" s="25">
        <v>1016</v>
      </c>
      <c r="E314" s="25">
        <f t="shared" si="17"/>
        <v>64008</v>
      </c>
      <c r="F314" s="25">
        <f t="shared" si="18"/>
        <v>6400.8</v>
      </c>
      <c r="G314" s="25">
        <f t="shared" si="19"/>
        <v>6400.8</v>
      </c>
      <c r="H314" s="25" t="str">
        <f t="shared" ca="1" si="20"/>
        <v>=IF(E314&gt;30000,E314*0.1,0)</v>
      </c>
    </row>
    <row r="315" spans="1:8">
      <c r="A315" s="25" t="s">
        <v>109</v>
      </c>
      <c r="B315" s="25" t="s">
        <v>92</v>
      </c>
      <c r="C315" s="25">
        <v>4</v>
      </c>
      <c r="D315" s="25">
        <v>1049</v>
      </c>
      <c r="E315" s="25">
        <f t="shared" si="17"/>
        <v>4196</v>
      </c>
      <c r="F315" s="25">
        <f t="shared" si="18"/>
        <v>0</v>
      </c>
      <c r="G315" s="25">
        <f t="shared" si="19"/>
        <v>0</v>
      </c>
      <c r="H315" s="25" t="str">
        <f t="shared" ca="1" si="20"/>
        <v>=IF(E315&gt;30000,E315*0.1,0)</v>
      </c>
    </row>
    <row r="316" spans="1:8">
      <c r="A316" s="25" t="s">
        <v>90</v>
      </c>
      <c r="B316" s="25" t="s">
        <v>100</v>
      </c>
      <c r="C316" s="25">
        <v>4</v>
      </c>
      <c r="D316" s="25">
        <v>1202</v>
      </c>
      <c r="E316" s="25">
        <f t="shared" si="17"/>
        <v>4808</v>
      </c>
      <c r="F316" s="25">
        <f t="shared" si="18"/>
        <v>0</v>
      </c>
      <c r="G316" s="25">
        <f t="shared" si="19"/>
        <v>0</v>
      </c>
      <c r="H316" s="25" t="str">
        <f t="shared" ca="1" si="20"/>
        <v>=IF(E316&gt;30000,E316*0.1,0)</v>
      </c>
    </row>
    <row r="317" spans="1:8">
      <c r="A317" s="25" t="s">
        <v>104</v>
      </c>
      <c r="B317" s="25" t="s">
        <v>100</v>
      </c>
      <c r="C317" s="25">
        <v>18</v>
      </c>
      <c r="D317" s="25">
        <v>1462</v>
      </c>
      <c r="E317" s="25">
        <f t="shared" si="17"/>
        <v>26316</v>
      </c>
      <c r="F317" s="25">
        <f t="shared" si="18"/>
        <v>2631.6000000000004</v>
      </c>
      <c r="G317" s="25">
        <f t="shared" si="19"/>
        <v>0</v>
      </c>
      <c r="H317" s="25" t="str">
        <f t="shared" ca="1" si="20"/>
        <v>=IF(E317&gt;30000,E317*0.1,0)</v>
      </c>
    </row>
    <row r="318" spans="1:8">
      <c r="A318" s="25" t="s">
        <v>104</v>
      </c>
      <c r="B318" s="25" t="s">
        <v>105</v>
      </c>
      <c r="C318" s="25">
        <v>49</v>
      </c>
      <c r="D318" s="25">
        <v>1109</v>
      </c>
      <c r="E318" s="25">
        <f t="shared" si="17"/>
        <v>54341</v>
      </c>
      <c r="F318" s="25">
        <f t="shared" si="18"/>
        <v>5434.1</v>
      </c>
      <c r="G318" s="25">
        <f t="shared" si="19"/>
        <v>5434.1</v>
      </c>
      <c r="H318" s="25" t="str">
        <f t="shared" ca="1" si="20"/>
        <v>=IF(E318&gt;30000,E318*0.1,0)</v>
      </c>
    </row>
    <row r="319" spans="1:8">
      <c r="A319" s="25" t="s">
        <v>104</v>
      </c>
      <c r="B319" s="25" t="s">
        <v>100</v>
      </c>
      <c r="C319" s="25">
        <v>46</v>
      </c>
      <c r="D319" s="25">
        <v>1443</v>
      </c>
      <c r="E319" s="25">
        <f t="shared" si="17"/>
        <v>66378</v>
      </c>
      <c r="F319" s="25">
        <f t="shared" si="18"/>
        <v>6637.8</v>
      </c>
      <c r="G319" s="25">
        <f t="shared" si="19"/>
        <v>6637.8</v>
      </c>
      <c r="H319" s="25" t="str">
        <f t="shared" ca="1" si="20"/>
        <v>=IF(E319&gt;30000,E319*0.1,0)</v>
      </c>
    </row>
    <row r="320" spans="1:8">
      <c r="A320" s="25" t="s">
        <v>99</v>
      </c>
      <c r="B320" s="25" t="s">
        <v>91</v>
      </c>
      <c r="C320" s="25">
        <v>24</v>
      </c>
      <c r="D320" s="25">
        <v>1019</v>
      </c>
      <c r="E320" s="25">
        <f t="shared" si="17"/>
        <v>24456</v>
      </c>
      <c r="F320" s="25">
        <f t="shared" si="18"/>
        <v>2445.6</v>
      </c>
      <c r="G320" s="25">
        <f t="shared" si="19"/>
        <v>0</v>
      </c>
      <c r="H320" s="25" t="str">
        <f t="shared" ca="1" si="20"/>
        <v>=IF(E320&gt;30000,E320*0.1,0)</v>
      </c>
    </row>
    <row r="321" spans="1:8">
      <c r="A321" s="25" t="s">
        <v>109</v>
      </c>
      <c r="B321" s="25" t="s">
        <v>105</v>
      </c>
      <c r="C321" s="25">
        <v>35</v>
      </c>
      <c r="D321" s="25">
        <v>1144</v>
      </c>
      <c r="E321" s="25">
        <f t="shared" si="17"/>
        <v>40040</v>
      </c>
      <c r="F321" s="25">
        <f t="shared" si="18"/>
        <v>4004</v>
      </c>
      <c r="G321" s="25">
        <f t="shared" si="19"/>
        <v>4004</v>
      </c>
      <c r="H321" s="25" t="str">
        <f t="shared" ca="1" si="20"/>
        <v>=IF(E321&gt;30000,E321*0.1,0)</v>
      </c>
    </row>
    <row r="322" spans="1:8">
      <c r="A322" s="25" t="s">
        <v>96</v>
      </c>
      <c r="B322" s="25" t="s">
        <v>94</v>
      </c>
      <c r="C322" s="25">
        <v>24</v>
      </c>
      <c r="D322" s="25">
        <v>1142</v>
      </c>
      <c r="E322" s="25">
        <f t="shared" ref="E322:E385" si="21">C322*D322</f>
        <v>27408</v>
      </c>
      <c r="F322" s="25">
        <f t="shared" ref="F322:F385" si="22">IF(E322&gt;=20000,E322*10%,0)</f>
        <v>2740.8</v>
      </c>
      <c r="G322" s="25">
        <f t="shared" ref="G322:G385" si="23">IF(E322&gt;30000,E322*0.1,0)</f>
        <v>0</v>
      </c>
      <c r="H322" s="25" t="str">
        <f t="shared" ref="H322:H385" ca="1" si="24">_xlfn.FORMULATEXT(G322)</f>
        <v>=IF(E322&gt;30000,E322*0.1,0)</v>
      </c>
    </row>
    <row r="323" spans="1:8">
      <c r="A323" s="25" t="s">
        <v>109</v>
      </c>
      <c r="B323" s="25" t="s">
        <v>91</v>
      </c>
      <c r="C323" s="25">
        <v>32</v>
      </c>
      <c r="D323" s="25">
        <v>1343</v>
      </c>
      <c r="E323" s="25">
        <f t="shared" si="21"/>
        <v>42976</v>
      </c>
      <c r="F323" s="25">
        <f t="shared" si="22"/>
        <v>4297.6000000000004</v>
      </c>
      <c r="G323" s="25">
        <f t="shared" si="23"/>
        <v>4297.6000000000004</v>
      </c>
      <c r="H323" s="25" t="str">
        <f t="shared" ca="1" si="24"/>
        <v>=IF(E323&gt;30000,E323*0.1,0)</v>
      </c>
    </row>
    <row r="324" spans="1:8">
      <c r="A324" s="25" t="s">
        <v>104</v>
      </c>
      <c r="B324" s="25" t="s">
        <v>97</v>
      </c>
      <c r="C324" s="25">
        <v>39</v>
      </c>
      <c r="D324" s="25">
        <v>1110</v>
      </c>
      <c r="E324" s="25">
        <f t="shared" si="21"/>
        <v>43290</v>
      </c>
      <c r="F324" s="25">
        <f t="shared" si="22"/>
        <v>4329</v>
      </c>
      <c r="G324" s="25">
        <f t="shared" si="23"/>
        <v>4329</v>
      </c>
      <c r="H324" s="25" t="str">
        <f t="shared" ca="1" si="24"/>
        <v>=IF(E324&gt;30000,E324*0.1,0)</v>
      </c>
    </row>
    <row r="325" spans="1:8">
      <c r="A325" s="25" t="s">
        <v>109</v>
      </c>
      <c r="B325" s="25" t="s">
        <v>97</v>
      </c>
      <c r="C325" s="25">
        <v>9</v>
      </c>
      <c r="D325" s="25">
        <v>1212</v>
      </c>
      <c r="E325" s="25">
        <f t="shared" si="21"/>
        <v>10908</v>
      </c>
      <c r="F325" s="25">
        <f t="shared" si="22"/>
        <v>0</v>
      </c>
      <c r="G325" s="25">
        <f t="shared" si="23"/>
        <v>0</v>
      </c>
      <c r="H325" s="25" t="str">
        <f t="shared" ca="1" si="24"/>
        <v>=IF(E325&gt;30000,E325*0.1,0)</v>
      </c>
    </row>
    <row r="326" spans="1:8">
      <c r="A326" s="25" t="s">
        <v>96</v>
      </c>
      <c r="B326" s="25" t="s">
        <v>107</v>
      </c>
      <c r="C326" s="25">
        <v>14</v>
      </c>
      <c r="D326" s="25">
        <v>1267</v>
      </c>
      <c r="E326" s="25">
        <f t="shared" si="21"/>
        <v>17738</v>
      </c>
      <c r="F326" s="25">
        <f t="shared" si="22"/>
        <v>0</v>
      </c>
      <c r="G326" s="25">
        <f t="shared" si="23"/>
        <v>0</v>
      </c>
      <c r="H326" s="25" t="str">
        <f t="shared" ca="1" si="24"/>
        <v>=IF(E326&gt;30000,E326*0.1,0)</v>
      </c>
    </row>
    <row r="327" spans="1:8">
      <c r="A327" s="25" t="s">
        <v>90</v>
      </c>
      <c r="B327" s="25" t="s">
        <v>94</v>
      </c>
      <c r="C327" s="25">
        <v>49</v>
      </c>
      <c r="D327" s="25">
        <v>1012</v>
      </c>
      <c r="E327" s="25">
        <f t="shared" si="21"/>
        <v>49588</v>
      </c>
      <c r="F327" s="25">
        <f t="shared" si="22"/>
        <v>4958.8</v>
      </c>
      <c r="G327" s="25">
        <f t="shared" si="23"/>
        <v>4958.8</v>
      </c>
      <c r="H327" s="25" t="str">
        <f t="shared" ca="1" si="24"/>
        <v>=IF(E327&gt;30000,E327*0.1,0)</v>
      </c>
    </row>
    <row r="328" spans="1:8">
      <c r="A328" s="25" t="s">
        <v>104</v>
      </c>
      <c r="B328" s="25" t="s">
        <v>107</v>
      </c>
      <c r="C328" s="25">
        <v>9</v>
      </c>
      <c r="D328" s="25">
        <v>1427</v>
      </c>
      <c r="E328" s="25">
        <f t="shared" si="21"/>
        <v>12843</v>
      </c>
      <c r="F328" s="25">
        <f t="shared" si="22"/>
        <v>0</v>
      </c>
      <c r="G328" s="25">
        <f t="shared" si="23"/>
        <v>0</v>
      </c>
      <c r="H328" s="25" t="str">
        <f t="shared" ca="1" si="24"/>
        <v>=IF(E328&gt;30000,E328*0.1,0)</v>
      </c>
    </row>
    <row r="329" spans="1:8">
      <c r="A329" s="25" t="s">
        <v>90</v>
      </c>
      <c r="B329" s="25" t="s">
        <v>107</v>
      </c>
      <c r="C329" s="25">
        <v>72</v>
      </c>
      <c r="D329" s="25">
        <v>1312</v>
      </c>
      <c r="E329" s="25">
        <f t="shared" si="21"/>
        <v>94464</v>
      </c>
      <c r="F329" s="25">
        <f t="shared" si="22"/>
        <v>9446.4</v>
      </c>
      <c r="G329" s="25">
        <f t="shared" si="23"/>
        <v>9446.4</v>
      </c>
      <c r="H329" s="25" t="str">
        <f t="shared" ca="1" si="24"/>
        <v>=IF(E329&gt;30000,E329*0.1,0)</v>
      </c>
    </row>
    <row r="330" spans="1:8">
      <c r="A330" s="25" t="s">
        <v>90</v>
      </c>
      <c r="B330" s="25" t="s">
        <v>91</v>
      </c>
      <c r="C330" s="25">
        <v>79</v>
      </c>
      <c r="D330" s="25">
        <v>1158</v>
      </c>
      <c r="E330" s="25">
        <f t="shared" si="21"/>
        <v>91482</v>
      </c>
      <c r="F330" s="25">
        <f t="shared" si="22"/>
        <v>9148.2000000000007</v>
      </c>
      <c r="G330" s="25">
        <f t="shared" si="23"/>
        <v>9148.2000000000007</v>
      </c>
      <c r="H330" s="25" t="str">
        <f t="shared" ca="1" si="24"/>
        <v>=IF(E330&gt;30000,E330*0.1,0)</v>
      </c>
    </row>
    <row r="331" spans="1:8">
      <c r="A331" s="25" t="s">
        <v>110</v>
      </c>
      <c r="B331" s="25" t="s">
        <v>107</v>
      </c>
      <c r="C331" s="25">
        <v>22</v>
      </c>
      <c r="D331" s="25">
        <v>1497</v>
      </c>
      <c r="E331" s="25">
        <f t="shared" si="21"/>
        <v>32934</v>
      </c>
      <c r="F331" s="25">
        <f t="shared" si="22"/>
        <v>3293.4</v>
      </c>
      <c r="G331" s="25">
        <f t="shared" si="23"/>
        <v>3293.4</v>
      </c>
      <c r="H331" s="25" t="str">
        <f t="shared" ca="1" si="24"/>
        <v>=IF(E331&gt;30000,E331*0.1,0)</v>
      </c>
    </row>
    <row r="332" spans="1:8">
      <c r="A332" s="25" t="s">
        <v>90</v>
      </c>
      <c r="B332" s="25" t="s">
        <v>97</v>
      </c>
      <c r="C332" s="25">
        <v>56</v>
      </c>
      <c r="D332" s="25">
        <v>1073</v>
      </c>
      <c r="E332" s="25">
        <f t="shared" si="21"/>
        <v>60088</v>
      </c>
      <c r="F332" s="25">
        <f t="shared" si="22"/>
        <v>6008.8</v>
      </c>
      <c r="G332" s="25">
        <f t="shared" si="23"/>
        <v>6008.8</v>
      </c>
      <c r="H332" s="25" t="str">
        <f t="shared" ca="1" si="24"/>
        <v>=IF(E332&gt;30000,E332*0.1,0)</v>
      </c>
    </row>
    <row r="333" spans="1:8">
      <c r="A333" s="25" t="s">
        <v>104</v>
      </c>
      <c r="B333" s="25" t="s">
        <v>94</v>
      </c>
      <c r="C333" s="25">
        <v>93</v>
      </c>
      <c r="D333" s="25">
        <v>1267</v>
      </c>
      <c r="E333" s="25">
        <f t="shared" si="21"/>
        <v>117831</v>
      </c>
      <c r="F333" s="25">
        <f t="shared" si="22"/>
        <v>11783.1</v>
      </c>
      <c r="G333" s="25">
        <f t="shared" si="23"/>
        <v>11783.1</v>
      </c>
      <c r="H333" s="25" t="str">
        <f t="shared" ca="1" si="24"/>
        <v>=IF(E333&gt;30000,E333*0.1,0)</v>
      </c>
    </row>
    <row r="334" spans="1:8">
      <c r="A334" s="25" t="s">
        <v>104</v>
      </c>
      <c r="B334" s="25" t="s">
        <v>92</v>
      </c>
      <c r="C334" s="25">
        <v>26</v>
      </c>
      <c r="D334" s="25">
        <v>1164</v>
      </c>
      <c r="E334" s="25">
        <f t="shared" si="21"/>
        <v>30264</v>
      </c>
      <c r="F334" s="25">
        <f t="shared" si="22"/>
        <v>3026.4</v>
      </c>
      <c r="G334" s="25">
        <f t="shared" si="23"/>
        <v>3026.4</v>
      </c>
      <c r="H334" s="25" t="str">
        <f t="shared" ca="1" si="24"/>
        <v>=IF(E334&gt;30000,E334*0.1,0)</v>
      </c>
    </row>
    <row r="335" spans="1:8">
      <c r="A335" s="25" t="s">
        <v>90</v>
      </c>
      <c r="B335" s="25" t="s">
        <v>91</v>
      </c>
      <c r="C335" s="25">
        <v>67</v>
      </c>
      <c r="D335" s="25">
        <v>1329</v>
      </c>
      <c r="E335" s="25">
        <f t="shared" si="21"/>
        <v>89043</v>
      </c>
      <c r="F335" s="25">
        <f t="shared" si="22"/>
        <v>8904.3000000000011</v>
      </c>
      <c r="G335" s="25">
        <f t="shared" si="23"/>
        <v>8904.3000000000011</v>
      </c>
      <c r="H335" s="25" t="str">
        <f t="shared" ca="1" si="24"/>
        <v>=IF(E335&gt;30000,E335*0.1,0)</v>
      </c>
    </row>
    <row r="336" spans="1:8">
      <c r="A336" s="25" t="s">
        <v>104</v>
      </c>
      <c r="B336" s="25" t="s">
        <v>92</v>
      </c>
      <c r="C336" s="25">
        <v>98</v>
      </c>
      <c r="D336" s="25">
        <v>1010</v>
      </c>
      <c r="E336" s="25">
        <f t="shared" si="21"/>
        <v>98980</v>
      </c>
      <c r="F336" s="25">
        <f t="shared" si="22"/>
        <v>9898</v>
      </c>
      <c r="G336" s="25">
        <f t="shared" si="23"/>
        <v>9898</v>
      </c>
      <c r="H336" s="25" t="str">
        <f t="shared" ca="1" si="24"/>
        <v>=IF(E336&gt;30000,E336*0.1,0)</v>
      </c>
    </row>
    <row r="337" spans="1:8">
      <c r="A337" s="25" t="s">
        <v>104</v>
      </c>
      <c r="B337" s="25" t="s">
        <v>100</v>
      </c>
      <c r="C337" s="25">
        <v>59</v>
      </c>
      <c r="D337" s="25">
        <v>1474</v>
      </c>
      <c r="E337" s="25">
        <f t="shared" si="21"/>
        <v>86966</v>
      </c>
      <c r="F337" s="25">
        <f t="shared" si="22"/>
        <v>8696.6</v>
      </c>
      <c r="G337" s="25">
        <f t="shared" si="23"/>
        <v>8696.6</v>
      </c>
      <c r="H337" s="25" t="str">
        <f t="shared" ca="1" si="24"/>
        <v>=IF(E337&gt;30000,E337*0.1,0)</v>
      </c>
    </row>
    <row r="338" spans="1:8">
      <c r="A338" s="25" t="s">
        <v>90</v>
      </c>
      <c r="B338" s="25" t="s">
        <v>91</v>
      </c>
      <c r="C338" s="25">
        <v>5</v>
      </c>
      <c r="D338" s="25">
        <v>1231</v>
      </c>
      <c r="E338" s="25">
        <f t="shared" si="21"/>
        <v>6155</v>
      </c>
      <c r="F338" s="25">
        <f t="shared" si="22"/>
        <v>0</v>
      </c>
      <c r="G338" s="25">
        <f t="shared" si="23"/>
        <v>0</v>
      </c>
      <c r="H338" s="25" t="str">
        <f t="shared" ca="1" si="24"/>
        <v>=IF(E338&gt;30000,E338*0.1,0)</v>
      </c>
    </row>
    <row r="339" spans="1:8">
      <c r="A339" s="25" t="s">
        <v>110</v>
      </c>
      <c r="B339" s="25" t="s">
        <v>94</v>
      </c>
      <c r="C339" s="25">
        <v>61</v>
      </c>
      <c r="D339" s="25">
        <v>1457</v>
      </c>
      <c r="E339" s="25">
        <f t="shared" si="21"/>
        <v>88877</v>
      </c>
      <c r="F339" s="25">
        <f t="shared" si="22"/>
        <v>8887.7000000000007</v>
      </c>
      <c r="G339" s="25">
        <f t="shared" si="23"/>
        <v>8887.7000000000007</v>
      </c>
      <c r="H339" s="25" t="str">
        <f t="shared" ca="1" si="24"/>
        <v>=IF(E339&gt;30000,E339*0.1,0)</v>
      </c>
    </row>
    <row r="340" spans="1:8">
      <c r="A340" s="25" t="s">
        <v>109</v>
      </c>
      <c r="B340" s="25" t="s">
        <v>92</v>
      </c>
      <c r="C340" s="25">
        <v>84</v>
      </c>
      <c r="D340" s="25">
        <v>1247</v>
      </c>
      <c r="E340" s="25">
        <f t="shared" si="21"/>
        <v>104748</v>
      </c>
      <c r="F340" s="25">
        <f t="shared" si="22"/>
        <v>10474.800000000001</v>
      </c>
      <c r="G340" s="25">
        <f t="shared" si="23"/>
        <v>10474.800000000001</v>
      </c>
      <c r="H340" s="25" t="str">
        <f t="shared" ca="1" si="24"/>
        <v>=IF(E340&gt;30000,E340*0.1,0)</v>
      </c>
    </row>
    <row r="341" spans="1:8">
      <c r="A341" s="25" t="s">
        <v>99</v>
      </c>
      <c r="B341" s="25" t="s">
        <v>91</v>
      </c>
      <c r="C341" s="25">
        <v>88</v>
      </c>
      <c r="D341" s="25">
        <v>1011</v>
      </c>
      <c r="E341" s="25">
        <f t="shared" si="21"/>
        <v>88968</v>
      </c>
      <c r="F341" s="25">
        <f t="shared" si="22"/>
        <v>8896.8000000000011</v>
      </c>
      <c r="G341" s="25">
        <f t="shared" si="23"/>
        <v>8896.8000000000011</v>
      </c>
      <c r="H341" s="25" t="str">
        <f t="shared" ca="1" si="24"/>
        <v>=IF(E341&gt;30000,E341*0.1,0)</v>
      </c>
    </row>
    <row r="342" spans="1:8">
      <c r="A342" s="25" t="s">
        <v>90</v>
      </c>
      <c r="B342" s="25" t="s">
        <v>97</v>
      </c>
      <c r="C342" s="25">
        <v>67</v>
      </c>
      <c r="D342" s="25">
        <v>1350</v>
      </c>
      <c r="E342" s="25">
        <f t="shared" si="21"/>
        <v>90450</v>
      </c>
      <c r="F342" s="25">
        <f t="shared" si="22"/>
        <v>9045</v>
      </c>
      <c r="G342" s="25">
        <f t="shared" si="23"/>
        <v>9045</v>
      </c>
      <c r="H342" s="25" t="str">
        <f t="shared" ca="1" si="24"/>
        <v>=IF(E342&gt;30000,E342*0.1,0)</v>
      </c>
    </row>
    <row r="343" spans="1:8">
      <c r="A343" s="25" t="s">
        <v>96</v>
      </c>
      <c r="B343" s="25" t="s">
        <v>107</v>
      </c>
      <c r="C343" s="25">
        <v>55</v>
      </c>
      <c r="D343" s="25">
        <v>1305</v>
      </c>
      <c r="E343" s="25">
        <f t="shared" si="21"/>
        <v>71775</v>
      </c>
      <c r="F343" s="25">
        <f t="shared" si="22"/>
        <v>7177.5</v>
      </c>
      <c r="G343" s="25">
        <f t="shared" si="23"/>
        <v>7177.5</v>
      </c>
      <c r="H343" s="25" t="str">
        <f t="shared" ca="1" si="24"/>
        <v>=IF(E343&gt;30000,E343*0.1,0)</v>
      </c>
    </row>
    <row r="344" spans="1:8">
      <c r="A344" s="25" t="s">
        <v>110</v>
      </c>
      <c r="B344" s="25" t="s">
        <v>105</v>
      </c>
      <c r="C344" s="25">
        <v>39</v>
      </c>
      <c r="D344" s="25">
        <v>1387</v>
      </c>
      <c r="E344" s="25">
        <f t="shared" si="21"/>
        <v>54093</v>
      </c>
      <c r="F344" s="25">
        <f t="shared" si="22"/>
        <v>5409.3</v>
      </c>
      <c r="G344" s="25">
        <f t="shared" si="23"/>
        <v>5409.3</v>
      </c>
      <c r="H344" s="25" t="str">
        <f t="shared" ca="1" si="24"/>
        <v>=IF(E344&gt;30000,E344*0.1,0)</v>
      </c>
    </row>
    <row r="345" spans="1:8">
      <c r="A345" s="25" t="s">
        <v>99</v>
      </c>
      <c r="B345" s="25" t="s">
        <v>105</v>
      </c>
      <c r="C345" s="25">
        <v>97</v>
      </c>
      <c r="D345" s="25">
        <v>1009</v>
      </c>
      <c r="E345" s="25">
        <f t="shared" si="21"/>
        <v>97873</v>
      </c>
      <c r="F345" s="25">
        <f t="shared" si="22"/>
        <v>9787.3000000000011</v>
      </c>
      <c r="G345" s="25">
        <f t="shared" si="23"/>
        <v>9787.3000000000011</v>
      </c>
      <c r="H345" s="25" t="str">
        <f t="shared" ca="1" si="24"/>
        <v>=IF(E345&gt;30000,E345*0.1,0)</v>
      </c>
    </row>
    <row r="346" spans="1:8">
      <c r="A346" s="25" t="s">
        <v>104</v>
      </c>
      <c r="B346" s="25" t="s">
        <v>94</v>
      </c>
      <c r="C346" s="25">
        <v>16</v>
      </c>
      <c r="D346" s="25">
        <v>1127</v>
      </c>
      <c r="E346" s="25">
        <f t="shared" si="21"/>
        <v>18032</v>
      </c>
      <c r="F346" s="25">
        <f t="shared" si="22"/>
        <v>0</v>
      </c>
      <c r="G346" s="25">
        <f t="shared" si="23"/>
        <v>0</v>
      </c>
      <c r="H346" s="25" t="str">
        <f t="shared" ca="1" si="24"/>
        <v>=IF(E346&gt;30000,E346*0.1,0)</v>
      </c>
    </row>
    <row r="347" spans="1:8">
      <c r="A347" s="25" t="s">
        <v>109</v>
      </c>
      <c r="B347" s="25" t="s">
        <v>105</v>
      </c>
      <c r="C347" s="25">
        <v>52</v>
      </c>
      <c r="D347" s="25">
        <v>1491</v>
      </c>
      <c r="E347" s="25">
        <f t="shared" si="21"/>
        <v>77532</v>
      </c>
      <c r="F347" s="25">
        <f t="shared" si="22"/>
        <v>7753.2000000000007</v>
      </c>
      <c r="G347" s="25">
        <f t="shared" si="23"/>
        <v>7753.2000000000007</v>
      </c>
      <c r="H347" s="25" t="str">
        <f t="shared" ca="1" si="24"/>
        <v>=IF(E347&gt;30000,E347*0.1,0)</v>
      </c>
    </row>
    <row r="348" spans="1:8">
      <c r="A348" s="25" t="s">
        <v>90</v>
      </c>
      <c r="B348" s="25" t="s">
        <v>92</v>
      </c>
      <c r="C348" s="25">
        <v>60</v>
      </c>
      <c r="D348" s="25">
        <v>1127</v>
      </c>
      <c r="E348" s="25">
        <f t="shared" si="21"/>
        <v>67620</v>
      </c>
      <c r="F348" s="25">
        <f t="shared" si="22"/>
        <v>6762</v>
      </c>
      <c r="G348" s="25">
        <f t="shared" si="23"/>
        <v>6762</v>
      </c>
      <c r="H348" s="25" t="str">
        <f t="shared" ca="1" si="24"/>
        <v>=IF(E348&gt;30000,E348*0.1,0)</v>
      </c>
    </row>
    <row r="349" spans="1:8">
      <c r="A349" s="25" t="s">
        <v>99</v>
      </c>
      <c r="B349" s="25" t="s">
        <v>105</v>
      </c>
      <c r="C349" s="25">
        <v>9</v>
      </c>
      <c r="D349" s="25">
        <v>1457</v>
      </c>
      <c r="E349" s="25">
        <f t="shared" si="21"/>
        <v>13113</v>
      </c>
      <c r="F349" s="25">
        <f t="shared" si="22"/>
        <v>0</v>
      </c>
      <c r="G349" s="25">
        <f t="shared" si="23"/>
        <v>0</v>
      </c>
      <c r="H349" s="25" t="str">
        <f t="shared" ca="1" si="24"/>
        <v>=IF(E349&gt;30000,E349*0.1,0)</v>
      </c>
    </row>
    <row r="350" spans="1:8">
      <c r="A350" s="25" t="s">
        <v>90</v>
      </c>
      <c r="B350" s="25" t="s">
        <v>97</v>
      </c>
      <c r="C350" s="25">
        <v>100</v>
      </c>
      <c r="D350" s="25">
        <v>1092</v>
      </c>
      <c r="E350" s="25">
        <f t="shared" si="21"/>
        <v>109200</v>
      </c>
      <c r="F350" s="25">
        <f t="shared" si="22"/>
        <v>10920</v>
      </c>
      <c r="G350" s="25">
        <f t="shared" si="23"/>
        <v>10920</v>
      </c>
      <c r="H350" s="25" t="str">
        <f t="shared" ca="1" si="24"/>
        <v>=IF(E350&gt;30000,E350*0.1,0)</v>
      </c>
    </row>
    <row r="351" spans="1:8">
      <c r="A351" s="25" t="s">
        <v>110</v>
      </c>
      <c r="B351" s="25" t="s">
        <v>107</v>
      </c>
      <c r="C351" s="25">
        <v>18</v>
      </c>
      <c r="D351" s="25">
        <v>1343</v>
      </c>
      <c r="E351" s="25">
        <f t="shared" si="21"/>
        <v>24174</v>
      </c>
      <c r="F351" s="25">
        <f t="shared" si="22"/>
        <v>2417.4</v>
      </c>
      <c r="G351" s="25">
        <f t="shared" si="23"/>
        <v>0</v>
      </c>
      <c r="H351" s="25" t="str">
        <f t="shared" ca="1" si="24"/>
        <v>=IF(E351&gt;30000,E351*0.1,0)</v>
      </c>
    </row>
    <row r="352" spans="1:8">
      <c r="A352" s="25" t="s">
        <v>110</v>
      </c>
      <c r="B352" s="25" t="s">
        <v>100</v>
      </c>
      <c r="C352" s="25">
        <v>16</v>
      </c>
      <c r="D352" s="25">
        <v>1146</v>
      </c>
      <c r="E352" s="25">
        <f t="shared" si="21"/>
        <v>18336</v>
      </c>
      <c r="F352" s="25">
        <f t="shared" si="22"/>
        <v>0</v>
      </c>
      <c r="G352" s="25">
        <f t="shared" si="23"/>
        <v>0</v>
      </c>
      <c r="H352" s="25" t="str">
        <f t="shared" ca="1" si="24"/>
        <v>=IF(E352&gt;30000,E352*0.1,0)</v>
      </c>
    </row>
    <row r="353" spans="1:8">
      <c r="A353" s="25" t="s">
        <v>109</v>
      </c>
      <c r="B353" s="25" t="s">
        <v>100</v>
      </c>
      <c r="C353" s="25">
        <v>69</v>
      </c>
      <c r="D353" s="25">
        <v>1473</v>
      </c>
      <c r="E353" s="25">
        <f t="shared" si="21"/>
        <v>101637</v>
      </c>
      <c r="F353" s="25">
        <f t="shared" si="22"/>
        <v>10163.700000000001</v>
      </c>
      <c r="G353" s="25">
        <f t="shared" si="23"/>
        <v>10163.700000000001</v>
      </c>
      <c r="H353" s="25" t="str">
        <f t="shared" ca="1" si="24"/>
        <v>=IF(E353&gt;30000,E353*0.1,0)</v>
      </c>
    </row>
    <row r="354" spans="1:8">
      <c r="A354" s="25" t="s">
        <v>104</v>
      </c>
      <c r="B354" s="25" t="s">
        <v>107</v>
      </c>
      <c r="C354" s="25">
        <v>36</v>
      </c>
      <c r="D354" s="25">
        <v>1270</v>
      </c>
      <c r="E354" s="25">
        <f t="shared" si="21"/>
        <v>45720</v>
      </c>
      <c r="F354" s="25">
        <f t="shared" si="22"/>
        <v>4572</v>
      </c>
      <c r="G354" s="25">
        <f t="shared" si="23"/>
        <v>4572</v>
      </c>
      <c r="H354" s="25" t="str">
        <f t="shared" ca="1" si="24"/>
        <v>=IF(E354&gt;30000,E354*0.1,0)</v>
      </c>
    </row>
    <row r="355" spans="1:8">
      <c r="A355" s="25" t="s">
        <v>99</v>
      </c>
      <c r="B355" s="25" t="s">
        <v>97</v>
      </c>
      <c r="C355" s="25">
        <v>59</v>
      </c>
      <c r="D355" s="25">
        <v>1221</v>
      </c>
      <c r="E355" s="25">
        <f t="shared" si="21"/>
        <v>72039</v>
      </c>
      <c r="F355" s="25">
        <f t="shared" si="22"/>
        <v>7203.9000000000005</v>
      </c>
      <c r="G355" s="25">
        <f t="shared" si="23"/>
        <v>7203.9000000000005</v>
      </c>
      <c r="H355" s="25" t="str">
        <f t="shared" ca="1" si="24"/>
        <v>=IF(E355&gt;30000,E355*0.1,0)</v>
      </c>
    </row>
    <row r="356" spans="1:8">
      <c r="A356" s="25" t="s">
        <v>104</v>
      </c>
      <c r="B356" s="25" t="s">
        <v>91</v>
      </c>
      <c r="C356" s="25">
        <v>93</v>
      </c>
      <c r="D356" s="25">
        <v>1153</v>
      </c>
      <c r="E356" s="25">
        <f t="shared" si="21"/>
        <v>107229</v>
      </c>
      <c r="F356" s="25">
        <f t="shared" si="22"/>
        <v>10722.900000000001</v>
      </c>
      <c r="G356" s="25">
        <f t="shared" si="23"/>
        <v>10722.900000000001</v>
      </c>
      <c r="H356" s="25" t="str">
        <f t="shared" ca="1" si="24"/>
        <v>=IF(E356&gt;30000,E356*0.1,0)</v>
      </c>
    </row>
    <row r="357" spans="1:8">
      <c r="A357" s="25" t="s">
        <v>109</v>
      </c>
      <c r="B357" s="25" t="s">
        <v>100</v>
      </c>
      <c r="C357" s="25">
        <v>61</v>
      </c>
      <c r="D357" s="25">
        <v>1139</v>
      </c>
      <c r="E357" s="25">
        <f t="shared" si="21"/>
        <v>69479</v>
      </c>
      <c r="F357" s="25">
        <f t="shared" si="22"/>
        <v>6947.9000000000005</v>
      </c>
      <c r="G357" s="25">
        <f t="shared" si="23"/>
        <v>6947.9000000000005</v>
      </c>
      <c r="H357" s="25" t="str">
        <f t="shared" ca="1" si="24"/>
        <v>=IF(E357&gt;30000,E357*0.1,0)</v>
      </c>
    </row>
    <row r="358" spans="1:8">
      <c r="A358" s="25" t="s">
        <v>110</v>
      </c>
      <c r="B358" s="25" t="s">
        <v>91</v>
      </c>
      <c r="C358" s="25">
        <v>82</v>
      </c>
      <c r="D358" s="25">
        <v>1082</v>
      </c>
      <c r="E358" s="25">
        <f t="shared" si="21"/>
        <v>88724</v>
      </c>
      <c r="F358" s="25">
        <f t="shared" si="22"/>
        <v>8872.4</v>
      </c>
      <c r="G358" s="25">
        <f t="shared" si="23"/>
        <v>8872.4</v>
      </c>
      <c r="H358" s="25" t="str">
        <f t="shared" ca="1" si="24"/>
        <v>=IF(E358&gt;30000,E358*0.1,0)</v>
      </c>
    </row>
    <row r="359" spans="1:8">
      <c r="A359" s="25" t="s">
        <v>99</v>
      </c>
      <c r="B359" s="25" t="s">
        <v>92</v>
      </c>
      <c r="C359" s="25">
        <v>53</v>
      </c>
      <c r="D359" s="25">
        <v>1275</v>
      </c>
      <c r="E359" s="25">
        <f t="shared" si="21"/>
        <v>67575</v>
      </c>
      <c r="F359" s="25">
        <f t="shared" si="22"/>
        <v>6757.5</v>
      </c>
      <c r="G359" s="25">
        <f t="shared" si="23"/>
        <v>6757.5</v>
      </c>
      <c r="H359" s="25" t="str">
        <f t="shared" ca="1" si="24"/>
        <v>=IF(E359&gt;30000,E359*0.1,0)</v>
      </c>
    </row>
    <row r="360" spans="1:8">
      <c r="A360" s="25" t="s">
        <v>110</v>
      </c>
      <c r="B360" s="25" t="s">
        <v>107</v>
      </c>
      <c r="C360" s="25">
        <v>30</v>
      </c>
      <c r="D360" s="25">
        <v>1089</v>
      </c>
      <c r="E360" s="25">
        <f t="shared" si="21"/>
        <v>32670</v>
      </c>
      <c r="F360" s="25">
        <f t="shared" si="22"/>
        <v>3267</v>
      </c>
      <c r="G360" s="25">
        <f t="shared" si="23"/>
        <v>3267</v>
      </c>
      <c r="H360" s="25" t="str">
        <f t="shared" ca="1" si="24"/>
        <v>=IF(E360&gt;30000,E360*0.1,0)</v>
      </c>
    </row>
    <row r="361" spans="1:8">
      <c r="A361" s="25" t="s">
        <v>96</v>
      </c>
      <c r="B361" s="25" t="s">
        <v>105</v>
      </c>
      <c r="C361" s="25">
        <v>10</v>
      </c>
      <c r="D361" s="25">
        <v>1076</v>
      </c>
      <c r="E361" s="25">
        <f t="shared" si="21"/>
        <v>10760</v>
      </c>
      <c r="F361" s="25">
        <f t="shared" si="22"/>
        <v>0</v>
      </c>
      <c r="G361" s="25">
        <f t="shared" si="23"/>
        <v>0</v>
      </c>
      <c r="H361" s="25" t="str">
        <f t="shared" ca="1" si="24"/>
        <v>=IF(E361&gt;30000,E361*0.1,0)</v>
      </c>
    </row>
    <row r="362" spans="1:8">
      <c r="A362" s="25" t="s">
        <v>96</v>
      </c>
      <c r="B362" s="25" t="s">
        <v>100</v>
      </c>
      <c r="C362" s="25">
        <v>95</v>
      </c>
      <c r="D362" s="25">
        <v>1184</v>
      </c>
      <c r="E362" s="25">
        <f t="shared" si="21"/>
        <v>112480</v>
      </c>
      <c r="F362" s="25">
        <f t="shared" si="22"/>
        <v>11248</v>
      </c>
      <c r="G362" s="25">
        <f t="shared" si="23"/>
        <v>11248</v>
      </c>
      <c r="H362" s="25" t="str">
        <f t="shared" ca="1" si="24"/>
        <v>=IF(E362&gt;30000,E362*0.1,0)</v>
      </c>
    </row>
    <row r="363" spans="1:8">
      <c r="A363" s="25" t="s">
        <v>90</v>
      </c>
      <c r="B363" s="25" t="s">
        <v>105</v>
      </c>
      <c r="C363" s="25">
        <v>27</v>
      </c>
      <c r="D363" s="25">
        <v>1156</v>
      </c>
      <c r="E363" s="25">
        <f t="shared" si="21"/>
        <v>31212</v>
      </c>
      <c r="F363" s="25">
        <f t="shared" si="22"/>
        <v>3121.2000000000003</v>
      </c>
      <c r="G363" s="25">
        <f t="shared" si="23"/>
        <v>3121.2000000000003</v>
      </c>
      <c r="H363" s="25" t="str">
        <f t="shared" ca="1" si="24"/>
        <v>=IF(E363&gt;30000,E363*0.1,0)</v>
      </c>
    </row>
    <row r="364" spans="1:8">
      <c r="A364" s="25" t="s">
        <v>99</v>
      </c>
      <c r="B364" s="25" t="s">
        <v>105</v>
      </c>
      <c r="C364" s="25">
        <v>73</v>
      </c>
      <c r="D364" s="25">
        <v>1266</v>
      </c>
      <c r="E364" s="25">
        <f t="shared" si="21"/>
        <v>92418</v>
      </c>
      <c r="F364" s="25">
        <f t="shared" si="22"/>
        <v>9241.8000000000011</v>
      </c>
      <c r="G364" s="25">
        <f t="shared" si="23"/>
        <v>9241.8000000000011</v>
      </c>
      <c r="H364" s="25" t="str">
        <f t="shared" ca="1" si="24"/>
        <v>=IF(E364&gt;30000,E364*0.1,0)</v>
      </c>
    </row>
    <row r="365" spans="1:8">
      <c r="A365" s="25" t="s">
        <v>109</v>
      </c>
      <c r="B365" s="25" t="s">
        <v>92</v>
      </c>
      <c r="C365" s="25">
        <v>81</v>
      </c>
      <c r="D365" s="25">
        <v>1310</v>
      </c>
      <c r="E365" s="25">
        <f t="shared" si="21"/>
        <v>106110</v>
      </c>
      <c r="F365" s="25">
        <f t="shared" si="22"/>
        <v>10611</v>
      </c>
      <c r="G365" s="25">
        <f t="shared" si="23"/>
        <v>10611</v>
      </c>
      <c r="H365" s="25" t="str">
        <f t="shared" ca="1" si="24"/>
        <v>=IF(E365&gt;30000,E365*0.1,0)</v>
      </c>
    </row>
    <row r="366" spans="1:8">
      <c r="A366" s="25" t="s">
        <v>109</v>
      </c>
      <c r="B366" s="25" t="s">
        <v>100</v>
      </c>
      <c r="C366" s="25">
        <v>65</v>
      </c>
      <c r="D366" s="25">
        <v>1496</v>
      </c>
      <c r="E366" s="25">
        <f t="shared" si="21"/>
        <v>97240</v>
      </c>
      <c r="F366" s="25">
        <f t="shared" si="22"/>
        <v>9724</v>
      </c>
      <c r="G366" s="25">
        <f t="shared" si="23"/>
        <v>9724</v>
      </c>
      <c r="H366" s="25" t="str">
        <f t="shared" ca="1" si="24"/>
        <v>=IF(E366&gt;30000,E366*0.1,0)</v>
      </c>
    </row>
    <row r="367" spans="1:8">
      <c r="A367" s="25" t="s">
        <v>104</v>
      </c>
      <c r="B367" s="25" t="s">
        <v>107</v>
      </c>
      <c r="C367" s="25">
        <v>15</v>
      </c>
      <c r="D367" s="25">
        <v>1456</v>
      </c>
      <c r="E367" s="25">
        <f t="shared" si="21"/>
        <v>21840</v>
      </c>
      <c r="F367" s="25">
        <f t="shared" si="22"/>
        <v>2184</v>
      </c>
      <c r="G367" s="25">
        <f t="shared" si="23"/>
        <v>0</v>
      </c>
      <c r="H367" s="25" t="str">
        <f t="shared" ca="1" si="24"/>
        <v>=IF(E367&gt;30000,E367*0.1,0)</v>
      </c>
    </row>
    <row r="368" spans="1:8">
      <c r="A368" s="25" t="s">
        <v>96</v>
      </c>
      <c r="B368" s="25" t="s">
        <v>105</v>
      </c>
      <c r="C368" s="25">
        <v>41</v>
      </c>
      <c r="D368" s="25">
        <v>1309</v>
      </c>
      <c r="E368" s="25">
        <f t="shared" si="21"/>
        <v>53669</v>
      </c>
      <c r="F368" s="25">
        <f t="shared" si="22"/>
        <v>5366.9000000000005</v>
      </c>
      <c r="G368" s="25">
        <f t="shared" si="23"/>
        <v>5366.9000000000005</v>
      </c>
      <c r="H368" s="25" t="str">
        <f t="shared" ca="1" si="24"/>
        <v>=IF(E368&gt;30000,E368*0.1,0)</v>
      </c>
    </row>
    <row r="369" spans="1:8">
      <c r="A369" s="25" t="s">
        <v>90</v>
      </c>
      <c r="B369" s="25" t="s">
        <v>105</v>
      </c>
      <c r="C369" s="25">
        <v>15</v>
      </c>
      <c r="D369" s="25">
        <v>1287</v>
      </c>
      <c r="E369" s="25">
        <f t="shared" si="21"/>
        <v>19305</v>
      </c>
      <c r="F369" s="25">
        <f t="shared" si="22"/>
        <v>0</v>
      </c>
      <c r="G369" s="25">
        <f t="shared" si="23"/>
        <v>0</v>
      </c>
      <c r="H369" s="25" t="str">
        <f t="shared" ca="1" si="24"/>
        <v>=IF(E369&gt;30000,E369*0.1,0)</v>
      </c>
    </row>
    <row r="370" spans="1:8">
      <c r="A370" s="25" t="s">
        <v>110</v>
      </c>
      <c r="B370" s="25" t="s">
        <v>91</v>
      </c>
      <c r="C370" s="25">
        <v>10</v>
      </c>
      <c r="D370" s="25">
        <v>1208</v>
      </c>
      <c r="E370" s="25">
        <f t="shared" si="21"/>
        <v>12080</v>
      </c>
      <c r="F370" s="25">
        <f t="shared" si="22"/>
        <v>0</v>
      </c>
      <c r="G370" s="25">
        <f t="shared" si="23"/>
        <v>0</v>
      </c>
      <c r="H370" s="25" t="str">
        <f t="shared" ca="1" si="24"/>
        <v>=IF(E370&gt;30000,E370*0.1,0)</v>
      </c>
    </row>
    <row r="371" spans="1:8">
      <c r="A371" s="25" t="s">
        <v>110</v>
      </c>
      <c r="B371" s="25" t="s">
        <v>100</v>
      </c>
      <c r="C371" s="25">
        <v>3</v>
      </c>
      <c r="D371" s="25">
        <v>1300</v>
      </c>
      <c r="E371" s="25">
        <f t="shared" si="21"/>
        <v>3900</v>
      </c>
      <c r="F371" s="25">
        <f t="shared" si="22"/>
        <v>0</v>
      </c>
      <c r="G371" s="25">
        <f t="shared" si="23"/>
        <v>0</v>
      </c>
      <c r="H371" s="25" t="str">
        <f t="shared" ca="1" si="24"/>
        <v>=IF(E371&gt;30000,E371*0.1,0)</v>
      </c>
    </row>
    <row r="372" spans="1:8">
      <c r="A372" s="25" t="s">
        <v>104</v>
      </c>
      <c r="B372" s="25" t="s">
        <v>105</v>
      </c>
      <c r="C372" s="25">
        <v>27</v>
      </c>
      <c r="D372" s="25">
        <v>1129</v>
      </c>
      <c r="E372" s="25">
        <f t="shared" si="21"/>
        <v>30483</v>
      </c>
      <c r="F372" s="25">
        <f t="shared" si="22"/>
        <v>3048.3</v>
      </c>
      <c r="G372" s="25">
        <f t="shared" si="23"/>
        <v>3048.3</v>
      </c>
      <c r="H372" s="25" t="str">
        <f t="shared" ca="1" si="24"/>
        <v>=IF(E372&gt;30000,E372*0.1,0)</v>
      </c>
    </row>
    <row r="373" spans="1:8">
      <c r="A373" s="25" t="s">
        <v>104</v>
      </c>
      <c r="B373" s="25" t="s">
        <v>100</v>
      </c>
      <c r="C373" s="25">
        <v>61</v>
      </c>
      <c r="D373" s="25">
        <v>1251</v>
      </c>
      <c r="E373" s="25">
        <f t="shared" si="21"/>
        <v>76311</v>
      </c>
      <c r="F373" s="25">
        <f t="shared" si="22"/>
        <v>7631.1</v>
      </c>
      <c r="G373" s="25">
        <f t="shared" si="23"/>
        <v>7631.1</v>
      </c>
      <c r="H373" s="25" t="str">
        <f t="shared" ca="1" si="24"/>
        <v>=IF(E373&gt;30000,E373*0.1,0)</v>
      </c>
    </row>
    <row r="374" spans="1:8">
      <c r="A374" s="25" t="s">
        <v>109</v>
      </c>
      <c r="B374" s="25" t="s">
        <v>107</v>
      </c>
      <c r="C374" s="25">
        <v>90</v>
      </c>
      <c r="D374" s="25">
        <v>1254</v>
      </c>
      <c r="E374" s="25">
        <f t="shared" si="21"/>
        <v>112860</v>
      </c>
      <c r="F374" s="25">
        <f t="shared" si="22"/>
        <v>11286</v>
      </c>
      <c r="G374" s="25">
        <f t="shared" si="23"/>
        <v>11286</v>
      </c>
      <c r="H374" s="25" t="str">
        <f t="shared" ca="1" si="24"/>
        <v>=IF(E374&gt;30000,E374*0.1,0)</v>
      </c>
    </row>
    <row r="375" spans="1:8">
      <c r="A375" s="25" t="s">
        <v>104</v>
      </c>
      <c r="B375" s="25" t="s">
        <v>92</v>
      </c>
      <c r="C375" s="25">
        <v>56</v>
      </c>
      <c r="D375" s="25">
        <v>1427</v>
      </c>
      <c r="E375" s="25">
        <f t="shared" si="21"/>
        <v>79912</v>
      </c>
      <c r="F375" s="25">
        <f t="shared" si="22"/>
        <v>7991.2000000000007</v>
      </c>
      <c r="G375" s="25">
        <f t="shared" si="23"/>
        <v>7991.2000000000007</v>
      </c>
      <c r="H375" s="25" t="str">
        <f t="shared" ca="1" si="24"/>
        <v>=IF(E375&gt;30000,E375*0.1,0)</v>
      </c>
    </row>
    <row r="376" spans="1:8">
      <c r="A376" s="25" t="s">
        <v>96</v>
      </c>
      <c r="B376" s="25" t="s">
        <v>92</v>
      </c>
      <c r="C376" s="25">
        <v>100</v>
      </c>
      <c r="D376" s="25">
        <v>1385</v>
      </c>
      <c r="E376" s="25">
        <f t="shared" si="21"/>
        <v>138500</v>
      </c>
      <c r="F376" s="25">
        <f t="shared" si="22"/>
        <v>13850</v>
      </c>
      <c r="G376" s="25">
        <f t="shared" si="23"/>
        <v>13850</v>
      </c>
      <c r="H376" s="25" t="str">
        <f t="shared" ca="1" si="24"/>
        <v>=IF(E376&gt;30000,E376*0.1,0)</v>
      </c>
    </row>
    <row r="377" spans="1:8">
      <c r="A377" s="25" t="s">
        <v>104</v>
      </c>
      <c r="B377" s="25" t="s">
        <v>107</v>
      </c>
      <c r="C377" s="25">
        <v>23</v>
      </c>
      <c r="D377" s="25">
        <v>1235</v>
      </c>
      <c r="E377" s="25">
        <f t="shared" si="21"/>
        <v>28405</v>
      </c>
      <c r="F377" s="25">
        <f t="shared" si="22"/>
        <v>2840.5</v>
      </c>
      <c r="G377" s="25">
        <f t="shared" si="23"/>
        <v>0</v>
      </c>
      <c r="H377" s="25" t="str">
        <f t="shared" ca="1" si="24"/>
        <v>=IF(E377&gt;30000,E377*0.1,0)</v>
      </c>
    </row>
    <row r="378" spans="1:8">
      <c r="A378" s="25" t="s">
        <v>109</v>
      </c>
      <c r="B378" s="25" t="s">
        <v>92</v>
      </c>
      <c r="C378" s="25">
        <v>15</v>
      </c>
      <c r="D378" s="25">
        <v>1100</v>
      </c>
      <c r="E378" s="25">
        <f t="shared" si="21"/>
        <v>16500</v>
      </c>
      <c r="F378" s="25">
        <f t="shared" si="22"/>
        <v>0</v>
      </c>
      <c r="G378" s="25">
        <f t="shared" si="23"/>
        <v>0</v>
      </c>
      <c r="H378" s="25" t="str">
        <f t="shared" ca="1" si="24"/>
        <v>=IF(E378&gt;30000,E378*0.1,0)</v>
      </c>
    </row>
    <row r="379" spans="1:8">
      <c r="A379" s="25" t="s">
        <v>109</v>
      </c>
      <c r="B379" s="25" t="s">
        <v>94</v>
      </c>
      <c r="C379" s="25">
        <v>4</v>
      </c>
      <c r="D379" s="25">
        <v>1101</v>
      </c>
      <c r="E379" s="25">
        <f t="shared" si="21"/>
        <v>4404</v>
      </c>
      <c r="F379" s="25">
        <f t="shared" si="22"/>
        <v>0</v>
      </c>
      <c r="G379" s="25">
        <f t="shared" si="23"/>
        <v>0</v>
      </c>
      <c r="H379" s="25" t="str">
        <f t="shared" ca="1" si="24"/>
        <v>=IF(E379&gt;30000,E379*0.1,0)</v>
      </c>
    </row>
    <row r="380" spans="1:8">
      <c r="A380" s="25" t="s">
        <v>110</v>
      </c>
      <c r="B380" s="25" t="s">
        <v>94</v>
      </c>
      <c r="C380" s="25">
        <v>55</v>
      </c>
      <c r="D380" s="25">
        <v>1055</v>
      </c>
      <c r="E380" s="25">
        <f t="shared" si="21"/>
        <v>58025</v>
      </c>
      <c r="F380" s="25">
        <f t="shared" si="22"/>
        <v>5802.5</v>
      </c>
      <c r="G380" s="25">
        <f t="shared" si="23"/>
        <v>5802.5</v>
      </c>
      <c r="H380" s="25" t="str">
        <f t="shared" ca="1" si="24"/>
        <v>=IF(E380&gt;30000,E380*0.1,0)</v>
      </c>
    </row>
    <row r="381" spans="1:8">
      <c r="A381" s="25" t="s">
        <v>90</v>
      </c>
      <c r="B381" s="25" t="s">
        <v>105</v>
      </c>
      <c r="C381" s="25">
        <v>23</v>
      </c>
      <c r="D381" s="25">
        <v>1427</v>
      </c>
      <c r="E381" s="25">
        <f t="shared" si="21"/>
        <v>32821</v>
      </c>
      <c r="F381" s="25">
        <f t="shared" si="22"/>
        <v>3282.1000000000004</v>
      </c>
      <c r="G381" s="25">
        <f t="shared" si="23"/>
        <v>3282.1000000000004</v>
      </c>
      <c r="H381" s="25" t="str">
        <f t="shared" ca="1" si="24"/>
        <v>=IF(E381&gt;30000,E381*0.1,0)</v>
      </c>
    </row>
    <row r="382" spans="1:8">
      <c r="A382" s="25" t="s">
        <v>104</v>
      </c>
      <c r="B382" s="25" t="s">
        <v>100</v>
      </c>
      <c r="C382" s="25">
        <v>96</v>
      </c>
      <c r="D382" s="25">
        <v>1397</v>
      </c>
      <c r="E382" s="25">
        <f t="shared" si="21"/>
        <v>134112</v>
      </c>
      <c r="F382" s="25">
        <f t="shared" si="22"/>
        <v>13411.2</v>
      </c>
      <c r="G382" s="25">
        <f t="shared" si="23"/>
        <v>13411.2</v>
      </c>
      <c r="H382" s="25" t="str">
        <f t="shared" ca="1" si="24"/>
        <v>=IF(E382&gt;30000,E382*0.1,0)</v>
      </c>
    </row>
    <row r="383" spans="1:8">
      <c r="A383" s="25" t="s">
        <v>109</v>
      </c>
      <c r="B383" s="25" t="s">
        <v>100</v>
      </c>
      <c r="C383" s="25">
        <v>85</v>
      </c>
      <c r="D383" s="25">
        <v>1105</v>
      </c>
      <c r="E383" s="25">
        <f t="shared" si="21"/>
        <v>93925</v>
      </c>
      <c r="F383" s="25">
        <f t="shared" si="22"/>
        <v>9392.5</v>
      </c>
      <c r="G383" s="25">
        <f t="shared" si="23"/>
        <v>9392.5</v>
      </c>
      <c r="H383" s="25" t="str">
        <f t="shared" ca="1" si="24"/>
        <v>=IF(E383&gt;30000,E383*0.1,0)</v>
      </c>
    </row>
    <row r="384" spans="1:8">
      <c r="A384" s="25" t="s">
        <v>104</v>
      </c>
      <c r="B384" s="25" t="s">
        <v>105</v>
      </c>
      <c r="C384" s="25">
        <v>10</v>
      </c>
      <c r="D384" s="25">
        <v>1224</v>
      </c>
      <c r="E384" s="25">
        <f t="shared" si="21"/>
        <v>12240</v>
      </c>
      <c r="F384" s="25">
        <f t="shared" si="22"/>
        <v>0</v>
      </c>
      <c r="G384" s="25">
        <f t="shared" si="23"/>
        <v>0</v>
      </c>
      <c r="H384" s="25" t="str">
        <f t="shared" ca="1" si="24"/>
        <v>=IF(E384&gt;30000,E384*0.1,0)</v>
      </c>
    </row>
    <row r="385" spans="1:8">
      <c r="A385" s="25" t="s">
        <v>96</v>
      </c>
      <c r="B385" s="25" t="s">
        <v>94</v>
      </c>
      <c r="C385" s="25">
        <v>93</v>
      </c>
      <c r="D385" s="25">
        <v>1373</v>
      </c>
      <c r="E385" s="25">
        <f t="shared" si="21"/>
        <v>127689</v>
      </c>
      <c r="F385" s="25">
        <f t="shared" si="22"/>
        <v>12768.900000000001</v>
      </c>
      <c r="G385" s="25">
        <f t="shared" si="23"/>
        <v>12768.900000000001</v>
      </c>
      <c r="H385" s="25" t="str">
        <f t="shared" ca="1" si="24"/>
        <v>=IF(E385&gt;30000,E385*0.1,0)</v>
      </c>
    </row>
    <row r="386" spans="1:8">
      <c r="A386" s="25" t="s">
        <v>109</v>
      </c>
      <c r="B386" s="25" t="s">
        <v>94</v>
      </c>
      <c r="C386" s="25">
        <v>12</v>
      </c>
      <c r="D386" s="25">
        <v>1329</v>
      </c>
      <c r="E386" s="25">
        <f t="shared" ref="E386:E446" si="25">C386*D386</f>
        <v>15948</v>
      </c>
      <c r="F386" s="25">
        <f t="shared" ref="F386:F446" si="26">IF(E386&gt;=20000,E386*10%,0)</f>
        <v>0</v>
      </c>
      <c r="G386" s="25">
        <f t="shared" ref="G386:G449" si="27">IF(E386&gt;30000,E386*0.1,0)</f>
        <v>0</v>
      </c>
      <c r="H386" s="25" t="str">
        <f t="shared" ref="H386:H449" ca="1" si="28">_xlfn.FORMULATEXT(G386)</f>
        <v>=IF(E386&gt;30000,E386*0.1,0)</v>
      </c>
    </row>
    <row r="387" spans="1:8">
      <c r="A387" s="25" t="s">
        <v>110</v>
      </c>
      <c r="B387" s="25" t="s">
        <v>97</v>
      </c>
      <c r="C387" s="25">
        <v>5</v>
      </c>
      <c r="D387" s="25">
        <v>1325</v>
      </c>
      <c r="E387" s="25">
        <f t="shared" si="25"/>
        <v>6625</v>
      </c>
      <c r="F387" s="25">
        <f t="shared" si="26"/>
        <v>0</v>
      </c>
      <c r="G387" s="25">
        <f t="shared" si="27"/>
        <v>0</v>
      </c>
      <c r="H387" s="25" t="str">
        <f t="shared" ca="1" si="28"/>
        <v>=IF(E387&gt;30000,E387*0.1,0)</v>
      </c>
    </row>
    <row r="388" spans="1:8">
      <c r="A388" s="25" t="s">
        <v>109</v>
      </c>
      <c r="B388" s="25" t="s">
        <v>107</v>
      </c>
      <c r="C388" s="25">
        <v>56</v>
      </c>
      <c r="D388" s="25">
        <v>1476</v>
      </c>
      <c r="E388" s="25">
        <f t="shared" si="25"/>
        <v>82656</v>
      </c>
      <c r="F388" s="25">
        <f t="shared" si="26"/>
        <v>8265.6</v>
      </c>
      <c r="G388" s="25">
        <f t="shared" si="27"/>
        <v>8265.6</v>
      </c>
      <c r="H388" s="25" t="str">
        <f t="shared" ca="1" si="28"/>
        <v>=IF(E388&gt;30000,E388*0.1,0)</v>
      </c>
    </row>
    <row r="389" spans="1:8">
      <c r="A389" s="25" t="s">
        <v>104</v>
      </c>
      <c r="B389" s="25" t="s">
        <v>92</v>
      </c>
      <c r="C389" s="25">
        <v>94</v>
      </c>
      <c r="D389" s="25">
        <v>1440</v>
      </c>
      <c r="E389" s="25">
        <f t="shared" si="25"/>
        <v>135360</v>
      </c>
      <c r="F389" s="25">
        <f t="shared" si="26"/>
        <v>13536</v>
      </c>
      <c r="G389" s="25">
        <f t="shared" si="27"/>
        <v>13536</v>
      </c>
      <c r="H389" s="25" t="str">
        <f t="shared" ca="1" si="28"/>
        <v>=IF(E389&gt;30000,E389*0.1,0)</v>
      </c>
    </row>
    <row r="390" spans="1:8">
      <c r="A390" s="25" t="s">
        <v>110</v>
      </c>
      <c r="B390" s="25" t="s">
        <v>105</v>
      </c>
      <c r="C390" s="25">
        <v>91</v>
      </c>
      <c r="D390" s="25">
        <v>1190</v>
      </c>
      <c r="E390" s="25">
        <f t="shared" si="25"/>
        <v>108290</v>
      </c>
      <c r="F390" s="25">
        <f t="shared" si="26"/>
        <v>10829</v>
      </c>
      <c r="G390" s="25">
        <f t="shared" si="27"/>
        <v>10829</v>
      </c>
      <c r="H390" s="25" t="str">
        <f t="shared" ca="1" si="28"/>
        <v>=IF(E390&gt;30000,E390*0.1,0)</v>
      </c>
    </row>
    <row r="391" spans="1:8">
      <c r="A391" s="25" t="s">
        <v>90</v>
      </c>
      <c r="B391" s="25" t="s">
        <v>97</v>
      </c>
      <c r="C391" s="25">
        <v>54</v>
      </c>
      <c r="D391" s="25">
        <v>1224</v>
      </c>
      <c r="E391" s="25">
        <f t="shared" si="25"/>
        <v>66096</v>
      </c>
      <c r="F391" s="25">
        <f t="shared" si="26"/>
        <v>6609.6</v>
      </c>
      <c r="G391" s="25">
        <f t="shared" si="27"/>
        <v>6609.6</v>
      </c>
      <c r="H391" s="25" t="str">
        <f t="shared" ca="1" si="28"/>
        <v>=IF(E391&gt;30000,E391*0.1,0)</v>
      </c>
    </row>
    <row r="392" spans="1:8">
      <c r="A392" s="25" t="s">
        <v>104</v>
      </c>
      <c r="B392" s="25" t="s">
        <v>97</v>
      </c>
      <c r="C392" s="25">
        <v>43</v>
      </c>
      <c r="D392" s="25">
        <v>1223</v>
      </c>
      <c r="E392" s="25">
        <f t="shared" si="25"/>
        <v>52589</v>
      </c>
      <c r="F392" s="25">
        <f t="shared" si="26"/>
        <v>5258.9000000000005</v>
      </c>
      <c r="G392" s="25">
        <f t="shared" si="27"/>
        <v>5258.9000000000005</v>
      </c>
      <c r="H392" s="25" t="str">
        <f t="shared" ca="1" si="28"/>
        <v>=IF(E392&gt;30000,E392*0.1,0)</v>
      </c>
    </row>
    <row r="393" spans="1:8">
      <c r="A393" s="25" t="s">
        <v>90</v>
      </c>
      <c r="B393" s="25" t="s">
        <v>105</v>
      </c>
      <c r="C393" s="25">
        <v>19</v>
      </c>
      <c r="D393" s="25">
        <v>1261</v>
      </c>
      <c r="E393" s="25">
        <f t="shared" si="25"/>
        <v>23959</v>
      </c>
      <c r="F393" s="25">
        <f t="shared" si="26"/>
        <v>2395.9</v>
      </c>
      <c r="G393" s="25">
        <f t="shared" si="27"/>
        <v>0</v>
      </c>
      <c r="H393" s="25" t="str">
        <f t="shared" ca="1" si="28"/>
        <v>=IF(E393&gt;30000,E393*0.1,0)</v>
      </c>
    </row>
    <row r="394" spans="1:8">
      <c r="A394" s="25" t="s">
        <v>90</v>
      </c>
      <c r="B394" s="25" t="s">
        <v>100</v>
      </c>
      <c r="C394" s="25">
        <v>71</v>
      </c>
      <c r="D394" s="25">
        <v>1313</v>
      </c>
      <c r="E394" s="25">
        <f t="shared" si="25"/>
        <v>93223</v>
      </c>
      <c r="F394" s="25">
        <f t="shared" si="26"/>
        <v>9322.3000000000011</v>
      </c>
      <c r="G394" s="25">
        <f t="shared" si="27"/>
        <v>9322.3000000000011</v>
      </c>
      <c r="H394" s="25" t="str">
        <f t="shared" ca="1" si="28"/>
        <v>=IF(E394&gt;30000,E394*0.1,0)</v>
      </c>
    </row>
    <row r="395" spans="1:8">
      <c r="A395" s="25" t="s">
        <v>110</v>
      </c>
      <c r="B395" s="25" t="s">
        <v>107</v>
      </c>
      <c r="C395" s="25">
        <v>64</v>
      </c>
      <c r="D395" s="25">
        <v>1076</v>
      </c>
      <c r="E395" s="25">
        <f t="shared" si="25"/>
        <v>68864</v>
      </c>
      <c r="F395" s="25">
        <f t="shared" si="26"/>
        <v>6886.4000000000005</v>
      </c>
      <c r="G395" s="25">
        <f t="shared" si="27"/>
        <v>6886.4000000000005</v>
      </c>
      <c r="H395" s="25" t="str">
        <f t="shared" ca="1" si="28"/>
        <v>=IF(E395&gt;30000,E395*0.1,0)</v>
      </c>
    </row>
    <row r="396" spans="1:8">
      <c r="A396" s="25" t="s">
        <v>90</v>
      </c>
      <c r="B396" s="25" t="s">
        <v>100</v>
      </c>
      <c r="C396" s="25">
        <v>38</v>
      </c>
      <c r="D396" s="25">
        <v>1097</v>
      </c>
      <c r="E396" s="25">
        <f t="shared" si="25"/>
        <v>41686</v>
      </c>
      <c r="F396" s="25">
        <f t="shared" si="26"/>
        <v>4168.6000000000004</v>
      </c>
      <c r="G396" s="25">
        <f t="shared" si="27"/>
        <v>4168.6000000000004</v>
      </c>
      <c r="H396" s="25" t="str">
        <f t="shared" ca="1" si="28"/>
        <v>=IF(E396&gt;30000,E396*0.1,0)</v>
      </c>
    </row>
    <row r="397" spans="1:8">
      <c r="A397" s="25" t="s">
        <v>110</v>
      </c>
      <c r="B397" s="25" t="s">
        <v>107</v>
      </c>
      <c r="C397" s="25">
        <v>50</v>
      </c>
      <c r="D397" s="25">
        <v>1146</v>
      </c>
      <c r="E397" s="25">
        <f t="shared" si="25"/>
        <v>57300</v>
      </c>
      <c r="F397" s="25">
        <f t="shared" si="26"/>
        <v>5730</v>
      </c>
      <c r="G397" s="25">
        <f t="shared" si="27"/>
        <v>5730</v>
      </c>
      <c r="H397" s="25" t="str">
        <f t="shared" ca="1" si="28"/>
        <v>=IF(E397&gt;30000,E397*0.1,0)</v>
      </c>
    </row>
    <row r="398" spans="1:8">
      <c r="A398" s="25" t="s">
        <v>96</v>
      </c>
      <c r="B398" s="25" t="s">
        <v>92</v>
      </c>
      <c r="C398" s="25">
        <v>98</v>
      </c>
      <c r="D398" s="25">
        <v>1064</v>
      </c>
      <c r="E398" s="25">
        <f t="shared" si="25"/>
        <v>104272</v>
      </c>
      <c r="F398" s="25">
        <f t="shared" si="26"/>
        <v>10427.200000000001</v>
      </c>
      <c r="G398" s="25">
        <f t="shared" si="27"/>
        <v>10427.200000000001</v>
      </c>
      <c r="H398" s="25" t="str">
        <f t="shared" ca="1" si="28"/>
        <v>=IF(E398&gt;30000,E398*0.1,0)</v>
      </c>
    </row>
    <row r="399" spans="1:8">
      <c r="A399" s="25" t="s">
        <v>99</v>
      </c>
      <c r="B399" s="25" t="s">
        <v>92</v>
      </c>
      <c r="C399" s="25">
        <v>72</v>
      </c>
      <c r="D399" s="25">
        <v>1364</v>
      </c>
      <c r="E399" s="25">
        <f t="shared" si="25"/>
        <v>98208</v>
      </c>
      <c r="F399" s="25">
        <f t="shared" si="26"/>
        <v>9820.8000000000011</v>
      </c>
      <c r="G399" s="25">
        <f t="shared" si="27"/>
        <v>9820.8000000000011</v>
      </c>
      <c r="H399" s="25" t="str">
        <f t="shared" ca="1" si="28"/>
        <v>=IF(E399&gt;30000,E399*0.1,0)</v>
      </c>
    </row>
    <row r="400" spans="1:8">
      <c r="A400" s="25" t="s">
        <v>104</v>
      </c>
      <c r="B400" s="25" t="s">
        <v>105</v>
      </c>
      <c r="C400" s="25">
        <v>62</v>
      </c>
      <c r="D400" s="25">
        <v>1056</v>
      </c>
      <c r="E400" s="25">
        <f t="shared" si="25"/>
        <v>65472</v>
      </c>
      <c r="F400" s="25">
        <f t="shared" si="26"/>
        <v>6547.2000000000007</v>
      </c>
      <c r="G400" s="25">
        <f t="shared" si="27"/>
        <v>6547.2000000000007</v>
      </c>
      <c r="H400" s="25" t="str">
        <f t="shared" ca="1" si="28"/>
        <v>=IF(E400&gt;30000,E400*0.1,0)</v>
      </c>
    </row>
    <row r="401" spans="1:8">
      <c r="A401" s="25" t="s">
        <v>110</v>
      </c>
      <c r="B401" s="25" t="s">
        <v>94</v>
      </c>
      <c r="C401" s="25">
        <v>43</v>
      </c>
      <c r="D401" s="25">
        <v>1467</v>
      </c>
      <c r="E401" s="25">
        <f t="shared" si="25"/>
        <v>63081</v>
      </c>
      <c r="F401" s="25">
        <f t="shared" si="26"/>
        <v>6308.1</v>
      </c>
      <c r="G401" s="25">
        <f t="shared" si="27"/>
        <v>6308.1</v>
      </c>
      <c r="H401" s="25" t="str">
        <f t="shared" ca="1" si="28"/>
        <v>=IF(E401&gt;30000,E401*0.1,0)</v>
      </c>
    </row>
    <row r="402" spans="1:8">
      <c r="A402" s="25" t="s">
        <v>96</v>
      </c>
      <c r="B402" s="25" t="s">
        <v>92</v>
      </c>
      <c r="C402" s="25">
        <v>25</v>
      </c>
      <c r="D402" s="25">
        <v>1383</v>
      </c>
      <c r="E402" s="25">
        <f t="shared" si="25"/>
        <v>34575</v>
      </c>
      <c r="F402" s="25">
        <f t="shared" si="26"/>
        <v>3457.5</v>
      </c>
      <c r="G402" s="25">
        <f t="shared" si="27"/>
        <v>3457.5</v>
      </c>
      <c r="H402" s="25" t="str">
        <f t="shared" ca="1" si="28"/>
        <v>=IF(E402&gt;30000,E402*0.1,0)</v>
      </c>
    </row>
    <row r="403" spans="1:8">
      <c r="A403" s="25" t="s">
        <v>96</v>
      </c>
      <c r="B403" s="25" t="s">
        <v>107</v>
      </c>
      <c r="C403" s="25">
        <v>9</v>
      </c>
      <c r="D403" s="25">
        <v>1444</v>
      </c>
      <c r="E403" s="25">
        <f t="shared" si="25"/>
        <v>12996</v>
      </c>
      <c r="F403" s="25">
        <f t="shared" si="26"/>
        <v>0</v>
      </c>
      <c r="G403" s="25">
        <f t="shared" si="27"/>
        <v>0</v>
      </c>
      <c r="H403" s="25" t="str">
        <f t="shared" ca="1" si="28"/>
        <v>=IF(E403&gt;30000,E403*0.1,0)</v>
      </c>
    </row>
    <row r="404" spans="1:8">
      <c r="A404" s="25" t="s">
        <v>109</v>
      </c>
      <c r="B404" s="25" t="s">
        <v>92</v>
      </c>
      <c r="C404" s="25">
        <v>89</v>
      </c>
      <c r="D404" s="25">
        <v>1251</v>
      </c>
      <c r="E404" s="25">
        <f t="shared" si="25"/>
        <v>111339</v>
      </c>
      <c r="F404" s="25">
        <f t="shared" si="26"/>
        <v>11133.900000000001</v>
      </c>
      <c r="G404" s="25">
        <f t="shared" si="27"/>
        <v>11133.900000000001</v>
      </c>
      <c r="H404" s="25" t="str">
        <f t="shared" ca="1" si="28"/>
        <v>=IF(E404&gt;30000,E404*0.1,0)</v>
      </c>
    </row>
    <row r="405" spans="1:8">
      <c r="A405" s="25" t="s">
        <v>99</v>
      </c>
      <c r="B405" s="25" t="s">
        <v>91</v>
      </c>
      <c r="C405" s="25">
        <v>78</v>
      </c>
      <c r="D405" s="25">
        <v>1491</v>
      </c>
      <c r="E405" s="25">
        <f t="shared" si="25"/>
        <v>116298</v>
      </c>
      <c r="F405" s="25">
        <f t="shared" si="26"/>
        <v>11629.800000000001</v>
      </c>
      <c r="G405" s="25">
        <f t="shared" si="27"/>
        <v>11629.800000000001</v>
      </c>
      <c r="H405" s="25" t="str">
        <f t="shared" ca="1" si="28"/>
        <v>=IF(E405&gt;30000,E405*0.1,0)</v>
      </c>
    </row>
    <row r="406" spans="1:8">
      <c r="A406" s="25" t="s">
        <v>96</v>
      </c>
      <c r="B406" s="25" t="s">
        <v>94</v>
      </c>
      <c r="C406" s="25">
        <v>82</v>
      </c>
      <c r="D406" s="25">
        <v>1061</v>
      </c>
      <c r="E406" s="25">
        <f t="shared" si="25"/>
        <v>87002</v>
      </c>
      <c r="F406" s="25">
        <f t="shared" si="26"/>
        <v>8700.2000000000007</v>
      </c>
      <c r="G406" s="25">
        <f t="shared" si="27"/>
        <v>8700.2000000000007</v>
      </c>
      <c r="H406" s="25" t="str">
        <f t="shared" ca="1" si="28"/>
        <v>=IF(E406&gt;30000,E406*0.1,0)</v>
      </c>
    </row>
    <row r="407" spans="1:8">
      <c r="A407" s="25" t="s">
        <v>110</v>
      </c>
      <c r="B407" s="25" t="s">
        <v>94</v>
      </c>
      <c r="C407" s="25">
        <v>30</v>
      </c>
      <c r="D407" s="25">
        <v>1268</v>
      </c>
      <c r="E407" s="25">
        <f t="shared" si="25"/>
        <v>38040</v>
      </c>
      <c r="F407" s="25">
        <f t="shared" si="26"/>
        <v>3804</v>
      </c>
      <c r="G407" s="25">
        <f t="shared" si="27"/>
        <v>3804</v>
      </c>
      <c r="H407" s="25" t="str">
        <f t="shared" ca="1" si="28"/>
        <v>=IF(E407&gt;30000,E407*0.1,0)</v>
      </c>
    </row>
    <row r="408" spans="1:8">
      <c r="A408" s="25" t="s">
        <v>109</v>
      </c>
      <c r="B408" s="25" t="s">
        <v>91</v>
      </c>
      <c r="C408" s="25">
        <v>71</v>
      </c>
      <c r="D408" s="25">
        <v>1160</v>
      </c>
      <c r="E408" s="25">
        <f t="shared" si="25"/>
        <v>82360</v>
      </c>
      <c r="F408" s="25">
        <f t="shared" si="26"/>
        <v>8236</v>
      </c>
      <c r="G408" s="25">
        <f t="shared" si="27"/>
        <v>8236</v>
      </c>
      <c r="H408" s="25" t="str">
        <f t="shared" ca="1" si="28"/>
        <v>=IF(E408&gt;30000,E408*0.1,0)</v>
      </c>
    </row>
    <row r="409" spans="1:8">
      <c r="A409" s="25" t="s">
        <v>96</v>
      </c>
      <c r="B409" s="25" t="s">
        <v>91</v>
      </c>
      <c r="C409" s="25">
        <v>75</v>
      </c>
      <c r="D409" s="25">
        <v>1098</v>
      </c>
      <c r="E409" s="25">
        <f t="shared" si="25"/>
        <v>82350</v>
      </c>
      <c r="F409" s="25">
        <f t="shared" si="26"/>
        <v>8235</v>
      </c>
      <c r="G409" s="25">
        <f t="shared" si="27"/>
        <v>8235</v>
      </c>
      <c r="H409" s="25" t="str">
        <f t="shared" ca="1" si="28"/>
        <v>=IF(E409&gt;30000,E409*0.1,0)</v>
      </c>
    </row>
    <row r="410" spans="1:8">
      <c r="A410" s="25" t="s">
        <v>96</v>
      </c>
      <c r="B410" s="25" t="s">
        <v>100</v>
      </c>
      <c r="C410" s="25">
        <v>11</v>
      </c>
      <c r="D410" s="25">
        <v>1394</v>
      </c>
      <c r="E410" s="25">
        <f t="shared" si="25"/>
        <v>15334</v>
      </c>
      <c r="F410" s="25">
        <f t="shared" si="26"/>
        <v>0</v>
      </c>
      <c r="G410" s="25">
        <f t="shared" si="27"/>
        <v>0</v>
      </c>
      <c r="H410" s="25" t="str">
        <f t="shared" ca="1" si="28"/>
        <v>=IF(E410&gt;30000,E410*0.1,0)</v>
      </c>
    </row>
    <row r="411" spans="1:8">
      <c r="A411" s="25" t="s">
        <v>110</v>
      </c>
      <c r="B411" s="25" t="s">
        <v>94</v>
      </c>
      <c r="C411" s="25">
        <v>62</v>
      </c>
      <c r="D411" s="25">
        <v>1119</v>
      </c>
      <c r="E411" s="25">
        <f t="shared" si="25"/>
        <v>69378</v>
      </c>
      <c r="F411" s="25">
        <f t="shared" si="26"/>
        <v>6937.8</v>
      </c>
      <c r="G411" s="25">
        <f t="shared" si="27"/>
        <v>6937.8</v>
      </c>
      <c r="H411" s="25" t="str">
        <f t="shared" ca="1" si="28"/>
        <v>=IF(E411&gt;30000,E411*0.1,0)</v>
      </c>
    </row>
    <row r="412" spans="1:8">
      <c r="A412" s="25" t="s">
        <v>109</v>
      </c>
      <c r="B412" s="25" t="s">
        <v>100</v>
      </c>
      <c r="C412" s="25">
        <v>6</v>
      </c>
      <c r="D412" s="25">
        <v>1157</v>
      </c>
      <c r="E412" s="25">
        <f t="shared" si="25"/>
        <v>6942</v>
      </c>
      <c r="F412" s="25">
        <f t="shared" si="26"/>
        <v>0</v>
      </c>
      <c r="G412" s="25">
        <f t="shared" si="27"/>
        <v>0</v>
      </c>
      <c r="H412" s="25" t="str">
        <f t="shared" ca="1" si="28"/>
        <v>=IF(E412&gt;30000,E412*0.1,0)</v>
      </c>
    </row>
    <row r="413" spans="1:8">
      <c r="A413" s="25" t="s">
        <v>96</v>
      </c>
      <c r="B413" s="25" t="s">
        <v>94</v>
      </c>
      <c r="C413" s="25">
        <v>81</v>
      </c>
      <c r="D413" s="25">
        <v>1479</v>
      </c>
      <c r="E413" s="25">
        <f t="shared" si="25"/>
        <v>119799</v>
      </c>
      <c r="F413" s="25">
        <f t="shared" si="26"/>
        <v>11979.900000000001</v>
      </c>
      <c r="G413" s="25">
        <f t="shared" si="27"/>
        <v>11979.900000000001</v>
      </c>
      <c r="H413" s="25" t="str">
        <f t="shared" ca="1" si="28"/>
        <v>=IF(E413&gt;30000,E413*0.1,0)</v>
      </c>
    </row>
    <row r="414" spans="1:8">
      <c r="A414" s="25" t="s">
        <v>110</v>
      </c>
      <c r="B414" s="25" t="s">
        <v>91</v>
      </c>
      <c r="C414" s="25">
        <v>44</v>
      </c>
      <c r="D414" s="25">
        <v>1179</v>
      </c>
      <c r="E414" s="25">
        <f t="shared" si="25"/>
        <v>51876</v>
      </c>
      <c r="F414" s="25">
        <f t="shared" si="26"/>
        <v>5187.6000000000004</v>
      </c>
      <c r="G414" s="25">
        <f t="shared" si="27"/>
        <v>5187.6000000000004</v>
      </c>
      <c r="H414" s="25" t="str">
        <f t="shared" ca="1" si="28"/>
        <v>=IF(E414&gt;30000,E414*0.1,0)</v>
      </c>
    </row>
    <row r="415" spans="1:8">
      <c r="A415" s="25" t="s">
        <v>109</v>
      </c>
      <c r="B415" s="25" t="s">
        <v>97</v>
      </c>
      <c r="C415" s="25">
        <v>16</v>
      </c>
      <c r="D415" s="25">
        <v>1274</v>
      </c>
      <c r="E415" s="25">
        <f t="shared" si="25"/>
        <v>20384</v>
      </c>
      <c r="F415" s="25">
        <f t="shared" si="26"/>
        <v>2038.4</v>
      </c>
      <c r="G415" s="25">
        <f t="shared" si="27"/>
        <v>0</v>
      </c>
      <c r="H415" s="25" t="str">
        <f t="shared" ca="1" si="28"/>
        <v>=IF(E415&gt;30000,E415*0.1,0)</v>
      </c>
    </row>
    <row r="416" spans="1:8">
      <c r="A416" s="25" t="s">
        <v>99</v>
      </c>
      <c r="B416" s="25" t="s">
        <v>97</v>
      </c>
      <c r="C416" s="25">
        <v>54</v>
      </c>
      <c r="D416" s="25">
        <v>1413</v>
      </c>
      <c r="E416" s="25">
        <f t="shared" si="25"/>
        <v>76302</v>
      </c>
      <c r="F416" s="25">
        <f t="shared" si="26"/>
        <v>7630.2000000000007</v>
      </c>
      <c r="G416" s="25">
        <f t="shared" si="27"/>
        <v>7630.2000000000007</v>
      </c>
      <c r="H416" s="25" t="str">
        <f t="shared" ca="1" si="28"/>
        <v>=IF(E416&gt;30000,E416*0.1,0)</v>
      </c>
    </row>
    <row r="417" spans="1:8">
      <c r="A417" s="25" t="s">
        <v>99</v>
      </c>
      <c r="B417" s="25" t="s">
        <v>97</v>
      </c>
      <c r="C417" s="25">
        <v>56</v>
      </c>
      <c r="D417" s="25">
        <v>1463</v>
      </c>
      <c r="E417" s="25">
        <f t="shared" si="25"/>
        <v>81928</v>
      </c>
      <c r="F417" s="25">
        <f t="shared" si="26"/>
        <v>8192.8000000000011</v>
      </c>
      <c r="G417" s="25">
        <f t="shared" si="27"/>
        <v>8192.8000000000011</v>
      </c>
      <c r="H417" s="25" t="str">
        <f t="shared" ca="1" si="28"/>
        <v>=IF(E417&gt;30000,E417*0.1,0)</v>
      </c>
    </row>
    <row r="418" spans="1:8">
      <c r="A418" s="25" t="s">
        <v>109</v>
      </c>
      <c r="B418" s="25" t="s">
        <v>91</v>
      </c>
      <c r="C418" s="25">
        <v>41</v>
      </c>
      <c r="D418" s="25">
        <v>1034</v>
      </c>
      <c r="E418" s="25">
        <f t="shared" si="25"/>
        <v>42394</v>
      </c>
      <c r="F418" s="25">
        <f t="shared" si="26"/>
        <v>4239.4000000000005</v>
      </c>
      <c r="G418" s="25">
        <f t="shared" si="27"/>
        <v>4239.4000000000005</v>
      </c>
      <c r="H418" s="25" t="str">
        <f t="shared" ca="1" si="28"/>
        <v>=IF(E418&gt;30000,E418*0.1,0)</v>
      </c>
    </row>
    <row r="419" spans="1:8">
      <c r="A419" s="25" t="s">
        <v>104</v>
      </c>
      <c r="B419" s="25" t="s">
        <v>94</v>
      </c>
      <c r="C419" s="25">
        <v>67</v>
      </c>
      <c r="D419" s="25">
        <v>1093</v>
      </c>
      <c r="E419" s="25">
        <f t="shared" si="25"/>
        <v>73231</v>
      </c>
      <c r="F419" s="25">
        <f t="shared" si="26"/>
        <v>7323.1</v>
      </c>
      <c r="G419" s="25">
        <f t="shared" si="27"/>
        <v>7323.1</v>
      </c>
      <c r="H419" s="25" t="str">
        <f t="shared" ca="1" si="28"/>
        <v>=IF(E419&gt;30000,E419*0.1,0)</v>
      </c>
    </row>
    <row r="420" spans="1:8">
      <c r="A420" s="25" t="s">
        <v>99</v>
      </c>
      <c r="B420" s="25" t="s">
        <v>92</v>
      </c>
      <c r="C420" s="25">
        <v>80</v>
      </c>
      <c r="D420" s="25">
        <v>1216</v>
      </c>
      <c r="E420" s="25">
        <f t="shared" si="25"/>
        <v>97280</v>
      </c>
      <c r="F420" s="25">
        <f t="shared" si="26"/>
        <v>9728</v>
      </c>
      <c r="G420" s="25">
        <f t="shared" si="27"/>
        <v>9728</v>
      </c>
      <c r="H420" s="25" t="str">
        <f t="shared" ca="1" si="28"/>
        <v>=IF(E420&gt;30000,E420*0.1,0)</v>
      </c>
    </row>
    <row r="421" spans="1:8">
      <c r="A421" s="25" t="s">
        <v>110</v>
      </c>
      <c r="B421" s="25" t="s">
        <v>105</v>
      </c>
      <c r="C421" s="25">
        <v>32</v>
      </c>
      <c r="D421" s="25">
        <v>1055</v>
      </c>
      <c r="E421" s="25">
        <f t="shared" si="25"/>
        <v>33760</v>
      </c>
      <c r="F421" s="25">
        <f t="shared" si="26"/>
        <v>3376</v>
      </c>
      <c r="G421" s="25">
        <f t="shared" si="27"/>
        <v>3376</v>
      </c>
      <c r="H421" s="25" t="str">
        <f t="shared" ca="1" si="28"/>
        <v>=IF(E421&gt;30000,E421*0.1,0)</v>
      </c>
    </row>
    <row r="422" spans="1:8">
      <c r="A422" s="25" t="s">
        <v>109</v>
      </c>
      <c r="B422" s="25" t="s">
        <v>105</v>
      </c>
      <c r="C422" s="25">
        <v>45</v>
      </c>
      <c r="D422" s="25">
        <v>1309</v>
      </c>
      <c r="E422" s="25">
        <f t="shared" si="25"/>
        <v>58905</v>
      </c>
      <c r="F422" s="25">
        <f t="shared" si="26"/>
        <v>5890.5</v>
      </c>
      <c r="G422" s="25">
        <f t="shared" si="27"/>
        <v>5890.5</v>
      </c>
      <c r="H422" s="25" t="str">
        <f t="shared" ca="1" si="28"/>
        <v>=IF(E422&gt;30000,E422*0.1,0)</v>
      </c>
    </row>
    <row r="423" spans="1:8">
      <c r="A423" s="25" t="s">
        <v>90</v>
      </c>
      <c r="B423" s="25" t="s">
        <v>92</v>
      </c>
      <c r="C423" s="25">
        <v>37</v>
      </c>
      <c r="D423" s="25">
        <v>1073</v>
      </c>
      <c r="E423" s="25">
        <f t="shared" si="25"/>
        <v>39701</v>
      </c>
      <c r="F423" s="25">
        <f t="shared" si="26"/>
        <v>3970.1000000000004</v>
      </c>
      <c r="G423" s="25">
        <f t="shared" si="27"/>
        <v>3970.1000000000004</v>
      </c>
      <c r="H423" s="25" t="str">
        <f t="shared" ca="1" si="28"/>
        <v>=IF(E423&gt;30000,E423*0.1,0)</v>
      </c>
    </row>
    <row r="424" spans="1:8">
      <c r="A424" s="25" t="s">
        <v>96</v>
      </c>
      <c r="B424" s="25" t="s">
        <v>100</v>
      </c>
      <c r="C424" s="25">
        <v>32</v>
      </c>
      <c r="D424" s="25">
        <v>1195</v>
      </c>
      <c r="E424" s="25">
        <f t="shared" si="25"/>
        <v>38240</v>
      </c>
      <c r="F424" s="25">
        <f t="shared" si="26"/>
        <v>3824</v>
      </c>
      <c r="G424" s="25">
        <f t="shared" si="27"/>
        <v>3824</v>
      </c>
      <c r="H424" s="25" t="str">
        <f t="shared" ca="1" si="28"/>
        <v>=IF(E424&gt;30000,E424*0.1,0)</v>
      </c>
    </row>
    <row r="425" spans="1:8">
      <c r="A425" s="25" t="s">
        <v>90</v>
      </c>
      <c r="B425" s="25" t="s">
        <v>91</v>
      </c>
      <c r="C425" s="25">
        <v>36</v>
      </c>
      <c r="D425" s="25">
        <v>1217</v>
      </c>
      <c r="E425" s="25">
        <f t="shared" si="25"/>
        <v>43812</v>
      </c>
      <c r="F425" s="25">
        <f t="shared" si="26"/>
        <v>4381.2</v>
      </c>
      <c r="G425" s="25">
        <f t="shared" si="27"/>
        <v>4381.2</v>
      </c>
      <c r="H425" s="25" t="str">
        <f t="shared" ca="1" si="28"/>
        <v>=IF(E425&gt;30000,E425*0.1,0)</v>
      </c>
    </row>
    <row r="426" spans="1:8">
      <c r="A426" s="25" t="s">
        <v>90</v>
      </c>
      <c r="B426" s="25" t="s">
        <v>97</v>
      </c>
      <c r="C426" s="25">
        <v>50</v>
      </c>
      <c r="D426" s="25">
        <v>1007</v>
      </c>
      <c r="E426" s="25">
        <f t="shared" si="25"/>
        <v>50350</v>
      </c>
      <c r="F426" s="25">
        <f t="shared" si="26"/>
        <v>5035</v>
      </c>
      <c r="G426" s="25">
        <f t="shared" si="27"/>
        <v>5035</v>
      </c>
      <c r="H426" s="25" t="str">
        <f t="shared" ca="1" si="28"/>
        <v>=IF(E426&gt;30000,E426*0.1,0)</v>
      </c>
    </row>
    <row r="427" spans="1:8">
      <c r="A427" s="25" t="s">
        <v>109</v>
      </c>
      <c r="B427" s="25" t="s">
        <v>107</v>
      </c>
      <c r="C427" s="25">
        <v>8</v>
      </c>
      <c r="D427" s="25">
        <v>1116</v>
      </c>
      <c r="E427" s="25">
        <f t="shared" si="25"/>
        <v>8928</v>
      </c>
      <c r="F427" s="25">
        <f t="shared" si="26"/>
        <v>0</v>
      </c>
      <c r="G427" s="25">
        <f t="shared" si="27"/>
        <v>0</v>
      </c>
      <c r="H427" s="25" t="str">
        <f t="shared" ca="1" si="28"/>
        <v>=IF(E427&gt;30000,E427*0.1,0)</v>
      </c>
    </row>
    <row r="428" spans="1:8">
      <c r="A428" s="25" t="s">
        <v>110</v>
      </c>
      <c r="B428" s="25" t="s">
        <v>107</v>
      </c>
      <c r="C428" s="25">
        <v>59</v>
      </c>
      <c r="D428" s="25">
        <v>1034</v>
      </c>
      <c r="E428" s="25">
        <f t="shared" si="25"/>
        <v>61006</v>
      </c>
      <c r="F428" s="25">
        <f t="shared" si="26"/>
        <v>6100.6</v>
      </c>
      <c r="G428" s="25">
        <f t="shared" si="27"/>
        <v>6100.6</v>
      </c>
      <c r="H428" s="25" t="str">
        <f t="shared" ca="1" si="28"/>
        <v>=IF(E428&gt;30000,E428*0.1,0)</v>
      </c>
    </row>
    <row r="429" spans="1:8">
      <c r="A429" s="25" t="s">
        <v>104</v>
      </c>
      <c r="B429" s="25" t="s">
        <v>97</v>
      </c>
      <c r="C429" s="25">
        <v>26</v>
      </c>
      <c r="D429" s="25">
        <v>1182</v>
      </c>
      <c r="E429" s="25">
        <f t="shared" si="25"/>
        <v>30732</v>
      </c>
      <c r="F429" s="25">
        <f t="shared" si="26"/>
        <v>3073.2000000000003</v>
      </c>
      <c r="G429" s="25">
        <f t="shared" si="27"/>
        <v>3073.2000000000003</v>
      </c>
      <c r="H429" s="25" t="str">
        <f t="shared" ca="1" si="28"/>
        <v>=IF(E429&gt;30000,E429*0.1,0)</v>
      </c>
    </row>
    <row r="430" spans="1:8">
      <c r="A430" s="25" t="s">
        <v>99</v>
      </c>
      <c r="B430" s="25" t="s">
        <v>94</v>
      </c>
      <c r="C430" s="25">
        <v>38</v>
      </c>
      <c r="D430" s="25">
        <v>1314</v>
      </c>
      <c r="E430" s="25">
        <f t="shared" si="25"/>
        <v>49932</v>
      </c>
      <c r="F430" s="25">
        <f t="shared" si="26"/>
        <v>4993.2000000000007</v>
      </c>
      <c r="G430" s="25">
        <f t="shared" si="27"/>
        <v>4993.2000000000007</v>
      </c>
      <c r="H430" s="25" t="str">
        <f t="shared" ca="1" si="28"/>
        <v>=IF(E430&gt;30000,E430*0.1,0)</v>
      </c>
    </row>
    <row r="431" spans="1:8">
      <c r="A431" s="25" t="s">
        <v>90</v>
      </c>
      <c r="B431" s="25" t="s">
        <v>107</v>
      </c>
      <c r="C431" s="25">
        <v>83</v>
      </c>
      <c r="D431" s="25">
        <v>1421</v>
      </c>
      <c r="E431" s="25">
        <f t="shared" si="25"/>
        <v>117943</v>
      </c>
      <c r="F431" s="25">
        <f t="shared" si="26"/>
        <v>11794.300000000001</v>
      </c>
      <c r="G431" s="25">
        <f t="shared" si="27"/>
        <v>11794.300000000001</v>
      </c>
      <c r="H431" s="25" t="str">
        <f t="shared" ca="1" si="28"/>
        <v>=IF(E431&gt;30000,E431*0.1,0)</v>
      </c>
    </row>
    <row r="432" spans="1:8">
      <c r="A432" s="25" t="s">
        <v>110</v>
      </c>
      <c r="B432" s="25" t="s">
        <v>94</v>
      </c>
      <c r="C432" s="25">
        <v>72</v>
      </c>
      <c r="D432" s="25">
        <v>1229</v>
      </c>
      <c r="E432" s="25">
        <f t="shared" si="25"/>
        <v>88488</v>
      </c>
      <c r="F432" s="25">
        <f t="shared" si="26"/>
        <v>8848.8000000000011</v>
      </c>
      <c r="G432" s="25">
        <f t="shared" si="27"/>
        <v>8848.8000000000011</v>
      </c>
      <c r="H432" s="25" t="str">
        <f t="shared" ca="1" si="28"/>
        <v>=IF(E432&gt;30000,E432*0.1,0)</v>
      </c>
    </row>
    <row r="433" spans="1:8">
      <c r="A433" s="25" t="s">
        <v>109</v>
      </c>
      <c r="B433" s="25" t="s">
        <v>100</v>
      </c>
      <c r="C433" s="25">
        <v>56</v>
      </c>
      <c r="D433" s="25">
        <v>1434</v>
      </c>
      <c r="E433" s="25">
        <f t="shared" si="25"/>
        <v>80304</v>
      </c>
      <c r="F433" s="25">
        <f t="shared" si="26"/>
        <v>8030.4000000000005</v>
      </c>
      <c r="G433" s="25">
        <f t="shared" si="27"/>
        <v>8030.4000000000005</v>
      </c>
      <c r="H433" s="25" t="str">
        <f t="shared" ca="1" si="28"/>
        <v>=IF(E433&gt;30000,E433*0.1,0)</v>
      </c>
    </row>
    <row r="434" spans="1:8">
      <c r="A434" s="25" t="s">
        <v>109</v>
      </c>
      <c r="B434" s="25" t="s">
        <v>100</v>
      </c>
      <c r="C434" s="25">
        <v>88</v>
      </c>
      <c r="D434" s="25">
        <v>1019</v>
      </c>
      <c r="E434" s="25">
        <f t="shared" si="25"/>
        <v>89672</v>
      </c>
      <c r="F434" s="25">
        <f t="shared" si="26"/>
        <v>8967.2000000000007</v>
      </c>
      <c r="G434" s="25">
        <f t="shared" si="27"/>
        <v>8967.2000000000007</v>
      </c>
      <c r="H434" s="25" t="str">
        <f t="shared" ca="1" si="28"/>
        <v>=IF(E434&gt;30000,E434*0.1,0)</v>
      </c>
    </row>
    <row r="435" spans="1:8">
      <c r="A435" s="25" t="s">
        <v>109</v>
      </c>
      <c r="B435" s="25" t="s">
        <v>105</v>
      </c>
      <c r="C435" s="25">
        <v>95</v>
      </c>
      <c r="D435" s="25">
        <v>1259</v>
      </c>
      <c r="E435" s="25">
        <f t="shared" si="25"/>
        <v>119605</v>
      </c>
      <c r="F435" s="25">
        <f t="shared" si="26"/>
        <v>11960.5</v>
      </c>
      <c r="G435" s="25">
        <f t="shared" si="27"/>
        <v>11960.5</v>
      </c>
      <c r="H435" s="25" t="str">
        <f t="shared" ca="1" si="28"/>
        <v>=IF(E435&gt;30000,E435*0.1,0)</v>
      </c>
    </row>
    <row r="436" spans="1:8">
      <c r="A436" s="25" t="s">
        <v>109</v>
      </c>
      <c r="B436" s="25" t="s">
        <v>105</v>
      </c>
      <c r="C436" s="25">
        <v>20</v>
      </c>
      <c r="D436" s="25">
        <v>1268</v>
      </c>
      <c r="E436" s="25">
        <f t="shared" si="25"/>
        <v>25360</v>
      </c>
      <c r="F436" s="25">
        <f t="shared" si="26"/>
        <v>2536</v>
      </c>
      <c r="G436" s="25">
        <f t="shared" si="27"/>
        <v>0</v>
      </c>
      <c r="H436" s="25" t="str">
        <f t="shared" ca="1" si="28"/>
        <v>=IF(E436&gt;30000,E436*0.1,0)</v>
      </c>
    </row>
    <row r="437" spans="1:8">
      <c r="A437" s="25" t="s">
        <v>110</v>
      </c>
      <c r="B437" s="25" t="s">
        <v>100</v>
      </c>
      <c r="C437" s="25">
        <v>17</v>
      </c>
      <c r="D437" s="25">
        <v>1287</v>
      </c>
      <c r="E437" s="25">
        <f t="shared" si="25"/>
        <v>21879</v>
      </c>
      <c r="F437" s="25">
        <f t="shared" si="26"/>
        <v>2187.9</v>
      </c>
      <c r="G437" s="25">
        <f t="shared" si="27"/>
        <v>0</v>
      </c>
      <c r="H437" s="25" t="str">
        <f t="shared" ca="1" si="28"/>
        <v>=IF(E437&gt;30000,E437*0.1,0)</v>
      </c>
    </row>
    <row r="438" spans="1:8">
      <c r="A438" s="25" t="s">
        <v>96</v>
      </c>
      <c r="B438" s="25" t="s">
        <v>97</v>
      </c>
      <c r="C438" s="25">
        <v>40</v>
      </c>
      <c r="D438" s="25">
        <v>1424</v>
      </c>
      <c r="E438" s="25">
        <f t="shared" si="25"/>
        <v>56960</v>
      </c>
      <c r="F438" s="25">
        <f t="shared" si="26"/>
        <v>5696</v>
      </c>
      <c r="G438" s="25">
        <f t="shared" si="27"/>
        <v>5696</v>
      </c>
      <c r="H438" s="25" t="str">
        <f t="shared" ca="1" si="28"/>
        <v>=IF(E438&gt;30000,E438*0.1,0)</v>
      </c>
    </row>
    <row r="439" spans="1:8">
      <c r="A439" s="25" t="s">
        <v>99</v>
      </c>
      <c r="B439" s="25" t="s">
        <v>100</v>
      </c>
      <c r="C439" s="25">
        <v>34</v>
      </c>
      <c r="D439" s="25">
        <v>1317</v>
      </c>
      <c r="E439" s="25">
        <f t="shared" si="25"/>
        <v>44778</v>
      </c>
      <c r="F439" s="25">
        <f t="shared" si="26"/>
        <v>4477.8</v>
      </c>
      <c r="G439" s="25">
        <f t="shared" si="27"/>
        <v>4477.8</v>
      </c>
      <c r="H439" s="25" t="str">
        <f t="shared" ca="1" si="28"/>
        <v>=IF(E439&gt;30000,E439*0.1,0)</v>
      </c>
    </row>
    <row r="440" spans="1:8">
      <c r="A440" s="25" t="s">
        <v>90</v>
      </c>
      <c r="B440" s="25" t="s">
        <v>92</v>
      </c>
      <c r="C440" s="25">
        <v>49</v>
      </c>
      <c r="D440" s="25">
        <v>1048</v>
      </c>
      <c r="E440" s="25">
        <f t="shared" si="25"/>
        <v>51352</v>
      </c>
      <c r="F440" s="25">
        <f t="shared" si="26"/>
        <v>5135.2000000000007</v>
      </c>
      <c r="G440" s="25">
        <f t="shared" si="27"/>
        <v>5135.2000000000007</v>
      </c>
      <c r="H440" s="25" t="str">
        <f t="shared" ca="1" si="28"/>
        <v>=IF(E440&gt;30000,E440*0.1,0)</v>
      </c>
    </row>
    <row r="441" spans="1:8">
      <c r="A441" s="25" t="s">
        <v>96</v>
      </c>
      <c r="B441" s="25" t="s">
        <v>97</v>
      </c>
      <c r="C441" s="25">
        <v>39</v>
      </c>
      <c r="D441" s="25">
        <v>1354</v>
      </c>
      <c r="E441" s="25">
        <f t="shared" si="25"/>
        <v>52806</v>
      </c>
      <c r="F441" s="25">
        <f t="shared" si="26"/>
        <v>5280.6</v>
      </c>
      <c r="G441" s="25">
        <f t="shared" si="27"/>
        <v>5280.6</v>
      </c>
      <c r="H441" s="25" t="str">
        <f t="shared" ca="1" si="28"/>
        <v>=IF(E441&gt;30000,E441*0.1,0)</v>
      </c>
    </row>
    <row r="442" spans="1:8">
      <c r="A442" s="25" t="s">
        <v>104</v>
      </c>
      <c r="B442" s="25" t="s">
        <v>107</v>
      </c>
      <c r="C442" s="25">
        <v>61</v>
      </c>
      <c r="D442" s="25">
        <v>1005</v>
      </c>
      <c r="E442" s="25">
        <f t="shared" si="25"/>
        <v>61305</v>
      </c>
      <c r="F442" s="25">
        <f t="shared" si="26"/>
        <v>6130.5</v>
      </c>
      <c r="G442" s="25">
        <f t="shared" si="27"/>
        <v>6130.5</v>
      </c>
      <c r="H442" s="25" t="str">
        <f t="shared" ca="1" si="28"/>
        <v>=IF(E442&gt;30000,E442*0.1,0)</v>
      </c>
    </row>
    <row r="443" spans="1:8">
      <c r="A443" s="25" t="s">
        <v>104</v>
      </c>
      <c r="B443" s="25" t="s">
        <v>94</v>
      </c>
      <c r="C443" s="25">
        <v>41</v>
      </c>
      <c r="D443" s="25">
        <v>1045</v>
      </c>
      <c r="E443" s="25">
        <f t="shared" si="25"/>
        <v>42845</v>
      </c>
      <c r="F443" s="25">
        <f t="shared" si="26"/>
        <v>4284.5</v>
      </c>
      <c r="G443" s="25">
        <f t="shared" si="27"/>
        <v>4284.5</v>
      </c>
      <c r="H443" s="25" t="str">
        <f t="shared" ca="1" si="28"/>
        <v>=IF(E443&gt;30000,E443*0.1,0)</v>
      </c>
    </row>
    <row r="444" spans="1:8">
      <c r="A444" s="25" t="s">
        <v>99</v>
      </c>
      <c r="B444" s="25" t="s">
        <v>92</v>
      </c>
      <c r="C444" s="25">
        <v>53</v>
      </c>
      <c r="D444" s="25">
        <v>1207</v>
      </c>
      <c r="E444" s="25">
        <f t="shared" si="25"/>
        <v>63971</v>
      </c>
      <c r="F444" s="25">
        <f t="shared" si="26"/>
        <v>6397.1</v>
      </c>
      <c r="G444" s="25">
        <f t="shared" si="27"/>
        <v>6397.1</v>
      </c>
      <c r="H444" s="25" t="str">
        <f t="shared" ca="1" si="28"/>
        <v>=IF(E444&gt;30000,E444*0.1,0)</v>
      </c>
    </row>
    <row r="445" spans="1:8">
      <c r="A445" s="25" t="s">
        <v>96</v>
      </c>
      <c r="B445" s="25" t="s">
        <v>92</v>
      </c>
      <c r="C445" s="25">
        <v>50</v>
      </c>
      <c r="D445" s="25">
        <v>1038</v>
      </c>
      <c r="E445" s="25">
        <f t="shared" si="25"/>
        <v>51900</v>
      </c>
      <c r="F445" s="25">
        <f t="shared" si="26"/>
        <v>5190</v>
      </c>
      <c r="G445" s="25">
        <f t="shared" si="27"/>
        <v>5190</v>
      </c>
      <c r="H445" s="25" t="str">
        <f t="shared" ca="1" si="28"/>
        <v>=IF(E445&gt;30000,E445*0.1,0)</v>
      </c>
    </row>
    <row r="446" spans="1:8">
      <c r="A446" s="25" t="s">
        <v>90</v>
      </c>
      <c r="B446" s="25" t="s">
        <v>97</v>
      </c>
      <c r="C446" s="25">
        <v>19</v>
      </c>
      <c r="D446" s="25">
        <v>1213</v>
      </c>
      <c r="E446" s="25">
        <f t="shared" si="25"/>
        <v>23047</v>
      </c>
      <c r="F446" s="25">
        <f t="shared" si="26"/>
        <v>2304.7000000000003</v>
      </c>
      <c r="G446" s="25">
        <f t="shared" si="27"/>
        <v>0</v>
      </c>
      <c r="H446" s="25" t="str">
        <f t="shared" ca="1" si="28"/>
        <v>=IF(E446&gt;30000,E446*0.1,0)</v>
      </c>
    </row>
    <row r="447" spans="1:8">
      <c r="A447" s="25" t="s">
        <v>90</v>
      </c>
      <c r="B447" s="25" t="s">
        <v>91</v>
      </c>
      <c r="C447" s="25">
        <v>73</v>
      </c>
      <c r="D447" s="25">
        <v>1304</v>
      </c>
      <c r="E447" s="25">
        <f>C447*D447</f>
        <v>95192</v>
      </c>
      <c r="F447" s="25">
        <f>IF(E447&gt;=20000,E447*10%,0)</f>
        <v>9519.2000000000007</v>
      </c>
      <c r="G447" s="25">
        <f t="shared" si="27"/>
        <v>9519.2000000000007</v>
      </c>
      <c r="H447" s="25" t="str">
        <f t="shared" ca="1" si="28"/>
        <v>=IF(E447&gt;30000,E447*0.1,0)</v>
      </c>
    </row>
    <row r="448" spans="1:8">
      <c r="A448" s="25" t="s">
        <v>104</v>
      </c>
      <c r="B448" s="25" t="s">
        <v>107</v>
      </c>
      <c r="C448" s="25">
        <v>17</v>
      </c>
      <c r="D448" s="25">
        <v>1412</v>
      </c>
      <c r="E448" s="25">
        <f>C448*D448</f>
        <v>24004</v>
      </c>
      <c r="F448" s="25">
        <f>IF(E448&gt;=20000,E448*10%,0)</f>
        <v>2400.4</v>
      </c>
      <c r="G448" s="25">
        <f t="shared" si="27"/>
        <v>0</v>
      </c>
      <c r="H448" s="25" t="str">
        <f t="shared" ca="1" si="28"/>
        <v>=IF(E448&gt;30000,E448*0.1,0)</v>
      </c>
    </row>
    <row r="449" spans="1:8">
      <c r="A449" s="25" t="s">
        <v>99</v>
      </c>
      <c r="B449" s="25" t="s">
        <v>91</v>
      </c>
      <c r="C449" s="25">
        <v>13</v>
      </c>
      <c r="D449" s="25">
        <v>1003</v>
      </c>
      <c r="E449" s="25">
        <f>C449*D449</f>
        <v>13039</v>
      </c>
      <c r="F449" s="25">
        <f>IF(E449&gt;=20000,E449*10%,0)</f>
        <v>0</v>
      </c>
      <c r="G449" s="25">
        <f t="shared" si="27"/>
        <v>0</v>
      </c>
      <c r="H449" s="25" t="str">
        <f t="shared" ca="1" si="28"/>
        <v>=IF(E449&gt;30000,E449*0.1,0)</v>
      </c>
    </row>
    <row r="450" spans="1:8">
      <c r="A450" s="25" t="s">
        <v>104</v>
      </c>
      <c r="B450" s="25" t="s">
        <v>94</v>
      </c>
      <c r="C450" s="25">
        <v>89</v>
      </c>
      <c r="D450" s="25">
        <v>1085</v>
      </c>
      <c r="E450" s="25">
        <f>C450*D450</f>
        <v>96565</v>
      </c>
      <c r="F450" s="25">
        <f>IF(E450&gt;=20000,E450*10%,0)</f>
        <v>9656.5</v>
      </c>
      <c r="G450" s="25">
        <f t="shared" ref="G450:G451" si="29">IF(E450&gt;30000,E450*0.1,0)</f>
        <v>9656.5</v>
      </c>
      <c r="H450" s="25" t="str">
        <f t="shared" ref="H450:H451" ca="1" si="30">_xlfn.FORMULATEXT(G450)</f>
        <v>=IF(E450&gt;30000,E450*0.1,0)</v>
      </c>
    </row>
    <row r="451" spans="1:8">
      <c r="A451" s="25" t="s">
        <v>104</v>
      </c>
      <c r="B451" s="25" t="s">
        <v>91</v>
      </c>
      <c r="C451" s="25">
        <v>22</v>
      </c>
      <c r="D451" s="25">
        <v>1305</v>
      </c>
      <c r="E451" s="25">
        <f>C451*D451</f>
        <v>28710</v>
      </c>
      <c r="F451" s="25">
        <f>IF(E451&gt;=20000,E451*10%,0)</f>
        <v>2871</v>
      </c>
      <c r="G451" s="25">
        <f t="shared" si="29"/>
        <v>0</v>
      </c>
      <c r="H451" s="25" t="str">
        <f t="shared" ca="1" si="30"/>
        <v>=IF(E451&gt;30000,E451*0.1,0)</v>
      </c>
    </row>
  </sheetData>
  <mergeCells count="1">
    <mergeCell ref="I1:K1"/>
  </mergeCells>
  <pageMargins left="0.7" right="0.7" top="0.75" bottom="0.75" header="0.3" footer="0.3"/>
  <pageSetup orientation="portrait" horizontalDpi="200" verticalDpi="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topLeftCell="A8" zoomScale="120" zoomScaleNormal="120" workbookViewId="0">
      <selection activeCell="I11" sqref="I11"/>
    </sheetView>
  </sheetViews>
  <sheetFormatPr defaultRowHeight="15"/>
  <cols>
    <col min="1" max="1" width="10.5703125" bestFit="1" customWidth="1"/>
    <col min="2" max="2" width="10.5703125" customWidth="1"/>
    <col min="4" max="4" width="10" bestFit="1" customWidth="1"/>
    <col min="7" max="7" width="11.7109375" style="42" customWidth="1"/>
    <col min="8" max="8" width="4.28515625" customWidth="1"/>
    <col min="9" max="9" width="10.5703125" bestFit="1" customWidth="1"/>
    <col min="10" max="10" width="10" bestFit="1" customWidth="1"/>
    <col min="11" max="11" width="9.7109375" bestFit="1" customWidth="1"/>
    <col min="12" max="12" width="10.7109375" customWidth="1"/>
    <col min="13" max="13" width="25.140625" customWidth="1"/>
  </cols>
  <sheetData>
    <row r="1" spans="1:13" ht="18">
      <c r="A1" s="120" t="s">
        <v>111</v>
      </c>
      <c r="B1" s="120" t="s">
        <v>112</v>
      </c>
      <c r="C1" s="120" t="s">
        <v>113</v>
      </c>
      <c r="D1" s="120" t="s">
        <v>114</v>
      </c>
      <c r="E1" s="120" t="s">
        <v>115</v>
      </c>
      <c r="F1" s="309" t="s">
        <v>116</v>
      </c>
      <c r="G1" s="310" t="s">
        <v>117</v>
      </c>
      <c r="H1" s="31"/>
    </row>
    <row r="2" spans="1:13" ht="18">
      <c r="A2" s="120">
        <v>131490</v>
      </c>
      <c r="B2" s="120" t="s">
        <v>120</v>
      </c>
      <c r="C2" s="120">
        <v>1395</v>
      </c>
      <c r="D2" s="120">
        <v>4550000</v>
      </c>
      <c r="E2" s="120">
        <v>2326645</v>
      </c>
      <c r="F2" s="309">
        <v>2582214</v>
      </c>
      <c r="G2" s="121" t="s">
        <v>121</v>
      </c>
      <c r="I2" s="120" t="s">
        <v>111</v>
      </c>
      <c r="J2" s="120" t="s">
        <v>113</v>
      </c>
      <c r="K2" s="120" t="s">
        <v>118</v>
      </c>
      <c r="L2" s="120" t="s">
        <v>119</v>
      </c>
      <c r="M2" s="37"/>
    </row>
    <row r="3" spans="1:13" ht="18">
      <c r="A3" s="120">
        <v>523219</v>
      </c>
      <c r="B3" s="120" t="s">
        <v>122</v>
      </c>
      <c r="C3" s="120">
        <v>1395</v>
      </c>
      <c r="D3" s="120">
        <v>1681371</v>
      </c>
      <c r="E3" s="120">
        <v>1082835</v>
      </c>
      <c r="F3" s="309">
        <v>2159155</v>
      </c>
      <c r="I3" s="120">
        <v>523219</v>
      </c>
      <c r="J3" s="120">
        <v>1394</v>
      </c>
      <c r="K3" s="120" t="s">
        <v>115</v>
      </c>
      <c r="L3" s="120" t="s">
        <v>121</v>
      </c>
    </row>
    <row r="4" spans="1:13" ht="18">
      <c r="A4" s="120">
        <v>921316</v>
      </c>
      <c r="B4" s="120" t="s">
        <v>120</v>
      </c>
      <c r="C4" s="120">
        <v>1394</v>
      </c>
      <c r="D4" s="120">
        <v>1678525</v>
      </c>
      <c r="E4" s="120">
        <v>1165341</v>
      </c>
      <c r="F4" s="309">
        <v>1616321</v>
      </c>
    </row>
    <row r="5" spans="1:13" ht="18">
      <c r="A5" s="120">
        <v>557364</v>
      </c>
      <c r="B5" s="120" t="s">
        <v>120</v>
      </c>
      <c r="C5" s="120">
        <v>1395</v>
      </c>
      <c r="D5" s="120">
        <v>1539561</v>
      </c>
      <c r="E5" s="120">
        <v>2858228</v>
      </c>
      <c r="F5" s="309">
        <v>2627503</v>
      </c>
    </row>
    <row r="6" spans="1:13" ht="18">
      <c r="A6" s="120">
        <v>1063371</v>
      </c>
      <c r="B6" s="120" t="s">
        <v>120</v>
      </c>
      <c r="C6" s="120">
        <v>1394</v>
      </c>
      <c r="D6" s="120">
        <v>1969819</v>
      </c>
      <c r="E6" s="120">
        <v>1607755</v>
      </c>
      <c r="F6" s="309">
        <v>1687589</v>
      </c>
      <c r="J6" t="str">
        <f>IFERROR(VLOOKUP(921316,A1:F23,2,FALSE),"موجود نیست")</f>
        <v>رسمی</v>
      </c>
      <c r="K6" t="str">
        <f ca="1">_xlfn.FORMULATEXT(J6)</f>
        <v>=IFERROR(VLOOKUP(921316,A1:F23,2,FALSE),"موجود نیست")</v>
      </c>
    </row>
    <row r="7" spans="1:13" ht="18">
      <c r="A7" s="120">
        <v>557364</v>
      </c>
      <c r="B7" s="120" t="s">
        <v>122</v>
      </c>
      <c r="C7" s="120">
        <v>1394</v>
      </c>
      <c r="D7" s="120">
        <v>2932390</v>
      </c>
      <c r="E7" s="120">
        <v>2635896</v>
      </c>
      <c r="F7" s="309">
        <v>1523498</v>
      </c>
    </row>
    <row r="8" spans="1:13" ht="18">
      <c r="A8" s="120">
        <v>197273</v>
      </c>
      <c r="B8" s="120" t="s">
        <v>120</v>
      </c>
      <c r="C8" s="120">
        <v>1394</v>
      </c>
      <c r="D8" s="120">
        <v>2295202</v>
      </c>
      <c r="E8" s="120">
        <v>2569955</v>
      </c>
      <c r="F8" s="309">
        <v>2056611</v>
      </c>
    </row>
    <row r="9" spans="1:13" ht="18">
      <c r="A9" s="120">
        <v>807289</v>
      </c>
      <c r="B9" s="120" t="s">
        <v>120</v>
      </c>
      <c r="C9" s="120">
        <v>1394</v>
      </c>
      <c r="D9" s="120">
        <v>2326645</v>
      </c>
      <c r="E9" s="120">
        <v>2479107</v>
      </c>
      <c r="F9" s="309">
        <v>2693128</v>
      </c>
      <c r="L9" t="str">
        <f>IFERROR(VLOOKUP(523219,A1:F23,2,FALSE),"موجود نیست")</f>
        <v>قراردادی</v>
      </c>
    </row>
    <row r="10" spans="1:13" ht="18">
      <c r="A10" s="120">
        <v>807289</v>
      </c>
      <c r="B10" s="120" t="s">
        <v>122</v>
      </c>
      <c r="C10" s="120">
        <v>1395</v>
      </c>
      <c r="D10" s="120">
        <v>2073919</v>
      </c>
      <c r="E10" s="120">
        <v>1402573</v>
      </c>
      <c r="F10" s="309">
        <v>1840745</v>
      </c>
    </row>
    <row r="11" spans="1:13" ht="18">
      <c r="A11" s="120">
        <v>921316</v>
      </c>
      <c r="B11" s="120" t="s">
        <v>120</v>
      </c>
      <c r="C11" s="120">
        <v>1395</v>
      </c>
      <c r="D11" s="120">
        <v>1521303</v>
      </c>
      <c r="E11" s="120">
        <v>1963294</v>
      </c>
      <c r="F11" s="309">
        <v>2173403</v>
      </c>
      <c r="K11" t="str">
        <f>IF(ISERROR(VLOOKUP(921316,A1:F23,2,FALSE)),"موجود نیست", VLOOKUP(921316,A1:F23,2,FALSE))</f>
        <v>رسمی</v>
      </c>
      <c r="M11" t="str">
        <f>IF(ISERROR(VLOOKUP(96,A1:F23,2,FALSE)),"موجود نیست", VLOOKUP(96,A1:F23,2,FALSE))</f>
        <v>موجود نیست</v>
      </c>
    </row>
    <row r="12" spans="1:13" ht="18">
      <c r="A12" s="120">
        <v>1063371</v>
      </c>
      <c r="B12" s="120" t="s">
        <v>122</v>
      </c>
      <c r="C12" s="120">
        <v>1395</v>
      </c>
      <c r="D12" s="120">
        <v>2192741</v>
      </c>
      <c r="E12" s="120">
        <v>2582214</v>
      </c>
      <c r="F12" s="309">
        <v>1310183</v>
      </c>
    </row>
    <row r="13" spans="1:13" ht="18">
      <c r="A13" s="120">
        <v>458213</v>
      </c>
      <c r="B13" s="120" t="s">
        <v>122</v>
      </c>
      <c r="C13" s="120">
        <v>1394</v>
      </c>
      <c r="D13" s="120">
        <v>1839548</v>
      </c>
      <c r="E13" s="120">
        <v>1557878</v>
      </c>
      <c r="F13" s="309">
        <v>1067630</v>
      </c>
      <c r="K13" t="str">
        <f>VLOOKUP(921316,A1:F23,2,FALSE)</f>
        <v>رسمی</v>
      </c>
    </row>
    <row r="14" spans="1:13" ht="18">
      <c r="A14" s="120">
        <v>1063371</v>
      </c>
      <c r="B14" s="120" t="s">
        <v>122</v>
      </c>
      <c r="C14" s="120">
        <v>1394</v>
      </c>
      <c r="D14" s="120">
        <v>2938273</v>
      </c>
      <c r="E14" s="120">
        <v>1409941</v>
      </c>
      <c r="F14" s="309">
        <v>2152629</v>
      </c>
    </row>
    <row r="15" spans="1:13" ht="18">
      <c r="A15" s="120">
        <v>458213</v>
      </c>
      <c r="B15" s="120" t="s">
        <v>120</v>
      </c>
      <c r="C15" s="120">
        <v>1395</v>
      </c>
      <c r="D15" s="120">
        <v>2195832</v>
      </c>
      <c r="E15" s="120">
        <v>2031153</v>
      </c>
      <c r="F15" s="309">
        <v>2671915</v>
      </c>
    </row>
    <row r="16" spans="1:13" ht="18">
      <c r="A16" s="120">
        <v>131490</v>
      </c>
      <c r="B16" s="120" t="s">
        <v>120</v>
      </c>
      <c r="C16" s="120">
        <v>1394</v>
      </c>
      <c r="D16" s="120">
        <v>1345566</v>
      </c>
      <c r="E16" s="120">
        <v>2059847</v>
      </c>
      <c r="F16" s="309">
        <v>2889297</v>
      </c>
    </row>
    <row r="17" spans="1:6" ht="18">
      <c r="A17" s="120">
        <v>879722</v>
      </c>
      <c r="B17" s="120" t="s">
        <v>122</v>
      </c>
      <c r="C17" s="120">
        <v>1394</v>
      </c>
      <c r="D17" s="120">
        <v>2745436</v>
      </c>
      <c r="E17" s="120">
        <v>2843820</v>
      </c>
      <c r="F17" s="309">
        <v>1783218</v>
      </c>
    </row>
    <row r="18" spans="1:6" ht="18">
      <c r="A18" s="120">
        <v>879722</v>
      </c>
      <c r="B18" s="120" t="s">
        <v>120</v>
      </c>
      <c r="C18" s="120">
        <v>1395</v>
      </c>
      <c r="D18" s="120">
        <v>2123300</v>
      </c>
      <c r="E18" s="120">
        <v>1016227</v>
      </c>
      <c r="F18" s="309">
        <v>1896893</v>
      </c>
    </row>
    <row r="19" spans="1:6" ht="18">
      <c r="A19" s="120">
        <v>893728</v>
      </c>
      <c r="B19" s="120" t="s">
        <v>120</v>
      </c>
      <c r="C19" s="120">
        <v>1394</v>
      </c>
      <c r="D19" s="120">
        <v>2057974</v>
      </c>
      <c r="E19" s="120">
        <v>2352884</v>
      </c>
      <c r="F19" s="309">
        <v>1503276</v>
      </c>
    </row>
    <row r="20" spans="1:6" ht="18">
      <c r="A20" s="120">
        <v>893728</v>
      </c>
      <c r="B20" s="120" t="s">
        <v>120</v>
      </c>
      <c r="C20" s="120">
        <v>1395</v>
      </c>
      <c r="D20" s="120">
        <v>1586561</v>
      </c>
      <c r="E20" s="120">
        <v>1799796</v>
      </c>
      <c r="F20" s="309">
        <v>2783521</v>
      </c>
    </row>
    <row r="21" spans="1:6" ht="18">
      <c r="A21" s="120">
        <v>1060272</v>
      </c>
      <c r="B21" s="120" t="s">
        <v>120</v>
      </c>
      <c r="C21" s="120">
        <v>1394</v>
      </c>
      <c r="D21" s="120">
        <v>2721002</v>
      </c>
      <c r="E21" s="120">
        <v>2144964</v>
      </c>
      <c r="F21" s="309">
        <v>1434498</v>
      </c>
    </row>
    <row r="22" spans="1:6" ht="18">
      <c r="A22" s="120">
        <v>197273</v>
      </c>
      <c r="B22" s="120" t="s">
        <v>120</v>
      </c>
      <c r="C22" s="120">
        <v>1395</v>
      </c>
      <c r="D22" s="120">
        <v>2773291</v>
      </c>
      <c r="E22" s="120">
        <v>2871665</v>
      </c>
      <c r="F22" s="309">
        <v>2763000</v>
      </c>
    </row>
    <row r="23" spans="1:6" ht="18">
      <c r="A23" s="120">
        <v>1060272</v>
      </c>
      <c r="B23" s="120" t="s">
        <v>122</v>
      </c>
      <c r="C23" s="120">
        <v>1395</v>
      </c>
      <c r="D23" s="120">
        <v>1387378</v>
      </c>
      <c r="E23" s="120">
        <v>2609833</v>
      </c>
      <c r="F23" s="309">
        <v>2637924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topLeftCell="B1" zoomScale="210" zoomScaleNormal="210" workbookViewId="0">
      <selection activeCell="I11" sqref="I11"/>
    </sheetView>
  </sheetViews>
  <sheetFormatPr defaultRowHeight="15"/>
  <cols>
    <col min="1" max="4" width="9.7109375" customWidth="1"/>
    <col min="5" max="5" width="2.140625" customWidth="1"/>
    <col min="6" max="6" width="9" customWidth="1"/>
    <col min="7" max="7" width="7.28515625" customWidth="1"/>
    <col min="8" max="8" width="32.7109375" bestFit="1" customWidth="1"/>
  </cols>
  <sheetData>
    <row r="1" spans="1:10" ht="18">
      <c r="A1" s="120" t="s">
        <v>111</v>
      </c>
      <c r="B1" s="120" t="s">
        <v>112</v>
      </c>
      <c r="C1" s="120" t="s">
        <v>113</v>
      </c>
      <c r="D1" s="120" t="s">
        <v>119</v>
      </c>
    </row>
    <row r="2" spans="1:10" ht="18">
      <c r="A2" s="120">
        <v>8161</v>
      </c>
      <c r="B2" s="120" t="s">
        <v>120</v>
      </c>
      <c r="C2" s="120">
        <v>1395</v>
      </c>
      <c r="D2" s="120">
        <v>4550000</v>
      </c>
    </row>
    <row r="3" spans="1:10" ht="18">
      <c r="A3" s="120">
        <v>2581</v>
      </c>
      <c r="B3" s="120" t="s">
        <v>122</v>
      </c>
      <c r="C3" s="120">
        <v>1395</v>
      </c>
      <c r="D3" s="120">
        <v>1681371</v>
      </c>
    </row>
    <row r="4" spans="1:10" ht="18">
      <c r="A4" s="120">
        <v>9366</v>
      </c>
      <c r="B4" s="120" t="s">
        <v>120</v>
      </c>
      <c r="C4" s="120">
        <v>1394</v>
      </c>
      <c r="D4" s="120">
        <v>1678525</v>
      </c>
      <c r="F4" s="120" t="s">
        <v>111</v>
      </c>
      <c r="G4" s="120" t="s">
        <v>112</v>
      </c>
      <c r="H4" s="120"/>
      <c r="I4" s="120" t="s">
        <v>113</v>
      </c>
      <c r="J4" s="120" t="s">
        <v>119</v>
      </c>
    </row>
    <row r="5" spans="1:10" ht="18">
      <c r="A5" s="120">
        <v>6239</v>
      </c>
      <c r="B5" s="120" t="s">
        <v>120</v>
      </c>
      <c r="C5" s="120">
        <v>1395</v>
      </c>
      <c r="D5" s="120">
        <v>1539561</v>
      </c>
      <c r="F5" s="120">
        <v>2581</v>
      </c>
      <c r="G5" t="str">
        <f>VLOOKUP(F5,$A$1:$D$23,2,FALSE)</f>
        <v>قراردادی</v>
      </c>
      <c r="H5" t="str">
        <f ca="1">_xlfn.FORMULATEXT(G5)</f>
        <v>=VLOOKUP(F5,$A$1:$D$23,2,FALSE)</v>
      </c>
    </row>
    <row r="6" spans="1:10" ht="18">
      <c r="A6" s="120">
        <v>7831</v>
      </c>
      <c r="B6" s="120" t="s">
        <v>120</v>
      </c>
      <c r="C6" s="120">
        <v>1394</v>
      </c>
      <c r="D6" s="120">
        <v>1969819</v>
      </c>
      <c r="F6" s="120">
        <v>8161</v>
      </c>
      <c r="G6" t="str">
        <f t="shared" ref="G6:G7" si="0">VLOOKUP(F6,$A$1:$D$23,2,FALSE)</f>
        <v>رسمی</v>
      </c>
      <c r="H6" t="str">
        <f t="shared" ref="H6:H7" ca="1" si="1">_xlfn.FORMULATEXT(G6)</f>
        <v>=VLOOKUP(F6,$A$1:$D$23,2,FALSE)</v>
      </c>
    </row>
    <row r="7" spans="1:10" ht="18">
      <c r="A7" s="120">
        <v>7551</v>
      </c>
      <c r="B7" s="120" t="s">
        <v>122</v>
      </c>
      <c r="C7" s="120">
        <v>1394</v>
      </c>
      <c r="D7" s="120">
        <v>2932390</v>
      </c>
      <c r="F7" s="120">
        <v>8161</v>
      </c>
      <c r="G7" t="str">
        <f t="shared" si="0"/>
        <v>رسمی</v>
      </c>
      <c r="H7" t="str">
        <f t="shared" ca="1" si="1"/>
        <v>=VLOOKUP(F7,$A$1:$D$23,2,FALSE)</v>
      </c>
    </row>
    <row r="8" spans="1:10" ht="18">
      <c r="A8" s="120">
        <v>6375</v>
      </c>
      <c r="B8" s="120" t="s">
        <v>120</v>
      </c>
      <c r="C8" s="120">
        <v>1394</v>
      </c>
      <c r="D8" s="120">
        <v>2295202</v>
      </c>
    </row>
    <row r="9" spans="1:10" ht="18">
      <c r="A9" s="120">
        <v>7153</v>
      </c>
      <c r="B9" s="120" t="s">
        <v>120</v>
      </c>
      <c r="C9" s="120">
        <v>1394</v>
      </c>
      <c r="D9" s="120">
        <v>2326645</v>
      </c>
    </row>
    <row r="10" spans="1:10" ht="18">
      <c r="A10" s="120">
        <v>7440</v>
      </c>
      <c r="B10" s="120" t="s">
        <v>122</v>
      </c>
      <c r="C10" s="120">
        <v>1395</v>
      </c>
      <c r="D10" s="120">
        <v>2073919</v>
      </c>
    </row>
    <row r="11" spans="1:10" ht="18">
      <c r="A11" s="120">
        <v>4568</v>
      </c>
      <c r="B11" s="120" t="s">
        <v>120</v>
      </c>
      <c r="C11" s="120">
        <v>1395</v>
      </c>
      <c r="D11" s="120">
        <v>1521303</v>
      </c>
    </row>
    <row r="12" spans="1:10" ht="18">
      <c r="A12" s="120">
        <v>1965</v>
      </c>
      <c r="B12" s="120" t="s">
        <v>122</v>
      </c>
      <c r="C12" s="120">
        <v>1395</v>
      </c>
      <c r="D12" s="120">
        <v>2192741</v>
      </c>
    </row>
    <row r="13" spans="1:10" ht="18">
      <c r="A13" s="120">
        <v>3193</v>
      </c>
      <c r="B13" s="120" t="s">
        <v>122</v>
      </c>
      <c r="C13" s="120">
        <v>1394</v>
      </c>
      <c r="D13" s="120">
        <v>1839548</v>
      </c>
    </row>
    <row r="14" spans="1:10" ht="18">
      <c r="A14" s="120">
        <v>9298</v>
      </c>
      <c r="B14" s="120" t="s">
        <v>122</v>
      </c>
      <c r="C14" s="120">
        <v>1394</v>
      </c>
      <c r="D14" s="120">
        <v>2938273</v>
      </c>
    </row>
    <row r="15" spans="1:10" ht="18">
      <c r="A15" s="120">
        <v>4725</v>
      </c>
      <c r="B15" s="120" t="s">
        <v>120</v>
      </c>
      <c r="C15" s="120">
        <v>1395</v>
      </c>
      <c r="D15" s="120">
        <v>2195832</v>
      </c>
    </row>
    <row r="16" spans="1:10" ht="18">
      <c r="A16" s="120">
        <v>8750</v>
      </c>
      <c r="B16" s="120" t="s">
        <v>120</v>
      </c>
      <c r="C16" s="120">
        <v>1394</v>
      </c>
      <c r="D16" s="120">
        <v>1345566</v>
      </c>
    </row>
    <row r="17" spans="1:4" ht="18">
      <c r="A17" s="120">
        <v>1462</v>
      </c>
      <c r="B17" s="120" t="s">
        <v>122</v>
      </c>
      <c r="C17" s="120">
        <v>1394</v>
      </c>
      <c r="D17" s="120">
        <v>2745436</v>
      </c>
    </row>
    <row r="18" spans="1:4" ht="18">
      <c r="A18" s="120">
        <v>9163</v>
      </c>
      <c r="B18" s="120" t="s">
        <v>120</v>
      </c>
      <c r="C18" s="120">
        <v>1395</v>
      </c>
      <c r="D18" s="120">
        <v>2123300</v>
      </c>
    </row>
    <row r="19" spans="1:4" ht="18">
      <c r="A19" s="120">
        <v>6885</v>
      </c>
      <c r="B19" s="120" t="s">
        <v>120</v>
      </c>
      <c r="C19" s="120">
        <v>1394</v>
      </c>
      <c r="D19" s="120">
        <v>2057974</v>
      </c>
    </row>
    <row r="20" spans="1:4" ht="18">
      <c r="A20" s="120">
        <v>3476</v>
      </c>
      <c r="B20" s="120" t="s">
        <v>120</v>
      </c>
      <c r="C20" s="120">
        <v>1395</v>
      </c>
      <c r="D20" s="120">
        <v>1586561</v>
      </c>
    </row>
    <row r="21" spans="1:4" ht="18">
      <c r="A21" s="120">
        <v>7911</v>
      </c>
      <c r="B21" s="120" t="s">
        <v>120</v>
      </c>
      <c r="C21" s="120">
        <v>1394</v>
      </c>
      <c r="D21" s="120">
        <v>2721002</v>
      </c>
    </row>
    <row r="22" spans="1:4" ht="18">
      <c r="A22" s="120">
        <v>6343</v>
      </c>
      <c r="B22" s="120" t="s">
        <v>120</v>
      </c>
      <c r="C22" s="120">
        <v>1395</v>
      </c>
      <c r="D22" s="120">
        <v>2773291</v>
      </c>
    </row>
    <row r="23" spans="1:4" ht="18">
      <c r="A23" s="120">
        <v>8428</v>
      </c>
      <c r="B23" s="120" t="s">
        <v>122</v>
      </c>
      <c r="C23" s="120">
        <v>1395</v>
      </c>
      <c r="D23" s="120">
        <v>1387378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topLeftCell="B1" zoomScale="120" zoomScaleNormal="120" workbookViewId="0">
      <selection activeCell="I11" sqref="I11"/>
    </sheetView>
  </sheetViews>
  <sheetFormatPr defaultRowHeight="15"/>
  <cols>
    <col min="1" max="1" width="10.5703125" bestFit="1" customWidth="1"/>
    <col min="2" max="2" width="10.5703125" customWidth="1"/>
    <col min="4" max="4" width="10" bestFit="1" customWidth="1"/>
    <col min="7" max="7" width="11.7109375" customWidth="1"/>
    <col min="8" max="8" width="10.5703125" bestFit="1" customWidth="1"/>
    <col min="10" max="10" width="9.7109375" bestFit="1" customWidth="1"/>
    <col min="11" max="11" width="13.85546875" customWidth="1"/>
    <col min="12" max="12" width="48.5703125" bestFit="1" customWidth="1"/>
  </cols>
  <sheetData>
    <row r="1" spans="1:12" ht="18">
      <c r="A1" s="120" t="s">
        <v>111</v>
      </c>
      <c r="B1" s="120" t="s">
        <v>112</v>
      </c>
      <c r="C1" s="120" t="s">
        <v>113</v>
      </c>
      <c r="D1" s="120" t="s">
        <v>114</v>
      </c>
      <c r="E1" s="120" t="s">
        <v>115</v>
      </c>
      <c r="F1" s="120" t="s">
        <v>116</v>
      </c>
      <c r="G1" s="182" t="s">
        <v>117</v>
      </c>
    </row>
    <row r="2" spans="1:12" ht="18">
      <c r="A2" s="120">
        <v>131490</v>
      </c>
      <c r="B2" s="120" t="s">
        <v>120</v>
      </c>
      <c r="C2" s="120">
        <v>1395</v>
      </c>
      <c r="D2" s="120">
        <v>4550000</v>
      </c>
      <c r="E2" s="120">
        <v>2326645</v>
      </c>
      <c r="F2" s="120">
        <v>2582214</v>
      </c>
      <c r="H2" s="120" t="s">
        <v>111</v>
      </c>
      <c r="I2" s="120" t="s">
        <v>113</v>
      </c>
      <c r="J2" s="120" t="s">
        <v>118</v>
      </c>
      <c r="K2" s="120" t="s">
        <v>119</v>
      </c>
      <c r="L2" s="37" t="s">
        <v>607</v>
      </c>
    </row>
    <row r="3" spans="1:12" ht="18">
      <c r="A3" s="120">
        <v>523219</v>
      </c>
      <c r="B3" s="120" t="s">
        <v>122</v>
      </c>
      <c r="C3" s="120">
        <v>1395</v>
      </c>
      <c r="D3" s="120">
        <v>1681371</v>
      </c>
      <c r="E3" s="120">
        <v>1082835</v>
      </c>
      <c r="F3" s="120">
        <v>2159155</v>
      </c>
      <c r="H3" s="120">
        <v>921316</v>
      </c>
      <c r="I3" s="120">
        <v>1394</v>
      </c>
      <c r="J3" s="120" t="s">
        <v>115</v>
      </c>
      <c r="K3" s="120">
        <f t="array" ref="K3">INDEX(A1:F23,MATCH(H3&amp;I3,A1:A23&amp;C1:C23,0),MATCH(J3,A1:F1,0))</f>
        <v>1165341</v>
      </c>
      <c r="L3">
        <f>COUNTIFS(C:C,"1394",E:E,"&gt;1600000")</f>
        <v>8</v>
      </c>
    </row>
    <row r="4" spans="1:12" ht="18">
      <c r="A4" s="120">
        <v>921316</v>
      </c>
      <c r="B4" s="120" t="s">
        <v>120</v>
      </c>
      <c r="C4" s="120">
        <v>1394</v>
      </c>
      <c r="D4" s="120">
        <v>1678525</v>
      </c>
      <c r="E4" s="120">
        <v>1165341</v>
      </c>
      <c r="F4" s="120">
        <v>1616321</v>
      </c>
    </row>
    <row r="5" spans="1:12" ht="18">
      <c r="A5" s="120">
        <v>557364</v>
      </c>
      <c r="B5" s="120" t="s">
        <v>120</v>
      </c>
      <c r="C5" s="120">
        <v>1395</v>
      </c>
      <c r="D5" s="120">
        <v>1539561</v>
      </c>
      <c r="E5" s="120">
        <v>2858228</v>
      </c>
      <c r="F5" s="120">
        <v>2627503</v>
      </c>
    </row>
    <row r="6" spans="1:12" ht="18">
      <c r="A6" s="120">
        <v>523219</v>
      </c>
      <c r="B6" s="120" t="s">
        <v>120</v>
      </c>
      <c r="C6" s="120">
        <v>1394</v>
      </c>
      <c r="D6" s="120">
        <v>1969819</v>
      </c>
      <c r="E6" s="120">
        <v>1607755</v>
      </c>
      <c r="F6" s="120">
        <v>1687589</v>
      </c>
    </row>
    <row r="7" spans="1:12" ht="18">
      <c r="A7" s="120">
        <v>557364</v>
      </c>
      <c r="B7" s="120" t="s">
        <v>122</v>
      </c>
      <c r="C7" s="120">
        <v>1394</v>
      </c>
      <c r="D7" s="120">
        <v>2932390</v>
      </c>
      <c r="E7" s="120">
        <v>2635896</v>
      </c>
      <c r="F7" s="120">
        <v>1523498</v>
      </c>
    </row>
    <row r="8" spans="1:12" ht="18">
      <c r="A8" s="120">
        <v>197273</v>
      </c>
      <c r="B8" s="120" t="s">
        <v>120</v>
      </c>
      <c r="C8" s="120">
        <v>1394</v>
      </c>
      <c r="D8" s="120">
        <v>2295202</v>
      </c>
      <c r="E8" s="120">
        <v>2569955</v>
      </c>
      <c r="F8" s="120">
        <v>2056611</v>
      </c>
    </row>
    <row r="9" spans="1:12" ht="18">
      <c r="A9" s="120">
        <v>807289</v>
      </c>
      <c r="B9" s="120" t="s">
        <v>120</v>
      </c>
      <c r="C9" s="120">
        <v>1394</v>
      </c>
      <c r="D9" s="120">
        <v>2326645</v>
      </c>
      <c r="E9" s="120">
        <v>2479107</v>
      </c>
      <c r="F9" s="120">
        <v>2693128</v>
      </c>
    </row>
    <row r="10" spans="1:12" ht="18">
      <c r="A10" s="120">
        <v>807289</v>
      </c>
      <c r="B10" s="120" t="s">
        <v>122</v>
      </c>
      <c r="C10" s="120">
        <v>1395</v>
      </c>
      <c r="D10" s="120">
        <v>2073919</v>
      </c>
      <c r="E10" s="120">
        <v>1402573</v>
      </c>
      <c r="F10" s="120">
        <v>1840745</v>
      </c>
      <c r="H10" s="330" t="s">
        <v>608</v>
      </c>
      <c r="I10" s="330"/>
      <c r="J10" s="330"/>
      <c r="K10">
        <f>SUMIFS(F:F,B:B,"رسمی",C:C,"1395")</f>
        <v>17498449</v>
      </c>
      <c r="L10" t="str">
        <f ca="1">_xlfn.FORMULATEXT(K10)</f>
        <v>=SUMIFS(F:F,B:B,"رسمی",C:C,"1395")</v>
      </c>
    </row>
    <row r="11" spans="1:12" ht="18">
      <c r="A11" s="120">
        <v>921316</v>
      </c>
      <c r="B11" s="120" t="s">
        <v>120</v>
      </c>
      <c r="C11" s="120">
        <v>1395</v>
      </c>
      <c r="D11" s="120">
        <v>1521303</v>
      </c>
      <c r="E11" s="120">
        <v>1963294</v>
      </c>
      <c r="F11" s="120">
        <v>2173403</v>
      </c>
    </row>
    <row r="12" spans="1:12" ht="18">
      <c r="A12" s="120">
        <v>1063371</v>
      </c>
      <c r="B12" s="120" t="s">
        <v>122</v>
      </c>
      <c r="C12" s="120">
        <v>1395</v>
      </c>
      <c r="D12" s="120">
        <v>2192741</v>
      </c>
      <c r="E12" s="120">
        <v>2582214</v>
      </c>
      <c r="F12" s="120">
        <v>1310183</v>
      </c>
    </row>
    <row r="13" spans="1:12" ht="18">
      <c r="A13" s="120">
        <v>458213</v>
      </c>
      <c r="B13" s="120" t="s">
        <v>122</v>
      </c>
      <c r="C13" s="120">
        <v>1394</v>
      </c>
      <c r="D13" s="120">
        <v>1839548</v>
      </c>
      <c r="E13" s="120">
        <v>1557878</v>
      </c>
      <c r="F13" s="120">
        <v>1067630</v>
      </c>
    </row>
    <row r="14" spans="1:12" ht="18">
      <c r="A14" s="120">
        <v>1063371</v>
      </c>
      <c r="B14" s="120" t="s">
        <v>122</v>
      </c>
      <c r="C14" s="120">
        <v>1394</v>
      </c>
      <c r="D14" s="120">
        <v>2938273</v>
      </c>
      <c r="E14" s="120">
        <v>1409941</v>
      </c>
      <c r="F14" s="120">
        <v>2152629</v>
      </c>
    </row>
    <row r="15" spans="1:12" ht="18">
      <c r="A15" s="120">
        <v>458213</v>
      </c>
      <c r="B15" s="120" t="s">
        <v>120</v>
      </c>
      <c r="C15" s="120">
        <v>1395</v>
      </c>
      <c r="D15" s="120">
        <v>2195832</v>
      </c>
      <c r="E15" s="120">
        <v>2031153</v>
      </c>
      <c r="F15" s="120">
        <v>2671915</v>
      </c>
    </row>
    <row r="16" spans="1:12" ht="18">
      <c r="A16" s="120">
        <v>131490</v>
      </c>
      <c r="B16" s="120" t="s">
        <v>120</v>
      </c>
      <c r="C16" s="120">
        <v>1394</v>
      </c>
      <c r="D16" s="120">
        <v>1345566</v>
      </c>
      <c r="E16" s="120">
        <v>2059847</v>
      </c>
      <c r="F16" s="120">
        <v>2889297</v>
      </c>
    </row>
    <row r="17" spans="1:6" ht="18">
      <c r="A17" s="120">
        <v>879722</v>
      </c>
      <c r="B17" s="120" t="s">
        <v>122</v>
      </c>
      <c r="C17" s="120">
        <v>1394</v>
      </c>
      <c r="D17" s="120">
        <v>2745436</v>
      </c>
      <c r="E17" s="120">
        <v>2843820</v>
      </c>
      <c r="F17" s="120">
        <v>1783218</v>
      </c>
    </row>
    <row r="18" spans="1:6" ht="18">
      <c r="A18" s="120">
        <v>879722</v>
      </c>
      <c r="B18" s="120" t="s">
        <v>120</v>
      </c>
      <c r="C18" s="120">
        <v>1395</v>
      </c>
      <c r="D18" s="120">
        <v>2123300</v>
      </c>
      <c r="E18" s="120">
        <v>1016227</v>
      </c>
      <c r="F18" s="120">
        <v>1896893</v>
      </c>
    </row>
    <row r="19" spans="1:6" ht="18">
      <c r="A19" s="120">
        <v>893728</v>
      </c>
      <c r="B19" s="120" t="s">
        <v>120</v>
      </c>
      <c r="C19" s="120">
        <v>1394</v>
      </c>
      <c r="D19" s="120">
        <v>2057974</v>
      </c>
      <c r="E19" s="120">
        <v>2352884</v>
      </c>
      <c r="F19" s="120">
        <v>1503276</v>
      </c>
    </row>
    <row r="20" spans="1:6" ht="18">
      <c r="A20" s="120">
        <v>893728</v>
      </c>
      <c r="B20" s="120" t="s">
        <v>120</v>
      </c>
      <c r="C20" s="120">
        <v>1395</v>
      </c>
      <c r="D20" s="120">
        <v>1586561</v>
      </c>
      <c r="E20" s="120">
        <v>1799796</v>
      </c>
      <c r="F20" s="120">
        <v>2783521</v>
      </c>
    </row>
    <row r="21" spans="1:6" ht="18">
      <c r="A21" s="120">
        <v>1060272</v>
      </c>
      <c r="B21" s="120" t="s">
        <v>120</v>
      </c>
      <c r="C21" s="120">
        <v>1394</v>
      </c>
      <c r="D21" s="120">
        <v>2721002</v>
      </c>
      <c r="E21" s="120">
        <v>2144964</v>
      </c>
      <c r="F21" s="120">
        <v>1434498</v>
      </c>
    </row>
    <row r="22" spans="1:6" ht="18">
      <c r="A22" s="120">
        <v>197273</v>
      </c>
      <c r="B22" s="120" t="s">
        <v>120</v>
      </c>
      <c r="C22" s="120">
        <v>1395</v>
      </c>
      <c r="D22" s="120">
        <v>2773291</v>
      </c>
      <c r="E22" s="120">
        <v>2871665</v>
      </c>
      <c r="F22" s="120">
        <v>2763000</v>
      </c>
    </row>
    <row r="23" spans="1:6" ht="18">
      <c r="A23" s="120">
        <v>1060272</v>
      </c>
      <c r="B23" s="120" t="s">
        <v>122</v>
      </c>
      <c r="C23" s="120">
        <v>1395</v>
      </c>
      <c r="D23" s="120">
        <v>1387378</v>
      </c>
      <c r="E23" s="120">
        <v>2609833</v>
      </c>
      <c r="F23" s="120">
        <v>2637924</v>
      </c>
    </row>
  </sheetData>
  <mergeCells count="1">
    <mergeCell ref="H10:J10"/>
  </mergeCells>
  <pageMargins left="0.7" right="0.7" top="0.75" bottom="0.75" header="0.3" footer="0.3"/>
  <pageSetup orientation="portrait" horizontalDpi="200" verticalDpi="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AF22"/>
  <sheetViews>
    <sheetView workbookViewId="0">
      <selection activeCell="I11" sqref="I11"/>
    </sheetView>
  </sheetViews>
  <sheetFormatPr defaultRowHeight="15"/>
  <cols>
    <col min="5" max="5" width="10.5703125" bestFit="1" customWidth="1"/>
    <col min="8" max="8" width="26.42578125" customWidth="1"/>
    <col min="32" max="32" width="9.140625" style="126"/>
  </cols>
  <sheetData>
    <row r="1" spans="5:32">
      <c r="AF1" s="126">
        <v>131490</v>
      </c>
    </row>
    <row r="2" spans="5:32">
      <c r="AF2" s="126">
        <v>523219</v>
      </c>
    </row>
    <row r="3" spans="5:32">
      <c r="AF3" s="126">
        <v>921316</v>
      </c>
    </row>
    <row r="4" spans="5:32" ht="18">
      <c r="E4" s="311" t="s">
        <v>111</v>
      </c>
      <c r="F4" s="311" t="s">
        <v>113</v>
      </c>
      <c r="G4" s="311" t="s">
        <v>118</v>
      </c>
      <c r="H4" s="311" t="s">
        <v>119</v>
      </c>
      <c r="AF4" s="126">
        <v>557364</v>
      </c>
    </row>
    <row r="5" spans="5:32">
      <c r="E5">
        <v>921316</v>
      </c>
      <c r="F5">
        <v>1395</v>
      </c>
      <c r="G5" t="s">
        <v>115</v>
      </c>
      <c r="AF5" s="126">
        <v>523219</v>
      </c>
    </row>
    <row r="6" spans="5:32">
      <c r="AF6" s="126">
        <v>557364</v>
      </c>
    </row>
    <row r="7" spans="5:32">
      <c r="AF7" s="126">
        <v>197273</v>
      </c>
    </row>
    <row r="8" spans="5:32">
      <c r="AF8" s="126">
        <v>807289</v>
      </c>
    </row>
    <row r="9" spans="5:32">
      <c r="AF9" s="126">
        <v>807289</v>
      </c>
    </row>
    <row r="10" spans="5:32">
      <c r="AF10" s="126">
        <v>921316</v>
      </c>
    </row>
    <row r="11" spans="5:32">
      <c r="AF11" s="126">
        <v>1063371</v>
      </c>
    </row>
    <row r="12" spans="5:32">
      <c r="AF12" s="126">
        <v>458213</v>
      </c>
    </row>
    <row r="13" spans="5:32">
      <c r="AF13" s="126">
        <v>1063371</v>
      </c>
    </row>
    <row r="14" spans="5:32">
      <c r="AF14" s="126">
        <v>458213</v>
      </c>
    </row>
    <row r="15" spans="5:32">
      <c r="AF15" s="126">
        <v>131490</v>
      </c>
    </row>
    <row r="16" spans="5:32">
      <c r="AF16" s="126">
        <v>879722</v>
      </c>
    </row>
    <row r="17" spans="32:32">
      <c r="AF17" s="126">
        <v>879722</v>
      </c>
    </row>
    <row r="18" spans="32:32">
      <c r="AF18" s="126">
        <v>893728</v>
      </c>
    </row>
    <row r="19" spans="32:32">
      <c r="AF19" s="126">
        <v>893728</v>
      </c>
    </row>
    <row r="20" spans="32:32">
      <c r="AF20" s="126">
        <v>1060272</v>
      </c>
    </row>
    <row r="21" spans="32:32">
      <c r="AF21" s="126">
        <v>197273</v>
      </c>
    </row>
    <row r="22" spans="32:32">
      <c r="AF22" s="126">
        <v>1060272</v>
      </c>
    </row>
  </sheetData>
  <dataValidations count="2">
    <dataValidation type="list" allowBlank="1" showInputMessage="1" showErrorMessage="1" sqref="F5">
      <formula1>"1394,1395"</formula1>
    </dataValidation>
    <dataValidation type="list" allowBlank="1" showInputMessage="1" showErrorMessage="1" sqref="E5">
      <formula1>$AF$1:$AF$22</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Database!$D$1:$N$1</xm:f>
          </x14:formula1>
          <xm:sqref>G5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3"/>
  <sheetViews>
    <sheetView zoomScale="130" zoomScaleNormal="130" workbookViewId="0">
      <selection activeCell="H17" sqref="H17"/>
    </sheetView>
  </sheetViews>
  <sheetFormatPr defaultRowHeight="15"/>
  <sheetData>
    <row r="2" spans="2:13">
      <c r="B2" s="252" t="s">
        <v>13</v>
      </c>
      <c r="C2" s="252" t="s">
        <v>14</v>
      </c>
      <c r="D2" s="252" t="s">
        <v>15</v>
      </c>
      <c r="F2" s="252" t="s">
        <v>13</v>
      </c>
      <c r="G2" s="252" t="s">
        <v>119</v>
      </c>
      <c r="I2" s="252" t="s">
        <v>13</v>
      </c>
      <c r="J2" s="252" t="s">
        <v>585</v>
      </c>
      <c r="L2" s="252" t="s">
        <v>13</v>
      </c>
      <c r="M2" s="252" t="s">
        <v>586</v>
      </c>
    </row>
    <row r="3" spans="2:13">
      <c r="B3" s="300">
        <v>1332</v>
      </c>
      <c r="C3" s="300" t="s">
        <v>375</v>
      </c>
      <c r="D3" s="300" t="s">
        <v>376</v>
      </c>
      <c r="F3" s="300">
        <v>1332</v>
      </c>
      <c r="G3" s="300">
        <v>1658787</v>
      </c>
      <c r="I3" s="300">
        <v>1332</v>
      </c>
      <c r="J3" s="300">
        <v>4</v>
      </c>
      <c r="L3" s="300">
        <v>4906</v>
      </c>
      <c r="M3" s="300" t="s">
        <v>587</v>
      </c>
    </row>
    <row r="4" spans="2:13">
      <c r="B4" s="300">
        <v>4906</v>
      </c>
      <c r="C4" s="300" t="s">
        <v>377</v>
      </c>
      <c r="D4" s="300" t="s">
        <v>378</v>
      </c>
      <c r="F4" s="300">
        <v>2181</v>
      </c>
      <c r="G4" s="300">
        <v>1696661</v>
      </c>
      <c r="I4" s="300">
        <v>3930</v>
      </c>
      <c r="J4" s="300">
        <v>3</v>
      </c>
      <c r="L4" s="300">
        <v>2210</v>
      </c>
      <c r="M4" s="300" t="s">
        <v>588</v>
      </c>
    </row>
    <row r="5" spans="2:13">
      <c r="B5" s="300">
        <v>2210</v>
      </c>
      <c r="C5" s="300" t="s">
        <v>379</v>
      </c>
      <c r="D5" s="300" t="s">
        <v>188</v>
      </c>
      <c r="F5" s="300">
        <v>2210</v>
      </c>
      <c r="G5" s="300">
        <v>1129855</v>
      </c>
      <c r="I5" s="300">
        <v>5057</v>
      </c>
      <c r="J5" s="300">
        <v>2</v>
      </c>
      <c r="L5" s="300">
        <v>3711</v>
      </c>
      <c r="M5" s="300" t="s">
        <v>589</v>
      </c>
    </row>
    <row r="6" spans="2:13">
      <c r="B6" s="300">
        <v>3711</v>
      </c>
      <c r="C6" s="300" t="s">
        <v>236</v>
      </c>
      <c r="D6" s="300" t="s">
        <v>380</v>
      </c>
      <c r="F6" s="300">
        <v>3711</v>
      </c>
      <c r="G6" s="300">
        <v>1035212</v>
      </c>
      <c r="I6" s="300">
        <v>3711</v>
      </c>
      <c r="J6" s="300">
        <v>3</v>
      </c>
      <c r="L6" s="300">
        <v>5057</v>
      </c>
      <c r="M6" s="300" t="s">
        <v>590</v>
      </c>
    </row>
    <row r="7" spans="2:13">
      <c r="B7" s="300">
        <v>5036</v>
      </c>
      <c r="C7" s="300" t="s">
        <v>381</v>
      </c>
      <c r="D7" s="300" t="s">
        <v>32</v>
      </c>
      <c r="F7" s="300">
        <v>3930</v>
      </c>
      <c r="G7" s="300">
        <v>1796615</v>
      </c>
      <c r="I7" s="300">
        <v>4958</v>
      </c>
      <c r="J7" s="300">
        <v>2</v>
      </c>
      <c r="L7" s="300">
        <v>2181</v>
      </c>
      <c r="M7" s="300" t="s">
        <v>591</v>
      </c>
    </row>
    <row r="8" spans="2:13">
      <c r="B8" s="300">
        <v>4958</v>
      </c>
      <c r="C8" s="300" t="s">
        <v>382</v>
      </c>
      <c r="D8" s="300" t="s">
        <v>383</v>
      </c>
      <c r="F8" s="300">
        <v>4906</v>
      </c>
      <c r="G8" s="300">
        <v>1938635</v>
      </c>
      <c r="I8" s="300">
        <v>5036</v>
      </c>
      <c r="J8" s="300">
        <v>2</v>
      </c>
      <c r="L8" s="300">
        <v>5036</v>
      </c>
      <c r="M8" s="300" t="s">
        <v>592</v>
      </c>
    </row>
    <row r="9" spans="2:13">
      <c r="B9" s="300">
        <v>2181</v>
      </c>
      <c r="C9" s="300" t="s">
        <v>84</v>
      </c>
      <c r="D9" s="300" t="s">
        <v>384</v>
      </c>
      <c r="F9" s="300">
        <v>4958</v>
      </c>
      <c r="G9" s="300">
        <v>1789088</v>
      </c>
      <c r="I9" s="300">
        <v>2181</v>
      </c>
      <c r="J9" s="300">
        <v>1</v>
      </c>
      <c r="L9" s="300">
        <v>1332</v>
      </c>
      <c r="M9" s="300" t="s">
        <v>587</v>
      </c>
    </row>
    <row r="10" spans="2:13">
      <c r="B10" s="300">
        <v>5057</v>
      </c>
      <c r="C10" s="300" t="s">
        <v>385</v>
      </c>
      <c r="D10" s="300" t="s">
        <v>386</v>
      </c>
      <c r="F10" s="300">
        <v>5036</v>
      </c>
      <c r="G10" s="300">
        <v>1653754</v>
      </c>
      <c r="I10" s="300">
        <v>2210</v>
      </c>
      <c r="J10" s="300">
        <v>2</v>
      </c>
      <c r="L10" s="300">
        <v>4958</v>
      </c>
      <c r="M10" s="300" t="s">
        <v>591</v>
      </c>
    </row>
    <row r="11" spans="2:13">
      <c r="B11" s="300">
        <v>3930</v>
      </c>
      <c r="C11" s="300" t="s">
        <v>387</v>
      </c>
      <c r="D11" s="300" t="s">
        <v>388</v>
      </c>
      <c r="F11" s="300">
        <v>5057</v>
      </c>
      <c r="G11" s="300">
        <v>1413871</v>
      </c>
      <c r="I11" s="300">
        <v>4906</v>
      </c>
      <c r="J11" s="300">
        <v>1</v>
      </c>
      <c r="L11" s="300">
        <v>3930</v>
      </c>
      <c r="M11" s="300" t="s">
        <v>590</v>
      </c>
    </row>
    <row r="14" spans="2:13">
      <c r="B14" s="253" t="s">
        <v>13</v>
      </c>
      <c r="C14" s="253" t="s">
        <v>14</v>
      </c>
      <c r="D14" s="253" t="s">
        <v>15</v>
      </c>
      <c r="E14" s="253" t="s">
        <v>119</v>
      </c>
      <c r="F14" s="253" t="s">
        <v>585</v>
      </c>
      <c r="G14" s="253" t="s">
        <v>586</v>
      </c>
    </row>
    <row r="15" spans="2:13">
      <c r="B15" s="301">
        <v>4958</v>
      </c>
      <c r="C15" s="302"/>
      <c r="D15" s="302"/>
      <c r="E15" s="302"/>
      <c r="F15" s="302"/>
      <c r="G15" s="302"/>
    </row>
    <row r="16" spans="2:13">
      <c r="B16" s="301">
        <v>3930</v>
      </c>
      <c r="C16" s="302"/>
      <c r="D16" s="302"/>
      <c r="E16" s="302"/>
      <c r="F16" s="302"/>
      <c r="G16" s="302"/>
    </row>
    <row r="17" spans="2:7">
      <c r="B17" s="301">
        <v>1332</v>
      </c>
      <c r="C17" s="302"/>
      <c r="D17" s="302"/>
      <c r="E17" s="302"/>
      <c r="F17" s="302"/>
      <c r="G17" s="302"/>
    </row>
    <row r="18" spans="2:7">
      <c r="B18" s="301">
        <v>5057</v>
      </c>
      <c r="C18" s="302"/>
      <c r="D18" s="302"/>
      <c r="E18" s="302"/>
      <c r="F18" s="302"/>
      <c r="G18" s="302"/>
    </row>
    <row r="19" spans="2:7">
      <c r="B19" s="301">
        <v>3711</v>
      </c>
      <c r="C19" s="302"/>
      <c r="D19" s="302"/>
      <c r="E19" s="302"/>
      <c r="F19" s="302"/>
      <c r="G19" s="302"/>
    </row>
    <row r="20" spans="2:7">
      <c r="B20" s="301">
        <v>5036</v>
      </c>
      <c r="C20" s="302"/>
      <c r="D20" s="302"/>
      <c r="E20" s="302"/>
      <c r="F20" s="302"/>
      <c r="G20" s="302"/>
    </row>
    <row r="21" spans="2:7">
      <c r="B21" s="301">
        <v>4906</v>
      </c>
      <c r="C21" s="302"/>
      <c r="D21" s="302"/>
      <c r="E21" s="302"/>
      <c r="F21" s="302"/>
      <c r="G21" s="302"/>
    </row>
    <row r="22" spans="2:7">
      <c r="B22" s="301">
        <v>2181</v>
      </c>
      <c r="C22" s="302"/>
      <c r="D22" s="302"/>
      <c r="E22" s="302"/>
      <c r="F22" s="302"/>
      <c r="G22" s="302"/>
    </row>
    <row r="23" spans="2:7">
      <c r="B23" s="301">
        <v>2210</v>
      </c>
      <c r="C23" s="302"/>
      <c r="D23" s="302"/>
      <c r="E23" s="302"/>
      <c r="F23" s="302"/>
      <c r="G23" s="302"/>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topLeftCell="A15" zoomScaleNormal="100" workbookViewId="0">
      <selection activeCell="J27" sqref="J27"/>
    </sheetView>
  </sheetViews>
  <sheetFormatPr defaultRowHeight="15"/>
  <cols>
    <col min="1" max="1" width="16.7109375" style="294" customWidth="1"/>
    <col min="2" max="2" width="12.42578125" style="294" bestFit="1" customWidth="1"/>
    <col min="3" max="6" width="9.140625" style="294"/>
    <col min="7" max="7" width="9.7109375" style="294" customWidth="1"/>
    <col min="8" max="16384" width="9.140625" style="294"/>
  </cols>
  <sheetData>
    <row r="1" spans="1:7" ht="15.75">
      <c r="A1" s="293"/>
      <c r="B1" s="293" t="s">
        <v>551</v>
      </c>
    </row>
    <row r="2" spans="1:7">
      <c r="A2" s="295" t="s">
        <v>552</v>
      </c>
      <c r="B2" s="295">
        <v>12</v>
      </c>
    </row>
    <row r="3" spans="1:7">
      <c r="A3" s="295" t="s">
        <v>553</v>
      </c>
      <c r="B3" s="295">
        <v>12</v>
      </c>
    </row>
    <row r="4" spans="1:7">
      <c r="A4" s="295" t="s">
        <v>554</v>
      </c>
      <c r="B4" s="295">
        <v>45</v>
      </c>
      <c r="G4" s="296"/>
    </row>
    <row r="5" spans="1:7">
      <c r="A5" s="295" t="s">
        <v>555</v>
      </c>
      <c r="B5" s="295">
        <v>21</v>
      </c>
    </row>
    <row r="6" spans="1:7">
      <c r="A6" s="295" t="s">
        <v>556</v>
      </c>
      <c r="B6" s="295">
        <v>23</v>
      </c>
    </row>
    <row r="7" spans="1:7">
      <c r="A7" s="295" t="s">
        <v>557</v>
      </c>
      <c r="B7" s="295">
        <v>45</v>
      </c>
    </row>
    <row r="8" spans="1:7">
      <c r="A8" s="295" t="s">
        <v>558</v>
      </c>
      <c r="B8" s="295">
        <v>56</v>
      </c>
    </row>
    <row r="9" spans="1:7">
      <c r="A9" s="295" t="s">
        <v>559</v>
      </c>
      <c r="B9" s="295">
        <v>16</v>
      </c>
    </row>
    <row r="10" spans="1:7">
      <c r="A10" s="295" t="s">
        <v>560</v>
      </c>
      <c r="B10" s="295">
        <v>34</v>
      </c>
    </row>
    <row r="11" spans="1:7">
      <c r="A11" s="295" t="s">
        <v>561</v>
      </c>
      <c r="B11" s="295">
        <v>21</v>
      </c>
    </row>
    <row r="12" spans="1:7">
      <c r="A12" s="295" t="s">
        <v>562</v>
      </c>
      <c r="B12" s="295">
        <v>15</v>
      </c>
    </row>
    <row r="13" spans="1:7">
      <c r="A13" s="295" t="s">
        <v>563</v>
      </c>
      <c r="B13" s="295">
        <v>34</v>
      </c>
    </row>
    <row r="14" spans="1:7">
      <c r="A14" s="295" t="s">
        <v>564</v>
      </c>
      <c r="B14" s="295">
        <v>33</v>
      </c>
    </row>
    <row r="15" spans="1:7">
      <c r="A15" s="295" t="s">
        <v>565</v>
      </c>
      <c r="B15" s="295">
        <v>23</v>
      </c>
    </row>
    <row r="16" spans="1:7">
      <c r="A16" s="295" t="s">
        <v>566</v>
      </c>
      <c r="B16" s="295">
        <v>14</v>
      </c>
    </row>
    <row r="17" spans="1:2">
      <c r="A17" s="295" t="s">
        <v>567</v>
      </c>
      <c r="B17" s="295">
        <v>41</v>
      </c>
    </row>
    <row r="18" spans="1:2">
      <c r="A18" s="295" t="s">
        <v>568</v>
      </c>
      <c r="B18" s="295">
        <v>39</v>
      </c>
    </row>
    <row r="19" spans="1:2">
      <c r="A19" s="295" t="s">
        <v>569</v>
      </c>
      <c r="B19" s="295">
        <v>19</v>
      </c>
    </row>
    <row r="20" spans="1:2">
      <c r="A20" s="295" t="s">
        <v>570</v>
      </c>
      <c r="B20" s="295">
        <v>25</v>
      </c>
    </row>
    <row r="21" spans="1:2">
      <c r="A21" s="295" t="s">
        <v>571</v>
      </c>
      <c r="B21" s="295">
        <v>29</v>
      </c>
    </row>
    <row r="22" spans="1:2">
      <c r="A22" s="295" t="s">
        <v>572</v>
      </c>
      <c r="B22" s="295">
        <v>19</v>
      </c>
    </row>
    <row r="23" spans="1:2">
      <c r="A23" s="295" t="s">
        <v>573</v>
      </c>
      <c r="B23" s="295">
        <v>47</v>
      </c>
    </row>
    <row r="24" spans="1:2">
      <c r="A24" s="295" t="s">
        <v>574</v>
      </c>
      <c r="B24" s="295">
        <v>12</v>
      </c>
    </row>
    <row r="25" spans="1:2">
      <c r="A25" s="295" t="s">
        <v>575</v>
      </c>
      <c r="B25" s="295">
        <v>15</v>
      </c>
    </row>
    <row r="26" spans="1:2">
      <c r="A26" s="295" t="s">
        <v>576</v>
      </c>
      <c r="B26" s="295">
        <v>18</v>
      </c>
    </row>
    <row r="27" spans="1:2">
      <c r="A27" s="295" t="s">
        <v>577</v>
      </c>
      <c r="B27" s="295">
        <v>12</v>
      </c>
    </row>
    <row r="28" spans="1:2">
      <c r="A28" s="295" t="s">
        <v>578</v>
      </c>
      <c r="B28" s="295">
        <v>24</v>
      </c>
    </row>
    <row r="29" spans="1:2">
      <c r="A29" s="295" t="s">
        <v>579</v>
      </c>
      <c r="B29" s="295">
        <v>29</v>
      </c>
    </row>
    <row r="30" spans="1:2">
      <c r="A30" s="295" t="s">
        <v>580</v>
      </c>
      <c r="B30" s="295">
        <v>14</v>
      </c>
    </row>
    <row r="31" spans="1:2">
      <c r="A31" s="295" t="s">
        <v>581</v>
      </c>
      <c r="B31" s="295">
        <v>11</v>
      </c>
    </row>
    <row r="33" spans="1:2">
      <c r="A33" s="297" t="s">
        <v>582</v>
      </c>
      <c r="B33" s="297">
        <v>1000</v>
      </c>
    </row>
    <row r="34" spans="1:2">
      <c r="A34" s="297" t="s">
        <v>583</v>
      </c>
      <c r="B34" s="297">
        <f>SUM(B2:B31)</f>
        <v>758</v>
      </c>
    </row>
    <row r="35" spans="1:2">
      <c r="A35" s="298"/>
      <c r="B35" s="298"/>
    </row>
    <row r="36" spans="1:2">
      <c r="A36" s="297" t="s">
        <v>584</v>
      </c>
      <c r="B36" s="299">
        <f>B34/B33</f>
        <v>0.75800000000000001</v>
      </c>
    </row>
  </sheetData>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36"/>
  <sheetViews>
    <sheetView zoomScale="175" zoomScaleNormal="175" workbookViewId="0">
      <selection activeCell="F7" sqref="F7"/>
    </sheetView>
  </sheetViews>
  <sheetFormatPr defaultRowHeight="15"/>
  <cols>
    <col min="2" max="2" width="10.7109375" bestFit="1" customWidth="1"/>
    <col min="3" max="3" width="9.7109375" bestFit="1" customWidth="1"/>
    <col min="4" max="5" width="13.42578125" bestFit="1" customWidth="1"/>
    <col min="6" max="6" width="67.5703125" bestFit="1" customWidth="1"/>
  </cols>
  <sheetData>
    <row r="3" spans="1:6">
      <c r="A3" t="b">
        <f>B3=E3</f>
        <v>1</v>
      </c>
      <c r="B3" s="289">
        <f>ROUND(C3,0)*1000</f>
        <v>3744000</v>
      </c>
      <c r="C3" s="290">
        <f>D3/1000</f>
        <v>3744.4079999999999</v>
      </c>
      <c r="D3" s="291">
        <v>3744408</v>
      </c>
      <c r="E3" s="291">
        <f>IF(MOD(D3,1000)&gt;=500,D3-MOD(D3,1000)+1000,D3-MOD(D3,1000))</f>
        <v>3744000</v>
      </c>
      <c r="F3" t="str">
        <f ca="1">_xlfn.FORMULATEXT(E3)</f>
        <v>=IF(MOD(D3,1000)&gt;=500,D3-MOD(D3,1000)+1000,D3-MOD(D3,1000))</v>
      </c>
    </row>
    <row r="4" spans="1:6">
      <c r="A4" t="b">
        <f t="shared" ref="A4:A36" si="0">B4=E4</f>
        <v>1</v>
      </c>
      <c r="B4" s="289">
        <f t="shared" ref="B4:B36" si="1">ROUND(C4,0)*1000</f>
        <v>8031000</v>
      </c>
      <c r="C4" s="290">
        <f t="shared" ref="C4:C36" si="2">D4/1000</f>
        <v>8030.8519999999999</v>
      </c>
      <c r="D4" s="291">
        <v>8030852</v>
      </c>
      <c r="E4" s="291">
        <f t="shared" ref="E4:E36" si="3">IF(MOD(D4,1000)&gt;=500,D4-MOD(D4,1000)+1000,D4-MOD(D4,1000))</f>
        <v>8031000</v>
      </c>
      <c r="F4" t="str">
        <f t="shared" ref="F4:F36" ca="1" si="4">_xlfn.FORMULATEXT(E4)</f>
        <v>=IF(MOD(D4,1000)&gt;=500,D4-MOD(D4,1000)+1000,D4-MOD(D4,1000))</v>
      </c>
    </row>
    <row r="5" spans="1:6">
      <c r="A5" t="b">
        <f t="shared" si="0"/>
        <v>1</v>
      </c>
      <c r="B5" s="289">
        <f t="shared" si="1"/>
        <v>1522000</v>
      </c>
      <c r="C5" s="290">
        <f t="shared" si="2"/>
        <v>1521.9110000000001</v>
      </c>
      <c r="D5" s="291">
        <v>1521911</v>
      </c>
      <c r="E5" s="291">
        <f t="shared" si="3"/>
        <v>1522000</v>
      </c>
      <c r="F5" t="str">
        <f t="shared" ca="1" si="4"/>
        <v>=IF(MOD(D5,1000)&gt;=500,D5-MOD(D5,1000)+1000,D5-MOD(D5,1000))</v>
      </c>
    </row>
    <row r="6" spans="1:6">
      <c r="A6" t="b">
        <f t="shared" si="0"/>
        <v>1</v>
      </c>
      <c r="B6" s="289">
        <f t="shared" si="1"/>
        <v>8981000</v>
      </c>
      <c r="C6" s="290">
        <f t="shared" si="2"/>
        <v>8980.7880000000005</v>
      </c>
      <c r="D6" s="291">
        <v>8980788</v>
      </c>
      <c r="E6" s="291">
        <f t="shared" si="3"/>
        <v>8981000</v>
      </c>
      <c r="F6" t="str">
        <f t="shared" ca="1" si="4"/>
        <v>=IF(MOD(D6,1000)&gt;=500,D6-MOD(D6,1000)+1000,D6-MOD(D6,1000))</v>
      </c>
    </row>
    <row r="7" spans="1:6">
      <c r="A7" t="b">
        <f t="shared" si="0"/>
        <v>0</v>
      </c>
      <c r="B7" s="289">
        <f t="shared" si="1"/>
        <v>3863000</v>
      </c>
      <c r="C7" s="290">
        <f t="shared" si="2"/>
        <v>3863.4360000000001</v>
      </c>
      <c r="D7" s="291">
        <v>3863436</v>
      </c>
      <c r="E7" s="291">
        <v>321</v>
      </c>
    </row>
    <row r="8" spans="1:6">
      <c r="A8" t="b">
        <f t="shared" si="0"/>
        <v>1</v>
      </c>
      <c r="B8" s="289">
        <f t="shared" si="1"/>
        <v>5834000</v>
      </c>
      <c r="C8" s="290">
        <f t="shared" si="2"/>
        <v>5834.2550000000001</v>
      </c>
      <c r="D8" s="291">
        <v>5834255</v>
      </c>
      <c r="E8" s="291">
        <f t="shared" si="3"/>
        <v>5834000</v>
      </c>
      <c r="F8" t="str">
        <f t="shared" ca="1" si="4"/>
        <v>=IF(MOD(D8,1000)&gt;=500,D8-MOD(D8,1000)+1000,D8-MOD(D8,1000))</v>
      </c>
    </row>
    <row r="9" spans="1:6">
      <c r="A9" t="b">
        <f t="shared" si="0"/>
        <v>1</v>
      </c>
      <c r="B9" s="289">
        <f t="shared" si="1"/>
        <v>6848000</v>
      </c>
      <c r="C9" s="290">
        <f t="shared" si="2"/>
        <v>6848.4759999999997</v>
      </c>
      <c r="D9" s="291">
        <v>6848476</v>
      </c>
      <c r="E9" s="291">
        <f t="shared" si="3"/>
        <v>6848000</v>
      </c>
      <c r="F9" t="str">
        <f t="shared" ca="1" si="4"/>
        <v>=IF(MOD(D9,1000)&gt;=500,D9-MOD(D9,1000)+1000,D9-MOD(D9,1000))</v>
      </c>
    </row>
    <row r="10" spans="1:6">
      <c r="A10" t="b">
        <f t="shared" si="0"/>
        <v>1</v>
      </c>
      <c r="B10" s="289">
        <f t="shared" si="1"/>
        <v>3429000</v>
      </c>
      <c r="C10" s="290">
        <f t="shared" si="2"/>
        <v>3429.4119999999998</v>
      </c>
      <c r="D10" s="291">
        <v>3429412</v>
      </c>
      <c r="E10" s="291">
        <f t="shared" si="3"/>
        <v>3429000</v>
      </c>
      <c r="F10" t="str">
        <f t="shared" ca="1" si="4"/>
        <v>=IF(MOD(D10,1000)&gt;=500,D10-MOD(D10,1000)+1000,D10-MOD(D10,1000))</v>
      </c>
    </row>
    <row r="11" spans="1:6">
      <c r="A11" t="b">
        <f t="shared" si="0"/>
        <v>1</v>
      </c>
      <c r="B11" s="289">
        <f t="shared" si="1"/>
        <v>2931000</v>
      </c>
      <c r="C11" s="290">
        <f t="shared" si="2"/>
        <v>2931.0250000000001</v>
      </c>
      <c r="D11" s="291">
        <v>2931025</v>
      </c>
      <c r="E11" s="291">
        <f t="shared" si="3"/>
        <v>2931000</v>
      </c>
      <c r="F11" t="str">
        <f t="shared" ca="1" si="4"/>
        <v>=IF(MOD(D11,1000)&gt;=500,D11-MOD(D11,1000)+1000,D11-MOD(D11,1000))</v>
      </c>
    </row>
    <row r="12" spans="1:6">
      <c r="A12" t="b">
        <f t="shared" si="0"/>
        <v>1</v>
      </c>
      <c r="B12" s="289">
        <f t="shared" si="1"/>
        <v>3830000</v>
      </c>
      <c r="C12" s="290">
        <f t="shared" si="2"/>
        <v>3830.1370000000002</v>
      </c>
      <c r="D12" s="291">
        <v>3830137</v>
      </c>
      <c r="E12" s="291">
        <f t="shared" si="3"/>
        <v>3830000</v>
      </c>
      <c r="F12" t="str">
        <f t="shared" ca="1" si="4"/>
        <v>=IF(MOD(D12,1000)&gt;=500,D12-MOD(D12,1000)+1000,D12-MOD(D12,1000))</v>
      </c>
    </row>
    <row r="13" spans="1:6">
      <c r="A13" t="b">
        <f t="shared" si="0"/>
        <v>1</v>
      </c>
      <c r="B13" s="289">
        <f t="shared" si="1"/>
        <v>7815000</v>
      </c>
      <c r="C13" s="290">
        <f t="shared" si="2"/>
        <v>7814.5519999999997</v>
      </c>
      <c r="D13" s="291">
        <v>7814552</v>
      </c>
      <c r="E13" s="291">
        <f t="shared" si="3"/>
        <v>7815000</v>
      </c>
      <c r="F13" t="str">
        <f t="shared" ca="1" si="4"/>
        <v>=IF(MOD(D13,1000)&gt;=500,D13-MOD(D13,1000)+1000,D13-MOD(D13,1000))</v>
      </c>
    </row>
    <row r="14" spans="1:6">
      <c r="A14" t="b">
        <f t="shared" si="0"/>
        <v>1</v>
      </c>
      <c r="B14" s="289">
        <f t="shared" si="1"/>
        <v>6729000</v>
      </c>
      <c r="C14" s="290">
        <f t="shared" si="2"/>
        <v>6729.0110000000004</v>
      </c>
      <c r="D14" s="291">
        <v>6729011</v>
      </c>
      <c r="E14" s="291">
        <f t="shared" si="3"/>
        <v>6729000</v>
      </c>
      <c r="F14" t="str">
        <f t="shared" ca="1" si="4"/>
        <v>=IF(MOD(D14,1000)&gt;=500,D14-MOD(D14,1000)+1000,D14-MOD(D14,1000))</v>
      </c>
    </row>
    <row r="15" spans="1:6">
      <c r="A15" t="b">
        <f t="shared" si="0"/>
        <v>1</v>
      </c>
      <c r="B15" s="289">
        <f t="shared" si="1"/>
        <v>6841000</v>
      </c>
      <c r="C15" s="290">
        <f t="shared" si="2"/>
        <v>6840.9709999999995</v>
      </c>
      <c r="D15" s="291">
        <v>6840971</v>
      </c>
      <c r="E15" s="291">
        <f t="shared" si="3"/>
        <v>6841000</v>
      </c>
      <c r="F15" t="str">
        <f t="shared" ca="1" si="4"/>
        <v>=IF(MOD(D15,1000)&gt;=500,D15-MOD(D15,1000)+1000,D15-MOD(D15,1000))</v>
      </c>
    </row>
    <row r="16" spans="1:6">
      <c r="A16" t="b">
        <f t="shared" si="0"/>
        <v>1</v>
      </c>
      <c r="B16" s="289">
        <f t="shared" si="1"/>
        <v>7498000</v>
      </c>
      <c r="C16" s="290">
        <f t="shared" si="2"/>
        <v>7498.0249999999996</v>
      </c>
      <c r="D16" s="291">
        <v>7498025</v>
      </c>
      <c r="E16" s="291">
        <f t="shared" si="3"/>
        <v>7498000</v>
      </c>
      <c r="F16" t="str">
        <f t="shared" ca="1" si="4"/>
        <v>=IF(MOD(D16,1000)&gt;=500,D16-MOD(D16,1000)+1000,D16-MOD(D16,1000))</v>
      </c>
    </row>
    <row r="17" spans="1:6">
      <c r="A17" t="b">
        <f t="shared" si="0"/>
        <v>1</v>
      </c>
      <c r="B17" s="289">
        <f t="shared" si="1"/>
        <v>9807000</v>
      </c>
      <c r="C17" s="290">
        <f t="shared" si="2"/>
        <v>9806.5419999999995</v>
      </c>
      <c r="D17" s="291">
        <v>9806542</v>
      </c>
      <c r="E17" s="291">
        <f t="shared" si="3"/>
        <v>9807000</v>
      </c>
      <c r="F17" t="str">
        <f t="shared" ca="1" si="4"/>
        <v>=IF(MOD(D17,1000)&gt;=500,D17-MOD(D17,1000)+1000,D17-MOD(D17,1000))</v>
      </c>
    </row>
    <row r="18" spans="1:6">
      <c r="A18" t="b">
        <f t="shared" si="0"/>
        <v>1</v>
      </c>
      <c r="B18" s="289">
        <f t="shared" si="1"/>
        <v>4828000</v>
      </c>
      <c r="C18" s="290">
        <f t="shared" si="2"/>
        <v>4828.4290000000001</v>
      </c>
      <c r="D18" s="291">
        <v>4828429</v>
      </c>
      <c r="E18" s="291">
        <f t="shared" si="3"/>
        <v>4828000</v>
      </c>
      <c r="F18" t="str">
        <f t="shared" ca="1" si="4"/>
        <v>=IF(MOD(D18,1000)&gt;=500,D18-MOD(D18,1000)+1000,D18-MOD(D18,1000))</v>
      </c>
    </row>
    <row r="19" spans="1:6">
      <c r="A19" t="b">
        <f t="shared" si="0"/>
        <v>1</v>
      </c>
      <c r="B19" s="289">
        <f t="shared" si="1"/>
        <v>8940000</v>
      </c>
      <c r="C19" s="290">
        <f t="shared" si="2"/>
        <v>8939.8279999999995</v>
      </c>
      <c r="D19" s="291">
        <v>8939828</v>
      </c>
      <c r="E19" s="291">
        <f t="shared" si="3"/>
        <v>8940000</v>
      </c>
      <c r="F19" t="str">
        <f t="shared" ca="1" si="4"/>
        <v>=IF(MOD(D19,1000)&gt;=500,D19-MOD(D19,1000)+1000,D19-MOD(D19,1000))</v>
      </c>
    </row>
    <row r="20" spans="1:6">
      <c r="A20" t="b">
        <f t="shared" si="0"/>
        <v>1</v>
      </c>
      <c r="B20" s="289">
        <f t="shared" si="1"/>
        <v>6410000</v>
      </c>
      <c r="C20" s="290">
        <f t="shared" si="2"/>
        <v>6409.652</v>
      </c>
      <c r="D20" s="291">
        <v>6409652</v>
      </c>
      <c r="E20" s="291">
        <f t="shared" si="3"/>
        <v>6410000</v>
      </c>
      <c r="F20" t="str">
        <f t="shared" ca="1" si="4"/>
        <v>=IF(MOD(D20,1000)&gt;=500,D20-MOD(D20,1000)+1000,D20-MOD(D20,1000))</v>
      </c>
    </row>
    <row r="21" spans="1:6">
      <c r="A21" t="b">
        <f t="shared" si="0"/>
        <v>1</v>
      </c>
      <c r="B21" s="289">
        <f t="shared" si="1"/>
        <v>2822000</v>
      </c>
      <c r="C21" s="290">
        <f t="shared" si="2"/>
        <v>2821.5160000000001</v>
      </c>
      <c r="D21" s="291">
        <v>2821516</v>
      </c>
      <c r="E21" s="291">
        <f t="shared" si="3"/>
        <v>2822000</v>
      </c>
      <c r="F21" t="str">
        <f t="shared" ca="1" si="4"/>
        <v>=IF(MOD(D21,1000)&gt;=500,D21-MOD(D21,1000)+1000,D21-MOD(D21,1000))</v>
      </c>
    </row>
    <row r="22" spans="1:6">
      <c r="A22" t="b">
        <f t="shared" si="0"/>
        <v>1</v>
      </c>
      <c r="B22" s="289">
        <f t="shared" si="1"/>
        <v>5119000</v>
      </c>
      <c r="C22" s="290">
        <f t="shared" si="2"/>
        <v>5119.0590000000002</v>
      </c>
      <c r="D22" s="291">
        <v>5119059</v>
      </c>
      <c r="E22" s="291">
        <f t="shared" si="3"/>
        <v>5119000</v>
      </c>
      <c r="F22" t="str">
        <f t="shared" ca="1" si="4"/>
        <v>=IF(MOD(D22,1000)&gt;=500,D22-MOD(D22,1000)+1000,D22-MOD(D22,1000))</v>
      </c>
    </row>
    <row r="23" spans="1:6">
      <c r="A23" t="b">
        <f t="shared" si="0"/>
        <v>1</v>
      </c>
      <c r="B23" s="289">
        <f t="shared" si="1"/>
        <v>5885000</v>
      </c>
      <c r="C23" s="290">
        <f t="shared" si="2"/>
        <v>5885.2820000000002</v>
      </c>
      <c r="D23" s="291">
        <v>5885282</v>
      </c>
      <c r="E23" s="291">
        <f t="shared" si="3"/>
        <v>5885000</v>
      </c>
      <c r="F23" t="str">
        <f t="shared" ca="1" si="4"/>
        <v>=IF(MOD(D23,1000)&gt;=500,D23-MOD(D23,1000)+1000,D23-MOD(D23,1000))</v>
      </c>
    </row>
    <row r="24" spans="1:6">
      <c r="A24" t="b">
        <f t="shared" si="0"/>
        <v>1</v>
      </c>
      <c r="B24" s="289">
        <f t="shared" si="1"/>
        <v>4892000</v>
      </c>
      <c r="C24" s="290">
        <f t="shared" si="2"/>
        <v>4891.5379999999996</v>
      </c>
      <c r="D24" s="291">
        <v>4891538</v>
      </c>
      <c r="E24" s="291">
        <f t="shared" si="3"/>
        <v>4892000</v>
      </c>
      <c r="F24" t="str">
        <f t="shared" ca="1" si="4"/>
        <v>=IF(MOD(D24,1000)&gt;=500,D24-MOD(D24,1000)+1000,D24-MOD(D24,1000))</v>
      </c>
    </row>
    <row r="25" spans="1:6">
      <c r="A25" t="b">
        <f t="shared" si="0"/>
        <v>1</v>
      </c>
      <c r="B25" s="289">
        <f t="shared" si="1"/>
        <v>7985000</v>
      </c>
      <c r="C25" s="290">
        <f t="shared" si="2"/>
        <v>7985.4769999999999</v>
      </c>
      <c r="D25" s="291">
        <v>7985477</v>
      </c>
      <c r="E25" s="291">
        <f t="shared" si="3"/>
        <v>7985000</v>
      </c>
      <c r="F25" t="str">
        <f t="shared" ca="1" si="4"/>
        <v>=IF(MOD(D25,1000)&gt;=500,D25-MOD(D25,1000)+1000,D25-MOD(D25,1000))</v>
      </c>
    </row>
    <row r="26" spans="1:6">
      <c r="A26" t="b">
        <f t="shared" si="0"/>
        <v>1</v>
      </c>
      <c r="B26" s="289">
        <f t="shared" si="1"/>
        <v>9200000</v>
      </c>
      <c r="C26" s="290">
        <f t="shared" si="2"/>
        <v>9199.9619999999995</v>
      </c>
      <c r="D26" s="291">
        <v>9199962</v>
      </c>
      <c r="E26" s="291">
        <f t="shared" si="3"/>
        <v>9200000</v>
      </c>
      <c r="F26" t="str">
        <f t="shared" ca="1" si="4"/>
        <v>=IF(MOD(D26,1000)&gt;=500,D26-MOD(D26,1000)+1000,D26-MOD(D26,1000))</v>
      </c>
    </row>
    <row r="27" spans="1:6">
      <c r="A27" t="b">
        <f t="shared" si="0"/>
        <v>1</v>
      </c>
      <c r="B27" s="289">
        <f t="shared" si="1"/>
        <v>2821000</v>
      </c>
      <c r="C27" s="290">
        <f t="shared" si="2"/>
        <v>2820.9549999999999</v>
      </c>
      <c r="D27" s="291">
        <v>2820955</v>
      </c>
      <c r="E27" s="291">
        <f t="shared" si="3"/>
        <v>2821000</v>
      </c>
      <c r="F27" t="str">
        <f t="shared" ca="1" si="4"/>
        <v>=IF(MOD(D27,1000)&gt;=500,D27-MOD(D27,1000)+1000,D27-MOD(D27,1000))</v>
      </c>
    </row>
    <row r="28" spans="1:6">
      <c r="A28" t="b">
        <f t="shared" si="0"/>
        <v>1</v>
      </c>
      <c r="B28" s="289">
        <f t="shared" si="1"/>
        <v>5926000</v>
      </c>
      <c r="C28" s="290">
        <f t="shared" si="2"/>
        <v>5926.0410000000002</v>
      </c>
      <c r="D28" s="291">
        <v>5926041</v>
      </c>
      <c r="E28" s="291">
        <f t="shared" si="3"/>
        <v>5926000</v>
      </c>
      <c r="F28" t="str">
        <f t="shared" ca="1" si="4"/>
        <v>=IF(MOD(D28,1000)&gt;=500,D28-MOD(D28,1000)+1000,D28-MOD(D28,1000))</v>
      </c>
    </row>
    <row r="29" spans="1:6">
      <c r="A29" t="b">
        <f t="shared" si="0"/>
        <v>1</v>
      </c>
      <c r="B29" s="289">
        <f t="shared" si="1"/>
        <v>968000</v>
      </c>
      <c r="C29" s="290">
        <f t="shared" si="2"/>
        <v>968.12400000000002</v>
      </c>
      <c r="D29" s="291">
        <v>968124</v>
      </c>
      <c r="E29" s="291">
        <f t="shared" si="3"/>
        <v>968000</v>
      </c>
      <c r="F29" t="str">
        <f t="shared" ca="1" si="4"/>
        <v>=IF(MOD(D29,1000)&gt;=500,D29-MOD(D29,1000)+1000,D29-MOD(D29,1000))</v>
      </c>
    </row>
    <row r="30" spans="1:6">
      <c r="A30" t="b">
        <f t="shared" si="0"/>
        <v>1</v>
      </c>
      <c r="B30" s="289">
        <f t="shared" si="1"/>
        <v>6374000</v>
      </c>
      <c r="C30" s="290">
        <f t="shared" si="2"/>
        <v>6373.91</v>
      </c>
      <c r="D30" s="291">
        <v>6373910</v>
      </c>
      <c r="E30" s="291">
        <f t="shared" si="3"/>
        <v>6374000</v>
      </c>
      <c r="F30" t="str">
        <f t="shared" ca="1" si="4"/>
        <v>=IF(MOD(D30,1000)&gt;=500,D30-MOD(D30,1000)+1000,D30-MOD(D30,1000))</v>
      </c>
    </row>
    <row r="31" spans="1:6">
      <c r="A31" t="b">
        <f t="shared" si="0"/>
        <v>1</v>
      </c>
      <c r="B31" s="289">
        <f t="shared" si="1"/>
        <v>7183000</v>
      </c>
      <c r="C31" s="290">
        <f t="shared" si="2"/>
        <v>7183.3959999999997</v>
      </c>
      <c r="D31" s="291">
        <v>7183396</v>
      </c>
      <c r="E31" s="291">
        <f t="shared" si="3"/>
        <v>7183000</v>
      </c>
      <c r="F31" t="str">
        <f t="shared" ca="1" si="4"/>
        <v>=IF(MOD(D31,1000)&gt;=500,D31-MOD(D31,1000)+1000,D31-MOD(D31,1000))</v>
      </c>
    </row>
    <row r="32" spans="1:6">
      <c r="A32" t="b">
        <f t="shared" si="0"/>
        <v>1</v>
      </c>
      <c r="B32" s="289">
        <f t="shared" si="1"/>
        <v>7650000</v>
      </c>
      <c r="C32" s="290">
        <f t="shared" si="2"/>
        <v>7650.3990000000003</v>
      </c>
      <c r="D32" s="291">
        <v>7650399</v>
      </c>
      <c r="E32" s="291">
        <f t="shared" si="3"/>
        <v>7650000</v>
      </c>
      <c r="F32" t="str">
        <f t="shared" ca="1" si="4"/>
        <v>=IF(MOD(D32,1000)&gt;=500,D32-MOD(D32,1000)+1000,D32-MOD(D32,1000))</v>
      </c>
    </row>
    <row r="33" spans="1:6">
      <c r="A33" t="b">
        <f t="shared" si="0"/>
        <v>1</v>
      </c>
      <c r="B33" s="289">
        <f t="shared" si="1"/>
        <v>6871000</v>
      </c>
      <c r="C33" s="290">
        <f t="shared" si="2"/>
        <v>6871.1750000000002</v>
      </c>
      <c r="D33" s="291">
        <v>6871175</v>
      </c>
      <c r="E33" s="291">
        <f t="shared" si="3"/>
        <v>6871000</v>
      </c>
      <c r="F33" t="str">
        <f t="shared" ca="1" si="4"/>
        <v>=IF(MOD(D33,1000)&gt;=500,D33-MOD(D33,1000)+1000,D33-MOD(D33,1000))</v>
      </c>
    </row>
    <row r="34" spans="1:6">
      <c r="A34" t="b">
        <f t="shared" si="0"/>
        <v>1</v>
      </c>
      <c r="B34" s="289">
        <f t="shared" si="1"/>
        <v>1213000</v>
      </c>
      <c r="C34" s="290">
        <f t="shared" si="2"/>
        <v>1213.0530000000001</v>
      </c>
      <c r="D34" s="291">
        <v>1213053</v>
      </c>
      <c r="E34" s="291">
        <f t="shared" si="3"/>
        <v>1213000</v>
      </c>
      <c r="F34" t="str">
        <f t="shared" ca="1" si="4"/>
        <v>=IF(MOD(D34,1000)&gt;=500,D34-MOD(D34,1000)+1000,D34-MOD(D34,1000))</v>
      </c>
    </row>
    <row r="35" spans="1:6">
      <c r="A35" t="b">
        <f t="shared" si="0"/>
        <v>1</v>
      </c>
      <c r="B35" s="289">
        <f t="shared" si="1"/>
        <v>6890000</v>
      </c>
      <c r="C35" s="290">
        <f t="shared" si="2"/>
        <v>6889.8220000000001</v>
      </c>
      <c r="D35" s="291">
        <v>6889822</v>
      </c>
      <c r="E35" s="291">
        <f t="shared" si="3"/>
        <v>6890000</v>
      </c>
      <c r="F35" t="str">
        <f t="shared" ca="1" si="4"/>
        <v>=IF(MOD(D35,1000)&gt;=500,D35-MOD(D35,1000)+1000,D35-MOD(D35,1000))</v>
      </c>
    </row>
    <row r="36" spans="1:6">
      <c r="A36" t="b">
        <f t="shared" si="0"/>
        <v>1</v>
      </c>
      <c r="B36" s="289">
        <f t="shared" si="1"/>
        <v>4591000</v>
      </c>
      <c r="C36" s="290">
        <f t="shared" si="2"/>
        <v>4591.1350000000002</v>
      </c>
      <c r="D36" s="291">
        <v>4591135</v>
      </c>
      <c r="E36" s="291">
        <f t="shared" si="3"/>
        <v>4591000</v>
      </c>
      <c r="F36" t="str">
        <f t="shared" ca="1" si="4"/>
        <v>=IF(MOD(D36,1000)&gt;=500,D36-MOD(D36,1000)+1000,D36-MOD(D36,1000))</v>
      </c>
    </row>
  </sheetData>
  <conditionalFormatting sqref="B3:B36">
    <cfRule type="expression" dxfId="157" priority="1">
      <formula>$B3&lt;&gt;$E3</formula>
    </cfRule>
  </conditionalFormatting>
  <pageMargins left="0.7" right="0.7" top="0.75" bottom="0.75" header="0.3" footer="0.3"/>
  <pageSetup paperSize="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R10"/>
  <sheetViews>
    <sheetView workbookViewId="0">
      <selection activeCell="F7" sqref="F7"/>
    </sheetView>
  </sheetViews>
  <sheetFormatPr defaultRowHeight="15"/>
  <sheetData>
    <row r="4" spans="4:18">
      <c r="D4" s="42" t="s">
        <v>545</v>
      </c>
      <c r="G4" s="42" t="s">
        <v>546</v>
      </c>
      <c r="J4" s="331" t="s">
        <v>547</v>
      </c>
      <c r="K4" s="331"/>
      <c r="L4" s="331"/>
      <c r="M4" s="331"/>
      <c r="N4" s="331"/>
      <c r="O4" s="331"/>
      <c r="P4" s="331"/>
      <c r="Q4" s="331"/>
      <c r="R4" s="331"/>
    </row>
    <row r="5" spans="4:18">
      <c r="D5" s="42" t="s">
        <v>84</v>
      </c>
      <c r="E5" t="b">
        <f>COUNTIF($G$5:$G$7,D5)=0</f>
        <v>0</v>
      </c>
      <c r="G5" s="42" t="s">
        <v>235</v>
      </c>
      <c r="J5" s="331"/>
      <c r="K5" s="331"/>
      <c r="L5" s="331"/>
      <c r="M5" s="331"/>
      <c r="N5" s="331"/>
      <c r="O5" s="331"/>
      <c r="P5" s="331"/>
      <c r="Q5" s="331"/>
      <c r="R5" s="331"/>
    </row>
    <row r="6" spans="4:18">
      <c r="D6" s="42" t="s">
        <v>235</v>
      </c>
      <c r="E6" t="b">
        <f t="shared" ref="E6:E10" si="0">COUNTIF($G$5:$G$7,D6)=0</f>
        <v>0</v>
      </c>
      <c r="G6" s="42" t="s">
        <v>236</v>
      </c>
      <c r="J6" s="331"/>
      <c r="K6" s="331"/>
      <c r="L6" s="331"/>
      <c r="M6" s="331"/>
      <c r="N6" s="331"/>
      <c r="O6" s="331"/>
      <c r="P6" s="331"/>
      <c r="Q6" s="331"/>
      <c r="R6" s="331"/>
    </row>
    <row r="7" spans="4:18">
      <c r="D7" s="42" t="s">
        <v>237</v>
      </c>
      <c r="E7" t="b">
        <f t="shared" si="0"/>
        <v>1</v>
      </c>
      <c r="G7" s="42" t="s">
        <v>84</v>
      </c>
      <c r="J7" s="331"/>
      <c r="K7" s="331"/>
      <c r="L7" s="331"/>
      <c r="M7" s="331"/>
      <c r="N7" s="331"/>
      <c r="O7" s="331"/>
      <c r="P7" s="331"/>
      <c r="Q7" s="331"/>
      <c r="R7" s="331"/>
    </row>
    <row r="8" spans="4:18">
      <c r="D8" s="42" t="s">
        <v>238</v>
      </c>
      <c r="E8" t="b">
        <f t="shared" si="0"/>
        <v>1</v>
      </c>
      <c r="J8" s="331"/>
      <c r="K8" s="331"/>
      <c r="L8" s="331"/>
      <c r="M8" s="331"/>
      <c r="N8" s="331"/>
      <c r="O8" s="331"/>
      <c r="P8" s="331"/>
      <c r="Q8" s="331"/>
      <c r="R8" s="331"/>
    </row>
    <row r="9" spans="4:18">
      <c r="D9" s="42" t="s">
        <v>236</v>
      </c>
      <c r="E9" t="b">
        <f t="shared" si="0"/>
        <v>0</v>
      </c>
    </row>
    <row r="10" spans="4:18">
      <c r="D10" s="42" t="s">
        <v>239</v>
      </c>
      <c r="E10" t="b">
        <f t="shared" si="0"/>
        <v>1</v>
      </c>
    </row>
  </sheetData>
  <mergeCells count="1">
    <mergeCell ref="J4:R8"/>
  </mergeCells>
  <conditionalFormatting sqref="D5:D10">
    <cfRule type="expression" dxfId="156" priority="1">
      <formula>COUNTIF($G$5:$G$7,D5)=0</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L22"/>
  <sheetViews>
    <sheetView workbookViewId="0">
      <selection activeCell="F7" sqref="F7"/>
    </sheetView>
  </sheetViews>
  <sheetFormatPr defaultRowHeight="15"/>
  <cols>
    <col min="4" max="4" width="12.28515625" bestFit="1" customWidth="1"/>
  </cols>
  <sheetData>
    <row r="2" spans="4:12">
      <c r="D2" s="332" t="s">
        <v>548</v>
      </c>
      <c r="E2" s="332"/>
      <c r="F2" s="332"/>
      <c r="G2" s="332"/>
    </row>
    <row r="3" spans="4:12">
      <c r="D3" s="332"/>
      <c r="E3" s="332"/>
      <c r="F3" s="332"/>
      <c r="G3" s="332"/>
    </row>
    <row r="4" spans="4:12">
      <c r="D4" s="333"/>
      <c r="E4" s="333"/>
      <c r="F4" s="333"/>
      <c r="G4" s="333"/>
    </row>
    <row r="5" spans="4:12" ht="18">
      <c r="D5" s="47" t="s">
        <v>137</v>
      </c>
      <c r="E5" s="47" t="s">
        <v>138</v>
      </c>
      <c r="F5" s="47" t="s">
        <v>139</v>
      </c>
      <c r="G5" s="47" t="s">
        <v>140</v>
      </c>
    </row>
    <row r="6" spans="4:12" ht="18">
      <c r="D6" s="47">
        <v>9265778</v>
      </c>
      <c r="E6" s="47" t="s">
        <v>142</v>
      </c>
      <c r="F6" s="48">
        <v>3</v>
      </c>
      <c r="G6" s="48">
        <v>8</v>
      </c>
      <c r="H6" t="b">
        <f>COUNTIF($L$7:$L$12,$D6)=0</f>
        <v>1</v>
      </c>
    </row>
    <row r="7" spans="4:12" ht="18">
      <c r="D7" s="47">
        <v>9270038</v>
      </c>
      <c r="E7" s="47" t="s">
        <v>143</v>
      </c>
      <c r="F7" s="48">
        <v>16</v>
      </c>
      <c r="G7" s="48">
        <v>16</v>
      </c>
      <c r="H7" t="b">
        <f t="shared" ref="H7:H22" si="0">COUNTIF($L$7:$L$12,$D7)=0</f>
        <v>1</v>
      </c>
      <c r="L7" s="292">
        <v>9229275</v>
      </c>
    </row>
    <row r="8" spans="4:12" ht="18">
      <c r="D8" s="47">
        <v>9162627</v>
      </c>
      <c r="E8" s="47" t="s">
        <v>144</v>
      </c>
      <c r="F8" s="48">
        <v>20</v>
      </c>
      <c r="G8" s="48">
        <v>11</v>
      </c>
      <c r="H8" t="b">
        <f t="shared" si="0"/>
        <v>1</v>
      </c>
      <c r="L8" s="292">
        <v>9139918</v>
      </c>
    </row>
    <row r="9" spans="4:12" ht="18">
      <c r="D9" s="47">
        <v>9229275</v>
      </c>
      <c r="E9" s="47" t="s">
        <v>145</v>
      </c>
      <c r="F9" s="48">
        <v>13</v>
      </c>
      <c r="G9" s="48">
        <v>15</v>
      </c>
      <c r="H9" t="b">
        <f t="shared" si="0"/>
        <v>0</v>
      </c>
      <c r="L9" s="292">
        <v>9251663</v>
      </c>
    </row>
    <row r="10" spans="4:12" ht="18">
      <c r="D10" s="47">
        <v>9139918</v>
      </c>
      <c r="E10" s="47" t="s">
        <v>146</v>
      </c>
      <c r="F10" s="48">
        <v>17</v>
      </c>
      <c r="G10" s="48">
        <v>11</v>
      </c>
      <c r="H10" t="b">
        <f t="shared" si="0"/>
        <v>0</v>
      </c>
      <c r="L10" s="292">
        <v>8837478</v>
      </c>
    </row>
    <row r="11" spans="4:12" ht="18">
      <c r="D11" s="47">
        <v>9251663</v>
      </c>
      <c r="E11" s="47" t="s">
        <v>144</v>
      </c>
      <c r="F11" s="48">
        <v>20</v>
      </c>
      <c r="G11" s="48">
        <v>17</v>
      </c>
      <c r="H11" t="b">
        <f t="shared" si="0"/>
        <v>0</v>
      </c>
      <c r="L11" s="292">
        <v>8973628</v>
      </c>
    </row>
    <row r="12" spans="4:12" ht="18">
      <c r="D12" s="47">
        <v>8837478</v>
      </c>
      <c r="E12" s="47" t="s">
        <v>142</v>
      </c>
      <c r="F12" s="48">
        <v>15</v>
      </c>
      <c r="G12" s="48">
        <v>16</v>
      </c>
      <c r="H12" t="b">
        <f t="shared" si="0"/>
        <v>0</v>
      </c>
      <c r="L12" s="292">
        <v>9185319</v>
      </c>
    </row>
    <row r="13" spans="4:12" ht="18">
      <c r="D13" s="47">
        <v>8973628</v>
      </c>
      <c r="E13" s="47" t="s">
        <v>142</v>
      </c>
      <c r="F13" s="48">
        <v>18</v>
      </c>
      <c r="G13" s="48">
        <v>19</v>
      </c>
      <c r="H13" t="b">
        <f t="shared" si="0"/>
        <v>0</v>
      </c>
    </row>
    <row r="14" spans="4:12" ht="18">
      <c r="D14" s="47">
        <v>9185319</v>
      </c>
      <c r="E14" s="47" t="s">
        <v>144</v>
      </c>
      <c r="F14" s="48">
        <v>13</v>
      </c>
      <c r="G14" s="48">
        <v>19</v>
      </c>
      <c r="H14" t="b">
        <f t="shared" si="0"/>
        <v>0</v>
      </c>
    </row>
    <row r="15" spans="4:12" ht="18">
      <c r="D15" s="47">
        <v>9245757</v>
      </c>
      <c r="E15" s="47" t="s">
        <v>143</v>
      </c>
      <c r="F15" s="48">
        <v>16</v>
      </c>
      <c r="G15" s="48">
        <v>14</v>
      </c>
      <c r="H15" t="b">
        <f t="shared" si="0"/>
        <v>1</v>
      </c>
    </row>
    <row r="16" spans="4:12" ht="18">
      <c r="D16" s="47">
        <v>9100400</v>
      </c>
      <c r="E16" s="47" t="s">
        <v>143</v>
      </c>
      <c r="F16" s="48">
        <v>9</v>
      </c>
      <c r="G16" s="48">
        <v>17</v>
      </c>
      <c r="H16" t="b">
        <f t="shared" si="0"/>
        <v>1</v>
      </c>
    </row>
    <row r="17" spans="4:8" ht="18">
      <c r="D17" s="47">
        <v>9119913</v>
      </c>
      <c r="E17" s="47" t="s">
        <v>143</v>
      </c>
      <c r="F17" s="48">
        <v>20</v>
      </c>
      <c r="G17" s="48">
        <v>14</v>
      </c>
      <c r="H17" t="b">
        <f t="shared" si="0"/>
        <v>1</v>
      </c>
    </row>
    <row r="18" spans="4:8" ht="18">
      <c r="D18" s="47">
        <v>9143220</v>
      </c>
      <c r="E18" s="47" t="s">
        <v>143</v>
      </c>
      <c r="F18" s="48">
        <v>3</v>
      </c>
      <c r="G18" s="48">
        <v>12</v>
      </c>
      <c r="H18" t="b">
        <f t="shared" si="0"/>
        <v>1</v>
      </c>
    </row>
    <row r="19" spans="4:8" ht="18">
      <c r="D19" s="47">
        <v>8957529</v>
      </c>
      <c r="E19" s="47" t="s">
        <v>143</v>
      </c>
      <c r="F19" s="48">
        <v>15</v>
      </c>
      <c r="G19" s="48">
        <v>12</v>
      </c>
      <c r="H19" t="b">
        <f t="shared" si="0"/>
        <v>1</v>
      </c>
    </row>
    <row r="20" spans="4:8" ht="18">
      <c r="D20" s="47">
        <v>8927862</v>
      </c>
      <c r="E20" s="47" t="s">
        <v>143</v>
      </c>
      <c r="F20" s="48">
        <v>10</v>
      </c>
      <c r="G20" s="48">
        <v>19</v>
      </c>
      <c r="H20" t="b">
        <f t="shared" si="0"/>
        <v>1</v>
      </c>
    </row>
    <row r="21" spans="4:8" ht="18">
      <c r="D21" s="47">
        <v>9131457</v>
      </c>
      <c r="E21" s="47" t="s">
        <v>145</v>
      </c>
      <c r="F21" s="48">
        <v>17</v>
      </c>
      <c r="G21" s="48">
        <v>16</v>
      </c>
      <c r="H21" t="b">
        <f t="shared" si="0"/>
        <v>1</v>
      </c>
    </row>
    <row r="22" spans="4:8" ht="18">
      <c r="D22" s="47">
        <v>9172412</v>
      </c>
      <c r="E22" s="47" t="s">
        <v>145</v>
      </c>
      <c r="F22" s="48">
        <v>18</v>
      </c>
      <c r="G22" s="48">
        <v>20</v>
      </c>
      <c r="H22" t="b">
        <f t="shared" si="0"/>
        <v>1</v>
      </c>
    </row>
  </sheetData>
  <mergeCells count="1">
    <mergeCell ref="D2:G4"/>
  </mergeCells>
  <conditionalFormatting sqref="D6:G22">
    <cfRule type="expression" dxfId="155" priority="1">
      <formula>COUNTIF($L$7:$L$12,$D7)=0</formula>
    </cfRule>
  </conditionalFormatting>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zoomScale="110" zoomScaleNormal="110" workbookViewId="0">
      <selection activeCell="F7" sqref="F7"/>
    </sheetView>
  </sheetViews>
  <sheetFormatPr defaultRowHeight="15"/>
  <cols>
    <col min="1" max="1" width="12.140625" bestFit="1" customWidth="1"/>
    <col min="2" max="2" width="6.7109375" bestFit="1" customWidth="1"/>
    <col min="3" max="4" width="10.28515625" bestFit="1" customWidth="1"/>
  </cols>
  <sheetData>
    <row r="1" spans="1:10" ht="18">
      <c r="A1" s="47" t="s">
        <v>137</v>
      </c>
      <c r="B1" s="47" t="s">
        <v>138</v>
      </c>
      <c r="C1" s="47" t="s">
        <v>139</v>
      </c>
      <c r="D1" s="47" t="s">
        <v>140</v>
      </c>
    </row>
    <row r="2" spans="1:10" ht="18">
      <c r="A2" s="47">
        <v>9265778</v>
      </c>
      <c r="B2" s="47" t="s">
        <v>142</v>
      </c>
      <c r="C2" s="48">
        <v>3</v>
      </c>
      <c r="D2" s="48">
        <v>8</v>
      </c>
      <c r="F2" s="334" t="s">
        <v>549</v>
      </c>
      <c r="G2" s="334"/>
      <c r="H2" s="334"/>
      <c r="I2" s="334"/>
      <c r="J2" s="334"/>
    </row>
    <row r="3" spans="1:10" ht="18">
      <c r="A3" s="47">
        <v>9270038</v>
      </c>
      <c r="B3" s="47" t="s">
        <v>143</v>
      </c>
      <c r="C3" s="48">
        <v>16</v>
      </c>
      <c r="D3" s="48">
        <v>16</v>
      </c>
      <c r="F3" s="335" t="s">
        <v>550</v>
      </c>
      <c r="G3" s="335"/>
      <c r="H3" s="335"/>
      <c r="I3" s="335"/>
      <c r="J3" s="335"/>
    </row>
    <row r="4" spans="1:10" ht="18">
      <c r="A4" s="47">
        <v>9162627</v>
      </c>
      <c r="B4" s="47" t="s">
        <v>144</v>
      </c>
      <c r="C4" s="48">
        <v>20</v>
      </c>
      <c r="D4" s="48">
        <v>11</v>
      </c>
    </row>
    <row r="5" spans="1:10" ht="18">
      <c r="A5" s="47">
        <v>9229275</v>
      </c>
      <c r="B5" s="47" t="s">
        <v>145</v>
      </c>
      <c r="C5" s="48">
        <v>13</v>
      </c>
      <c r="D5" s="48">
        <v>15</v>
      </c>
    </row>
    <row r="6" spans="1:10" ht="18">
      <c r="A6" s="47">
        <v>9139918</v>
      </c>
      <c r="B6" s="47" t="s">
        <v>146</v>
      </c>
      <c r="C6" s="48">
        <v>17</v>
      </c>
      <c r="D6" s="48">
        <v>11</v>
      </c>
    </row>
    <row r="7" spans="1:10" ht="18">
      <c r="A7" s="47">
        <v>9251663</v>
      </c>
      <c r="B7" s="47" t="s">
        <v>144</v>
      </c>
      <c r="C7" s="48">
        <v>20</v>
      </c>
      <c r="D7" s="48">
        <v>17</v>
      </c>
    </row>
    <row r="8" spans="1:10" ht="18">
      <c r="A8" s="47">
        <v>8837478</v>
      </c>
      <c r="B8" s="47" t="s">
        <v>142</v>
      </c>
      <c r="C8" s="48">
        <v>15</v>
      </c>
      <c r="D8" s="48">
        <v>16</v>
      </c>
    </row>
    <row r="9" spans="1:10" ht="18">
      <c r="A9" s="47">
        <v>8973628</v>
      </c>
      <c r="B9" s="47" t="s">
        <v>142</v>
      </c>
      <c r="C9" s="48">
        <v>18</v>
      </c>
      <c r="D9" s="48">
        <v>19</v>
      </c>
    </row>
    <row r="10" spans="1:10" ht="18">
      <c r="A10" s="47">
        <v>9185319</v>
      </c>
      <c r="B10" s="47" t="s">
        <v>144</v>
      </c>
      <c r="C10" s="48">
        <v>13</v>
      </c>
      <c r="D10" s="48">
        <v>19</v>
      </c>
    </row>
    <row r="11" spans="1:10" ht="18">
      <c r="A11" s="47">
        <v>9245757</v>
      </c>
      <c r="B11" s="47" t="s">
        <v>143</v>
      </c>
      <c r="C11" s="48">
        <v>16</v>
      </c>
      <c r="D11" s="48">
        <v>14</v>
      </c>
    </row>
    <row r="12" spans="1:10" ht="18">
      <c r="A12" s="47">
        <v>9100400</v>
      </c>
      <c r="B12" s="47" t="s">
        <v>143</v>
      </c>
      <c r="C12" s="48">
        <v>9</v>
      </c>
      <c r="D12" s="48">
        <v>17</v>
      </c>
    </row>
    <row r="13" spans="1:10" ht="18">
      <c r="A13" s="47">
        <v>9119913</v>
      </c>
      <c r="B13" s="47" t="s">
        <v>143</v>
      </c>
      <c r="C13" s="48">
        <v>20</v>
      </c>
      <c r="D13" s="48">
        <v>14</v>
      </c>
    </row>
    <row r="14" spans="1:10" ht="18">
      <c r="A14" s="47">
        <v>9143220</v>
      </c>
      <c r="B14" s="47" t="s">
        <v>143</v>
      </c>
      <c r="C14" s="48">
        <v>3</v>
      </c>
      <c r="D14" s="48">
        <v>12</v>
      </c>
    </row>
    <row r="15" spans="1:10" ht="18">
      <c r="A15" s="47">
        <v>8957529</v>
      </c>
      <c r="B15" s="47" t="s">
        <v>143</v>
      </c>
      <c r="C15" s="48">
        <v>15</v>
      </c>
      <c r="D15" s="48">
        <v>12</v>
      </c>
    </row>
    <row r="16" spans="1:10" ht="18">
      <c r="A16" s="47">
        <v>8927862</v>
      </c>
      <c r="B16" s="47" t="s">
        <v>143</v>
      </c>
      <c r="C16" s="48">
        <v>10</v>
      </c>
      <c r="D16" s="48">
        <v>19</v>
      </c>
    </row>
    <row r="17" spans="1:4" ht="18">
      <c r="A17" s="47">
        <v>9131457</v>
      </c>
      <c r="B17" s="47" t="s">
        <v>145</v>
      </c>
      <c r="C17" s="48">
        <v>17</v>
      </c>
      <c r="D17" s="48">
        <v>16</v>
      </c>
    </row>
    <row r="18" spans="1:4" ht="18">
      <c r="A18" s="47">
        <v>9172412</v>
      </c>
      <c r="B18" s="47" t="s">
        <v>145</v>
      </c>
      <c r="C18" s="48">
        <v>18</v>
      </c>
      <c r="D18" s="48">
        <v>20</v>
      </c>
    </row>
  </sheetData>
  <mergeCells count="2">
    <mergeCell ref="F2:J2"/>
    <mergeCell ref="F3:J3"/>
  </mergeCells>
  <conditionalFormatting sqref="A1:D18">
    <cfRule type="expression" dxfId="154" priority="1">
      <formula>$B1="مکانیک"</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51"/>
  <sheetViews>
    <sheetView showGridLines="0" zoomScaleNormal="100" workbookViewId="0">
      <selection activeCell="AB3" sqref="AB3"/>
    </sheetView>
  </sheetViews>
  <sheetFormatPr defaultColWidth="9.140625" defaultRowHeight="22.5"/>
  <cols>
    <col min="1" max="2" width="9.140625" style="222"/>
    <col min="3" max="3" width="10.5703125" style="222" customWidth="1"/>
    <col min="4" max="4" width="9.140625" style="222" customWidth="1"/>
    <col min="5" max="5" width="9.85546875" style="222" bestFit="1" customWidth="1"/>
    <col min="6" max="6" width="13.7109375" style="222" hidden="1" customWidth="1"/>
    <col min="7" max="7" width="33.42578125" style="222" hidden="1" customWidth="1"/>
    <col min="8" max="8" width="27.85546875" style="222" hidden="1" customWidth="1"/>
    <col min="9" max="9" width="29.42578125" style="317" hidden="1" customWidth="1"/>
    <col min="10" max="10" width="17.28515625" style="317" hidden="1" customWidth="1"/>
    <col min="11" max="11" width="55.5703125" style="317" hidden="1" customWidth="1"/>
    <col min="12" max="12" width="0" style="222" hidden="1" customWidth="1"/>
    <col min="13" max="13" width="28.140625" style="222" customWidth="1"/>
    <col min="14" max="15" width="0" style="222" hidden="1" customWidth="1"/>
    <col min="16" max="16" width="7.42578125" style="222" customWidth="1"/>
    <col min="17" max="22" width="0" style="222" hidden="1" customWidth="1"/>
    <col min="23" max="23" width="39.85546875" style="222" customWidth="1"/>
    <col min="24" max="24" width="9.140625" style="222" customWidth="1"/>
    <col min="25" max="25" width="28.5703125" style="222" customWidth="1"/>
    <col min="26" max="26" width="9.5703125" style="222" hidden="1" customWidth="1"/>
    <col min="27" max="16384" width="9.140625" style="222"/>
  </cols>
  <sheetData>
    <row r="1" spans="1:37" ht="42.75" customHeight="1">
      <c r="A1" s="1" t="s">
        <v>86</v>
      </c>
      <c r="B1" s="1" t="s">
        <v>1</v>
      </c>
      <c r="C1" s="1" t="s">
        <v>87</v>
      </c>
      <c r="D1" s="1" t="s">
        <v>2</v>
      </c>
      <c r="E1" s="1" t="s">
        <v>4</v>
      </c>
      <c r="F1" s="218" t="s">
        <v>429</v>
      </c>
      <c r="G1" s="218" t="s">
        <v>430</v>
      </c>
      <c r="H1" s="218" t="s">
        <v>431</v>
      </c>
      <c r="I1" s="325" t="s">
        <v>432</v>
      </c>
      <c r="J1" s="325"/>
      <c r="K1" s="325"/>
      <c r="L1" s="319"/>
    </row>
    <row r="2" spans="1:37" ht="39.75" customHeight="1">
      <c r="A2" s="25" t="s">
        <v>99</v>
      </c>
      <c r="B2" s="25" t="s">
        <v>100</v>
      </c>
      <c r="C2" s="25">
        <v>17</v>
      </c>
      <c r="D2" s="25">
        <v>1305</v>
      </c>
      <c r="E2" s="25">
        <f t="shared" ref="E2:E65" si="0">C2*D2</f>
        <v>22185</v>
      </c>
      <c r="F2" s="25">
        <f t="shared" ref="F2:F65" si="1">IF(E2&gt;=20000,E2*10%,0)</f>
        <v>2218.5</v>
      </c>
      <c r="G2" s="25">
        <f t="shared" ref="G2:G65" si="2">IF(E2&gt;30000,E2*0.1,0)</f>
        <v>0</v>
      </c>
      <c r="H2" s="25" t="str">
        <f t="shared" ref="H2:H65" ca="1" si="3">_xlfn.FORMULATEXT(G2)</f>
        <v>=IF(E2&gt;30000,E2*0.1,0)</v>
      </c>
      <c r="I2" s="222"/>
      <c r="J2" s="222"/>
      <c r="K2" s="222"/>
      <c r="W2" s="320" t="s">
        <v>622</v>
      </c>
      <c r="X2" s="25">
        <f>COUNTIF(A:A,"هراز")</f>
        <v>78</v>
      </c>
      <c r="Y2" s="223" t="str">
        <f t="shared" ref="Y2:Y3" ca="1" si="4">IF(ISBLANK(X2),"",_xlfn.FORMULATEXT(X2))</f>
        <v>=COUNTIF(A:A,"هراز")</v>
      </c>
      <c r="Z2" s="321"/>
      <c r="AH2" s="320" t="s">
        <v>623</v>
      </c>
      <c r="AI2" s="25">
        <f>COUNTIF(E2:E451,"&gt;20000")</f>
        <v>379</v>
      </c>
      <c r="AJ2" s="25" t="str">
        <f ca="1">IF(ISBLANK(AI2),"",_xlfn.FORMULATEXT(AI2))</f>
        <v>=COUNTIF(E2:E451,"&gt;20000")</v>
      </c>
      <c r="AK2" s="321" t="s">
        <v>121</v>
      </c>
    </row>
    <row r="3" spans="1:37" ht="42.75" customHeight="1">
      <c r="A3" s="25" t="s">
        <v>96</v>
      </c>
      <c r="B3" s="25" t="s">
        <v>97</v>
      </c>
      <c r="C3" s="25">
        <v>37</v>
      </c>
      <c r="D3" s="25">
        <v>1362</v>
      </c>
      <c r="E3" s="25">
        <f t="shared" si="0"/>
        <v>50394</v>
      </c>
      <c r="F3" s="25">
        <f t="shared" si="1"/>
        <v>5039.4000000000005</v>
      </c>
      <c r="G3" s="25">
        <f t="shared" si="2"/>
        <v>5039.4000000000005</v>
      </c>
      <c r="H3" s="25" t="str">
        <f t="shared" ca="1" si="3"/>
        <v>=IF(E3&gt;30000,E3*0.1,0)</v>
      </c>
      <c r="I3" s="222"/>
      <c r="J3" s="222"/>
      <c r="K3" s="222"/>
      <c r="W3" s="320" t="s">
        <v>622</v>
      </c>
      <c r="X3" s="25">
        <f>COUNTIF(A:A,A7)</f>
        <v>78</v>
      </c>
      <c r="Y3" s="221" t="str">
        <f t="shared" ca="1" si="4"/>
        <v>=COUNTIF(A:A,A7)</v>
      </c>
      <c r="Z3" s="321"/>
      <c r="AH3" s="320" t="s">
        <v>624</v>
      </c>
      <c r="AI3" s="25">
        <f>COUNTIFS(E2:E451,"&gt;20000",B2:B451,"دوغ")</f>
        <v>56</v>
      </c>
      <c r="AJ3" s="25" t="str">
        <f ca="1">IF(ISBLANK(AI3),"",_xlfn.FORMULATEXT(AI3))</f>
        <v>=COUNTIFS(E2:E451,"&gt;20000",B2:B451,"دوغ")</v>
      </c>
      <c r="AK3" s="321" t="s">
        <v>121</v>
      </c>
    </row>
    <row r="4" spans="1:37" ht="24" customHeight="1">
      <c r="A4" s="25" t="s">
        <v>99</v>
      </c>
      <c r="B4" s="25" t="s">
        <v>94</v>
      </c>
      <c r="C4" s="25">
        <v>96</v>
      </c>
      <c r="D4" s="25">
        <v>1049</v>
      </c>
      <c r="E4" s="25">
        <f t="shared" si="0"/>
        <v>100704</v>
      </c>
      <c r="F4" s="25">
        <f t="shared" si="1"/>
        <v>10070.400000000001</v>
      </c>
      <c r="G4" s="25">
        <f t="shared" si="2"/>
        <v>10070.400000000001</v>
      </c>
      <c r="H4" s="25" t="str">
        <f t="shared" ca="1" si="3"/>
        <v>=IF(E4&gt;30000,E4*0.1,0)</v>
      </c>
      <c r="I4" s="222"/>
      <c r="J4" s="222"/>
      <c r="K4" s="222"/>
      <c r="AH4" s="320" t="s">
        <v>625</v>
      </c>
      <c r="AI4" s="25">
        <f>COUNTIF(A:A,"هراز")</f>
        <v>78</v>
      </c>
      <c r="AJ4" s="25" t="str">
        <f ca="1">IF(ISBLANK(AI4),"",_xlfn.FORMULATEXT(AI4))</f>
        <v>=COUNTIF(A:A,"هراز")</v>
      </c>
      <c r="AK4" s="321" t="s">
        <v>121</v>
      </c>
    </row>
    <row r="5" spans="1:37" ht="32.25">
      <c r="A5" s="25" t="s">
        <v>104</v>
      </c>
      <c r="B5" s="25" t="s">
        <v>105</v>
      </c>
      <c r="C5" s="25">
        <v>74</v>
      </c>
      <c r="D5" s="25">
        <v>1225</v>
      </c>
      <c r="E5" s="25">
        <f t="shared" si="0"/>
        <v>90650</v>
      </c>
      <c r="F5" s="25">
        <f t="shared" si="1"/>
        <v>9065</v>
      </c>
      <c r="G5" s="25">
        <f t="shared" si="2"/>
        <v>9065</v>
      </c>
      <c r="H5" s="25" t="str">
        <f t="shared" ca="1" si="3"/>
        <v>=IF(E5&gt;30000,E5*0.1,0)</v>
      </c>
      <c r="L5" s="317"/>
      <c r="AH5" s="24" t="s">
        <v>626</v>
      </c>
      <c r="AI5" s="25">
        <f>SUMIF(B:B,"دوغ",C:C)</f>
        <v>3487</v>
      </c>
      <c r="AJ5" s="25" t="str">
        <f ca="1">IF(ISBLANK(AI5),"",_xlfn.FORMULATEXT(AI5))</f>
        <v>=SUMIF(B:B,"دوغ",C:C)</v>
      </c>
      <c r="AK5" s="321" t="s">
        <v>121</v>
      </c>
    </row>
    <row r="6" spans="1:37" ht="32.25">
      <c r="A6" s="25" t="s">
        <v>99</v>
      </c>
      <c r="B6" s="25" t="s">
        <v>107</v>
      </c>
      <c r="C6" s="25">
        <v>80</v>
      </c>
      <c r="D6" s="25">
        <v>1302</v>
      </c>
      <c r="E6" s="25">
        <f t="shared" si="0"/>
        <v>104160</v>
      </c>
      <c r="F6" s="25">
        <f t="shared" si="1"/>
        <v>10416</v>
      </c>
      <c r="G6" s="25">
        <f t="shared" si="2"/>
        <v>10416</v>
      </c>
      <c r="H6" s="25" t="str">
        <f t="shared" ca="1" si="3"/>
        <v>=IF(E6&gt;30000,E6*0.1,0)</v>
      </c>
      <c r="L6" s="317"/>
      <c r="AH6" s="24" t="s">
        <v>627</v>
      </c>
      <c r="AI6" s="25">
        <f>SUMIF(B:B,"دوغ",C:C)</f>
        <v>3487</v>
      </c>
      <c r="AJ6" s="25" t="str">
        <f ca="1">IF(ISBLANK(AI6),"",_xlfn.FORMULATEXT(AI6))</f>
        <v>=SUMIF(B:B,"دوغ",C:C)</v>
      </c>
      <c r="AK6" s="321" t="s">
        <v>121</v>
      </c>
    </row>
    <row r="7" spans="1:37" ht="23.25" customHeight="1">
      <c r="A7" s="25" t="s">
        <v>90</v>
      </c>
      <c r="B7" s="25" t="s">
        <v>97</v>
      </c>
      <c r="C7" s="25">
        <v>100</v>
      </c>
      <c r="D7" s="25">
        <v>1265</v>
      </c>
      <c r="E7" s="25">
        <f t="shared" si="0"/>
        <v>126500</v>
      </c>
      <c r="F7" s="25">
        <f t="shared" si="1"/>
        <v>12650</v>
      </c>
      <c r="G7" s="25">
        <f t="shared" si="2"/>
        <v>12650</v>
      </c>
      <c r="H7" s="25" t="str">
        <f t="shared" ca="1" si="3"/>
        <v>=IF(E7&gt;30000,E7*0.1,0)</v>
      </c>
      <c r="I7" s="222"/>
      <c r="J7" s="222"/>
      <c r="K7" s="222"/>
      <c r="AH7" s="320" t="s">
        <v>628</v>
      </c>
      <c r="AI7" s="25"/>
      <c r="AJ7" s="25"/>
      <c r="AK7" s="321" t="s">
        <v>121</v>
      </c>
    </row>
    <row r="8" spans="1:37">
      <c r="A8" s="25" t="s">
        <v>90</v>
      </c>
      <c r="B8" s="25" t="s">
        <v>94</v>
      </c>
      <c r="C8" s="25">
        <v>28</v>
      </c>
      <c r="D8" s="25">
        <v>1104</v>
      </c>
      <c r="E8" s="25">
        <f t="shared" si="0"/>
        <v>30912</v>
      </c>
      <c r="F8" s="25">
        <f t="shared" si="1"/>
        <v>3091.2000000000003</v>
      </c>
      <c r="G8" s="25">
        <f t="shared" si="2"/>
        <v>3091.2000000000003</v>
      </c>
      <c r="H8" s="25" t="str">
        <f t="shared" ca="1" si="3"/>
        <v>=IF(E8&gt;30000,E8*0.1,0)</v>
      </c>
      <c r="I8" s="222"/>
      <c r="J8" s="222"/>
      <c r="K8" s="222"/>
    </row>
    <row r="9" spans="1:37">
      <c r="A9" s="25" t="s">
        <v>90</v>
      </c>
      <c r="B9" s="25" t="s">
        <v>91</v>
      </c>
      <c r="C9" s="25">
        <v>22</v>
      </c>
      <c r="D9" s="25">
        <v>1025</v>
      </c>
      <c r="E9" s="25">
        <f t="shared" si="0"/>
        <v>22550</v>
      </c>
      <c r="F9" s="25">
        <f t="shared" si="1"/>
        <v>2255</v>
      </c>
      <c r="G9" s="25">
        <f t="shared" si="2"/>
        <v>0</v>
      </c>
      <c r="H9" s="25" t="str">
        <f t="shared" ca="1" si="3"/>
        <v>=IF(E9&gt;30000,E9*0.1,0)</v>
      </c>
      <c r="I9" s="222"/>
      <c r="J9" s="222"/>
      <c r="K9" s="222"/>
    </row>
    <row r="10" spans="1:37">
      <c r="A10" s="25" t="s">
        <v>96</v>
      </c>
      <c r="B10" s="25" t="s">
        <v>107</v>
      </c>
      <c r="C10" s="25">
        <v>50</v>
      </c>
      <c r="D10" s="25">
        <v>1287</v>
      </c>
      <c r="E10" s="25">
        <f t="shared" si="0"/>
        <v>64350</v>
      </c>
      <c r="F10" s="25">
        <f t="shared" si="1"/>
        <v>6435</v>
      </c>
      <c r="G10" s="25">
        <f t="shared" si="2"/>
        <v>6435</v>
      </c>
      <c r="H10" s="25" t="str">
        <f t="shared" ca="1" si="3"/>
        <v>=IF(E10&gt;30000,E10*0.1,0)</v>
      </c>
      <c r="I10" s="322" t="s">
        <v>629</v>
      </c>
    </row>
    <row r="11" spans="1:37">
      <c r="A11" s="25" t="s">
        <v>99</v>
      </c>
      <c r="B11" s="25" t="s">
        <v>94</v>
      </c>
      <c r="C11" s="25">
        <v>53</v>
      </c>
      <c r="D11" s="25">
        <v>1060</v>
      </c>
      <c r="E11" s="25">
        <f t="shared" si="0"/>
        <v>56180</v>
      </c>
      <c r="F11" s="25">
        <f t="shared" si="1"/>
        <v>5618</v>
      </c>
      <c r="G11" s="25">
        <f t="shared" si="2"/>
        <v>5618</v>
      </c>
      <c r="H11" s="25" t="str">
        <f t="shared" ca="1" si="3"/>
        <v>=IF(E11&gt;30000,E11*0.1,0)</v>
      </c>
      <c r="I11" s="220" t="s">
        <v>630</v>
      </c>
    </row>
    <row r="12" spans="1:37">
      <c r="A12" s="25" t="s">
        <v>96</v>
      </c>
      <c r="B12" s="25" t="s">
        <v>94</v>
      </c>
      <c r="C12" s="25">
        <v>99</v>
      </c>
      <c r="D12" s="25">
        <v>1171</v>
      </c>
      <c r="E12" s="25">
        <f t="shared" si="0"/>
        <v>115929</v>
      </c>
      <c r="F12" s="25">
        <f t="shared" si="1"/>
        <v>11592.900000000001</v>
      </c>
      <c r="G12" s="25">
        <f t="shared" si="2"/>
        <v>11592.900000000001</v>
      </c>
      <c r="H12" s="25" t="str">
        <f t="shared" ca="1" si="3"/>
        <v>=IF(E12&gt;30000,E12*0.1,0)</v>
      </c>
    </row>
    <row r="13" spans="1:37">
      <c r="A13" s="25" t="s">
        <v>90</v>
      </c>
      <c r="B13" s="25" t="s">
        <v>94</v>
      </c>
      <c r="C13" s="25">
        <v>96</v>
      </c>
      <c r="D13" s="25">
        <v>1100</v>
      </c>
      <c r="E13" s="25">
        <f t="shared" si="0"/>
        <v>105600</v>
      </c>
      <c r="F13" s="25">
        <f t="shared" si="1"/>
        <v>10560</v>
      </c>
      <c r="G13" s="25">
        <f t="shared" si="2"/>
        <v>10560</v>
      </c>
      <c r="H13" s="25" t="str">
        <f t="shared" ca="1" si="3"/>
        <v>=IF(E13&gt;30000,E13*0.1,0)</v>
      </c>
    </row>
    <row r="14" spans="1:37">
      <c r="A14" s="25" t="s">
        <v>96</v>
      </c>
      <c r="B14" s="25" t="s">
        <v>94</v>
      </c>
      <c r="C14" s="25">
        <v>30</v>
      </c>
      <c r="D14" s="25">
        <v>1267</v>
      </c>
      <c r="E14" s="25">
        <f t="shared" si="0"/>
        <v>38010</v>
      </c>
      <c r="F14" s="25">
        <f t="shared" si="1"/>
        <v>3801</v>
      </c>
      <c r="G14" s="25">
        <f t="shared" si="2"/>
        <v>3801</v>
      </c>
      <c r="H14" s="25" t="str">
        <f t="shared" ca="1" si="3"/>
        <v>=IF(E14&gt;30000,E14*0.1,0)</v>
      </c>
    </row>
    <row r="15" spans="1:37">
      <c r="A15" s="25" t="s">
        <v>96</v>
      </c>
      <c r="B15" s="25" t="s">
        <v>100</v>
      </c>
      <c r="C15" s="25">
        <v>37</v>
      </c>
      <c r="D15" s="25">
        <v>1248</v>
      </c>
      <c r="E15" s="25">
        <f t="shared" si="0"/>
        <v>46176</v>
      </c>
      <c r="F15" s="25">
        <f t="shared" si="1"/>
        <v>4617.6000000000004</v>
      </c>
      <c r="G15" s="25">
        <f t="shared" si="2"/>
        <v>4617.6000000000004</v>
      </c>
      <c r="H15" s="25" t="str">
        <f t="shared" ca="1" si="3"/>
        <v>=IF(E15&gt;30000,E15*0.1,0)</v>
      </c>
    </row>
    <row r="16" spans="1:37">
      <c r="A16" s="25" t="s">
        <v>104</v>
      </c>
      <c r="B16" s="25" t="s">
        <v>100</v>
      </c>
      <c r="C16" s="25">
        <v>68</v>
      </c>
      <c r="D16" s="25">
        <v>1098</v>
      </c>
      <c r="E16" s="25">
        <f t="shared" si="0"/>
        <v>74664</v>
      </c>
      <c r="F16" s="25">
        <f t="shared" si="1"/>
        <v>7466.4000000000005</v>
      </c>
      <c r="G16" s="25">
        <f t="shared" si="2"/>
        <v>7466.4000000000005</v>
      </c>
      <c r="H16" s="25" t="str">
        <f t="shared" ca="1" si="3"/>
        <v>=IF(E16&gt;30000,E16*0.1,0)</v>
      </c>
    </row>
    <row r="17" spans="1:8">
      <c r="A17" s="25" t="s">
        <v>90</v>
      </c>
      <c r="B17" s="25" t="s">
        <v>107</v>
      </c>
      <c r="C17" s="25">
        <v>15</v>
      </c>
      <c r="D17" s="25">
        <v>1347</v>
      </c>
      <c r="E17" s="25">
        <f t="shared" si="0"/>
        <v>20205</v>
      </c>
      <c r="F17" s="25">
        <f t="shared" si="1"/>
        <v>2020.5</v>
      </c>
      <c r="G17" s="25">
        <f t="shared" si="2"/>
        <v>0</v>
      </c>
      <c r="H17" s="25" t="str">
        <f t="shared" ca="1" si="3"/>
        <v>=IF(E17&gt;30000,E17*0.1,0)</v>
      </c>
    </row>
    <row r="18" spans="1:8">
      <c r="A18" s="25" t="s">
        <v>109</v>
      </c>
      <c r="B18" s="25" t="s">
        <v>97</v>
      </c>
      <c r="C18" s="25">
        <v>28</v>
      </c>
      <c r="D18" s="25">
        <v>1326</v>
      </c>
      <c r="E18" s="25">
        <f t="shared" si="0"/>
        <v>37128</v>
      </c>
      <c r="F18" s="25">
        <f t="shared" si="1"/>
        <v>3712.8</v>
      </c>
      <c r="G18" s="25">
        <f t="shared" si="2"/>
        <v>3712.8</v>
      </c>
      <c r="H18" s="25" t="str">
        <f t="shared" ca="1" si="3"/>
        <v>=IF(E18&gt;30000,E18*0.1,0)</v>
      </c>
    </row>
    <row r="19" spans="1:8">
      <c r="A19" s="25" t="s">
        <v>96</v>
      </c>
      <c r="B19" s="25" t="s">
        <v>92</v>
      </c>
      <c r="C19" s="25">
        <v>29</v>
      </c>
      <c r="D19" s="25">
        <v>1484</v>
      </c>
      <c r="E19" s="25">
        <f t="shared" si="0"/>
        <v>43036</v>
      </c>
      <c r="F19" s="25">
        <f t="shared" si="1"/>
        <v>4303.6000000000004</v>
      </c>
      <c r="G19" s="25">
        <f t="shared" si="2"/>
        <v>4303.6000000000004</v>
      </c>
      <c r="H19" s="25" t="str">
        <f t="shared" ca="1" si="3"/>
        <v>=IF(E19&gt;30000,E19*0.1,0)</v>
      </c>
    </row>
    <row r="20" spans="1:8">
      <c r="A20" s="25" t="s">
        <v>90</v>
      </c>
      <c r="B20" s="25" t="s">
        <v>105</v>
      </c>
      <c r="C20" s="25">
        <v>96</v>
      </c>
      <c r="D20" s="25">
        <v>1192</v>
      </c>
      <c r="E20" s="25">
        <f t="shared" si="0"/>
        <v>114432</v>
      </c>
      <c r="F20" s="25">
        <f t="shared" si="1"/>
        <v>11443.2</v>
      </c>
      <c r="G20" s="25">
        <f t="shared" si="2"/>
        <v>11443.2</v>
      </c>
      <c r="H20" s="25" t="str">
        <f t="shared" ca="1" si="3"/>
        <v>=IF(E20&gt;30000,E20*0.1,0)</v>
      </c>
    </row>
    <row r="21" spans="1:8">
      <c r="A21" s="25" t="s">
        <v>90</v>
      </c>
      <c r="B21" s="25" t="s">
        <v>97</v>
      </c>
      <c r="C21" s="25">
        <v>85</v>
      </c>
      <c r="D21" s="25">
        <v>1152</v>
      </c>
      <c r="E21" s="25">
        <f t="shared" si="0"/>
        <v>97920</v>
      </c>
      <c r="F21" s="25">
        <f t="shared" si="1"/>
        <v>9792</v>
      </c>
      <c r="G21" s="25">
        <f t="shared" si="2"/>
        <v>9792</v>
      </c>
      <c r="H21" s="25" t="str">
        <f t="shared" ca="1" si="3"/>
        <v>=IF(E21&gt;30000,E21*0.1,0)</v>
      </c>
    </row>
    <row r="22" spans="1:8">
      <c r="A22" s="25" t="s">
        <v>104</v>
      </c>
      <c r="B22" s="25" t="s">
        <v>97</v>
      </c>
      <c r="C22" s="25">
        <v>82</v>
      </c>
      <c r="D22" s="25">
        <v>1108</v>
      </c>
      <c r="E22" s="25">
        <f t="shared" si="0"/>
        <v>90856</v>
      </c>
      <c r="F22" s="25">
        <f t="shared" si="1"/>
        <v>9085.6</v>
      </c>
      <c r="G22" s="25">
        <f t="shared" si="2"/>
        <v>9085.6</v>
      </c>
      <c r="H22" s="25" t="str">
        <f t="shared" ca="1" si="3"/>
        <v>=IF(E22&gt;30000,E22*0.1,0)</v>
      </c>
    </row>
    <row r="23" spans="1:8">
      <c r="A23" s="25" t="s">
        <v>90</v>
      </c>
      <c r="B23" s="25" t="s">
        <v>97</v>
      </c>
      <c r="C23" s="25">
        <v>11</v>
      </c>
      <c r="D23" s="25">
        <v>1140</v>
      </c>
      <c r="E23" s="25">
        <f t="shared" si="0"/>
        <v>12540</v>
      </c>
      <c r="F23" s="25">
        <f t="shared" si="1"/>
        <v>0</v>
      </c>
      <c r="G23" s="25">
        <f t="shared" si="2"/>
        <v>0</v>
      </c>
      <c r="H23" s="25" t="str">
        <f t="shared" ca="1" si="3"/>
        <v>=IF(E23&gt;30000,E23*0.1,0)</v>
      </c>
    </row>
    <row r="24" spans="1:8">
      <c r="A24" s="25" t="s">
        <v>104</v>
      </c>
      <c r="B24" s="25" t="s">
        <v>100</v>
      </c>
      <c r="C24" s="25">
        <v>5</v>
      </c>
      <c r="D24" s="25">
        <v>1467</v>
      </c>
      <c r="E24" s="25">
        <f t="shared" si="0"/>
        <v>7335</v>
      </c>
      <c r="F24" s="25">
        <f t="shared" si="1"/>
        <v>0</v>
      </c>
      <c r="G24" s="25">
        <f t="shared" si="2"/>
        <v>0</v>
      </c>
      <c r="H24" s="25" t="str">
        <f t="shared" ca="1" si="3"/>
        <v>=IF(E24&gt;30000,E24*0.1,0)</v>
      </c>
    </row>
    <row r="25" spans="1:8">
      <c r="A25" s="25" t="s">
        <v>96</v>
      </c>
      <c r="B25" s="25" t="s">
        <v>91</v>
      </c>
      <c r="C25" s="25">
        <v>5</v>
      </c>
      <c r="D25" s="25">
        <v>1276</v>
      </c>
      <c r="E25" s="25">
        <f t="shared" si="0"/>
        <v>6380</v>
      </c>
      <c r="F25" s="25">
        <f t="shared" si="1"/>
        <v>0</v>
      </c>
      <c r="G25" s="25">
        <f t="shared" si="2"/>
        <v>0</v>
      </c>
      <c r="H25" s="25" t="str">
        <f t="shared" ca="1" si="3"/>
        <v>=IF(E25&gt;30000,E25*0.1,0)</v>
      </c>
    </row>
    <row r="26" spans="1:8">
      <c r="A26" s="25" t="s">
        <v>110</v>
      </c>
      <c r="B26" s="25" t="s">
        <v>92</v>
      </c>
      <c r="C26" s="25">
        <v>15</v>
      </c>
      <c r="D26" s="25">
        <v>1005</v>
      </c>
      <c r="E26" s="25">
        <f t="shared" si="0"/>
        <v>15075</v>
      </c>
      <c r="F26" s="25">
        <f t="shared" si="1"/>
        <v>0</v>
      </c>
      <c r="G26" s="25">
        <f t="shared" si="2"/>
        <v>0</v>
      </c>
      <c r="H26" s="25" t="str">
        <f t="shared" ca="1" si="3"/>
        <v>=IF(E26&gt;30000,E26*0.1,0)</v>
      </c>
    </row>
    <row r="27" spans="1:8">
      <c r="A27" s="25" t="s">
        <v>99</v>
      </c>
      <c r="B27" s="25" t="s">
        <v>107</v>
      </c>
      <c r="C27" s="25">
        <v>94</v>
      </c>
      <c r="D27" s="25">
        <v>1155</v>
      </c>
      <c r="E27" s="25">
        <f t="shared" si="0"/>
        <v>108570</v>
      </c>
      <c r="F27" s="25">
        <f t="shared" si="1"/>
        <v>10857</v>
      </c>
      <c r="G27" s="25">
        <f t="shared" si="2"/>
        <v>10857</v>
      </c>
      <c r="H27" s="25" t="str">
        <f t="shared" ca="1" si="3"/>
        <v>=IF(E27&gt;30000,E27*0.1,0)</v>
      </c>
    </row>
    <row r="28" spans="1:8">
      <c r="A28" s="25" t="s">
        <v>109</v>
      </c>
      <c r="B28" s="25" t="s">
        <v>100</v>
      </c>
      <c r="C28" s="25">
        <v>11</v>
      </c>
      <c r="D28" s="25">
        <v>1367</v>
      </c>
      <c r="E28" s="25">
        <f t="shared" si="0"/>
        <v>15037</v>
      </c>
      <c r="F28" s="25">
        <f t="shared" si="1"/>
        <v>0</v>
      </c>
      <c r="G28" s="25">
        <f t="shared" si="2"/>
        <v>0</v>
      </c>
      <c r="H28" s="25" t="str">
        <f t="shared" ca="1" si="3"/>
        <v>=IF(E28&gt;30000,E28*0.1,0)</v>
      </c>
    </row>
    <row r="29" spans="1:8">
      <c r="A29" s="25" t="s">
        <v>96</v>
      </c>
      <c r="B29" s="25" t="s">
        <v>100</v>
      </c>
      <c r="C29" s="25">
        <v>84</v>
      </c>
      <c r="D29" s="25">
        <v>1047</v>
      </c>
      <c r="E29" s="25">
        <f t="shared" si="0"/>
        <v>87948</v>
      </c>
      <c r="F29" s="25">
        <f t="shared" si="1"/>
        <v>8794.8000000000011</v>
      </c>
      <c r="G29" s="25">
        <f t="shared" si="2"/>
        <v>8794.8000000000011</v>
      </c>
      <c r="H29" s="25" t="str">
        <f t="shared" ca="1" si="3"/>
        <v>=IF(E29&gt;30000,E29*0.1,0)</v>
      </c>
    </row>
    <row r="30" spans="1:8">
      <c r="A30" s="25" t="s">
        <v>104</v>
      </c>
      <c r="B30" s="25" t="s">
        <v>105</v>
      </c>
      <c r="C30" s="25">
        <v>62</v>
      </c>
      <c r="D30" s="25">
        <v>1241</v>
      </c>
      <c r="E30" s="25">
        <f t="shared" si="0"/>
        <v>76942</v>
      </c>
      <c r="F30" s="25">
        <f t="shared" si="1"/>
        <v>7694.2000000000007</v>
      </c>
      <c r="G30" s="25">
        <f t="shared" si="2"/>
        <v>7694.2000000000007</v>
      </c>
      <c r="H30" s="25" t="str">
        <f t="shared" ca="1" si="3"/>
        <v>=IF(E30&gt;30000,E30*0.1,0)</v>
      </c>
    </row>
    <row r="31" spans="1:8">
      <c r="A31" s="25" t="s">
        <v>96</v>
      </c>
      <c r="B31" s="25" t="s">
        <v>100</v>
      </c>
      <c r="C31" s="25">
        <v>64</v>
      </c>
      <c r="D31" s="25">
        <v>1230</v>
      </c>
      <c r="E31" s="25">
        <f t="shared" si="0"/>
        <v>78720</v>
      </c>
      <c r="F31" s="25">
        <f t="shared" si="1"/>
        <v>7872</v>
      </c>
      <c r="G31" s="25">
        <f t="shared" si="2"/>
        <v>7872</v>
      </c>
      <c r="H31" s="25" t="str">
        <f t="shared" ca="1" si="3"/>
        <v>=IF(E31&gt;30000,E31*0.1,0)</v>
      </c>
    </row>
    <row r="32" spans="1:8">
      <c r="A32" s="25" t="s">
        <v>109</v>
      </c>
      <c r="B32" s="25" t="s">
        <v>105</v>
      </c>
      <c r="C32" s="25">
        <v>39</v>
      </c>
      <c r="D32" s="25">
        <v>1078</v>
      </c>
      <c r="E32" s="25">
        <f t="shared" si="0"/>
        <v>42042</v>
      </c>
      <c r="F32" s="25">
        <f t="shared" si="1"/>
        <v>4204.2</v>
      </c>
      <c r="G32" s="25">
        <f t="shared" si="2"/>
        <v>4204.2</v>
      </c>
      <c r="H32" s="25" t="str">
        <f t="shared" ca="1" si="3"/>
        <v>=IF(E32&gt;30000,E32*0.1,0)</v>
      </c>
    </row>
    <row r="33" spans="1:8">
      <c r="A33" s="25" t="s">
        <v>96</v>
      </c>
      <c r="B33" s="25" t="s">
        <v>92</v>
      </c>
      <c r="C33" s="25">
        <v>21</v>
      </c>
      <c r="D33" s="25">
        <v>1301</v>
      </c>
      <c r="E33" s="25">
        <f t="shared" si="0"/>
        <v>27321</v>
      </c>
      <c r="F33" s="25">
        <f t="shared" si="1"/>
        <v>2732.1000000000004</v>
      </c>
      <c r="G33" s="25">
        <f t="shared" si="2"/>
        <v>0</v>
      </c>
      <c r="H33" s="25" t="str">
        <f t="shared" ca="1" si="3"/>
        <v>=IF(E33&gt;30000,E33*0.1,0)</v>
      </c>
    </row>
    <row r="34" spans="1:8">
      <c r="A34" s="25" t="s">
        <v>110</v>
      </c>
      <c r="B34" s="25" t="s">
        <v>107</v>
      </c>
      <c r="C34" s="25">
        <v>30</v>
      </c>
      <c r="D34" s="25">
        <v>1338</v>
      </c>
      <c r="E34" s="25">
        <f t="shared" si="0"/>
        <v>40140</v>
      </c>
      <c r="F34" s="25">
        <f t="shared" si="1"/>
        <v>4014</v>
      </c>
      <c r="G34" s="25">
        <f t="shared" si="2"/>
        <v>4014</v>
      </c>
      <c r="H34" s="25" t="str">
        <f t="shared" ca="1" si="3"/>
        <v>=IF(E34&gt;30000,E34*0.1,0)</v>
      </c>
    </row>
    <row r="35" spans="1:8">
      <c r="A35" s="25" t="s">
        <v>99</v>
      </c>
      <c r="B35" s="25" t="s">
        <v>91</v>
      </c>
      <c r="C35" s="25">
        <v>69</v>
      </c>
      <c r="D35" s="25">
        <v>1456</v>
      </c>
      <c r="E35" s="25">
        <f t="shared" si="0"/>
        <v>100464</v>
      </c>
      <c r="F35" s="25">
        <f t="shared" si="1"/>
        <v>10046.400000000001</v>
      </c>
      <c r="G35" s="25">
        <f t="shared" si="2"/>
        <v>10046.400000000001</v>
      </c>
      <c r="H35" s="25" t="str">
        <f t="shared" ca="1" si="3"/>
        <v>=IF(E35&gt;30000,E35*0.1,0)</v>
      </c>
    </row>
    <row r="36" spans="1:8">
      <c r="A36" s="25" t="s">
        <v>110</v>
      </c>
      <c r="B36" s="25" t="s">
        <v>107</v>
      </c>
      <c r="C36" s="25">
        <v>11</v>
      </c>
      <c r="D36" s="25">
        <v>1013</v>
      </c>
      <c r="E36" s="25">
        <f t="shared" si="0"/>
        <v>11143</v>
      </c>
      <c r="F36" s="25">
        <f t="shared" si="1"/>
        <v>0</v>
      </c>
      <c r="G36" s="25">
        <f t="shared" si="2"/>
        <v>0</v>
      </c>
      <c r="H36" s="25" t="str">
        <f t="shared" ca="1" si="3"/>
        <v>=IF(E36&gt;30000,E36*0.1,0)</v>
      </c>
    </row>
    <row r="37" spans="1:8">
      <c r="A37" s="25" t="s">
        <v>99</v>
      </c>
      <c r="B37" s="25" t="s">
        <v>97</v>
      </c>
      <c r="C37" s="25">
        <v>88</v>
      </c>
      <c r="D37" s="25">
        <v>1008</v>
      </c>
      <c r="E37" s="25">
        <f t="shared" si="0"/>
        <v>88704</v>
      </c>
      <c r="F37" s="25">
        <f t="shared" si="1"/>
        <v>8870.4</v>
      </c>
      <c r="G37" s="25">
        <f t="shared" si="2"/>
        <v>8870.4</v>
      </c>
      <c r="H37" s="25" t="str">
        <f t="shared" ca="1" si="3"/>
        <v>=IF(E37&gt;30000,E37*0.1,0)</v>
      </c>
    </row>
    <row r="38" spans="1:8">
      <c r="A38" s="25" t="s">
        <v>96</v>
      </c>
      <c r="B38" s="25" t="s">
        <v>105</v>
      </c>
      <c r="C38" s="25">
        <v>88</v>
      </c>
      <c r="D38" s="25">
        <v>1203</v>
      </c>
      <c r="E38" s="25">
        <f t="shared" si="0"/>
        <v>105864</v>
      </c>
      <c r="F38" s="25">
        <f t="shared" si="1"/>
        <v>10586.400000000001</v>
      </c>
      <c r="G38" s="25">
        <f t="shared" si="2"/>
        <v>10586.400000000001</v>
      </c>
      <c r="H38" s="25" t="str">
        <f t="shared" ca="1" si="3"/>
        <v>=IF(E38&gt;30000,E38*0.1,0)</v>
      </c>
    </row>
    <row r="39" spans="1:8">
      <c r="A39" s="25" t="s">
        <v>104</v>
      </c>
      <c r="B39" s="25" t="s">
        <v>100</v>
      </c>
      <c r="C39" s="25">
        <v>18</v>
      </c>
      <c r="D39" s="25">
        <v>1297</v>
      </c>
      <c r="E39" s="25">
        <f t="shared" si="0"/>
        <v>23346</v>
      </c>
      <c r="F39" s="25">
        <f t="shared" si="1"/>
        <v>2334.6</v>
      </c>
      <c r="G39" s="25">
        <f t="shared" si="2"/>
        <v>0</v>
      </c>
      <c r="H39" s="25" t="str">
        <f t="shared" ca="1" si="3"/>
        <v>=IF(E39&gt;30000,E39*0.1,0)</v>
      </c>
    </row>
    <row r="40" spans="1:8">
      <c r="A40" s="25" t="s">
        <v>99</v>
      </c>
      <c r="B40" s="25" t="s">
        <v>100</v>
      </c>
      <c r="C40" s="25">
        <v>94</v>
      </c>
      <c r="D40" s="25">
        <v>1454</v>
      </c>
      <c r="E40" s="25">
        <f t="shared" si="0"/>
        <v>136676</v>
      </c>
      <c r="F40" s="25">
        <f t="shared" si="1"/>
        <v>13667.6</v>
      </c>
      <c r="G40" s="25">
        <f t="shared" si="2"/>
        <v>13667.6</v>
      </c>
      <c r="H40" s="25" t="str">
        <f t="shared" ca="1" si="3"/>
        <v>=IF(E40&gt;30000,E40*0.1,0)</v>
      </c>
    </row>
    <row r="41" spans="1:8">
      <c r="A41" s="25" t="s">
        <v>96</v>
      </c>
      <c r="B41" s="25" t="s">
        <v>91</v>
      </c>
      <c r="C41" s="25">
        <v>15</v>
      </c>
      <c r="D41" s="25">
        <v>1355</v>
      </c>
      <c r="E41" s="25">
        <f t="shared" si="0"/>
        <v>20325</v>
      </c>
      <c r="F41" s="25">
        <f t="shared" si="1"/>
        <v>2032.5</v>
      </c>
      <c r="G41" s="25">
        <f t="shared" si="2"/>
        <v>0</v>
      </c>
      <c r="H41" s="25" t="str">
        <f t="shared" ca="1" si="3"/>
        <v>=IF(E41&gt;30000,E41*0.1,0)</v>
      </c>
    </row>
    <row r="42" spans="1:8">
      <c r="A42" s="25" t="s">
        <v>104</v>
      </c>
      <c r="B42" s="25" t="s">
        <v>91</v>
      </c>
      <c r="C42" s="25">
        <v>80</v>
      </c>
      <c r="D42" s="25">
        <v>1381</v>
      </c>
      <c r="E42" s="25">
        <f t="shared" si="0"/>
        <v>110480</v>
      </c>
      <c r="F42" s="25">
        <f t="shared" si="1"/>
        <v>11048</v>
      </c>
      <c r="G42" s="25">
        <f t="shared" si="2"/>
        <v>11048</v>
      </c>
      <c r="H42" s="25" t="str">
        <f t="shared" ca="1" si="3"/>
        <v>=IF(E42&gt;30000,E42*0.1,0)</v>
      </c>
    </row>
    <row r="43" spans="1:8">
      <c r="A43" s="25" t="s">
        <v>90</v>
      </c>
      <c r="B43" s="25" t="s">
        <v>92</v>
      </c>
      <c r="C43" s="25">
        <v>95</v>
      </c>
      <c r="D43" s="25">
        <v>1099</v>
      </c>
      <c r="E43" s="25">
        <f t="shared" si="0"/>
        <v>104405</v>
      </c>
      <c r="F43" s="25">
        <f t="shared" si="1"/>
        <v>10440.5</v>
      </c>
      <c r="G43" s="25">
        <f t="shared" si="2"/>
        <v>10440.5</v>
      </c>
      <c r="H43" s="25" t="str">
        <f t="shared" ca="1" si="3"/>
        <v>=IF(E43&gt;30000,E43*0.1,0)</v>
      </c>
    </row>
    <row r="44" spans="1:8">
      <c r="A44" s="25" t="s">
        <v>99</v>
      </c>
      <c r="B44" s="25" t="s">
        <v>100</v>
      </c>
      <c r="C44" s="25">
        <v>4</v>
      </c>
      <c r="D44" s="25">
        <v>1025</v>
      </c>
      <c r="E44" s="25">
        <f t="shared" si="0"/>
        <v>4100</v>
      </c>
      <c r="F44" s="25">
        <f t="shared" si="1"/>
        <v>0</v>
      </c>
      <c r="G44" s="25">
        <f t="shared" si="2"/>
        <v>0</v>
      </c>
      <c r="H44" s="25" t="str">
        <f t="shared" ca="1" si="3"/>
        <v>=IF(E44&gt;30000,E44*0.1,0)</v>
      </c>
    </row>
    <row r="45" spans="1:8">
      <c r="A45" s="25" t="s">
        <v>96</v>
      </c>
      <c r="B45" s="25" t="s">
        <v>91</v>
      </c>
      <c r="C45" s="25">
        <v>91</v>
      </c>
      <c r="D45" s="25">
        <v>1049</v>
      </c>
      <c r="E45" s="25">
        <f t="shared" si="0"/>
        <v>95459</v>
      </c>
      <c r="F45" s="25">
        <f t="shared" si="1"/>
        <v>9545.9</v>
      </c>
      <c r="G45" s="25">
        <f t="shared" si="2"/>
        <v>9545.9</v>
      </c>
      <c r="H45" s="25" t="str">
        <f t="shared" ca="1" si="3"/>
        <v>=IF(E45&gt;30000,E45*0.1,0)</v>
      </c>
    </row>
    <row r="46" spans="1:8">
      <c r="A46" s="25" t="s">
        <v>109</v>
      </c>
      <c r="B46" s="25" t="s">
        <v>100</v>
      </c>
      <c r="C46" s="25">
        <v>70</v>
      </c>
      <c r="D46" s="25">
        <v>1388</v>
      </c>
      <c r="E46" s="25">
        <f t="shared" si="0"/>
        <v>97160</v>
      </c>
      <c r="F46" s="25">
        <f t="shared" si="1"/>
        <v>9716</v>
      </c>
      <c r="G46" s="25">
        <f t="shared" si="2"/>
        <v>9716</v>
      </c>
      <c r="H46" s="25" t="str">
        <f t="shared" ca="1" si="3"/>
        <v>=IF(E46&gt;30000,E46*0.1,0)</v>
      </c>
    </row>
    <row r="47" spans="1:8">
      <c r="A47" s="25" t="s">
        <v>110</v>
      </c>
      <c r="B47" s="25" t="s">
        <v>94</v>
      </c>
      <c r="C47" s="25">
        <v>85</v>
      </c>
      <c r="D47" s="25">
        <v>1031</v>
      </c>
      <c r="E47" s="25">
        <f t="shared" si="0"/>
        <v>87635</v>
      </c>
      <c r="F47" s="25">
        <f t="shared" si="1"/>
        <v>8763.5</v>
      </c>
      <c r="G47" s="25">
        <f t="shared" si="2"/>
        <v>8763.5</v>
      </c>
      <c r="H47" s="25" t="str">
        <f t="shared" ca="1" si="3"/>
        <v>=IF(E47&gt;30000,E47*0.1,0)</v>
      </c>
    </row>
    <row r="48" spans="1:8">
      <c r="A48" s="25" t="s">
        <v>96</v>
      </c>
      <c r="B48" s="25" t="s">
        <v>91</v>
      </c>
      <c r="C48" s="25">
        <v>98</v>
      </c>
      <c r="D48" s="25">
        <v>1264</v>
      </c>
      <c r="E48" s="25">
        <f t="shared" si="0"/>
        <v>123872</v>
      </c>
      <c r="F48" s="25">
        <f t="shared" si="1"/>
        <v>12387.2</v>
      </c>
      <c r="G48" s="25">
        <f t="shared" si="2"/>
        <v>12387.2</v>
      </c>
      <c r="H48" s="25" t="str">
        <f t="shared" ca="1" si="3"/>
        <v>=IF(E48&gt;30000,E48*0.1,0)</v>
      </c>
    </row>
    <row r="49" spans="1:8">
      <c r="A49" s="25" t="s">
        <v>96</v>
      </c>
      <c r="B49" s="25" t="s">
        <v>94</v>
      </c>
      <c r="C49" s="25">
        <v>64</v>
      </c>
      <c r="D49" s="25">
        <v>1097</v>
      </c>
      <c r="E49" s="25">
        <f t="shared" si="0"/>
        <v>70208</v>
      </c>
      <c r="F49" s="25">
        <f t="shared" si="1"/>
        <v>7020.8</v>
      </c>
      <c r="G49" s="25">
        <f t="shared" si="2"/>
        <v>7020.8</v>
      </c>
      <c r="H49" s="25" t="str">
        <f t="shared" ca="1" si="3"/>
        <v>=IF(E49&gt;30000,E49*0.1,0)</v>
      </c>
    </row>
    <row r="50" spans="1:8">
      <c r="A50" s="25" t="s">
        <v>109</v>
      </c>
      <c r="B50" s="25" t="s">
        <v>92</v>
      </c>
      <c r="C50" s="25">
        <v>88</v>
      </c>
      <c r="D50" s="25">
        <v>1352</v>
      </c>
      <c r="E50" s="25">
        <f t="shared" si="0"/>
        <v>118976</v>
      </c>
      <c r="F50" s="25">
        <f t="shared" si="1"/>
        <v>11897.6</v>
      </c>
      <c r="G50" s="25">
        <f t="shared" si="2"/>
        <v>11897.6</v>
      </c>
      <c r="H50" s="25" t="str">
        <f t="shared" ca="1" si="3"/>
        <v>=IF(E50&gt;30000,E50*0.1,0)</v>
      </c>
    </row>
    <row r="51" spans="1:8">
      <c r="A51" s="25" t="s">
        <v>90</v>
      </c>
      <c r="B51" s="25" t="s">
        <v>94</v>
      </c>
      <c r="C51" s="25">
        <v>44</v>
      </c>
      <c r="D51" s="25">
        <v>1258</v>
      </c>
      <c r="E51" s="25">
        <f t="shared" si="0"/>
        <v>55352</v>
      </c>
      <c r="F51" s="25">
        <f t="shared" si="1"/>
        <v>5535.2000000000007</v>
      </c>
      <c r="G51" s="25">
        <f t="shared" si="2"/>
        <v>5535.2000000000007</v>
      </c>
      <c r="H51" s="25" t="str">
        <f t="shared" ca="1" si="3"/>
        <v>=IF(E51&gt;30000,E51*0.1,0)</v>
      </c>
    </row>
    <row r="52" spans="1:8">
      <c r="A52" s="25" t="s">
        <v>96</v>
      </c>
      <c r="B52" s="25" t="s">
        <v>97</v>
      </c>
      <c r="C52" s="25">
        <v>91</v>
      </c>
      <c r="D52" s="25">
        <v>1279</v>
      </c>
      <c r="E52" s="25">
        <f t="shared" si="0"/>
        <v>116389</v>
      </c>
      <c r="F52" s="25">
        <f t="shared" si="1"/>
        <v>11638.900000000001</v>
      </c>
      <c r="G52" s="25">
        <f t="shared" si="2"/>
        <v>11638.900000000001</v>
      </c>
      <c r="H52" s="25" t="str">
        <f t="shared" ca="1" si="3"/>
        <v>=IF(E52&gt;30000,E52*0.1,0)</v>
      </c>
    </row>
    <row r="53" spans="1:8">
      <c r="A53" s="25" t="s">
        <v>104</v>
      </c>
      <c r="B53" s="25" t="s">
        <v>105</v>
      </c>
      <c r="C53" s="25">
        <v>69</v>
      </c>
      <c r="D53" s="25">
        <v>1435</v>
      </c>
      <c r="E53" s="25">
        <f t="shared" si="0"/>
        <v>99015</v>
      </c>
      <c r="F53" s="25">
        <f t="shared" si="1"/>
        <v>9901.5</v>
      </c>
      <c r="G53" s="25">
        <f t="shared" si="2"/>
        <v>9901.5</v>
      </c>
      <c r="H53" s="25" t="str">
        <f t="shared" ca="1" si="3"/>
        <v>=IF(E53&gt;30000,E53*0.1,0)</v>
      </c>
    </row>
    <row r="54" spans="1:8">
      <c r="A54" s="25" t="s">
        <v>104</v>
      </c>
      <c r="B54" s="25" t="s">
        <v>105</v>
      </c>
      <c r="C54" s="25">
        <v>45</v>
      </c>
      <c r="D54" s="25">
        <v>1324</v>
      </c>
      <c r="E54" s="25">
        <f t="shared" si="0"/>
        <v>59580</v>
      </c>
      <c r="F54" s="25">
        <f t="shared" si="1"/>
        <v>5958</v>
      </c>
      <c r="G54" s="25">
        <f t="shared" si="2"/>
        <v>5958</v>
      </c>
      <c r="H54" s="25" t="str">
        <f t="shared" ca="1" si="3"/>
        <v>=IF(E54&gt;30000,E54*0.1,0)</v>
      </c>
    </row>
    <row r="55" spans="1:8">
      <c r="A55" s="25" t="s">
        <v>109</v>
      </c>
      <c r="B55" s="25" t="s">
        <v>97</v>
      </c>
      <c r="C55" s="25">
        <v>8</v>
      </c>
      <c r="D55" s="25">
        <v>1254</v>
      </c>
      <c r="E55" s="25">
        <f t="shared" si="0"/>
        <v>10032</v>
      </c>
      <c r="F55" s="25">
        <f t="shared" si="1"/>
        <v>0</v>
      </c>
      <c r="G55" s="25">
        <f t="shared" si="2"/>
        <v>0</v>
      </c>
      <c r="H55" s="25" t="str">
        <f t="shared" ca="1" si="3"/>
        <v>=IF(E55&gt;30000,E55*0.1,0)</v>
      </c>
    </row>
    <row r="56" spans="1:8">
      <c r="A56" s="25" t="s">
        <v>99</v>
      </c>
      <c r="B56" s="25" t="s">
        <v>91</v>
      </c>
      <c r="C56" s="25">
        <v>80</v>
      </c>
      <c r="D56" s="25">
        <v>1322</v>
      </c>
      <c r="E56" s="25">
        <f t="shared" si="0"/>
        <v>105760</v>
      </c>
      <c r="F56" s="25">
        <f t="shared" si="1"/>
        <v>10576</v>
      </c>
      <c r="G56" s="25">
        <f t="shared" si="2"/>
        <v>10576</v>
      </c>
      <c r="H56" s="25" t="str">
        <f t="shared" ca="1" si="3"/>
        <v>=IF(E56&gt;30000,E56*0.1,0)</v>
      </c>
    </row>
    <row r="57" spans="1:8">
      <c r="A57" s="25" t="s">
        <v>90</v>
      </c>
      <c r="B57" s="25" t="s">
        <v>100</v>
      </c>
      <c r="C57" s="25">
        <v>65</v>
      </c>
      <c r="D57" s="25">
        <v>1341</v>
      </c>
      <c r="E57" s="25">
        <f t="shared" si="0"/>
        <v>87165</v>
      </c>
      <c r="F57" s="25">
        <f t="shared" si="1"/>
        <v>8716.5</v>
      </c>
      <c r="G57" s="25">
        <f t="shared" si="2"/>
        <v>8716.5</v>
      </c>
      <c r="H57" s="25" t="str">
        <f t="shared" ca="1" si="3"/>
        <v>=IF(E57&gt;30000,E57*0.1,0)</v>
      </c>
    </row>
    <row r="58" spans="1:8">
      <c r="A58" s="25" t="s">
        <v>90</v>
      </c>
      <c r="B58" s="25" t="s">
        <v>92</v>
      </c>
      <c r="C58" s="25">
        <v>83</v>
      </c>
      <c r="D58" s="25">
        <v>1268</v>
      </c>
      <c r="E58" s="25">
        <f t="shared" si="0"/>
        <v>105244</v>
      </c>
      <c r="F58" s="25">
        <f t="shared" si="1"/>
        <v>10524.400000000001</v>
      </c>
      <c r="G58" s="25">
        <f t="shared" si="2"/>
        <v>10524.400000000001</v>
      </c>
      <c r="H58" s="25" t="str">
        <f t="shared" ca="1" si="3"/>
        <v>=IF(E58&gt;30000,E58*0.1,0)</v>
      </c>
    </row>
    <row r="59" spans="1:8">
      <c r="A59" s="25" t="s">
        <v>96</v>
      </c>
      <c r="B59" s="25" t="s">
        <v>105</v>
      </c>
      <c r="C59" s="25">
        <v>91</v>
      </c>
      <c r="D59" s="25">
        <v>1229</v>
      </c>
      <c r="E59" s="25">
        <f t="shared" si="0"/>
        <v>111839</v>
      </c>
      <c r="F59" s="25">
        <f t="shared" si="1"/>
        <v>11183.900000000001</v>
      </c>
      <c r="G59" s="25">
        <f t="shared" si="2"/>
        <v>11183.900000000001</v>
      </c>
      <c r="H59" s="25" t="str">
        <f t="shared" ca="1" si="3"/>
        <v>=IF(E59&gt;30000,E59*0.1,0)</v>
      </c>
    </row>
    <row r="60" spans="1:8">
      <c r="A60" s="25" t="s">
        <v>104</v>
      </c>
      <c r="B60" s="25" t="s">
        <v>107</v>
      </c>
      <c r="C60" s="25">
        <v>46</v>
      </c>
      <c r="D60" s="25">
        <v>1461</v>
      </c>
      <c r="E60" s="25">
        <f t="shared" si="0"/>
        <v>67206</v>
      </c>
      <c r="F60" s="25">
        <f t="shared" si="1"/>
        <v>6720.6</v>
      </c>
      <c r="G60" s="25">
        <f t="shared" si="2"/>
        <v>6720.6</v>
      </c>
      <c r="H60" s="25" t="str">
        <f t="shared" ca="1" si="3"/>
        <v>=IF(E60&gt;30000,E60*0.1,0)</v>
      </c>
    </row>
    <row r="61" spans="1:8">
      <c r="A61" s="25" t="s">
        <v>109</v>
      </c>
      <c r="B61" s="25" t="s">
        <v>107</v>
      </c>
      <c r="C61" s="25">
        <v>54</v>
      </c>
      <c r="D61" s="25">
        <v>1132</v>
      </c>
      <c r="E61" s="25">
        <f t="shared" si="0"/>
        <v>61128</v>
      </c>
      <c r="F61" s="25">
        <f t="shared" si="1"/>
        <v>6112.8</v>
      </c>
      <c r="G61" s="25">
        <f t="shared" si="2"/>
        <v>6112.8</v>
      </c>
      <c r="H61" s="25" t="str">
        <f t="shared" ca="1" si="3"/>
        <v>=IF(E61&gt;30000,E61*0.1,0)</v>
      </c>
    </row>
    <row r="62" spans="1:8">
      <c r="A62" s="25" t="s">
        <v>96</v>
      </c>
      <c r="B62" s="25" t="s">
        <v>107</v>
      </c>
      <c r="C62" s="25">
        <v>78</v>
      </c>
      <c r="D62" s="25">
        <v>1237</v>
      </c>
      <c r="E62" s="25">
        <f t="shared" si="0"/>
        <v>96486</v>
      </c>
      <c r="F62" s="25">
        <f t="shared" si="1"/>
        <v>9648.6</v>
      </c>
      <c r="G62" s="25">
        <f t="shared" si="2"/>
        <v>9648.6</v>
      </c>
      <c r="H62" s="25" t="str">
        <f t="shared" ca="1" si="3"/>
        <v>=IF(E62&gt;30000,E62*0.1,0)</v>
      </c>
    </row>
    <row r="63" spans="1:8">
      <c r="A63" s="25" t="s">
        <v>96</v>
      </c>
      <c r="B63" s="25" t="s">
        <v>107</v>
      </c>
      <c r="C63" s="25">
        <v>46</v>
      </c>
      <c r="D63" s="25">
        <v>1120</v>
      </c>
      <c r="E63" s="25">
        <f t="shared" si="0"/>
        <v>51520</v>
      </c>
      <c r="F63" s="25">
        <f t="shared" si="1"/>
        <v>5152</v>
      </c>
      <c r="G63" s="25">
        <f t="shared" si="2"/>
        <v>5152</v>
      </c>
      <c r="H63" s="25" t="str">
        <f t="shared" ca="1" si="3"/>
        <v>=IF(E63&gt;30000,E63*0.1,0)</v>
      </c>
    </row>
    <row r="64" spans="1:8">
      <c r="A64" s="25" t="s">
        <v>90</v>
      </c>
      <c r="B64" s="25" t="s">
        <v>94</v>
      </c>
      <c r="C64" s="25">
        <v>38</v>
      </c>
      <c r="D64" s="25">
        <v>1295</v>
      </c>
      <c r="E64" s="25">
        <f t="shared" si="0"/>
        <v>49210</v>
      </c>
      <c r="F64" s="25">
        <f t="shared" si="1"/>
        <v>4921</v>
      </c>
      <c r="G64" s="25">
        <f t="shared" si="2"/>
        <v>4921</v>
      </c>
      <c r="H64" s="25" t="str">
        <f t="shared" ca="1" si="3"/>
        <v>=IF(E64&gt;30000,E64*0.1,0)</v>
      </c>
    </row>
    <row r="65" spans="1:8">
      <c r="A65" s="25" t="s">
        <v>109</v>
      </c>
      <c r="B65" s="25" t="s">
        <v>92</v>
      </c>
      <c r="C65" s="25">
        <v>10</v>
      </c>
      <c r="D65" s="25">
        <v>1261</v>
      </c>
      <c r="E65" s="25">
        <f t="shared" si="0"/>
        <v>12610</v>
      </c>
      <c r="F65" s="25">
        <f t="shared" si="1"/>
        <v>0</v>
      </c>
      <c r="G65" s="25">
        <f t="shared" si="2"/>
        <v>0</v>
      </c>
      <c r="H65" s="25" t="str">
        <f t="shared" ca="1" si="3"/>
        <v>=IF(E65&gt;30000,E65*0.1,0)</v>
      </c>
    </row>
    <row r="66" spans="1:8">
      <c r="A66" s="25" t="s">
        <v>96</v>
      </c>
      <c r="B66" s="25" t="s">
        <v>97</v>
      </c>
      <c r="C66" s="25">
        <v>17</v>
      </c>
      <c r="D66" s="25">
        <v>1245</v>
      </c>
      <c r="E66" s="25">
        <f t="shared" ref="E66:E129" si="5">C66*D66</f>
        <v>21165</v>
      </c>
      <c r="F66" s="25">
        <f t="shared" ref="F66:F129" si="6">IF(E66&gt;=20000,E66*10%,0)</f>
        <v>2116.5</v>
      </c>
      <c r="G66" s="25">
        <f t="shared" ref="G66:G129" si="7">IF(E66&gt;30000,E66*0.1,0)</f>
        <v>0</v>
      </c>
      <c r="H66" s="25" t="str">
        <f t="shared" ref="H66:H129" ca="1" si="8">_xlfn.FORMULATEXT(G66)</f>
        <v>=IF(E66&gt;30000,E66*0.1,0)</v>
      </c>
    </row>
    <row r="67" spans="1:8">
      <c r="A67" s="25" t="s">
        <v>99</v>
      </c>
      <c r="B67" s="25" t="s">
        <v>100</v>
      </c>
      <c r="C67" s="25">
        <v>31</v>
      </c>
      <c r="D67" s="25">
        <v>1079</v>
      </c>
      <c r="E67" s="25">
        <f t="shared" si="5"/>
        <v>33449</v>
      </c>
      <c r="F67" s="25">
        <f t="shared" si="6"/>
        <v>3344.9</v>
      </c>
      <c r="G67" s="25">
        <f t="shared" si="7"/>
        <v>3344.9</v>
      </c>
      <c r="H67" s="25" t="str">
        <f t="shared" ca="1" si="8"/>
        <v>=IF(E67&gt;30000,E67*0.1,0)</v>
      </c>
    </row>
    <row r="68" spans="1:8">
      <c r="A68" s="25" t="s">
        <v>110</v>
      </c>
      <c r="B68" s="25" t="s">
        <v>105</v>
      </c>
      <c r="C68" s="25">
        <v>8</v>
      </c>
      <c r="D68" s="25">
        <v>1298</v>
      </c>
      <c r="E68" s="25">
        <f t="shared" si="5"/>
        <v>10384</v>
      </c>
      <c r="F68" s="25">
        <f t="shared" si="6"/>
        <v>0</v>
      </c>
      <c r="G68" s="25">
        <f t="shared" si="7"/>
        <v>0</v>
      </c>
      <c r="H68" s="25" t="str">
        <f t="shared" ca="1" si="8"/>
        <v>=IF(E68&gt;30000,E68*0.1,0)</v>
      </c>
    </row>
    <row r="69" spans="1:8">
      <c r="A69" s="25" t="s">
        <v>99</v>
      </c>
      <c r="B69" s="25" t="s">
        <v>100</v>
      </c>
      <c r="C69" s="25">
        <v>62</v>
      </c>
      <c r="D69" s="25">
        <v>1182</v>
      </c>
      <c r="E69" s="25">
        <f t="shared" si="5"/>
        <v>73284</v>
      </c>
      <c r="F69" s="25">
        <f t="shared" si="6"/>
        <v>7328.4000000000005</v>
      </c>
      <c r="G69" s="25">
        <f t="shared" si="7"/>
        <v>7328.4000000000005</v>
      </c>
      <c r="H69" s="25" t="str">
        <f t="shared" ca="1" si="8"/>
        <v>=IF(E69&gt;30000,E69*0.1,0)</v>
      </c>
    </row>
    <row r="70" spans="1:8">
      <c r="A70" s="25" t="s">
        <v>104</v>
      </c>
      <c r="B70" s="25" t="s">
        <v>97</v>
      </c>
      <c r="C70" s="25">
        <v>27</v>
      </c>
      <c r="D70" s="25">
        <v>1345</v>
      </c>
      <c r="E70" s="25">
        <f t="shared" si="5"/>
        <v>36315</v>
      </c>
      <c r="F70" s="25">
        <f t="shared" si="6"/>
        <v>3631.5</v>
      </c>
      <c r="G70" s="25">
        <f t="shared" si="7"/>
        <v>3631.5</v>
      </c>
      <c r="H70" s="25" t="str">
        <f t="shared" ca="1" si="8"/>
        <v>=IF(E70&gt;30000,E70*0.1,0)</v>
      </c>
    </row>
    <row r="71" spans="1:8">
      <c r="A71" s="25" t="s">
        <v>104</v>
      </c>
      <c r="B71" s="25" t="s">
        <v>100</v>
      </c>
      <c r="C71" s="25">
        <v>50</v>
      </c>
      <c r="D71" s="25">
        <v>1189</v>
      </c>
      <c r="E71" s="25">
        <f t="shared" si="5"/>
        <v>59450</v>
      </c>
      <c r="F71" s="25">
        <f t="shared" si="6"/>
        <v>5945</v>
      </c>
      <c r="G71" s="25">
        <f t="shared" si="7"/>
        <v>5945</v>
      </c>
      <c r="H71" s="25" t="str">
        <f t="shared" ca="1" si="8"/>
        <v>=IF(E71&gt;30000,E71*0.1,0)</v>
      </c>
    </row>
    <row r="72" spans="1:8">
      <c r="A72" s="25" t="s">
        <v>110</v>
      </c>
      <c r="B72" s="25" t="s">
        <v>97</v>
      </c>
      <c r="C72" s="25">
        <v>22</v>
      </c>
      <c r="D72" s="25">
        <v>1246</v>
      </c>
      <c r="E72" s="25">
        <f t="shared" si="5"/>
        <v>27412</v>
      </c>
      <c r="F72" s="25">
        <f t="shared" si="6"/>
        <v>2741.2000000000003</v>
      </c>
      <c r="G72" s="25">
        <f t="shared" si="7"/>
        <v>0</v>
      </c>
      <c r="H72" s="25" t="str">
        <f t="shared" ca="1" si="8"/>
        <v>=IF(E72&gt;30000,E72*0.1,0)</v>
      </c>
    </row>
    <row r="73" spans="1:8">
      <c r="A73" s="25" t="s">
        <v>104</v>
      </c>
      <c r="B73" s="25" t="s">
        <v>91</v>
      </c>
      <c r="C73" s="25">
        <v>78</v>
      </c>
      <c r="D73" s="25">
        <v>1431</v>
      </c>
      <c r="E73" s="25">
        <f t="shared" si="5"/>
        <v>111618</v>
      </c>
      <c r="F73" s="25">
        <f t="shared" si="6"/>
        <v>11161.800000000001</v>
      </c>
      <c r="G73" s="25">
        <f t="shared" si="7"/>
        <v>11161.800000000001</v>
      </c>
      <c r="H73" s="25" t="str">
        <f t="shared" ca="1" si="8"/>
        <v>=IF(E73&gt;30000,E73*0.1,0)</v>
      </c>
    </row>
    <row r="74" spans="1:8">
      <c r="A74" s="25" t="s">
        <v>110</v>
      </c>
      <c r="B74" s="25" t="s">
        <v>92</v>
      </c>
      <c r="C74" s="25">
        <v>3</v>
      </c>
      <c r="D74" s="25">
        <v>1429</v>
      </c>
      <c r="E74" s="25">
        <f t="shared" si="5"/>
        <v>4287</v>
      </c>
      <c r="F74" s="25">
        <f t="shared" si="6"/>
        <v>0</v>
      </c>
      <c r="G74" s="25">
        <f t="shared" si="7"/>
        <v>0</v>
      </c>
      <c r="H74" s="25" t="str">
        <f t="shared" ca="1" si="8"/>
        <v>=IF(E74&gt;30000,E74*0.1,0)</v>
      </c>
    </row>
    <row r="75" spans="1:8">
      <c r="A75" s="25" t="s">
        <v>96</v>
      </c>
      <c r="B75" s="25" t="s">
        <v>91</v>
      </c>
      <c r="C75" s="25">
        <v>88</v>
      </c>
      <c r="D75" s="25">
        <v>1230</v>
      </c>
      <c r="E75" s="25">
        <f t="shared" si="5"/>
        <v>108240</v>
      </c>
      <c r="F75" s="25">
        <f t="shared" si="6"/>
        <v>10824</v>
      </c>
      <c r="G75" s="25">
        <f t="shared" si="7"/>
        <v>10824</v>
      </c>
      <c r="H75" s="25" t="str">
        <f t="shared" ca="1" si="8"/>
        <v>=IF(E75&gt;30000,E75*0.1,0)</v>
      </c>
    </row>
    <row r="76" spans="1:8">
      <c r="A76" s="25" t="s">
        <v>104</v>
      </c>
      <c r="B76" s="25" t="s">
        <v>107</v>
      </c>
      <c r="C76" s="25">
        <v>21</v>
      </c>
      <c r="D76" s="25">
        <v>1407</v>
      </c>
      <c r="E76" s="25">
        <f t="shared" si="5"/>
        <v>29547</v>
      </c>
      <c r="F76" s="25">
        <f t="shared" si="6"/>
        <v>2954.7000000000003</v>
      </c>
      <c r="G76" s="25">
        <f t="shared" si="7"/>
        <v>0</v>
      </c>
      <c r="H76" s="25" t="str">
        <f t="shared" ca="1" si="8"/>
        <v>=IF(E76&gt;30000,E76*0.1,0)</v>
      </c>
    </row>
    <row r="77" spans="1:8">
      <c r="A77" s="25" t="s">
        <v>99</v>
      </c>
      <c r="B77" s="25" t="s">
        <v>107</v>
      </c>
      <c r="C77" s="25">
        <v>93</v>
      </c>
      <c r="D77" s="25">
        <v>1283</v>
      </c>
      <c r="E77" s="25">
        <f t="shared" si="5"/>
        <v>119319</v>
      </c>
      <c r="F77" s="25">
        <f t="shared" si="6"/>
        <v>11931.900000000001</v>
      </c>
      <c r="G77" s="25">
        <f t="shared" si="7"/>
        <v>11931.900000000001</v>
      </c>
      <c r="H77" s="25" t="str">
        <f t="shared" ca="1" si="8"/>
        <v>=IF(E77&gt;30000,E77*0.1,0)</v>
      </c>
    </row>
    <row r="78" spans="1:8">
      <c r="A78" s="25" t="s">
        <v>109</v>
      </c>
      <c r="B78" s="25" t="s">
        <v>97</v>
      </c>
      <c r="C78" s="25">
        <v>11</v>
      </c>
      <c r="D78" s="25">
        <v>1085</v>
      </c>
      <c r="E78" s="25">
        <f t="shared" si="5"/>
        <v>11935</v>
      </c>
      <c r="F78" s="25">
        <f t="shared" si="6"/>
        <v>0</v>
      </c>
      <c r="G78" s="25">
        <f t="shared" si="7"/>
        <v>0</v>
      </c>
      <c r="H78" s="25" t="str">
        <f t="shared" ca="1" si="8"/>
        <v>=IF(E78&gt;30000,E78*0.1,0)</v>
      </c>
    </row>
    <row r="79" spans="1:8">
      <c r="A79" s="25" t="s">
        <v>110</v>
      </c>
      <c r="B79" s="25" t="s">
        <v>107</v>
      </c>
      <c r="C79" s="25">
        <v>41</v>
      </c>
      <c r="D79" s="25">
        <v>1042</v>
      </c>
      <c r="E79" s="25">
        <f t="shared" si="5"/>
        <v>42722</v>
      </c>
      <c r="F79" s="25">
        <f t="shared" si="6"/>
        <v>4272.2</v>
      </c>
      <c r="G79" s="25">
        <f t="shared" si="7"/>
        <v>4272.2</v>
      </c>
      <c r="H79" s="25" t="str">
        <f t="shared" ca="1" si="8"/>
        <v>=IF(E79&gt;30000,E79*0.1,0)</v>
      </c>
    </row>
    <row r="80" spans="1:8">
      <c r="A80" s="25" t="s">
        <v>109</v>
      </c>
      <c r="B80" s="25" t="s">
        <v>97</v>
      </c>
      <c r="C80" s="25">
        <v>20</v>
      </c>
      <c r="D80" s="25">
        <v>1500</v>
      </c>
      <c r="E80" s="25">
        <f t="shared" si="5"/>
        <v>30000</v>
      </c>
      <c r="F80" s="25">
        <f t="shared" si="6"/>
        <v>3000</v>
      </c>
      <c r="G80" s="25">
        <f t="shared" si="7"/>
        <v>0</v>
      </c>
      <c r="H80" s="25" t="str">
        <f t="shared" ca="1" si="8"/>
        <v>=IF(E80&gt;30000,E80*0.1,0)</v>
      </c>
    </row>
    <row r="81" spans="1:8">
      <c r="A81" s="25" t="s">
        <v>96</v>
      </c>
      <c r="B81" s="25" t="s">
        <v>105</v>
      </c>
      <c r="C81" s="25">
        <v>43</v>
      </c>
      <c r="D81" s="25">
        <v>1099</v>
      </c>
      <c r="E81" s="25">
        <f t="shared" si="5"/>
        <v>47257</v>
      </c>
      <c r="F81" s="25">
        <f t="shared" si="6"/>
        <v>4725.7</v>
      </c>
      <c r="G81" s="25">
        <f t="shared" si="7"/>
        <v>4725.7</v>
      </c>
      <c r="H81" s="25" t="str">
        <f t="shared" ca="1" si="8"/>
        <v>=IF(E81&gt;30000,E81*0.1,0)</v>
      </c>
    </row>
    <row r="82" spans="1:8">
      <c r="A82" s="25" t="s">
        <v>99</v>
      </c>
      <c r="B82" s="25" t="s">
        <v>91</v>
      </c>
      <c r="C82" s="25">
        <v>65</v>
      </c>
      <c r="D82" s="25">
        <v>1490</v>
      </c>
      <c r="E82" s="25">
        <f t="shared" si="5"/>
        <v>96850</v>
      </c>
      <c r="F82" s="25">
        <f t="shared" si="6"/>
        <v>9685</v>
      </c>
      <c r="G82" s="25">
        <f t="shared" si="7"/>
        <v>9685</v>
      </c>
      <c r="H82" s="25" t="str">
        <f t="shared" ca="1" si="8"/>
        <v>=IF(E82&gt;30000,E82*0.1,0)</v>
      </c>
    </row>
    <row r="83" spans="1:8">
      <c r="A83" s="25" t="s">
        <v>109</v>
      </c>
      <c r="B83" s="25" t="s">
        <v>92</v>
      </c>
      <c r="C83" s="25">
        <v>61</v>
      </c>
      <c r="D83" s="25">
        <v>1139</v>
      </c>
      <c r="E83" s="25">
        <f t="shared" si="5"/>
        <v>69479</v>
      </c>
      <c r="F83" s="25">
        <f t="shared" si="6"/>
        <v>6947.9000000000005</v>
      </c>
      <c r="G83" s="25">
        <f t="shared" si="7"/>
        <v>6947.9000000000005</v>
      </c>
      <c r="H83" s="25" t="str">
        <f t="shared" ca="1" si="8"/>
        <v>=IF(E83&gt;30000,E83*0.1,0)</v>
      </c>
    </row>
    <row r="84" spans="1:8">
      <c r="A84" s="25" t="s">
        <v>110</v>
      </c>
      <c r="B84" s="25" t="s">
        <v>94</v>
      </c>
      <c r="C84" s="25">
        <v>51</v>
      </c>
      <c r="D84" s="25">
        <v>1022</v>
      </c>
      <c r="E84" s="25">
        <f t="shared" si="5"/>
        <v>52122</v>
      </c>
      <c r="F84" s="25">
        <f t="shared" si="6"/>
        <v>5212.2000000000007</v>
      </c>
      <c r="G84" s="25">
        <f t="shared" si="7"/>
        <v>5212.2000000000007</v>
      </c>
      <c r="H84" s="25" t="str">
        <f t="shared" ca="1" si="8"/>
        <v>=IF(E84&gt;30000,E84*0.1,0)</v>
      </c>
    </row>
    <row r="85" spans="1:8">
      <c r="A85" s="25" t="s">
        <v>104</v>
      </c>
      <c r="B85" s="25" t="s">
        <v>105</v>
      </c>
      <c r="C85" s="25">
        <v>65</v>
      </c>
      <c r="D85" s="25">
        <v>1113</v>
      </c>
      <c r="E85" s="25">
        <f t="shared" si="5"/>
        <v>72345</v>
      </c>
      <c r="F85" s="25">
        <f t="shared" si="6"/>
        <v>7234.5</v>
      </c>
      <c r="G85" s="25">
        <f t="shared" si="7"/>
        <v>7234.5</v>
      </c>
      <c r="H85" s="25" t="str">
        <f t="shared" ca="1" si="8"/>
        <v>=IF(E85&gt;30000,E85*0.1,0)</v>
      </c>
    </row>
    <row r="86" spans="1:8">
      <c r="A86" s="25" t="s">
        <v>99</v>
      </c>
      <c r="B86" s="25" t="s">
        <v>91</v>
      </c>
      <c r="C86" s="25">
        <v>81</v>
      </c>
      <c r="D86" s="25">
        <v>1135</v>
      </c>
      <c r="E86" s="25">
        <f t="shared" si="5"/>
        <v>91935</v>
      </c>
      <c r="F86" s="25">
        <f t="shared" si="6"/>
        <v>9193.5</v>
      </c>
      <c r="G86" s="25">
        <f t="shared" si="7"/>
        <v>9193.5</v>
      </c>
      <c r="H86" s="25" t="str">
        <f t="shared" ca="1" si="8"/>
        <v>=IF(E86&gt;30000,E86*0.1,0)</v>
      </c>
    </row>
    <row r="87" spans="1:8">
      <c r="A87" s="25" t="s">
        <v>99</v>
      </c>
      <c r="B87" s="25" t="s">
        <v>100</v>
      </c>
      <c r="C87" s="25">
        <v>4</v>
      </c>
      <c r="D87" s="25">
        <v>1018</v>
      </c>
      <c r="E87" s="25">
        <f t="shared" si="5"/>
        <v>4072</v>
      </c>
      <c r="F87" s="25">
        <f t="shared" si="6"/>
        <v>0</v>
      </c>
      <c r="G87" s="25">
        <f t="shared" si="7"/>
        <v>0</v>
      </c>
      <c r="H87" s="25" t="str">
        <f t="shared" ca="1" si="8"/>
        <v>=IF(E87&gt;30000,E87*0.1,0)</v>
      </c>
    </row>
    <row r="88" spans="1:8">
      <c r="A88" s="25" t="s">
        <v>99</v>
      </c>
      <c r="B88" s="25" t="s">
        <v>91</v>
      </c>
      <c r="C88" s="25">
        <v>45</v>
      </c>
      <c r="D88" s="25">
        <v>1202</v>
      </c>
      <c r="E88" s="25">
        <f t="shared" si="5"/>
        <v>54090</v>
      </c>
      <c r="F88" s="25">
        <f t="shared" si="6"/>
        <v>5409</v>
      </c>
      <c r="G88" s="25">
        <f t="shared" si="7"/>
        <v>5409</v>
      </c>
      <c r="H88" s="25" t="str">
        <f t="shared" ca="1" si="8"/>
        <v>=IF(E88&gt;30000,E88*0.1,0)</v>
      </c>
    </row>
    <row r="89" spans="1:8">
      <c r="A89" s="25" t="s">
        <v>90</v>
      </c>
      <c r="B89" s="25" t="s">
        <v>94</v>
      </c>
      <c r="C89" s="25">
        <v>14</v>
      </c>
      <c r="D89" s="25">
        <v>1254</v>
      </c>
      <c r="E89" s="25">
        <f t="shared" si="5"/>
        <v>17556</v>
      </c>
      <c r="F89" s="25">
        <f t="shared" si="6"/>
        <v>0</v>
      </c>
      <c r="G89" s="25">
        <f t="shared" si="7"/>
        <v>0</v>
      </c>
      <c r="H89" s="25" t="str">
        <f t="shared" ca="1" si="8"/>
        <v>=IF(E89&gt;30000,E89*0.1,0)</v>
      </c>
    </row>
    <row r="90" spans="1:8">
      <c r="A90" s="25" t="s">
        <v>110</v>
      </c>
      <c r="B90" s="25" t="s">
        <v>94</v>
      </c>
      <c r="C90" s="25">
        <v>93</v>
      </c>
      <c r="D90" s="25">
        <v>1254</v>
      </c>
      <c r="E90" s="25">
        <f t="shared" si="5"/>
        <v>116622</v>
      </c>
      <c r="F90" s="25">
        <f t="shared" si="6"/>
        <v>11662.2</v>
      </c>
      <c r="G90" s="25">
        <f t="shared" si="7"/>
        <v>11662.2</v>
      </c>
      <c r="H90" s="25" t="str">
        <f t="shared" ca="1" si="8"/>
        <v>=IF(E90&gt;30000,E90*0.1,0)</v>
      </c>
    </row>
    <row r="91" spans="1:8">
      <c r="A91" s="25" t="s">
        <v>104</v>
      </c>
      <c r="B91" s="25" t="s">
        <v>97</v>
      </c>
      <c r="C91" s="25">
        <v>14</v>
      </c>
      <c r="D91" s="25">
        <v>1349</v>
      </c>
      <c r="E91" s="25">
        <f t="shared" si="5"/>
        <v>18886</v>
      </c>
      <c r="F91" s="25">
        <f t="shared" si="6"/>
        <v>0</v>
      </c>
      <c r="G91" s="25">
        <f t="shared" si="7"/>
        <v>0</v>
      </c>
      <c r="H91" s="25" t="str">
        <f t="shared" ca="1" si="8"/>
        <v>=IF(E91&gt;30000,E91*0.1,0)</v>
      </c>
    </row>
    <row r="92" spans="1:8">
      <c r="A92" s="25" t="s">
        <v>96</v>
      </c>
      <c r="B92" s="25" t="s">
        <v>91</v>
      </c>
      <c r="C92" s="25">
        <v>8</v>
      </c>
      <c r="D92" s="25">
        <v>1019</v>
      </c>
      <c r="E92" s="25">
        <f t="shared" si="5"/>
        <v>8152</v>
      </c>
      <c r="F92" s="25">
        <f t="shared" si="6"/>
        <v>0</v>
      </c>
      <c r="G92" s="25">
        <f t="shared" si="7"/>
        <v>0</v>
      </c>
      <c r="H92" s="25" t="str">
        <f t="shared" ca="1" si="8"/>
        <v>=IF(E92&gt;30000,E92*0.1,0)</v>
      </c>
    </row>
    <row r="93" spans="1:8">
      <c r="A93" s="25" t="s">
        <v>110</v>
      </c>
      <c r="B93" s="25" t="s">
        <v>100</v>
      </c>
      <c r="C93" s="25">
        <v>73</v>
      </c>
      <c r="D93" s="25">
        <v>1306</v>
      </c>
      <c r="E93" s="25">
        <f t="shared" si="5"/>
        <v>95338</v>
      </c>
      <c r="F93" s="25">
        <f t="shared" si="6"/>
        <v>9533.8000000000011</v>
      </c>
      <c r="G93" s="25">
        <f t="shared" si="7"/>
        <v>9533.8000000000011</v>
      </c>
      <c r="H93" s="25" t="str">
        <f t="shared" ca="1" si="8"/>
        <v>=IF(E93&gt;30000,E93*0.1,0)</v>
      </c>
    </row>
    <row r="94" spans="1:8">
      <c r="A94" s="25" t="s">
        <v>109</v>
      </c>
      <c r="B94" s="25" t="s">
        <v>107</v>
      </c>
      <c r="C94" s="25">
        <v>72</v>
      </c>
      <c r="D94" s="25">
        <v>1299</v>
      </c>
      <c r="E94" s="25">
        <f t="shared" si="5"/>
        <v>93528</v>
      </c>
      <c r="F94" s="25">
        <f t="shared" si="6"/>
        <v>9352.8000000000011</v>
      </c>
      <c r="G94" s="25">
        <f t="shared" si="7"/>
        <v>9352.8000000000011</v>
      </c>
      <c r="H94" s="25" t="str">
        <f t="shared" ca="1" si="8"/>
        <v>=IF(E94&gt;30000,E94*0.1,0)</v>
      </c>
    </row>
    <row r="95" spans="1:8">
      <c r="A95" s="25" t="s">
        <v>110</v>
      </c>
      <c r="B95" s="25" t="s">
        <v>91</v>
      </c>
      <c r="C95" s="25">
        <v>16</v>
      </c>
      <c r="D95" s="25">
        <v>1121</v>
      </c>
      <c r="E95" s="25">
        <f t="shared" si="5"/>
        <v>17936</v>
      </c>
      <c r="F95" s="25">
        <f t="shared" si="6"/>
        <v>0</v>
      </c>
      <c r="G95" s="25">
        <f t="shared" si="7"/>
        <v>0</v>
      </c>
      <c r="H95" s="25" t="str">
        <f t="shared" ca="1" si="8"/>
        <v>=IF(E95&gt;30000,E95*0.1,0)</v>
      </c>
    </row>
    <row r="96" spans="1:8">
      <c r="A96" s="25" t="s">
        <v>109</v>
      </c>
      <c r="B96" s="25" t="s">
        <v>105</v>
      </c>
      <c r="C96" s="25">
        <v>18</v>
      </c>
      <c r="D96" s="25">
        <v>1127</v>
      </c>
      <c r="E96" s="25">
        <f t="shared" si="5"/>
        <v>20286</v>
      </c>
      <c r="F96" s="25">
        <f t="shared" si="6"/>
        <v>2028.6000000000001</v>
      </c>
      <c r="G96" s="25">
        <f t="shared" si="7"/>
        <v>0</v>
      </c>
      <c r="H96" s="25" t="str">
        <f t="shared" ca="1" si="8"/>
        <v>=IF(E96&gt;30000,E96*0.1,0)</v>
      </c>
    </row>
    <row r="97" spans="1:8">
      <c r="A97" s="25" t="s">
        <v>90</v>
      </c>
      <c r="B97" s="25" t="s">
        <v>91</v>
      </c>
      <c r="C97" s="25">
        <v>63</v>
      </c>
      <c r="D97" s="25">
        <v>1070</v>
      </c>
      <c r="E97" s="25">
        <f t="shared" si="5"/>
        <v>67410</v>
      </c>
      <c r="F97" s="25">
        <f t="shared" si="6"/>
        <v>6741</v>
      </c>
      <c r="G97" s="25">
        <f t="shared" si="7"/>
        <v>6741</v>
      </c>
      <c r="H97" s="25" t="str">
        <f t="shared" ca="1" si="8"/>
        <v>=IF(E97&gt;30000,E97*0.1,0)</v>
      </c>
    </row>
    <row r="98" spans="1:8">
      <c r="A98" s="25" t="s">
        <v>109</v>
      </c>
      <c r="B98" s="25" t="s">
        <v>91</v>
      </c>
      <c r="C98" s="25">
        <v>38</v>
      </c>
      <c r="D98" s="25">
        <v>1486</v>
      </c>
      <c r="E98" s="25">
        <f t="shared" si="5"/>
        <v>56468</v>
      </c>
      <c r="F98" s="25">
        <f t="shared" si="6"/>
        <v>5646.8</v>
      </c>
      <c r="G98" s="25">
        <f t="shared" si="7"/>
        <v>5646.8</v>
      </c>
      <c r="H98" s="25" t="str">
        <f t="shared" ca="1" si="8"/>
        <v>=IF(E98&gt;30000,E98*0.1,0)</v>
      </c>
    </row>
    <row r="99" spans="1:8">
      <c r="A99" s="25" t="s">
        <v>110</v>
      </c>
      <c r="B99" s="25" t="s">
        <v>107</v>
      </c>
      <c r="C99" s="25">
        <v>30</v>
      </c>
      <c r="D99" s="25">
        <v>1245</v>
      </c>
      <c r="E99" s="25">
        <f t="shared" si="5"/>
        <v>37350</v>
      </c>
      <c r="F99" s="25">
        <f t="shared" si="6"/>
        <v>3735</v>
      </c>
      <c r="G99" s="25">
        <f t="shared" si="7"/>
        <v>3735</v>
      </c>
      <c r="H99" s="25" t="str">
        <f t="shared" ca="1" si="8"/>
        <v>=IF(E99&gt;30000,E99*0.1,0)</v>
      </c>
    </row>
    <row r="100" spans="1:8">
      <c r="A100" s="25" t="s">
        <v>110</v>
      </c>
      <c r="B100" s="25" t="s">
        <v>91</v>
      </c>
      <c r="C100" s="25">
        <v>9</v>
      </c>
      <c r="D100" s="25">
        <v>1250</v>
      </c>
      <c r="E100" s="25">
        <f t="shared" si="5"/>
        <v>11250</v>
      </c>
      <c r="F100" s="25">
        <f t="shared" si="6"/>
        <v>0</v>
      </c>
      <c r="G100" s="25">
        <f t="shared" si="7"/>
        <v>0</v>
      </c>
      <c r="H100" s="25" t="str">
        <f t="shared" ca="1" si="8"/>
        <v>=IF(E100&gt;30000,E100*0.1,0)</v>
      </c>
    </row>
    <row r="101" spans="1:8">
      <c r="A101" s="25" t="s">
        <v>99</v>
      </c>
      <c r="B101" s="25" t="s">
        <v>91</v>
      </c>
      <c r="C101" s="25">
        <v>60</v>
      </c>
      <c r="D101" s="25">
        <v>1102</v>
      </c>
      <c r="E101" s="25">
        <f t="shared" si="5"/>
        <v>66120</v>
      </c>
      <c r="F101" s="25">
        <f t="shared" si="6"/>
        <v>6612</v>
      </c>
      <c r="G101" s="25">
        <f t="shared" si="7"/>
        <v>6612</v>
      </c>
      <c r="H101" s="25" t="str">
        <f t="shared" ca="1" si="8"/>
        <v>=IF(E101&gt;30000,E101*0.1,0)</v>
      </c>
    </row>
    <row r="102" spans="1:8">
      <c r="A102" s="25" t="s">
        <v>104</v>
      </c>
      <c r="B102" s="25" t="s">
        <v>97</v>
      </c>
      <c r="C102" s="25">
        <v>46</v>
      </c>
      <c r="D102" s="25">
        <v>1021</v>
      </c>
      <c r="E102" s="25">
        <f t="shared" si="5"/>
        <v>46966</v>
      </c>
      <c r="F102" s="25">
        <f t="shared" si="6"/>
        <v>4696.6000000000004</v>
      </c>
      <c r="G102" s="25">
        <f t="shared" si="7"/>
        <v>4696.6000000000004</v>
      </c>
      <c r="H102" s="25" t="str">
        <f t="shared" ca="1" si="8"/>
        <v>=IF(E102&gt;30000,E102*0.1,0)</v>
      </c>
    </row>
    <row r="103" spans="1:8">
      <c r="A103" s="25" t="s">
        <v>90</v>
      </c>
      <c r="B103" s="25" t="s">
        <v>92</v>
      </c>
      <c r="C103" s="25">
        <v>26</v>
      </c>
      <c r="D103" s="25">
        <v>1053</v>
      </c>
      <c r="E103" s="25">
        <f t="shared" si="5"/>
        <v>27378</v>
      </c>
      <c r="F103" s="25">
        <f t="shared" si="6"/>
        <v>2737.8</v>
      </c>
      <c r="G103" s="25">
        <f t="shared" si="7"/>
        <v>0</v>
      </c>
      <c r="H103" s="25" t="str">
        <f t="shared" ca="1" si="8"/>
        <v>=IF(E103&gt;30000,E103*0.1,0)</v>
      </c>
    </row>
    <row r="104" spans="1:8">
      <c r="A104" s="25" t="s">
        <v>104</v>
      </c>
      <c r="B104" s="25" t="s">
        <v>105</v>
      </c>
      <c r="C104" s="25">
        <v>1</v>
      </c>
      <c r="D104" s="25">
        <v>1089</v>
      </c>
      <c r="E104" s="25">
        <f t="shared" si="5"/>
        <v>1089</v>
      </c>
      <c r="F104" s="25">
        <f t="shared" si="6"/>
        <v>0</v>
      </c>
      <c r="G104" s="25">
        <f t="shared" si="7"/>
        <v>0</v>
      </c>
      <c r="H104" s="25" t="str">
        <f t="shared" ca="1" si="8"/>
        <v>=IF(E104&gt;30000,E104*0.1,0)</v>
      </c>
    </row>
    <row r="105" spans="1:8">
      <c r="A105" s="25" t="s">
        <v>109</v>
      </c>
      <c r="B105" s="25" t="s">
        <v>100</v>
      </c>
      <c r="C105" s="25">
        <v>22</v>
      </c>
      <c r="D105" s="25">
        <v>1057</v>
      </c>
      <c r="E105" s="25">
        <f t="shared" si="5"/>
        <v>23254</v>
      </c>
      <c r="F105" s="25">
        <f t="shared" si="6"/>
        <v>2325.4</v>
      </c>
      <c r="G105" s="25">
        <f t="shared" si="7"/>
        <v>0</v>
      </c>
      <c r="H105" s="25" t="str">
        <f t="shared" ca="1" si="8"/>
        <v>=IF(E105&gt;30000,E105*0.1,0)</v>
      </c>
    </row>
    <row r="106" spans="1:8">
      <c r="A106" s="25" t="s">
        <v>110</v>
      </c>
      <c r="B106" s="25" t="s">
        <v>107</v>
      </c>
      <c r="C106" s="25">
        <v>35</v>
      </c>
      <c r="D106" s="25">
        <v>1341</v>
      </c>
      <c r="E106" s="25">
        <f t="shared" si="5"/>
        <v>46935</v>
      </c>
      <c r="F106" s="25">
        <f t="shared" si="6"/>
        <v>4693.5</v>
      </c>
      <c r="G106" s="25">
        <f t="shared" si="7"/>
        <v>4693.5</v>
      </c>
      <c r="H106" s="25" t="str">
        <f t="shared" ca="1" si="8"/>
        <v>=IF(E106&gt;30000,E106*0.1,0)</v>
      </c>
    </row>
    <row r="107" spans="1:8">
      <c r="A107" s="25" t="s">
        <v>96</v>
      </c>
      <c r="B107" s="25" t="s">
        <v>92</v>
      </c>
      <c r="C107" s="25">
        <v>34</v>
      </c>
      <c r="D107" s="25">
        <v>1229</v>
      </c>
      <c r="E107" s="25">
        <f t="shared" si="5"/>
        <v>41786</v>
      </c>
      <c r="F107" s="25">
        <f t="shared" si="6"/>
        <v>4178.6000000000004</v>
      </c>
      <c r="G107" s="25">
        <f t="shared" si="7"/>
        <v>4178.6000000000004</v>
      </c>
      <c r="H107" s="25" t="str">
        <f t="shared" ca="1" si="8"/>
        <v>=IF(E107&gt;30000,E107*0.1,0)</v>
      </c>
    </row>
    <row r="108" spans="1:8">
      <c r="A108" s="25" t="s">
        <v>96</v>
      </c>
      <c r="B108" s="25" t="s">
        <v>91</v>
      </c>
      <c r="C108" s="25">
        <v>97</v>
      </c>
      <c r="D108" s="25">
        <v>1201</v>
      </c>
      <c r="E108" s="25">
        <f t="shared" si="5"/>
        <v>116497</v>
      </c>
      <c r="F108" s="25">
        <f t="shared" si="6"/>
        <v>11649.7</v>
      </c>
      <c r="G108" s="25">
        <f t="shared" si="7"/>
        <v>11649.7</v>
      </c>
      <c r="H108" s="25" t="str">
        <f t="shared" ca="1" si="8"/>
        <v>=IF(E108&gt;30000,E108*0.1,0)</v>
      </c>
    </row>
    <row r="109" spans="1:8">
      <c r="A109" s="25" t="s">
        <v>90</v>
      </c>
      <c r="B109" s="25" t="s">
        <v>107</v>
      </c>
      <c r="C109" s="25">
        <v>86</v>
      </c>
      <c r="D109" s="25">
        <v>1010</v>
      </c>
      <c r="E109" s="25">
        <f t="shared" si="5"/>
        <v>86860</v>
      </c>
      <c r="F109" s="25">
        <f t="shared" si="6"/>
        <v>8686</v>
      </c>
      <c r="G109" s="25">
        <f t="shared" si="7"/>
        <v>8686</v>
      </c>
      <c r="H109" s="25" t="str">
        <f t="shared" ca="1" si="8"/>
        <v>=IF(E109&gt;30000,E109*0.1,0)</v>
      </c>
    </row>
    <row r="110" spans="1:8">
      <c r="A110" s="25" t="s">
        <v>96</v>
      </c>
      <c r="B110" s="25" t="s">
        <v>100</v>
      </c>
      <c r="C110" s="25">
        <v>76</v>
      </c>
      <c r="D110" s="25">
        <v>1336</v>
      </c>
      <c r="E110" s="25">
        <f t="shared" si="5"/>
        <v>101536</v>
      </c>
      <c r="F110" s="25">
        <f t="shared" si="6"/>
        <v>10153.6</v>
      </c>
      <c r="G110" s="25">
        <f t="shared" si="7"/>
        <v>10153.6</v>
      </c>
      <c r="H110" s="25" t="str">
        <f t="shared" ca="1" si="8"/>
        <v>=IF(E110&gt;30000,E110*0.1,0)</v>
      </c>
    </row>
    <row r="111" spans="1:8">
      <c r="A111" s="25" t="s">
        <v>104</v>
      </c>
      <c r="B111" s="25" t="s">
        <v>107</v>
      </c>
      <c r="C111" s="25">
        <v>60</v>
      </c>
      <c r="D111" s="25">
        <v>1488</v>
      </c>
      <c r="E111" s="25">
        <f t="shared" si="5"/>
        <v>89280</v>
      </c>
      <c r="F111" s="25">
        <f t="shared" si="6"/>
        <v>8928</v>
      </c>
      <c r="G111" s="25">
        <f t="shared" si="7"/>
        <v>8928</v>
      </c>
      <c r="H111" s="25" t="str">
        <f t="shared" ca="1" si="8"/>
        <v>=IF(E111&gt;30000,E111*0.1,0)</v>
      </c>
    </row>
    <row r="112" spans="1:8">
      <c r="A112" s="25" t="s">
        <v>99</v>
      </c>
      <c r="B112" s="25" t="s">
        <v>92</v>
      </c>
      <c r="C112" s="25">
        <v>74</v>
      </c>
      <c r="D112" s="25">
        <v>1273</v>
      </c>
      <c r="E112" s="25">
        <f t="shared" si="5"/>
        <v>94202</v>
      </c>
      <c r="F112" s="25">
        <f t="shared" si="6"/>
        <v>9420.2000000000007</v>
      </c>
      <c r="G112" s="25">
        <f t="shared" si="7"/>
        <v>9420.2000000000007</v>
      </c>
      <c r="H112" s="25" t="str">
        <f t="shared" ca="1" si="8"/>
        <v>=IF(E112&gt;30000,E112*0.1,0)</v>
      </c>
    </row>
    <row r="113" spans="1:8">
      <c r="A113" s="25" t="s">
        <v>99</v>
      </c>
      <c r="B113" s="25" t="s">
        <v>91</v>
      </c>
      <c r="C113" s="25">
        <v>34</v>
      </c>
      <c r="D113" s="25">
        <v>1485</v>
      </c>
      <c r="E113" s="25">
        <f t="shared" si="5"/>
        <v>50490</v>
      </c>
      <c r="F113" s="25">
        <f t="shared" si="6"/>
        <v>5049</v>
      </c>
      <c r="G113" s="25">
        <f t="shared" si="7"/>
        <v>5049</v>
      </c>
      <c r="H113" s="25" t="str">
        <f t="shared" ca="1" si="8"/>
        <v>=IF(E113&gt;30000,E113*0.1,0)</v>
      </c>
    </row>
    <row r="114" spans="1:8">
      <c r="A114" s="25" t="s">
        <v>96</v>
      </c>
      <c r="B114" s="25" t="s">
        <v>105</v>
      </c>
      <c r="C114" s="25">
        <v>99</v>
      </c>
      <c r="D114" s="25">
        <v>1397</v>
      </c>
      <c r="E114" s="25">
        <f t="shared" si="5"/>
        <v>138303</v>
      </c>
      <c r="F114" s="25">
        <f t="shared" si="6"/>
        <v>13830.300000000001</v>
      </c>
      <c r="G114" s="25">
        <f t="shared" si="7"/>
        <v>13830.300000000001</v>
      </c>
      <c r="H114" s="25" t="str">
        <f t="shared" ca="1" si="8"/>
        <v>=IF(E114&gt;30000,E114*0.1,0)</v>
      </c>
    </row>
    <row r="115" spans="1:8">
      <c r="A115" s="25" t="s">
        <v>90</v>
      </c>
      <c r="B115" s="25" t="s">
        <v>105</v>
      </c>
      <c r="C115" s="25">
        <v>48</v>
      </c>
      <c r="D115" s="25">
        <v>1181</v>
      </c>
      <c r="E115" s="25">
        <f t="shared" si="5"/>
        <v>56688</v>
      </c>
      <c r="F115" s="25">
        <f t="shared" si="6"/>
        <v>5668.8</v>
      </c>
      <c r="G115" s="25">
        <f t="shared" si="7"/>
        <v>5668.8</v>
      </c>
      <c r="H115" s="25" t="str">
        <f t="shared" ca="1" si="8"/>
        <v>=IF(E115&gt;30000,E115*0.1,0)</v>
      </c>
    </row>
    <row r="116" spans="1:8">
      <c r="A116" s="25" t="s">
        <v>110</v>
      </c>
      <c r="B116" s="25" t="s">
        <v>107</v>
      </c>
      <c r="C116" s="25">
        <v>8</v>
      </c>
      <c r="D116" s="25">
        <v>1170</v>
      </c>
      <c r="E116" s="25">
        <f t="shared" si="5"/>
        <v>9360</v>
      </c>
      <c r="F116" s="25">
        <f t="shared" si="6"/>
        <v>0</v>
      </c>
      <c r="G116" s="25">
        <f t="shared" si="7"/>
        <v>0</v>
      </c>
      <c r="H116" s="25" t="str">
        <f t="shared" ca="1" si="8"/>
        <v>=IF(E116&gt;30000,E116*0.1,0)</v>
      </c>
    </row>
    <row r="117" spans="1:8">
      <c r="A117" s="25" t="s">
        <v>104</v>
      </c>
      <c r="B117" s="25" t="s">
        <v>100</v>
      </c>
      <c r="C117" s="25">
        <v>83</v>
      </c>
      <c r="D117" s="25">
        <v>1291</v>
      </c>
      <c r="E117" s="25">
        <f t="shared" si="5"/>
        <v>107153</v>
      </c>
      <c r="F117" s="25">
        <f t="shared" si="6"/>
        <v>10715.300000000001</v>
      </c>
      <c r="G117" s="25">
        <f t="shared" si="7"/>
        <v>10715.300000000001</v>
      </c>
      <c r="H117" s="25" t="str">
        <f t="shared" ca="1" si="8"/>
        <v>=IF(E117&gt;30000,E117*0.1,0)</v>
      </c>
    </row>
    <row r="118" spans="1:8">
      <c r="A118" s="25" t="s">
        <v>96</v>
      </c>
      <c r="B118" s="25" t="s">
        <v>92</v>
      </c>
      <c r="C118" s="25">
        <v>56</v>
      </c>
      <c r="D118" s="25">
        <v>1059</v>
      </c>
      <c r="E118" s="25">
        <f t="shared" si="5"/>
        <v>59304</v>
      </c>
      <c r="F118" s="25">
        <f t="shared" si="6"/>
        <v>5930.4000000000005</v>
      </c>
      <c r="G118" s="25">
        <f t="shared" si="7"/>
        <v>5930.4000000000005</v>
      </c>
      <c r="H118" s="25" t="str">
        <f t="shared" ca="1" si="8"/>
        <v>=IF(E118&gt;30000,E118*0.1,0)</v>
      </c>
    </row>
    <row r="119" spans="1:8">
      <c r="A119" s="25" t="s">
        <v>110</v>
      </c>
      <c r="B119" s="25" t="s">
        <v>91</v>
      </c>
      <c r="C119" s="25">
        <v>56</v>
      </c>
      <c r="D119" s="25">
        <v>1007</v>
      </c>
      <c r="E119" s="25">
        <f t="shared" si="5"/>
        <v>56392</v>
      </c>
      <c r="F119" s="25">
        <f t="shared" si="6"/>
        <v>5639.2000000000007</v>
      </c>
      <c r="G119" s="25">
        <f t="shared" si="7"/>
        <v>5639.2000000000007</v>
      </c>
      <c r="H119" s="25" t="str">
        <f t="shared" ca="1" si="8"/>
        <v>=IF(E119&gt;30000,E119*0.1,0)</v>
      </c>
    </row>
    <row r="120" spans="1:8">
      <c r="A120" s="25" t="s">
        <v>109</v>
      </c>
      <c r="B120" s="25" t="s">
        <v>107</v>
      </c>
      <c r="C120" s="25">
        <v>48</v>
      </c>
      <c r="D120" s="25">
        <v>1474</v>
      </c>
      <c r="E120" s="25">
        <f t="shared" si="5"/>
        <v>70752</v>
      </c>
      <c r="F120" s="25">
        <f t="shared" si="6"/>
        <v>7075.2000000000007</v>
      </c>
      <c r="G120" s="25">
        <f t="shared" si="7"/>
        <v>7075.2000000000007</v>
      </c>
      <c r="H120" s="25" t="str">
        <f t="shared" ca="1" si="8"/>
        <v>=IF(E120&gt;30000,E120*0.1,0)</v>
      </c>
    </row>
    <row r="121" spans="1:8">
      <c r="A121" s="25" t="s">
        <v>96</v>
      </c>
      <c r="B121" s="25" t="s">
        <v>97</v>
      </c>
      <c r="C121" s="25">
        <v>89</v>
      </c>
      <c r="D121" s="25">
        <v>1050</v>
      </c>
      <c r="E121" s="25">
        <f t="shared" si="5"/>
        <v>93450</v>
      </c>
      <c r="F121" s="25">
        <f t="shared" si="6"/>
        <v>9345</v>
      </c>
      <c r="G121" s="25">
        <f t="shared" si="7"/>
        <v>9345</v>
      </c>
      <c r="H121" s="25" t="str">
        <f t="shared" ca="1" si="8"/>
        <v>=IF(E121&gt;30000,E121*0.1,0)</v>
      </c>
    </row>
    <row r="122" spans="1:8">
      <c r="A122" s="25" t="s">
        <v>90</v>
      </c>
      <c r="B122" s="25" t="s">
        <v>105</v>
      </c>
      <c r="C122" s="25">
        <v>99</v>
      </c>
      <c r="D122" s="25">
        <v>1433</v>
      </c>
      <c r="E122" s="25">
        <f t="shared" si="5"/>
        <v>141867</v>
      </c>
      <c r="F122" s="25">
        <f t="shared" si="6"/>
        <v>14186.7</v>
      </c>
      <c r="G122" s="25">
        <f t="shared" si="7"/>
        <v>14186.7</v>
      </c>
      <c r="H122" s="25" t="str">
        <f t="shared" ca="1" si="8"/>
        <v>=IF(E122&gt;30000,E122*0.1,0)</v>
      </c>
    </row>
    <row r="123" spans="1:8">
      <c r="A123" s="25" t="s">
        <v>90</v>
      </c>
      <c r="B123" s="25" t="s">
        <v>105</v>
      </c>
      <c r="C123" s="25">
        <v>39</v>
      </c>
      <c r="D123" s="25">
        <v>1060</v>
      </c>
      <c r="E123" s="25">
        <f t="shared" si="5"/>
        <v>41340</v>
      </c>
      <c r="F123" s="25">
        <f t="shared" si="6"/>
        <v>4134</v>
      </c>
      <c r="G123" s="25">
        <f t="shared" si="7"/>
        <v>4134</v>
      </c>
      <c r="H123" s="25" t="str">
        <f t="shared" ca="1" si="8"/>
        <v>=IF(E123&gt;30000,E123*0.1,0)</v>
      </c>
    </row>
    <row r="124" spans="1:8">
      <c r="A124" s="25" t="s">
        <v>110</v>
      </c>
      <c r="B124" s="25" t="s">
        <v>100</v>
      </c>
      <c r="C124" s="25">
        <v>29</v>
      </c>
      <c r="D124" s="25">
        <v>1294</v>
      </c>
      <c r="E124" s="25">
        <f t="shared" si="5"/>
        <v>37526</v>
      </c>
      <c r="F124" s="25">
        <f t="shared" si="6"/>
        <v>3752.6000000000004</v>
      </c>
      <c r="G124" s="25">
        <f t="shared" si="7"/>
        <v>3752.6000000000004</v>
      </c>
      <c r="H124" s="25" t="str">
        <f t="shared" ca="1" si="8"/>
        <v>=IF(E124&gt;30000,E124*0.1,0)</v>
      </c>
    </row>
    <row r="125" spans="1:8">
      <c r="A125" s="25" t="s">
        <v>96</v>
      </c>
      <c r="B125" s="25" t="s">
        <v>107</v>
      </c>
      <c r="C125" s="25">
        <v>30</v>
      </c>
      <c r="D125" s="25">
        <v>1499</v>
      </c>
      <c r="E125" s="25">
        <f t="shared" si="5"/>
        <v>44970</v>
      </c>
      <c r="F125" s="25">
        <f t="shared" si="6"/>
        <v>4497</v>
      </c>
      <c r="G125" s="25">
        <f t="shared" si="7"/>
        <v>4497</v>
      </c>
      <c r="H125" s="25" t="str">
        <f t="shared" ca="1" si="8"/>
        <v>=IF(E125&gt;30000,E125*0.1,0)</v>
      </c>
    </row>
    <row r="126" spans="1:8">
      <c r="A126" s="25" t="s">
        <v>96</v>
      </c>
      <c r="B126" s="25" t="s">
        <v>97</v>
      </c>
      <c r="C126" s="25">
        <v>70</v>
      </c>
      <c r="D126" s="25">
        <v>1132</v>
      </c>
      <c r="E126" s="25">
        <f t="shared" si="5"/>
        <v>79240</v>
      </c>
      <c r="F126" s="25">
        <f t="shared" si="6"/>
        <v>7924</v>
      </c>
      <c r="G126" s="25">
        <f t="shared" si="7"/>
        <v>7924</v>
      </c>
      <c r="H126" s="25" t="str">
        <f t="shared" ca="1" si="8"/>
        <v>=IF(E126&gt;30000,E126*0.1,0)</v>
      </c>
    </row>
    <row r="127" spans="1:8">
      <c r="A127" s="25" t="s">
        <v>90</v>
      </c>
      <c r="B127" s="25" t="s">
        <v>94</v>
      </c>
      <c r="C127" s="25">
        <v>1</v>
      </c>
      <c r="D127" s="25">
        <v>1173</v>
      </c>
      <c r="E127" s="25">
        <f t="shared" si="5"/>
        <v>1173</v>
      </c>
      <c r="F127" s="25">
        <f t="shared" si="6"/>
        <v>0</v>
      </c>
      <c r="G127" s="25">
        <f t="shared" si="7"/>
        <v>0</v>
      </c>
      <c r="H127" s="25" t="str">
        <f t="shared" ca="1" si="8"/>
        <v>=IF(E127&gt;30000,E127*0.1,0)</v>
      </c>
    </row>
    <row r="128" spans="1:8">
      <c r="A128" s="25" t="s">
        <v>110</v>
      </c>
      <c r="B128" s="25" t="s">
        <v>97</v>
      </c>
      <c r="C128" s="25">
        <v>25</v>
      </c>
      <c r="D128" s="25">
        <v>1444</v>
      </c>
      <c r="E128" s="25">
        <f t="shared" si="5"/>
        <v>36100</v>
      </c>
      <c r="F128" s="25">
        <f t="shared" si="6"/>
        <v>3610</v>
      </c>
      <c r="G128" s="25">
        <f t="shared" si="7"/>
        <v>3610</v>
      </c>
      <c r="H128" s="25" t="str">
        <f t="shared" ca="1" si="8"/>
        <v>=IF(E128&gt;30000,E128*0.1,0)</v>
      </c>
    </row>
    <row r="129" spans="1:8">
      <c r="A129" s="25" t="s">
        <v>90</v>
      </c>
      <c r="B129" s="25" t="s">
        <v>105</v>
      </c>
      <c r="C129" s="25">
        <v>38</v>
      </c>
      <c r="D129" s="25">
        <v>1073</v>
      </c>
      <c r="E129" s="25">
        <f t="shared" si="5"/>
        <v>40774</v>
      </c>
      <c r="F129" s="25">
        <f t="shared" si="6"/>
        <v>4077.4</v>
      </c>
      <c r="G129" s="25">
        <f t="shared" si="7"/>
        <v>4077.4</v>
      </c>
      <c r="H129" s="25" t="str">
        <f t="shared" ca="1" si="8"/>
        <v>=IF(E129&gt;30000,E129*0.1,0)</v>
      </c>
    </row>
    <row r="130" spans="1:8">
      <c r="A130" s="25" t="s">
        <v>104</v>
      </c>
      <c r="B130" s="25" t="s">
        <v>107</v>
      </c>
      <c r="C130" s="25">
        <v>47</v>
      </c>
      <c r="D130" s="25">
        <v>1407</v>
      </c>
      <c r="E130" s="25">
        <f t="shared" ref="E130:E193" si="9">C130*D130</f>
        <v>66129</v>
      </c>
      <c r="F130" s="25">
        <f t="shared" ref="F130:F193" si="10">IF(E130&gt;=20000,E130*10%,0)</f>
        <v>6612.9000000000005</v>
      </c>
      <c r="G130" s="25">
        <f t="shared" ref="G130:G193" si="11">IF(E130&gt;30000,E130*0.1,0)</f>
        <v>6612.9000000000005</v>
      </c>
      <c r="H130" s="25" t="str">
        <f t="shared" ref="H130:H193" ca="1" si="12">_xlfn.FORMULATEXT(G130)</f>
        <v>=IF(E130&gt;30000,E130*0.1,0)</v>
      </c>
    </row>
    <row r="131" spans="1:8">
      <c r="A131" s="25" t="s">
        <v>99</v>
      </c>
      <c r="B131" s="25" t="s">
        <v>97</v>
      </c>
      <c r="C131" s="25">
        <v>80</v>
      </c>
      <c r="D131" s="25">
        <v>1324</v>
      </c>
      <c r="E131" s="25">
        <f t="shared" si="9"/>
        <v>105920</v>
      </c>
      <c r="F131" s="25">
        <f t="shared" si="10"/>
        <v>10592</v>
      </c>
      <c r="G131" s="25">
        <f t="shared" si="11"/>
        <v>10592</v>
      </c>
      <c r="H131" s="25" t="str">
        <f t="shared" ca="1" si="12"/>
        <v>=IF(E131&gt;30000,E131*0.1,0)</v>
      </c>
    </row>
    <row r="132" spans="1:8">
      <c r="A132" s="25" t="s">
        <v>99</v>
      </c>
      <c r="B132" s="25" t="s">
        <v>97</v>
      </c>
      <c r="C132" s="25">
        <v>95</v>
      </c>
      <c r="D132" s="25">
        <v>1152</v>
      </c>
      <c r="E132" s="25">
        <f t="shared" si="9"/>
        <v>109440</v>
      </c>
      <c r="F132" s="25">
        <f t="shared" si="10"/>
        <v>10944</v>
      </c>
      <c r="G132" s="25">
        <f t="shared" si="11"/>
        <v>10944</v>
      </c>
      <c r="H132" s="25" t="str">
        <f t="shared" ca="1" si="12"/>
        <v>=IF(E132&gt;30000,E132*0.1,0)</v>
      </c>
    </row>
    <row r="133" spans="1:8">
      <c r="A133" s="25" t="s">
        <v>109</v>
      </c>
      <c r="B133" s="25" t="s">
        <v>91</v>
      </c>
      <c r="C133" s="25">
        <v>75</v>
      </c>
      <c r="D133" s="25">
        <v>1383</v>
      </c>
      <c r="E133" s="25">
        <f t="shared" si="9"/>
        <v>103725</v>
      </c>
      <c r="F133" s="25">
        <f t="shared" si="10"/>
        <v>10372.5</v>
      </c>
      <c r="G133" s="25">
        <f t="shared" si="11"/>
        <v>10372.5</v>
      </c>
      <c r="H133" s="25" t="str">
        <f t="shared" ca="1" si="12"/>
        <v>=IF(E133&gt;30000,E133*0.1,0)</v>
      </c>
    </row>
    <row r="134" spans="1:8">
      <c r="A134" s="25" t="s">
        <v>99</v>
      </c>
      <c r="B134" s="25" t="s">
        <v>94</v>
      </c>
      <c r="C134" s="25">
        <v>70</v>
      </c>
      <c r="D134" s="25">
        <v>1128</v>
      </c>
      <c r="E134" s="25">
        <f t="shared" si="9"/>
        <v>78960</v>
      </c>
      <c r="F134" s="25">
        <f t="shared" si="10"/>
        <v>7896</v>
      </c>
      <c r="G134" s="25">
        <f t="shared" si="11"/>
        <v>7896</v>
      </c>
      <c r="H134" s="25" t="str">
        <f t="shared" ca="1" si="12"/>
        <v>=IF(E134&gt;30000,E134*0.1,0)</v>
      </c>
    </row>
    <row r="135" spans="1:8">
      <c r="A135" s="25" t="s">
        <v>104</v>
      </c>
      <c r="B135" s="25" t="s">
        <v>97</v>
      </c>
      <c r="C135" s="25">
        <v>59</v>
      </c>
      <c r="D135" s="25">
        <v>1154</v>
      </c>
      <c r="E135" s="25">
        <f t="shared" si="9"/>
        <v>68086</v>
      </c>
      <c r="F135" s="25">
        <f t="shared" si="10"/>
        <v>6808.6</v>
      </c>
      <c r="G135" s="25">
        <f t="shared" si="11"/>
        <v>6808.6</v>
      </c>
      <c r="H135" s="25" t="str">
        <f t="shared" ca="1" si="12"/>
        <v>=IF(E135&gt;30000,E135*0.1,0)</v>
      </c>
    </row>
    <row r="136" spans="1:8">
      <c r="A136" s="25" t="s">
        <v>109</v>
      </c>
      <c r="B136" s="25" t="s">
        <v>100</v>
      </c>
      <c r="C136" s="25">
        <v>57</v>
      </c>
      <c r="D136" s="25">
        <v>1135</v>
      </c>
      <c r="E136" s="25">
        <f t="shared" si="9"/>
        <v>64695</v>
      </c>
      <c r="F136" s="25">
        <f t="shared" si="10"/>
        <v>6469.5</v>
      </c>
      <c r="G136" s="25">
        <f t="shared" si="11"/>
        <v>6469.5</v>
      </c>
      <c r="H136" s="25" t="str">
        <f t="shared" ca="1" si="12"/>
        <v>=IF(E136&gt;30000,E136*0.1,0)</v>
      </c>
    </row>
    <row r="137" spans="1:8">
      <c r="A137" s="25" t="s">
        <v>110</v>
      </c>
      <c r="B137" s="25" t="s">
        <v>105</v>
      </c>
      <c r="C137" s="25">
        <v>6</v>
      </c>
      <c r="D137" s="25">
        <v>1370</v>
      </c>
      <c r="E137" s="25">
        <f t="shared" si="9"/>
        <v>8220</v>
      </c>
      <c r="F137" s="25">
        <f t="shared" si="10"/>
        <v>0</v>
      </c>
      <c r="G137" s="25">
        <f t="shared" si="11"/>
        <v>0</v>
      </c>
      <c r="H137" s="25" t="str">
        <f t="shared" ca="1" si="12"/>
        <v>=IF(E137&gt;30000,E137*0.1,0)</v>
      </c>
    </row>
    <row r="138" spans="1:8">
      <c r="A138" s="25" t="s">
        <v>110</v>
      </c>
      <c r="B138" s="25" t="s">
        <v>107</v>
      </c>
      <c r="C138" s="25">
        <v>65</v>
      </c>
      <c r="D138" s="25">
        <v>1045</v>
      </c>
      <c r="E138" s="25">
        <f t="shared" si="9"/>
        <v>67925</v>
      </c>
      <c r="F138" s="25">
        <f t="shared" si="10"/>
        <v>6792.5</v>
      </c>
      <c r="G138" s="25">
        <f t="shared" si="11"/>
        <v>6792.5</v>
      </c>
      <c r="H138" s="25" t="str">
        <f t="shared" ca="1" si="12"/>
        <v>=IF(E138&gt;30000,E138*0.1,0)</v>
      </c>
    </row>
    <row r="139" spans="1:8">
      <c r="A139" s="25" t="s">
        <v>109</v>
      </c>
      <c r="B139" s="25" t="s">
        <v>105</v>
      </c>
      <c r="C139" s="25">
        <v>81</v>
      </c>
      <c r="D139" s="25">
        <v>1350</v>
      </c>
      <c r="E139" s="25">
        <f t="shared" si="9"/>
        <v>109350</v>
      </c>
      <c r="F139" s="25">
        <f t="shared" si="10"/>
        <v>10935</v>
      </c>
      <c r="G139" s="25">
        <f t="shared" si="11"/>
        <v>10935</v>
      </c>
      <c r="H139" s="25" t="str">
        <f t="shared" ca="1" si="12"/>
        <v>=IF(E139&gt;30000,E139*0.1,0)</v>
      </c>
    </row>
    <row r="140" spans="1:8">
      <c r="A140" s="25" t="s">
        <v>96</v>
      </c>
      <c r="B140" s="25" t="s">
        <v>91</v>
      </c>
      <c r="C140" s="25">
        <v>40</v>
      </c>
      <c r="D140" s="25">
        <v>1322</v>
      </c>
      <c r="E140" s="25">
        <f t="shared" si="9"/>
        <v>52880</v>
      </c>
      <c r="F140" s="25">
        <f t="shared" si="10"/>
        <v>5288</v>
      </c>
      <c r="G140" s="25">
        <f t="shared" si="11"/>
        <v>5288</v>
      </c>
      <c r="H140" s="25" t="str">
        <f t="shared" ca="1" si="12"/>
        <v>=IF(E140&gt;30000,E140*0.1,0)</v>
      </c>
    </row>
    <row r="141" spans="1:8">
      <c r="A141" s="25" t="s">
        <v>96</v>
      </c>
      <c r="B141" s="25" t="s">
        <v>100</v>
      </c>
      <c r="C141" s="25">
        <v>63</v>
      </c>
      <c r="D141" s="25">
        <v>1272</v>
      </c>
      <c r="E141" s="25">
        <f t="shared" si="9"/>
        <v>80136</v>
      </c>
      <c r="F141" s="25">
        <f t="shared" si="10"/>
        <v>8013.6</v>
      </c>
      <c r="G141" s="25">
        <f t="shared" si="11"/>
        <v>8013.6</v>
      </c>
      <c r="H141" s="25" t="str">
        <f t="shared" ca="1" si="12"/>
        <v>=IF(E141&gt;30000,E141*0.1,0)</v>
      </c>
    </row>
    <row r="142" spans="1:8">
      <c r="A142" s="25" t="s">
        <v>110</v>
      </c>
      <c r="B142" s="25" t="s">
        <v>91</v>
      </c>
      <c r="C142" s="25">
        <v>73</v>
      </c>
      <c r="D142" s="25">
        <v>1185</v>
      </c>
      <c r="E142" s="25">
        <f t="shared" si="9"/>
        <v>86505</v>
      </c>
      <c r="F142" s="25">
        <f t="shared" si="10"/>
        <v>8650.5</v>
      </c>
      <c r="G142" s="25">
        <f t="shared" si="11"/>
        <v>8650.5</v>
      </c>
      <c r="H142" s="25" t="str">
        <f t="shared" ca="1" si="12"/>
        <v>=IF(E142&gt;30000,E142*0.1,0)</v>
      </c>
    </row>
    <row r="143" spans="1:8">
      <c r="A143" s="25" t="s">
        <v>99</v>
      </c>
      <c r="B143" s="25" t="s">
        <v>92</v>
      </c>
      <c r="C143" s="25">
        <v>39</v>
      </c>
      <c r="D143" s="25">
        <v>1346</v>
      </c>
      <c r="E143" s="25">
        <f t="shared" si="9"/>
        <v>52494</v>
      </c>
      <c r="F143" s="25">
        <f t="shared" si="10"/>
        <v>5249.4000000000005</v>
      </c>
      <c r="G143" s="25">
        <f t="shared" si="11"/>
        <v>5249.4000000000005</v>
      </c>
      <c r="H143" s="25" t="str">
        <f t="shared" ca="1" si="12"/>
        <v>=IF(E143&gt;30000,E143*0.1,0)</v>
      </c>
    </row>
    <row r="144" spans="1:8">
      <c r="A144" s="25" t="s">
        <v>104</v>
      </c>
      <c r="B144" s="25" t="s">
        <v>100</v>
      </c>
      <c r="C144" s="25">
        <v>87</v>
      </c>
      <c r="D144" s="25">
        <v>1121</v>
      </c>
      <c r="E144" s="25">
        <f t="shared" si="9"/>
        <v>97527</v>
      </c>
      <c r="F144" s="25">
        <f t="shared" si="10"/>
        <v>9752.7000000000007</v>
      </c>
      <c r="G144" s="25">
        <f t="shared" si="11"/>
        <v>9752.7000000000007</v>
      </c>
      <c r="H144" s="25" t="str">
        <f t="shared" ca="1" si="12"/>
        <v>=IF(E144&gt;30000,E144*0.1,0)</v>
      </c>
    </row>
    <row r="145" spans="1:8">
      <c r="A145" s="25" t="s">
        <v>109</v>
      </c>
      <c r="B145" s="25" t="s">
        <v>97</v>
      </c>
      <c r="C145" s="25">
        <v>7</v>
      </c>
      <c r="D145" s="25">
        <v>1428</v>
      </c>
      <c r="E145" s="25">
        <f t="shared" si="9"/>
        <v>9996</v>
      </c>
      <c r="F145" s="25">
        <f t="shared" si="10"/>
        <v>0</v>
      </c>
      <c r="G145" s="25">
        <f t="shared" si="11"/>
        <v>0</v>
      </c>
      <c r="H145" s="25" t="str">
        <f t="shared" ca="1" si="12"/>
        <v>=IF(E145&gt;30000,E145*0.1,0)</v>
      </c>
    </row>
    <row r="146" spans="1:8">
      <c r="A146" s="25" t="s">
        <v>109</v>
      </c>
      <c r="B146" s="25" t="s">
        <v>92</v>
      </c>
      <c r="C146" s="25">
        <v>19</v>
      </c>
      <c r="D146" s="25">
        <v>1192</v>
      </c>
      <c r="E146" s="25">
        <f t="shared" si="9"/>
        <v>22648</v>
      </c>
      <c r="F146" s="25">
        <f t="shared" si="10"/>
        <v>2264.8000000000002</v>
      </c>
      <c r="G146" s="25">
        <f t="shared" si="11"/>
        <v>0</v>
      </c>
      <c r="H146" s="25" t="str">
        <f t="shared" ca="1" si="12"/>
        <v>=IF(E146&gt;30000,E146*0.1,0)</v>
      </c>
    </row>
    <row r="147" spans="1:8">
      <c r="A147" s="25" t="s">
        <v>99</v>
      </c>
      <c r="B147" s="25" t="s">
        <v>100</v>
      </c>
      <c r="C147" s="25">
        <v>100</v>
      </c>
      <c r="D147" s="25">
        <v>1320</v>
      </c>
      <c r="E147" s="25">
        <f t="shared" si="9"/>
        <v>132000</v>
      </c>
      <c r="F147" s="25">
        <f t="shared" si="10"/>
        <v>13200</v>
      </c>
      <c r="G147" s="25">
        <f t="shared" si="11"/>
        <v>13200</v>
      </c>
      <c r="H147" s="25" t="str">
        <f t="shared" ca="1" si="12"/>
        <v>=IF(E147&gt;30000,E147*0.1,0)</v>
      </c>
    </row>
    <row r="148" spans="1:8">
      <c r="A148" s="25" t="s">
        <v>90</v>
      </c>
      <c r="B148" s="25" t="s">
        <v>105</v>
      </c>
      <c r="C148" s="25">
        <v>38</v>
      </c>
      <c r="D148" s="25">
        <v>1191</v>
      </c>
      <c r="E148" s="25">
        <f t="shared" si="9"/>
        <v>45258</v>
      </c>
      <c r="F148" s="25">
        <f t="shared" si="10"/>
        <v>4525.8</v>
      </c>
      <c r="G148" s="25">
        <f t="shared" si="11"/>
        <v>4525.8</v>
      </c>
      <c r="H148" s="25" t="str">
        <f t="shared" ca="1" si="12"/>
        <v>=IF(E148&gt;30000,E148*0.1,0)</v>
      </c>
    </row>
    <row r="149" spans="1:8">
      <c r="A149" s="25" t="s">
        <v>99</v>
      </c>
      <c r="B149" s="25" t="s">
        <v>105</v>
      </c>
      <c r="C149" s="25">
        <v>61</v>
      </c>
      <c r="D149" s="25">
        <v>1468</v>
      </c>
      <c r="E149" s="25">
        <f t="shared" si="9"/>
        <v>89548</v>
      </c>
      <c r="F149" s="25">
        <f t="shared" si="10"/>
        <v>8954.8000000000011</v>
      </c>
      <c r="G149" s="25">
        <f t="shared" si="11"/>
        <v>8954.8000000000011</v>
      </c>
      <c r="H149" s="25" t="str">
        <f t="shared" ca="1" si="12"/>
        <v>=IF(E149&gt;30000,E149*0.1,0)</v>
      </c>
    </row>
    <row r="150" spans="1:8">
      <c r="A150" s="25" t="s">
        <v>96</v>
      </c>
      <c r="B150" s="25" t="s">
        <v>100</v>
      </c>
      <c r="C150" s="25">
        <v>64</v>
      </c>
      <c r="D150" s="25">
        <v>1159</v>
      </c>
      <c r="E150" s="25">
        <f t="shared" si="9"/>
        <v>74176</v>
      </c>
      <c r="F150" s="25">
        <f t="shared" si="10"/>
        <v>7417.6</v>
      </c>
      <c r="G150" s="25">
        <f t="shared" si="11"/>
        <v>7417.6</v>
      </c>
      <c r="H150" s="25" t="str">
        <f t="shared" ca="1" si="12"/>
        <v>=IF(E150&gt;30000,E150*0.1,0)</v>
      </c>
    </row>
    <row r="151" spans="1:8">
      <c r="A151" s="25" t="s">
        <v>110</v>
      </c>
      <c r="B151" s="25" t="s">
        <v>107</v>
      </c>
      <c r="C151" s="25">
        <v>15</v>
      </c>
      <c r="D151" s="25">
        <v>1297</v>
      </c>
      <c r="E151" s="25">
        <f t="shared" si="9"/>
        <v>19455</v>
      </c>
      <c r="F151" s="25">
        <f t="shared" si="10"/>
        <v>0</v>
      </c>
      <c r="G151" s="25">
        <f t="shared" si="11"/>
        <v>0</v>
      </c>
      <c r="H151" s="25" t="str">
        <f t="shared" ca="1" si="12"/>
        <v>=IF(E151&gt;30000,E151*0.1,0)</v>
      </c>
    </row>
    <row r="152" spans="1:8">
      <c r="A152" s="25" t="s">
        <v>96</v>
      </c>
      <c r="B152" s="25" t="s">
        <v>105</v>
      </c>
      <c r="C152" s="25">
        <v>97</v>
      </c>
      <c r="D152" s="25">
        <v>1490</v>
      </c>
      <c r="E152" s="25">
        <f t="shared" si="9"/>
        <v>144530</v>
      </c>
      <c r="F152" s="25">
        <f t="shared" si="10"/>
        <v>14453</v>
      </c>
      <c r="G152" s="25">
        <f t="shared" si="11"/>
        <v>14453</v>
      </c>
      <c r="H152" s="25" t="str">
        <f t="shared" ca="1" si="12"/>
        <v>=IF(E152&gt;30000,E152*0.1,0)</v>
      </c>
    </row>
    <row r="153" spans="1:8">
      <c r="A153" s="25" t="s">
        <v>104</v>
      </c>
      <c r="B153" s="25" t="s">
        <v>105</v>
      </c>
      <c r="C153" s="25">
        <v>26</v>
      </c>
      <c r="D153" s="25">
        <v>1371</v>
      </c>
      <c r="E153" s="25">
        <f t="shared" si="9"/>
        <v>35646</v>
      </c>
      <c r="F153" s="25">
        <f t="shared" si="10"/>
        <v>3564.6000000000004</v>
      </c>
      <c r="G153" s="25">
        <f t="shared" si="11"/>
        <v>3564.6000000000004</v>
      </c>
      <c r="H153" s="25" t="str">
        <f t="shared" ca="1" si="12"/>
        <v>=IF(E153&gt;30000,E153*0.1,0)</v>
      </c>
    </row>
    <row r="154" spans="1:8">
      <c r="A154" s="25" t="s">
        <v>99</v>
      </c>
      <c r="B154" s="25" t="s">
        <v>97</v>
      </c>
      <c r="C154" s="25">
        <v>70</v>
      </c>
      <c r="D154" s="25">
        <v>1050</v>
      </c>
      <c r="E154" s="25">
        <f t="shared" si="9"/>
        <v>73500</v>
      </c>
      <c r="F154" s="25">
        <f t="shared" si="10"/>
        <v>7350</v>
      </c>
      <c r="G154" s="25">
        <f t="shared" si="11"/>
        <v>7350</v>
      </c>
      <c r="H154" s="25" t="str">
        <f t="shared" ca="1" si="12"/>
        <v>=IF(E154&gt;30000,E154*0.1,0)</v>
      </c>
    </row>
    <row r="155" spans="1:8">
      <c r="A155" s="25" t="s">
        <v>104</v>
      </c>
      <c r="B155" s="25" t="s">
        <v>107</v>
      </c>
      <c r="C155" s="25">
        <v>42</v>
      </c>
      <c r="D155" s="25">
        <v>1205</v>
      </c>
      <c r="E155" s="25">
        <f t="shared" si="9"/>
        <v>50610</v>
      </c>
      <c r="F155" s="25">
        <f t="shared" si="10"/>
        <v>5061</v>
      </c>
      <c r="G155" s="25">
        <f t="shared" si="11"/>
        <v>5061</v>
      </c>
      <c r="H155" s="25" t="str">
        <f t="shared" ca="1" si="12"/>
        <v>=IF(E155&gt;30000,E155*0.1,0)</v>
      </c>
    </row>
    <row r="156" spans="1:8">
      <c r="A156" s="25" t="s">
        <v>96</v>
      </c>
      <c r="B156" s="25" t="s">
        <v>97</v>
      </c>
      <c r="C156" s="25">
        <v>80</v>
      </c>
      <c r="D156" s="25">
        <v>1251</v>
      </c>
      <c r="E156" s="25">
        <f t="shared" si="9"/>
        <v>100080</v>
      </c>
      <c r="F156" s="25">
        <f t="shared" si="10"/>
        <v>10008</v>
      </c>
      <c r="G156" s="25">
        <f t="shared" si="11"/>
        <v>10008</v>
      </c>
      <c r="H156" s="25" t="str">
        <f t="shared" ca="1" si="12"/>
        <v>=IF(E156&gt;30000,E156*0.1,0)</v>
      </c>
    </row>
    <row r="157" spans="1:8">
      <c r="A157" s="25" t="s">
        <v>104</v>
      </c>
      <c r="B157" s="25" t="s">
        <v>92</v>
      </c>
      <c r="C157" s="25">
        <v>2</v>
      </c>
      <c r="D157" s="25">
        <v>1373</v>
      </c>
      <c r="E157" s="25">
        <f t="shared" si="9"/>
        <v>2746</v>
      </c>
      <c r="F157" s="25">
        <f t="shared" si="10"/>
        <v>0</v>
      </c>
      <c r="G157" s="25">
        <f t="shared" si="11"/>
        <v>0</v>
      </c>
      <c r="H157" s="25" t="str">
        <f t="shared" ca="1" si="12"/>
        <v>=IF(E157&gt;30000,E157*0.1,0)</v>
      </c>
    </row>
    <row r="158" spans="1:8">
      <c r="A158" s="25" t="s">
        <v>109</v>
      </c>
      <c r="B158" s="25" t="s">
        <v>91</v>
      </c>
      <c r="C158" s="25">
        <v>80</v>
      </c>
      <c r="D158" s="25">
        <v>1445</v>
      </c>
      <c r="E158" s="25">
        <f t="shared" si="9"/>
        <v>115600</v>
      </c>
      <c r="F158" s="25">
        <f t="shared" si="10"/>
        <v>11560</v>
      </c>
      <c r="G158" s="25">
        <f t="shared" si="11"/>
        <v>11560</v>
      </c>
      <c r="H158" s="25" t="str">
        <f t="shared" ca="1" si="12"/>
        <v>=IF(E158&gt;30000,E158*0.1,0)</v>
      </c>
    </row>
    <row r="159" spans="1:8">
      <c r="A159" s="25" t="s">
        <v>110</v>
      </c>
      <c r="B159" s="25" t="s">
        <v>100</v>
      </c>
      <c r="C159" s="25">
        <v>73</v>
      </c>
      <c r="D159" s="25">
        <v>1237</v>
      </c>
      <c r="E159" s="25">
        <f t="shared" si="9"/>
        <v>90301</v>
      </c>
      <c r="F159" s="25">
        <f t="shared" si="10"/>
        <v>9030.1</v>
      </c>
      <c r="G159" s="25">
        <f t="shared" si="11"/>
        <v>9030.1</v>
      </c>
      <c r="H159" s="25" t="str">
        <f t="shared" ca="1" si="12"/>
        <v>=IF(E159&gt;30000,E159*0.1,0)</v>
      </c>
    </row>
    <row r="160" spans="1:8">
      <c r="A160" s="25" t="s">
        <v>99</v>
      </c>
      <c r="B160" s="25" t="s">
        <v>91</v>
      </c>
      <c r="C160" s="25">
        <v>22</v>
      </c>
      <c r="D160" s="25">
        <v>1369</v>
      </c>
      <c r="E160" s="25">
        <f t="shared" si="9"/>
        <v>30118</v>
      </c>
      <c r="F160" s="25">
        <f t="shared" si="10"/>
        <v>3011.8</v>
      </c>
      <c r="G160" s="25">
        <f t="shared" si="11"/>
        <v>3011.8</v>
      </c>
      <c r="H160" s="25" t="str">
        <f t="shared" ca="1" si="12"/>
        <v>=IF(E160&gt;30000,E160*0.1,0)</v>
      </c>
    </row>
    <row r="161" spans="1:8">
      <c r="A161" s="25" t="s">
        <v>96</v>
      </c>
      <c r="B161" s="25" t="s">
        <v>92</v>
      </c>
      <c r="C161" s="25">
        <v>52</v>
      </c>
      <c r="D161" s="25">
        <v>1366</v>
      </c>
      <c r="E161" s="25">
        <f t="shared" si="9"/>
        <v>71032</v>
      </c>
      <c r="F161" s="25">
        <f t="shared" si="10"/>
        <v>7103.2000000000007</v>
      </c>
      <c r="G161" s="25">
        <f t="shared" si="11"/>
        <v>7103.2000000000007</v>
      </c>
      <c r="H161" s="25" t="str">
        <f t="shared" ca="1" si="12"/>
        <v>=IF(E161&gt;30000,E161*0.1,0)</v>
      </c>
    </row>
    <row r="162" spans="1:8">
      <c r="A162" s="25" t="s">
        <v>90</v>
      </c>
      <c r="B162" s="25" t="s">
        <v>105</v>
      </c>
      <c r="C162" s="25">
        <v>83</v>
      </c>
      <c r="D162" s="25">
        <v>1372</v>
      </c>
      <c r="E162" s="25">
        <f t="shared" si="9"/>
        <v>113876</v>
      </c>
      <c r="F162" s="25">
        <f t="shared" si="10"/>
        <v>11387.6</v>
      </c>
      <c r="G162" s="25">
        <f t="shared" si="11"/>
        <v>11387.6</v>
      </c>
      <c r="H162" s="25" t="str">
        <f t="shared" ca="1" si="12"/>
        <v>=IF(E162&gt;30000,E162*0.1,0)</v>
      </c>
    </row>
    <row r="163" spans="1:8">
      <c r="A163" s="25" t="s">
        <v>96</v>
      </c>
      <c r="B163" s="25" t="s">
        <v>94</v>
      </c>
      <c r="C163" s="25">
        <v>17</v>
      </c>
      <c r="D163" s="25">
        <v>1312</v>
      </c>
      <c r="E163" s="25">
        <f t="shared" si="9"/>
        <v>22304</v>
      </c>
      <c r="F163" s="25">
        <f t="shared" si="10"/>
        <v>2230.4</v>
      </c>
      <c r="G163" s="25">
        <f t="shared" si="11"/>
        <v>0</v>
      </c>
      <c r="H163" s="25" t="str">
        <f t="shared" ca="1" si="12"/>
        <v>=IF(E163&gt;30000,E163*0.1,0)</v>
      </c>
    </row>
    <row r="164" spans="1:8">
      <c r="A164" s="25" t="s">
        <v>90</v>
      </c>
      <c r="B164" s="25" t="s">
        <v>92</v>
      </c>
      <c r="C164" s="25">
        <v>41</v>
      </c>
      <c r="D164" s="25">
        <v>1192</v>
      </c>
      <c r="E164" s="25">
        <f t="shared" si="9"/>
        <v>48872</v>
      </c>
      <c r="F164" s="25">
        <f t="shared" si="10"/>
        <v>4887.2</v>
      </c>
      <c r="G164" s="25">
        <f t="shared" si="11"/>
        <v>4887.2</v>
      </c>
      <c r="H164" s="25" t="str">
        <f t="shared" ca="1" si="12"/>
        <v>=IF(E164&gt;30000,E164*0.1,0)</v>
      </c>
    </row>
    <row r="165" spans="1:8">
      <c r="A165" s="25" t="s">
        <v>109</v>
      </c>
      <c r="B165" s="25" t="s">
        <v>94</v>
      </c>
      <c r="C165" s="25">
        <v>98</v>
      </c>
      <c r="D165" s="25">
        <v>1496</v>
      </c>
      <c r="E165" s="25">
        <f t="shared" si="9"/>
        <v>146608</v>
      </c>
      <c r="F165" s="25">
        <f t="shared" si="10"/>
        <v>14660.800000000001</v>
      </c>
      <c r="G165" s="25">
        <f t="shared" si="11"/>
        <v>14660.800000000001</v>
      </c>
      <c r="H165" s="25" t="str">
        <f t="shared" ca="1" si="12"/>
        <v>=IF(E165&gt;30000,E165*0.1,0)</v>
      </c>
    </row>
    <row r="166" spans="1:8">
      <c r="A166" s="25" t="s">
        <v>110</v>
      </c>
      <c r="B166" s="25" t="s">
        <v>92</v>
      </c>
      <c r="C166" s="25">
        <v>7</v>
      </c>
      <c r="D166" s="25">
        <v>1055</v>
      </c>
      <c r="E166" s="25">
        <f t="shared" si="9"/>
        <v>7385</v>
      </c>
      <c r="F166" s="25">
        <f t="shared" si="10"/>
        <v>0</v>
      </c>
      <c r="G166" s="25">
        <f t="shared" si="11"/>
        <v>0</v>
      </c>
      <c r="H166" s="25" t="str">
        <f t="shared" ca="1" si="12"/>
        <v>=IF(E166&gt;30000,E166*0.1,0)</v>
      </c>
    </row>
    <row r="167" spans="1:8">
      <c r="A167" s="25" t="s">
        <v>110</v>
      </c>
      <c r="B167" s="25" t="s">
        <v>97</v>
      </c>
      <c r="C167" s="25">
        <v>25</v>
      </c>
      <c r="D167" s="25">
        <v>1038</v>
      </c>
      <c r="E167" s="25">
        <f t="shared" si="9"/>
        <v>25950</v>
      </c>
      <c r="F167" s="25">
        <f t="shared" si="10"/>
        <v>2595</v>
      </c>
      <c r="G167" s="25">
        <f t="shared" si="11"/>
        <v>0</v>
      </c>
      <c r="H167" s="25" t="str">
        <f t="shared" ca="1" si="12"/>
        <v>=IF(E167&gt;30000,E167*0.1,0)</v>
      </c>
    </row>
    <row r="168" spans="1:8">
      <c r="A168" s="25" t="s">
        <v>109</v>
      </c>
      <c r="B168" s="25" t="s">
        <v>97</v>
      </c>
      <c r="C168" s="25">
        <v>55</v>
      </c>
      <c r="D168" s="25">
        <v>1433</v>
      </c>
      <c r="E168" s="25">
        <f t="shared" si="9"/>
        <v>78815</v>
      </c>
      <c r="F168" s="25">
        <f t="shared" si="10"/>
        <v>7881.5</v>
      </c>
      <c r="G168" s="25">
        <f t="shared" si="11"/>
        <v>7881.5</v>
      </c>
      <c r="H168" s="25" t="str">
        <f t="shared" ca="1" si="12"/>
        <v>=IF(E168&gt;30000,E168*0.1,0)</v>
      </c>
    </row>
    <row r="169" spans="1:8">
      <c r="A169" s="25" t="s">
        <v>104</v>
      </c>
      <c r="B169" s="25" t="s">
        <v>94</v>
      </c>
      <c r="C169" s="25">
        <v>92</v>
      </c>
      <c r="D169" s="25">
        <v>1212</v>
      </c>
      <c r="E169" s="25">
        <f t="shared" si="9"/>
        <v>111504</v>
      </c>
      <c r="F169" s="25">
        <f t="shared" si="10"/>
        <v>11150.400000000001</v>
      </c>
      <c r="G169" s="25">
        <f t="shared" si="11"/>
        <v>11150.400000000001</v>
      </c>
      <c r="H169" s="25" t="str">
        <f t="shared" ca="1" si="12"/>
        <v>=IF(E169&gt;30000,E169*0.1,0)</v>
      </c>
    </row>
    <row r="170" spans="1:8">
      <c r="A170" s="25" t="s">
        <v>90</v>
      </c>
      <c r="B170" s="25" t="s">
        <v>100</v>
      </c>
      <c r="C170" s="25">
        <v>44</v>
      </c>
      <c r="D170" s="25">
        <v>1311</v>
      </c>
      <c r="E170" s="25">
        <f t="shared" si="9"/>
        <v>57684</v>
      </c>
      <c r="F170" s="25">
        <f t="shared" si="10"/>
        <v>5768.4000000000005</v>
      </c>
      <c r="G170" s="25">
        <f t="shared" si="11"/>
        <v>5768.4000000000005</v>
      </c>
      <c r="H170" s="25" t="str">
        <f t="shared" ca="1" si="12"/>
        <v>=IF(E170&gt;30000,E170*0.1,0)</v>
      </c>
    </row>
    <row r="171" spans="1:8">
      <c r="A171" s="25" t="s">
        <v>109</v>
      </c>
      <c r="B171" s="25" t="s">
        <v>91</v>
      </c>
      <c r="C171" s="25">
        <v>11</v>
      </c>
      <c r="D171" s="25">
        <v>1362</v>
      </c>
      <c r="E171" s="25">
        <f t="shared" si="9"/>
        <v>14982</v>
      </c>
      <c r="F171" s="25">
        <f t="shared" si="10"/>
        <v>0</v>
      </c>
      <c r="G171" s="25">
        <f t="shared" si="11"/>
        <v>0</v>
      </c>
      <c r="H171" s="25" t="str">
        <f t="shared" ca="1" si="12"/>
        <v>=IF(E171&gt;30000,E171*0.1,0)</v>
      </c>
    </row>
    <row r="172" spans="1:8">
      <c r="A172" s="25" t="s">
        <v>104</v>
      </c>
      <c r="B172" s="25" t="s">
        <v>92</v>
      </c>
      <c r="C172" s="25">
        <v>91</v>
      </c>
      <c r="D172" s="25">
        <v>1324</v>
      </c>
      <c r="E172" s="25">
        <f t="shared" si="9"/>
        <v>120484</v>
      </c>
      <c r="F172" s="25">
        <f t="shared" si="10"/>
        <v>12048.400000000001</v>
      </c>
      <c r="G172" s="25">
        <f t="shared" si="11"/>
        <v>12048.400000000001</v>
      </c>
      <c r="H172" s="25" t="str">
        <f t="shared" ca="1" si="12"/>
        <v>=IF(E172&gt;30000,E172*0.1,0)</v>
      </c>
    </row>
    <row r="173" spans="1:8">
      <c r="A173" s="25" t="s">
        <v>104</v>
      </c>
      <c r="B173" s="25" t="s">
        <v>105</v>
      </c>
      <c r="C173" s="25">
        <v>24</v>
      </c>
      <c r="D173" s="25">
        <v>1328</v>
      </c>
      <c r="E173" s="25">
        <f t="shared" si="9"/>
        <v>31872</v>
      </c>
      <c r="F173" s="25">
        <f t="shared" si="10"/>
        <v>3187.2000000000003</v>
      </c>
      <c r="G173" s="25">
        <f t="shared" si="11"/>
        <v>3187.2000000000003</v>
      </c>
      <c r="H173" s="25" t="str">
        <f t="shared" ca="1" si="12"/>
        <v>=IF(E173&gt;30000,E173*0.1,0)</v>
      </c>
    </row>
    <row r="174" spans="1:8">
      <c r="A174" s="25" t="s">
        <v>90</v>
      </c>
      <c r="B174" s="25" t="s">
        <v>92</v>
      </c>
      <c r="C174" s="25">
        <v>4</v>
      </c>
      <c r="D174" s="25">
        <v>1425</v>
      </c>
      <c r="E174" s="25">
        <f t="shared" si="9"/>
        <v>5700</v>
      </c>
      <c r="F174" s="25">
        <f t="shared" si="10"/>
        <v>0</v>
      </c>
      <c r="G174" s="25">
        <f t="shared" si="11"/>
        <v>0</v>
      </c>
      <c r="H174" s="25" t="str">
        <f t="shared" ca="1" si="12"/>
        <v>=IF(E174&gt;30000,E174*0.1,0)</v>
      </c>
    </row>
    <row r="175" spans="1:8">
      <c r="A175" s="25" t="s">
        <v>104</v>
      </c>
      <c r="B175" s="25" t="s">
        <v>105</v>
      </c>
      <c r="C175" s="25">
        <v>81</v>
      </c>
      <c r="D175" s="25">
        <v>1422</v>
      </c>
      <c r="E175" s="25">
        <f t="shared" si="9"/>
        <v>115182</v>
      </c>
      <c r="F175" s="25">
        <f t="shared" si="10"/>
        <v>11518.2</v>
      </c>
      <c r="G175" s="25">
        <f t="shared" si="11"/>
        <v>11518.2</v>
      </c>
      <c r="H175" s="25" t="str">
        <f t="shared" ca="1" si="12"/>
        <v>=IF(E175&gt;30000,E175*0.1,0)</v>
      </c>
    </row>
    <row r="176" spans="1:8">
      <c r="A176" s="25" t="s">
        <v>104</v>
      </c>
      <c r="B176" s="25" t="s">
        <v>94</v>
      </c>
      <c r="C176" s="25">
        <v>15</v>
      </c>
      <c r="D176" s="25">
        <v>1022</v>
      </c>
      <c r="E176" s="25">
        <f t="shared" si="9"/>
        <v>15330</v>
      </c>
      <c r="F176" s="25">
        <f t="shared" si="10"/>
        <v>0</v>
      </c>
      <c r="G176" s="25">
        <f t="shared" si="11"/>
        <v>0</v>
      </c>
      <c r="H176" s="25" t="str">
        <f t="shared" ca="1" si="12"/>
        <v>=IF(E176&gt;30000,E176*0.1,0)</v>
      </c>
    </row>
    <row r="177" spans="1:8">
      <c r="A177" s="25" t="s">
        <v>110</v>
      </c>
      <c r="B177" s="25" t="s">
        <v>94</v>
      </c>
      <c r="C177" s="25">
        <v>12</v>
      </c>
      <c r="D177" s="25">
        <v>1376</v>
      </c>
      <c r="E177" s="25">
        <f t="shared" si="9"/>
        <v>16512</v>
      </c>
      <c r="F177" s="25">
        <f t="shared" si="10"/>
        <v>0</v>
      </c>
      <c r="G177" s="25">
        <f t="shared" si="11"/>
        <v>0</v>
      </c>
      <c r="H177" s="25" t="str">
        <f t="shared" ca="1" si="12"/>
        <v>=IF(E177&gt;30000,E177*0.1,0)</v>
      </c>
    </row>
    <row r="178" spans="1:8">
      <c r="A178" s="25" t="s">
        <v>96</v>
      </c>
      <c r="B178" s="25" t="s">
        <v>91</v>
      </c>
      <c r="C178" s="25">
        <v>25</v>
      </c>
      <c r="D178" s="25">
        <v>1110</v>
      </c>
      <c r="E178" s="25">
        <f t="shared" si="9"/>
        <v>27750</v>
      </c>
      <c r="F178" s="25">
        <f t="shared" si="10"/>
        <v>2775</v>
      </c>
      <c r="G178" s="25">
        <f t="shared" si="11"/>
        <v>0</v>
      </c>
      <c r="H178" s="25" t="str">
        <f t="shared" ca="1" si="12"/>
        <v>=IF(E178&gt;30000,E178*0.1,0)</v>
      </c>
    </row>
    <row r="179" spans="1:8">
      <c r="A179" s="25" t="s">
        <v>99</v>
      </c>
      <c r="B179" s="25" t="s">
        <v>97</v>
      </c>
      <c r="C179" s="25">
        <v>62</v>
      </c>
      <c r="D179" s="25">
        <v>1200</v>
      </c>
      <c r="E179" s="25">
        <f t="shared" si="9"/>
        <v>74400</v>
      </c>
      <c r="F179" s="25">
        <f t="shared" si="10"/>
        <v>7440</v>
      </c>
      <c r="G179" s="25">
        <f t="shared" si="11"/>
        <v>7440</v>
      </c>
      <c r="H179" s="25" t="str">
        <f t="shared" ca="1" si="12"/>
        <v>=IF(E179&gt;30000,E179*0.1,0)</v>
      </c>
    </row>
    <row r="180" spans="1:8">
      <c r="A180" s="25" t="s">
        <v>99</v>
      </c>
      <c r="B180" s="25" t="s">
        <v>105</v>
      </c>
      <c r="C180" s="25">
        <v>2</v>
      </c>
      <c r="D180" s="25">
        <v>1431</v>
      </c>
      <c r="E180" s="25">
        <f t="shared" si="9"/>
        <v>2862</v>
      </c>
      <c r="F180" s="25">
        <f t="shared" si="10"/>
        <v>0</v>
      </c>
      <c r="G180" s="25">
        <f t="shared" si="11"/>
        <v>0</v>
      </c>
      <c r="H180" s="25" t="str">
        <f t="shared" ca="1" si="12"/>
        <v>=IF(E180&gt;30000,E180*0.1,0)</v>
      </c>
    </row>
    <row r="181" spans="1:8">
      <c r="A181" s="25" t="s">
        <v>109</v>
      </c>
      <c r="B181" s="25" t="s">
        <v>91</v>
      </c>
      <c r="C181" s="25">
        <v>96</v>
      </c>
      <c r="D181" s="25">
        <v>1032</v>
      </c>
      <c r="E181" s="25">
        <f t="shared" si="9"/>
        <v>99072</v>
      </c>
      <c r="F181" s="25">
        <f t="shared" si="10"/>
        <v>9907.2000000000007</v>
      </c>
      <c r="G181" s="25">
        <f t="shared" si="11"/>
        <v>9907.2000000000007</v>
      </c>
      <c r="H181" s="25" t="str">
        <f t="shared" ca="1" si="12"/>
        <v>=IF(E181&gt;30000,E181*0.1,0)</v>
      </c>
    </row>
    <row r="182" spans="1:8">
      <c r="A182" s="25" t="s">
        <v>96</v>
      </c>
      <c r="B182" s="25" t="s">
        <v>92</v>
      </c>
      <c r="C182" s="25">
        <v>39</v>
      </c>
      <c r="D182" s="25">
        <v>1397</v>
      </c>
      <c r="E182" s="25">
        <f t="shared" si="9"/>
        <v>54483</v>
      </c>
      <c r="F182" s="25">
        <f t="shared" si="10"/>
        <v>5448.3</v>
      </c>
      <c r="G182" s="25">
        <f t="shared" si="11"/>
        <v>5448.3</v>
      </c>
      <c r="H182" s="25" t="str">
        <f t="shared" ca="1" si="12"/>
        <v>=IF(E182&gt;30000,E182*0.1,0)</v>
      </c>
    </row>
    <row r="183" spans="1:8">
      <c r="A183" s="25" t="s">
        <v>110</v>
      </c>
      <c r="B183" s="25" t="s">
        <v>97</v>
      </c>
      <c r="C183" s="25">
        <v>99</v>
      </c>
      <c r="D183" s="25">
        <v>1381</v>
      </c>
      <c r="E183" s="25">
        <f t="shared" si="9"/>
        <v>136719</v>
      </c>
      <c r="F183" s="25">
        <f t="shared" si="10"/>
        <v>13671.900000000001</v>
      </c>
      <c r="G183" s="25">
        <f t="shared" si="11"/>
        <v>13671.900000000001</v>
      </c>
      <c r="H183" s="25" t="str">
        <f t="shared" ca="1" si="12"/>
        <v>=IF(E183&gt;30000,E183*0.1,0)</v>
      </c>
    </row>
    <row r="184" spans="1:8">
      <c r="A184" s="25" t="s">
        <v>99</v>
      </c>
      <c r="B184" s="25" t="s">
        <v>100</v>
      </c>
      <c r="C184" s="25">
        <v>81</v>
      </c>
      <c r="D184" s="25">
        <v>1024</v>
      </c>
      <c r="E184" s="25">
        <f t="shared" si="9"/>
        <v>82944</v>
      </c>
      <c r="F184" s="25">
        <f t="shared" si="10"/>
        <v>8294.4</v>
      </c>
      <c r="G184" s="25">
        <f t="shared" si="11"/>
        <v>8294.4</v>
      </c>
      <c r="H184" s="25" t="str">
        <f t="shared" ca="1" si="12"/>
        <v>=IF(E184&gt;30000,E184*0.1,0)</v>
      </c>
    </row>
    <row r="185" spans="1:8">
      <c r="A185" s="25" t="s">
        <v>90</v>
      </c>
      <c r="B185" s="25" t="s">
        <v>94</v>
      </c>
      <c r="C185" s="25">
        <v>57</v>
      </c>
      <c r="D185" s="25">
        <v>1200</v>
      </c>
      <c r="E185" s="25">
        <f t="shared" si="9"/>
        <v>68400</v>
      </c>
      <c r="F185" s="25">
        <f t="shared" si="10"/>
        <v>6840</v>
      </c>
      <c r="G185" s="25">
        <f t="shared" si="11"/>
        <v>6840</v>
      </c>
      <c r="H185" s="25" t="str">
        <f t="shared" ca="1" si="12"/>
        <v>=IF(E185&gt;30000,E185*0.1,0)</v>
      </c>
    </row>
    <row r="186" spans="1:8">
      <c r="A186" s="25" t="s">
        <v>109</v>
      </c>
      <c r="B186" s="25" t="s">
        <v>107</v>
      </c>
      <c r="C186" s="25">
        <v>87</v>
      </c>
      <c r="D186" s="25">
        <v>1042</v>
      </c>
      <c r="E186" s="25">
        <f t="shared" si="9"/>
        <v>90654</v>
      </c>
      <c r="F186" s="25">
        <f t="shared" si="10"/>
        <v>9065.4</v>
      </c>
      <c r="G186" s="25">
        <f t="shared" si="11"/>
        <v>9065.4</v>
      </c>
      <c r="H186" s="25" t="str">
        <f t="shared" ca="1" si="12"/>
        <v>=IF(E186&gt;30000,E186*0.1,0)</v>
      </c>
    </row>
    <row r="187" spans="1:8">
      <c r="A187" s="25" t="s">
        <v>109</v>
      </c>
      <c r="B187" s="25" t="s">
        <v>97</v>
      </c>
      <c r="C187" s="25">
        <v>81</v>
      </c>
      <c r="D187" s="25">
        <v>1183</v>
      </c>
      <c r="E187" s="25">
        <f t="shared" si="9"/>
        <v>95823</v>
      </c>
      <c r="F187" s="25">
        <f t="shared" si="10"/>
        <v>9582.3000000000011</v>
      </c>
      <c r="G187" s="25">
        <f t="shared" si="11"/>
        <v>9582.3000000000011</v>
      </c>
      <c r="H187" s="25" t="str">
        <f t="shared" ca="1" si="12"/>
        <v>=IF(E187&gt;30000,E187*0.1,0)</v>
      </c>
    </row>
    <row r="188" spans="1:8">
      <c r="A188" s="25" t="s">
        <v>110</v>
      </c>
      <c r="B188" s="25" t="s">
        <v>107</v>
      </c>
      <c r="C188" s="25">
        <v>59</v>
      </c>
      <c r="D188" s="25">
        <v>1180</v>
      </c>
      <c r="E188" s="25">
        <f t="shared" si="9"/>
        <v>69620</v>
      </c>
      <c r="F188" s="25">
        <f t="shared" si="10"/>
        <v>6962</v>
      </c>
      <c r="G188" s="25">
        <f t="shared" si="11"/>
        <v>6962</v>
      </c>
      <c r="H188" s="25" t="str">
        <f t="shared" ca="1" si="12"/>
        <v>=IF(E188&gt;30000,E188*0.1,0)</v>
      </c>
    </row>
    <row r="189" spans="1:8">
      <c r="A189" s="25" t="s">
        <v>90</v>
      </c>
      <c r="B189" s="25" t="s">
        <v>92</v>
      </c>
      <c r="C189" s="25">
        <v>8</v>
      </c>
      <c r="D189" s="25">
        <v>1365</v>
      </c>
      <c r="E189" s="25">
        <f t="shared" si="9"/>
        <v>10920</v>
      </c>
      <c r="F189" s="25">
        <f t="shared" si="10"/>
        <v>0</v>
      </c>
      <c r="G189" s="25">
        <f t="shared" si="11"/>
        <v>0</v>
      </c>
      <c r="H189" s="25" t="str">
        <f t="shared" ca="1" si="12"/>
        <v>=IF(E189&gt;30000,E189*0.1,0)</v>
      </c>
    </row>
    <row r="190" spans="1:8">
      <c r="A190" s="25" t="s">
        <v>90</v>
      </c>
      <c r="B190" s="25" t="s">
        <v>107</v>
      </c>
      <c r="C190" s="25">
        <v>23</v>
      </c>
      <c r="D190" s="25">
        <v>1035</v>
      </c>
      <c r="E190" s="25">
        <f t="shared" si="9"/>
        <v>23805</v>
      </c>
      <c r="F190" s="25">
        <f t="shared" si="10"/>
        <v>2380.5</v>
      </c>
      <c r="G190" s="25">
        <f t="shared" si="11"/>
        <v>0</v>
      </c>
      <c r="H190" s="25" t="str">
        <f t="shared" ca="1" si="12"/>
        <v>=IF(E190&gt;30000,E190*0.1,0)</v>
      </c>
    </row>
    <row r="191" spans="1:8">
      <c r="A191" s="25" t="s">
        <v>109</v>
      </c>
      <c r="B191" s="25" t="s">
        <v>100</v>
      </c>
      <c r="C191" s="25">
        <v>88</v>
      </c>
      <c r="D191" s="25">
        <v>1021</v>
      </c>
      <c r="E191" s="25">
        <f t="shared" si="9"/>
        <v>89848</v>
      </c>
      <c r="F191" s="25">
        <f t="shared" si="10"/>
        <v>8984.8000000000011</v>
      </c>
      <c r="G191" s="25">
        <f t="shared" si="11"/>
        <v>8984.8000000000011</v>
      </c>
      <c r="H191" s="25" t="str">
        <f t="shared" ca="1" si="12"/>
        <v>=IF(E191&gt;30000,E191*0.1,0)</v>
      </c>
    </row>
    <row r="192" spans="1:8">
      <c r="A192" s="25" t="s">
        <v>90</v>
      </c>
      <c r="B192" s="25" t="s">
        <v>100</v>
      </c>
      <c r="C192" s="25">
        <v>57</v>
      </c>
      <c r="D192" s="25">
        <v>1053</v>
      </c>
      <c r="E192" s="25">
        <f t="shared" si="9"/>
        <v>60021</v>
      </c>
      <c r="F192" s="25">
        <f t="shared" si="10"/>
        <v>6002.1</v>
      </c>
      <c r="G192" s="25">
        <f t="shared" si="11"/>
        <v>6002.1</v>
      </c>
      <c r="H192" s="25" t="str">
        <f t="shared" ca="1" si="12"/>
        <v>=IF(E192&gt;30000,E192*0.1,0)</v>
      </c>
    </row>
    <row r="193" spans="1:8">
      <c r="A193" s="25" t="s">
        <v>90</v>
      </c>
      <c r="B193" s="25" t="s">
        <v>94</v>
      </c>
      <c r="C193" s="25">
        <v>6</v>
      </c>
      <c r="D193" s="25">
        <v>1254</v>
      </c>
      <c r="E193" s="25">
        <f t="shared" si="9"/>
        <v>7524</v>
      </c>
      <c r="F193" s="25">
        <f t="shared" si="10"/>
        <v>0</v>
      </c>
      <c r="G193" s="25">
        <f t="shared" si="11"/>
        <v>0</v>
      </c>
      <c r="H193" s="25" t="str">
        <f t="shared" ca="1" si="12"/>
        <v>=IF(E193&gt;30000,E193*0.1,0)</v>
      </c>
    </row>
    <row r="194" spans="1:8">
      <c r="A194" s="25" t="s">
        <v>109</v>
      </c>
      <c r="B194" s="25" t="s">
        <v>100</v>
      </c>
      <c r="C194" s="25">
        <v>80</v>
      </c>
      <c r="D194" s="25">
        <v>1459</v>
      </c>
      <c r="E194" s="25">
        <f t="shared" ref="E194:E257" si="13">C194*D194</f>
        <v>116720</v>
      </c>
      <c r="F194" s="25">
        <f t="shared" ref="F194:F257" si="14">IF(E194&gt;=20000,E194*10%,0)</f>
        <v>11672</v>
      </c>
      <c r="G194" s="25">
        <f t="shared" ref="G194:G257" si="15">IF(E194&gt;30000,E194*0.1,0)</f>
        <v>11672</v>
      </c>
      <c r="H194" s="25" t="str">
        <f t="shared" ref="H194:H257" ca="1" si="16">_xlfn.FORMULATEXT(G194)</f>
        <v>=IF(E194&gt;30000,E194*0.1,0)</v>
      </c>
    </row>
    <row r="195" spans="1:8">
      <c r="A195" s="25" t="s">
        <v>109</v>
      </c>
      <c r="B195" s="25" t="s">
        <v>92</v>
      </c>
      <c r="C195" s="25">
        <v>74</v>
      </c>
      <c r="D195" s="25">
        <v>1459</v>
      </c>
      <c r="E195" s="25">
        <f t="shared" si="13"/>
        <v>107966</v>
      </c>
      <c r="F195" s="25">
        <f t="shared" si="14"/>
        <v>10796.6</v>
      </c>
      <c r="G195" s="25">
        <f t="shared" si="15"/>
        <v>10796.6</v>
      </c>
      <c r="H195" s="25" t="str">
        <f t="shared" ca="1" si="16"/>
        <v>=IF(E195&gt;30000,E195*0.1,0)</v>
      </c>
    </row>
    <row r="196" spans="1:8">
      <c r="A196" s="25" t="s">
        <v>110</v>
      </c>
      <c r="B196" s="25" t="s">
        <v>91</v>
      </c>
      <c r="C196" s="25">
        <v>35</v>
      </c>
      <c r="D196" s="25">
        <v>1142</v>
      </c>
      <c r="E196" s="25">
        <f t="shared" si="13"/>
        <v>39970</v>
      </c>
      <c r="F196" s="25">
        <f t="shared" si="14"/>
        <v>3997</v>
      </c>
      <c r="G196" s="25">
        <f t="shared" si="15"/>
        <v>3997</v>
      </c>
      <c r="H196" s="25" t="str">
        <f t="shared" ca="1" si="16"/>
        <v>=IF(E196&gt;30000,E196*0.1,0)</v>
      </c>
    </row>
    <row r="197" spans="1:8">
      <c r="A197" s="25" t="s">
        <v>96</v>
      </c>
      <c r="B197" s="25" t="s">
        <v>100</v>
      </c>
      <c r="C197" s="25">
        <v>26</v>
      </c>
      <c r="D197" s="25">
        <v>1500</v>
      </c>
      <c r="E197" s="25">
        <f t="shared" si="13"/>
        <v>39000</v>
      </c>
      <c r="F197" s="25">
        <f t="shared" si="14"/>
        <v>3900</v>
      </c>
      <c r="G197" s="25">
        <f t="shared" si="15"/>
        <v>3900</v>
      </c>
      <c r="H197" s="25" t="str">
        <f t="shared" ca="1" si="16"/>
        <v>=IF(E197&gt;30000,E197*0.1,0)</v>
      </c>
    </row>
    <row r="198" spans="1:8">
      <c r="A198" s="25" t="s">
        <v>99</v>
      </c>
      <c r="B198" s="25" t="s">
        <v>91</v>
      </c>
      <c r="C198" s="25">
        <v>12</v>
      </c>
      <c r="D198" s="25">
        <v>1266</v>
      </c>
      <c r="E198" s="25">
        <f t="shared" si="13"/>
        <v>15192</v>
      </c>
      <c r="F198" s="25">
        <f t="shared" si="14"/>
        <v>0</v>
      </c>
      <c r="G198" s="25">
        <f t="shared" si="15"/>
        <v>0</v>
      </c>
      <c r="H198" s="25" t="str">
        <f t="shared" ca="1" si="16"/>
        <v>=IF(E198&gt;30000,E198*0.1,0)</v>
      </c>
    </row>
    <row r="199" spans="1:8">
      <c r="A199" s="25" t="s">
        <v>99</v>
      </c>
      <c r="B199" s="25" t="s">
        <v>94</v>
      </c>
      <c r="C199" s="25">
        <v>5</v>
      </c>
      <c r="D199" s="25">
        <v>1043</v>
      </c>
      <c r="E199" s="25">
        <f t="shared" si="13"/>
        <v>5215</v>
      </c>
      <c r="F199" s="25">
        <f t="shared" si="14"/>
        <v>0</v>
      </c>
      <c r="G199" s="25">
        <f t="shared" si="15"/>
        <v>0</v>
      </c>
      <c r="H199" s="25" t="str">
        <f t="shared" ca="1" si="16"/>
        <v>=IF(E199&gt;30000,E199*0.1,0)</v>
      </c>
    </row>
    <row r="200" spans="1:8">
      <c r="A200" s="25" t="s">
        <v>104</v>
      </c>
      <c r="B200" s="25" t="s">
        <v>92</v>
      </c>
      <c r="C200" s="25">
        <v>19</v>
      </c>
      <c r="D200" s="25">
        <v>1001</v>
      </c>
      <c r="E200" s="25">
        <f t="shared" si="13"/>
        <v>19019</v>
      </c>
      <c r="F200" s="25">
        <f t="shared" si="14"/>
        <v>0</v>
      </c>
      <c r="G200" s="25">
        <f t="shared" si="15"/>
        <v>0</v>
      </c>
      <c r="H200" s="25" t="str">
        <f t="shared" ca="1" si="16"/>
        <v>=IF(E200&gt;30000,E200*0.1,0)</v>
      </c>
    </row>
    <row r="201" spans="1:8">
      <c r="A201" s="25" t="s">
        <v>110</v>
      </c>
      <c r="B201" s="25" t="s">
        <v>107</v>
      </c>
      <c r="C201" s="25">
        <v>100</v>
      </c>
      <c r="D201" s="25">
        <v>1181</v>
      </c>
      <c r="E201" s="25">
        <f t="shared" si="13"/>
        <v>118100</v>
      </c>
      <c r="F201" s="25">
        <f t="shared" si="14"/>
        <v>11810</v>
      </c>
      <c r="G201" s="25">
        <f t="shared" si="15"/>
        <v>11810</v>
      </c>
      <c r="H201" s="25" t="str">
        <f t="shared" ca="1" si="16"/>
        <v>=IF(E201&gt;30000,E201*0.1,0)</v>
      </c>
    </row>
    <row r="202" spans="1:8">
      <c r="A202" s="25" t="s">
        <v>90</v>
      </c>
      <c r="B202" s="25" t="s">
        <v>97</v>
      </c>
      <c r="C202" s="25">
        <v>74</v>
      </c>
      <c r="D202" s="25">
        <v>1109</v>
      </c>
      <c r="E202" s="25">
        <f t="shared" si="13"/>
        <v>82066</v>
      </c>
      <c r="F202" s="25">
        <f t="shared" si="14"/>
        <v>8206.6</v>
      </c>
      <c r="G202" s="25">
        <f t="shared" si="15"/>
        <v>8206.6</v>
      </c>
      <c r="H202" s="25" t="str">
        <f t="shared" ca="1" si="16"/>
        <v>=IF(E202&gt;30000,E202*0.1,0)</v>
      </c>
    </row>
    <row r="203" spans="1:8">
      <c r="A203" s="25" t="s">
        <v>99</v>
      </c>
      <c r="B203" s="25" t="s">
        <v>100</v>
      </c>
      <c r="C203" s="25">
        <v>39</v>
      </c>
      <c r="D203" s="25">
        <v>1178</v>
      </c>
      <c r="E203" s="25">
        <f t="shared" si="13"/>
        <v>45942</v>
      </c>
      <c r="F203" s="25">
        <f t="shared" si="14"/>
        <v>4594.2</v>
      </c>
      <c r="G203" s="25">
        <f t="shared" si="15"/>
        <v>4594.2</v>
      </c>
      <c r="H203" s="25" t="str">
        <f t="shared" ca="1" si="16"/>
        <v>=IF(E203&gt;30000,E203*0.1,0)</v>
      </c>
    </row>
    <row r="204" spans="1:8">
      <c r="A204" s="25" t="s">
        <v>109</v>
      </c>
      <c r="B204" s="25" t="s">
        <v>100</v>
      </c>
      <c r="C204" s="25">
        <v>9</v>
      </c>
      <c r="D204" s="25">
        <v>1117</v>
      </c>
      <c r="E204" s="25">
        <f t="shared" si="13"/>
        <v>10053</v>
      </c>
      <c r="F204" s="25">
        <f t="shared" si="14"/>
        <v>0</v>
      </c>
      <c r="G204" s="25">
        <f t="shared" si="15"/>
        <v>0</v>
      </c>
      <c r="H204" s="25" t="str">
        <f t="shared" ca="1" si="16"/>
        <v>=IF(E204&gt;30000,E204*0.1,0)</v>
      </c>
    </row>
    <row r="205" spans="1:8">
      <c r="A205" s="25" t="s">
        <v>96</v>
      </c>
      <c r="B205" s="25" t="s">
        <v>92</v>
      </c>
      <c r="C205" s="25">
        <v>5</v>
      </c>
      <c r="D205" s="25">
        <v>1389</v>
      </c>
      <c r="E205" s="25">
        <f t="shared" si="13"/>
        <v>6945</v>
      </c>
      <c r="F205" s="25">
        <f t="shared" si="14"/>
        <v>0</v>
      </c>
      <c r="G205" s="25">
        <f t="shared" si="15"/>
        <v>0</v>
      </c>
      <c r="H205" s="25" t="str">
        <f t="shared" ca="1" si="16"/>
        <v>=IF(E205&gt;30000,E205*0.1,0)</v>
      </c>
    </row>
    <row r="206" spans="1:8">
      <c r="A206" s="25" t="s">
        <v>110</v>
      </c>
      <c r="B206" s="25" t="s">
        <v>107</v>
      </c>
      <c r="C206" s="25">
        <v>35</v>
      </c>
      <c r="D206" s="25">
        <v>1031</v>
      </c>
      <c r="E206" s="25">
        <f t="shared" si="13"/>
        <v>36085</v>
      </c>
      <c r="F206" s="25">
        <f t="shared" si="14"/>
        <v>3608.5</v>
      </c>
      <c r="G206" s="25">
        <f t="shared" si="15"/>
        <v>3608.5</v>
      </c>
      <c r="H206" s="25" t="str">
        <f t="shared" ca="1" si="16"/>
        <v>=IF(E206&gt;30000,E206*0.1,0)</v>
      </c>
    </row>
    <row r="207" spans="1:8">
      <c r="A207" s="25" t="s">
        <v>96</v>
      </c>
      <c r="B207" s="25" t="s">
        <v>91</v>
      </c>
      <c r="C207" s="25">
        <v>89</v>
      </c>
      <c r="D207" s="25">
        <v>1064</v>
      </c>
      <c r="E207" s="25">
        <f t="shared" si="13"/>
        <v>94696</v>
      </c>
      <c r="F207" s="25">
        <f t="shared" si="14"/>
        <v>9469.6</v>
      </c>
      <c r="G207" s="25">
        <f t="shared" si="15"/>
        <v>9469.6</v>
      </c>
      <c r="H207" s="25" t="str">
        <f t="shared" ca="1" si="16"/>
        <v>=IF(E207&gt;30000,E207*0.1,0)</v>
      </c>
    </row>
    <row r="208" spans="1:8">
      <c r="A208" s="25" t="s">
        <v>96</v>
      </c>
      <c r="B208" s="25" t="s">
        <v>94</v>
      </c>
      <c r="C208" s="25">
        <v>79</v>
      </c>
      <c r="D208" s="25">
        <v>1354</v>
      </c>
      <c r="E208" s="25">
        <f t="shared" si="13"/>
        <v>106966</v>
      </c>
      <c r="F208" s="25">
        <f t="shared" si="14"/>
        <v>10696.6</v>
      </c>
      <c r="G208" s="25">
        <f t="shared" si="15"/>
        <v>10696.6</v>
      </c>
      <c r="H208" s="25" t="str">
        <f t="shared" ca="1" si="16"/>
        <v>=IF(E208&gt;30000,E208*0.1,0)</v>
      </c>
    </row>
    <row r="209" spans="1:8">
      <c r="A209" s="25" t="s">
        <v>110</v>
      </c>
      <c r="B209" s="25" t="s">
        <v>94</v>
      </c>
      <c r="C209" s="25">
        <v>58</v>
      </c>
      <c r="D209" s="25">
        <v>1474</v>
      </c>
      <c r="E209" s="25">
        <f t="shared" si="13"/>
        <v>85492</v>
      </c>
      <c r="F209" s="25">
        <f t="shared" si="14"/>
        <v>8549.2000000000007</v>
      </c>
      <c r="G209" s="25">
        <f t="shared" si="15"/>
        <v>8549.2000000000007</v>
      </c>
      <c r="H209" s="25" t="str">
        <f t="shared" ca="1" si="16"/>
        <v>=IF(E209&gt;30000,E209*0.1,0)</v>
      </c>
    </row>
    <row r="210" spans="1:8">
      <c r="A210" s="25" t="s">
        <v>104</v>
      </c>
      <c r="B210" s="25" t="s">
        <v>107</v>
      </c>
      <c r="C210" s="25">
        <v>91</v>
      </c>
      <c r="D210" s="25">
        <v>1297</v>
      </c>
      <c r="E210" s="25">
        <f t="shared" si="13"/>
        <v>118027</v>
      </c>
      <c r="F210" s="25">
        <f t="shared" si="14"/>
        <v>11802.7</v>
      </c>
      <c r="G210" s="25">
        <f t="shared" si="15"/>
        <v>11802.7</v>
      </c>
      <c r="H210" s="25" t="str">
        <f t="shared" ca="1" si="16"/>
        <v>=IF(E210&gt;30000,E210*0.1,0)</v>
      </c>
    </row>
    <row r="211" spans="1:8">
      <c r="A211" s="25" t="s">
        <v>99</v>
      </c>
      <c r="B211" s="25" t="s">
        <v>100</v>
      </c>
      <c r="C211" s="25">
        <v>23</v>
      </c>
      <c r="D211" s="25">
        <v>1309</v>
      </c>
      <c r="E211" s="25">
        <f t="shared" si="13"/>
        <v>30107</v>
      </c>
      <c r="F211" s="25">
        <f t="shared" si="14"/>
        <v>3010.7000000000003</v>
      </c>
      <c r="G211" s="25">
        <f t="shared" si="15"/>
        <v>3010.7000000000003</v>
      </c>
      <c r="H211" s="25" t="str">
        <f t="shared" ca="1" si="16"/>
        <v>=IF(E211&gt;30000,E211*0.1,0)</v>
      </c>
    </row>
    <row r="212" spans="1:8">
      <c r="A212" s="25" t="s">
        <v>110</v>
      </c>
      <c r="B212" s="25" t="s">
        <v>100</v>
      </c>
      <c r="C212" s="25">
        <v>59</v>
      </c>
      <c r="D212" s="25">
        <v>1165</v>
      </c>
      <c r="E212" s="25">
        <f t="shared" si="13"/>
        <v>68735</v>
      </c>
      <c r="F212" s="25">
        <f t="shared" si="14"/>
        <v>6873.5</v>
      </c>
      <c r="G212" s="25">
        <f t="shared" si="15"/>
        <v>6873.5</v>
      </c>
      <c r="H212" s="25" t="str">
        <f t="shared" ca="1" si="16"/>
        <v>=IF(E212&gt;30000,E212*0.1,0)</v>
      </c>
    </row>
    <row r="213" spans="1:8">
      <c r="A213" s="25" t="s">
        <v>109</v>
      </c>
      <c r="B213" s="25" t="s">
        <v>100</v>
      </c>
      <c r="C213" s="25">
        <v>40</v>
      </c>
      <c r="D213" s="25">
        <v>1302</v>
      </c>
      <c r="E213" s="25">
        <f t="shared" si="13"/>
        <v>52080</v>
      </c>
      <c r="F213" s="25">
        <f t="shared" si="14"/>
        <v>5208</v>
      </c>
      <c r="G213" s="25">
        <f t="shared" si="15"/>
        <v>5208</v>
      </c>
      <c r="H213" s="25" t="str">
        <f t="shared" ca="1" si="16"/>
        <v>=IF(E213&gt;30000,E213*0.1,0)</v>
      </c>
    </row>
    <row r="214" spans="1:8">
      <c r="A214" s="25" t="s">
        <v>109</v>
      </c>
      <c r="B214" s="25" t="s">
        <v>91</v>
      </c>
      <c r="C214" s="25">
        <v>58</v>
      </c>
      <c r="D214" s="25">
        <v>1080</v>
      </c>
      <c r="E214" s="25">
        <f t="shared" si="13"/>
        <v>62640</v>
      </c>
      <c r="F214" s="25">
        <f t="shared" si="14"/>
        <v>6264</v>
      </c>
      <c r="G214" s="25">
        <f t="shared" si="15"/>
        <v>6264</v>
      </c>
      <c r="H214" s="25" t="str">
        <f t="shared" ca="1" si="16"/>
        <v>=IF(E214&gt;30000,E214*0.1,0)</v>
      </c>
    </row>
    <row r="215" spans="1:8">
      <c r="A215" s="25" t="s">
        <v>109</v>
      </c>
      <c r="B215" s="25" t="s">
        <v>91</v>
      </c>
      <c r="C215" s="25">
        <v>54</v>
      </c>
      <c r="D215" s="25">
        <v>1204</v>
      </c>
      <c r="E215" s="25">
        <f t="shared" si="13"/>
        <v>65016</v>
      </c>
      <c r="F215" s="25">
        <f t="shared" si="14"/>
        <v>6501.6</v>
      </c>
      <c r="G215" s="25">
        <f t="shared" si="15"/>
        <v>6501.6</v>
      </c>
      <c r="H215" s="25" t="str">
        <f t="shared" ca="1" si="16"/>
        <v>=IF(E215&gt;30000,E215*0.1,0)</v>
      </c>
    </row>
    <row r="216" spans="1:8">
      <c r="A216" s="25" t="s">
        <v>90</v>
      </c>
      <c r="B216" s="25" t="s">
        <v>97</v>
      </c>
      <c r="C216" s="25">
        <v>30</v>
      </c>
      <c r="D216" s="25">
        <v>1057</v>
      </c>
      <c r="E216" s="25">
        <f t="shared" si="13"/>
        <v>31710</v>
      </c>
      <c r="F216" s="25">
        <f t="shared" si="14"/>
        <v>3171</v>
      </c>
      <c r="G216" s="25">
        <f t="shared" si="15"/>
        <v>3171</v>
      </c>
      <c r="H216" s="25" t="str">
        <f t="shared" ca="1" si="16"/>
        <v>=IF(E216&gt;30000,E216*0.1,0)</v>
      </c>
    </row>
    <row r="217" spans="1:8">
      <c r="A217" s="25" t="s">
        <v>109</v>
      </c>
      <c r="B217" s="25" t="s">
        <v>107</v>
      </c>
      <c r="C217" s="25">
        <v>88</v>
      </c>
      <c r="D217" s="25">
        <v>1288</v>
      </c>
      <c r="E217" s="25">
        <f t="shared" si="13"/>
        <v>113344</v>
      </c>
      <c r="F217" s="25">
        <f t="shared" si="14"/>
        <v>11334.400000000001</v>
      </c>
      <c r="G217" s="25">
        <f t="shared" si="15"/>
        <v>11334.400000000001</v>
      </c>
      <c r="H217" s="25" t="str">
        <f t="shared" ca="1" si="16"/>
        <v>=IF(E217&gt;30000,E217*0.1,0)</v>
      </c>
    </row>
    <row r="218" spans="1:8">
      <c r="A218" s="25" t="s">
        <v>99</v>
      </c>
      <c r="B218" s="25" t="s">
        <v>105</v>
      </c>
      <c r="C218" s="25">
        <v>16</v>
      </c>
      <c r="D218" s="25">
        <v>1105</v>
      </c>
      <c r="E218" s="25">
        <f t="shared" si="13"/>
        <v>17680</v>
      </c>
      <c r="F218" s="25">
        <f t="shared" si="14"/>
        <v>0</v>
      </c>
      <c r="G218" s="25">
        <f t="shared" si="15"/>
        <v>0</v>
      </c>
      <c r="H218" s="25" t="str">
        <f t="shared" ca="1" si="16"/>
        <v>=IF(E218&gt;30000,E218*0.1,0)</v>
      </c>
    </row>
    <row r="219" spans="1:8">
      <c r="A219" s="25" t="s">
        <v>96</v>
      </c>
      <c r="B219" s="25" t="s">
        <v>105</v>
      </c>
      <c r="C219" s="25">
        <v>80</v>
      </c>
      <c r="D219" s="25">
        <v>1269</v>
      </c>
      <c r="E219" s="25">
        <f t="shared" si="13"/>
        <v>101520</v>
      </c>
      <c r="F219" s="25">
        <f t="shared" si="14"/>
        <v>10152</v>
      </c>
      <c r="G219" s="25">
        <f t="shared" si="15"/>
        <v>10152</v>
      </c>
      <c r="H219" s="25" t="str">
        <f t="shared" ca="1" si="16"/>
        <v>=IF(E219&gt;30000,E219*0.1,0)</v>
      </c>
    </row>
    <row r="220" spans="1:8">
      <c r="A220" s="25" t="s">
        <v>104</v>
      </c>
      <c r="B220" s="25" t="s">
        <v>100</v>
      </c>
      <c r="C220" s="25">
        <v>98</v>
      </c>
      <c r="D220" s="25">
        <v>1177</v>
      </c>
      <c r="E220" s="25">
        <f t="shared" si="13"/>
        <v>115346</v>
      </c>
      <c r="F220" s="25">
        <f t="shared" si="14"/>
        <v>11534.6</v>
      </c>
      <c r="G220" s="25">
        <f t="shared" si="15"/>
        <v>11534.6</v>
      </c>
      <c r="H220" s="25" t="str">
        <f t="shared" ca="1" si="16"/>
        <v>=IF(E220&gt;30000,E220*0.1,0)</v>
      </c>
    </row>
    <row r="221" spans="1:8">
      <c r="A221" s="25" t="s">
        <v>104</v>
      </c>
      <c r="B221" s="25" t="s">
        <v>92</v>
      </c>
      <c r="C221" s="25">
        <v>52</v>
      </c>
      <c r="D221" s="25">
        <v>1461</v>
      </c>
      <c r="E221" s="25">
        <f t="shared" si="13"/>
        <v>75972</v>
      </c>
      <c r="F221" s="25">
        <f t="shared" si="14"/>
        <v>7597.2000000000007</v>
      </c>
      <c r="G221" s="25">
        <f t="shared" si="15"/>
        <v>7597.2000000000007</v>
      </c>
      <c r="H221" s="25" t="str">
        <f t="shared" ca="1" si="16"/>
        <v>=IF(E221&gt;30000,E221*0.1,0)</v>
      </c>
    </row>
    <row r="222" spans="1:8">
      <c r="A222" s="25" t="s">
        <v>109</v>
      </c>
      <c r="B222" s="25" t="s">
        <v>107</v>
      </c>
      <c r="C222" s="25">
        <v>58</v>
      </c>
      <c r="D222" s="25">
        <v>1290</v>
      </c>
      <c r="E222" s="25">
        <f t="shared" si="13"/>
        <v>74820</v>
      </c>
      <c r="F222" s="25">
        <f t="shared" si="14"/>
        <v>7482</v>
      </c>
      <c r="G222" s="25">
        <f t="shared" si="15"/>
        <v>7482</v>
      </c>
      <c r="H222" s="25" t="str">
        <f t="shared" ca="1" si="16"/>
        <v>=IF(E222&gt;30000,E222*0.1,0)</v>
      </c>
    </row>
    <row r="223" spans="1:8">
      <c r="A223" s="25" t="s">
        <v>90</v>
      </c>
      <c r="B223" s="25" t="s">
        <v>94</v>
      </c>
      <c r="C223" s="25">
        <v>69</v>
      </c>
      <c r="D223" s="25">
        <v>1175</v>
      </c>
      <c r="E223" s="25">
        <f t="shared" si="13"/>
        <v>81075</v>
      </c>
      <c r="F223" s="25">
        <f t="shared" si="14"/>
        <v>8107.5</v>
      </c>
      <c r="G223" s="25">
        <f t="shared" si="15"/>
        <v>8107.5</v>
      </c>
      <c r="H223" s="25" t="str">
        <f t="shared" ca="1" si="16"/>
        <v>=IF(E223&gt;30000,E223*0.1,0)</v>
      </c>
    </row>
    <row r="224" spans="1:8">
      <c r="A224" s="25" t="s">
        <v>99</v>
      </c>
      <c r="B224" s="25" t="s">
        <v>105</v>
      </c>
      <c r="C224" s="25">
        <v>55</v>
      </c>
      <c r="D224" s="25">
        <v>1425</v>
      </c>
      <c r="E224" s="25">
        <f t="shared" si="13"/>
        <v>78375</v>
      </c>
      <c r="F224" s="25">
        <f t="shared" si="14"/>
        <v>7837.5</v>
      </c>
      <c r="G224" s="25">
        <f t="shared" si="15"/>
        <v>7837.5</v>
      </c>
      <c r="H224" s="25" t="str">
        <f t="shared" ca="1" si="16"/>
        <v>=IF(E224&gt;30000,E224*0.1,0)</v>
      </c>
    </row>
    <row r="225" spans="1:8">
      <c r="A225" s="25" t="s">
        <v>90</v>
      </c>
      <c r="B225" s="25" t="s">
        <v>92</v>
      </c>
      <c r="C225" s="25">
        <v>89</v>
      </c>
      <c r="D225" s="25">
        <v>1369</v>
      </c>
      <c r="E225" s="25">
        <f t="shared" si="13"/>
        <v>121841</v>
      </c>
      <c r="F225" s="25">
        <f t="shared" si="14"/>
        <v>12184.1</v>
      </c>
      <c r="G225" s="25">
        <f t="shared" si="15"/>
        <v>12184.1</v>
      </c>
      <c r="H225" s="25" t="str">
        <f t="shared" ca="1" si="16"/>
        <v>=IF(E225&gt;30000,E225*0.1,0)</v>
      </c>
    </row>
    <row r="226" spans="1:8">
      <c r="A226" s="25" t="s">
        <v>109</v>
      </c>
      <c r="B226" s="25" t="s">
        <v>100</v>
      </c>
      <c r="C226" s="25">
        <v>33</v>
      </c>
      <c r="D226" s="25">
        <v>1477</v>
      </c>
      <c r="E226" s="25">
        <f t="shared" si="13"/>
        <v>48741</v>
      </c>
      <c r="F226" s="25">
        <f t="shared" si="14"/>
        <v>4874.1000000000004</v>
      </c>
      <c r="G226" s="25">
        <f t="shared" si="15"/>
        <v>4874.1000000000004</v>
      </c>
      <c r="H226" s="25" t="str">
        <f t="shared" ca="1" si="16"/>
        <v>=IF(E226&gt;30000,E226*0.1,0)</v>
      </c>
    </row>
    <row r="227" spans="1:8">
      <c r="A227" s="25" t="s">
        <v>90</v>
      </c>
      <c r="B227" s="25" t="s">
        <v>91</v>
      </c>
      <c r="C227" s="25">
        <v>44</v>
      </c>
      <c r="D227" s="25">
        <v>1102</v>
      </c>
      <c r="E227" s="25">
        <f t="shared" si="13"/>
        <v>48488</v>
      </c>
      <c r="F227" s="25">
        <f t="shared" si="14"/>
        <v>4848.8</v>
      </c>
      <c r="G227" s="25">
        <f t="shared" si="15"/>
        <v>4848.8</v>
      </c>
      <c r="H227" s="25" t="str">
        <f t="shared" ca="1" si="16"/>
        <v>=IF(E227&gt;30000,E227*0.1,0)</v>
      </c>
    </row>
    <row r="228" spans="1:8">
      <c r="A228" s="25" t="s">
        <v>96</v>
      </c>
      <c r="B228" s="25" t="s">
        <v>105</v>
      </c>
      <c r="C228" s="25">
        <v>86</v>
      </c>
      <c r="D228" s="25">
        <v>1348</v>
      </c>
      <c r="E228" s="25">
        <f t="shared" si="13"/>
        <v>115928</v>
      </c>
      <c r="F228" s="25">
        <f t="shared" si="14"/>
        <v>11592.800000000001</v>
      </c>
      <c r="G228" s="25">
        <f t="shared" si="15"/>
        <v>11592.800000000001</v>
      </c>
      <c r="H228" s="25" t="str">
        <f t="shared" ca="1" si="16"/>
        <v>=IF(E228&gt;30000,E228*0.1,0)</v>
      </c>
    </row>
    <row r="229" spans="1:8">
      <c r="A229" s="25" t="s">
        <v>104</v>
      </c>
      <c r="B229" s="25" t="s">
        <v>107</v>
      </c>
      <c r="C229" s="25">
        <v>12</v>
      </c>
      <c r="D229" s="25">
        <v>1254</v>
      </c>
      <c r="E229" s="25">
        <f t="shared" si="13"/>
        <v>15048</v>
      </c>
      <c r="F229" s="25">
        <f t="shared" si="14"/>
        <v>0</v>
      </c>
      <c r="G229" s="25">
        <f t="shared" si="15"/>
        <v>0</v>
      </c>
      <c r="H229" s="25" t="str">
        <f t="shared" ca="1" si="16"/>
        <v>=IF(E229&gt;30000,E229*0.1,0)</v>
      </c>
    </row>
    <row r="230" spans="1:8">
      <c r="A230" s="25" t="s">
        <v>90</v>
      </c>
      <c r="B230" s="25" t="s">
        <v>91</v>
      </c>
      <c r="C230" s="25">
        <v>36</v>
      </c>
      <c r="D230" s="25">
        <v>1483</v>
      </c>
      <c r="E230" s="25">
        <f t="shared" si="13"/>
        <v>53388</v>
      </c>
      <c r="F230" s="25">
        <f t="shared" si="14"/>
        <v>5338.8</v>
      </c>
      <c r="G230" s="25">
        <f t="shared" si="15"/>
        <v>5338.8</v>
      </c>
      <c r="H230" s="25" t="str">
        <f t="shared" ca="1" si="16"/>
        <v>=IF(E230&gt;30000,E230*0.1,0)</v>
      </c>
    </row>
    <row r="231" spans="1:8">
      <c r="A231" s="25" t="s">
        <v>90</v>
      </c>
      <c r="B231" s="25" t="s">
        <v>107</v>
      </c>
      <c r="C231" s="25">
        <v>24</v>
      </c>
      <c r="D231" s="25">
        <v>1082</v>
      </c>
      <c r="E231" s="25">
        <f t="shared" si="13"/>
        <v>25968</v>
      </c>
      <c r="F231" s="25">
        <f t="shared" si="14"/>
        <v>2596.8000000000002</v>
      </c>
      <c r="G231" s="25">
        <f t="shared" si="15"/>
        <v>0</v>
      </c>
      <c r="H231" s="25" t="str">
        <f t="shared" ca="1" si="16"/>
        <v>=IF(E231&gt;30000,E231*0.1,0)</v>
      </c>
    </row>
    <row r="232" spans="1:8">
      <c r="A232" s="25" t="s">
        <v>90</v>
      </c>
      <c r="B232" s="25" t="s">
        <v>92</v>
      </c>
      <c r="C232" s="25">
        <v>50</v>
      </c>
      <c r="D232" s="25">
        <v>1252</v>
      </c>
      <c r="E232" s="25">
        <f t="shared" si="13"/>
        <v>62600</v>
      </c>
      <c r="F232" s="25">
        <f t="shared" si="14"/>
        <v>6260</v>
      </c>
      <c r="G232" s="25">
        <f t="shared" si="15"/>
        <v>6260</v>
      </c>
      <c r="H232" s="25" t="str">
        <f t="shared" ca="1" si="16"/>
        <v>=IF(E232&gt;30000,E232*0.1,0)</v>
      </c>
    </row>
    <row r="233" spans="1:8">
      <c r="A233" s="25" t="s">
        <v>99</v>
      </c>
      <c r="B233" s="25" t="s">
        <v>107</v>
      </c>
      <c r="C233" s="25">
        <v>35</v>
      </c>
      <c r="D233" s="25">
        <v>1229</v>
      </c>
      <c r="E233" s="25">
        <f t="shared" si="13"/>
        <v>43015</v>
      </c>
      <c r="F233" s="25">
        <f t="shared" si="14"/>
        <v>4301.5</v>
      </c>
      <c r="G233" s="25">
        <f t="shared" si="15"/>
        <v>4301.5</v>
      </c>
      <c r="H233" s="25" t="str">
        <f t="shared" ca="1" si="16"/>
        <v>=IF(E233&gt;30000,E233*0.1,0)</v>
      </c>
    </row>
    <row r="234" spans="1:8">
      <c r="A234" s="25" t="s">
        <v>90</v>
      </c>
      <c r="B234" s="25" t="s">
        <v>91</v>
      </c>
      <c r="C234" s="25">
        <v>74</v>
      </c>
      <c r="D234" s="25">
        <v>1321</v>
      </c>
      <c r="E234" s="25">
        <f t="shared" si="13"/>
        <v>97754</v>
      </c>
      <c r="F234" s="25">
        <f t="shared" si="14"/>
        <v>9775.4</v>
      </c>
      <c r="G234" s="25">
        <f t="shared" si="15"/>
        <v>9775.4</v>
      </c>
      <c r="H234" s="25" t="str">
        <f t="shared" ca="1" si="16"/>
        <v>=IF(E234&gt;30000,E234*0.1,0)</v>
      </c>
    </row>
    <row r="235" spans="1:8">
      <c r="A235" s="25" t="s">
        <v>99</v>
      </c>
      <c r="B235" s="25" t="s">
        <v>92</v>
      </c>
      <c r="C235" s="25">
        <v>7</v>
      </c>
      <c r="D235" s="25">
        <v>1442</v>
      </c>
      <c r="E235" s="25">
        <f t="shared" si="13"/>
        <v>10094</v>
      </c>
      <c r="F235" s="25">
        <f t="shared" si="14"/>
        <v>0</v>
      </c>
      <c r="G235" s="25">
        <f t="shared" si="15"/>
        <v>0</v>
      </c>
      <c r="H235" s="25" t="str">
        <f t="shared" ca="1" si="16"/>
        <v>=IF(E235&gt;30000,E235*0.1,0)</v>
      </c>
    </row>
    <row r="236" spans="1:8">
      <c r="A236" s="25" t="s">
        <v>99</v>
      </c>
      <c r="B236" s="25" t="s">
        <v>107</v>
      </c>
      <c r="C236" s="25">
        <v>87</v>
      </c>
      <c r="D236" s="25">
        <v>1135</v>
      </c>
      <c r="E236" s="25">
        <f t="shared" si="13"/>
        <v>98745</v>
      </c>
      <c r="F236" s="25">
        <f t="shared" si="14"/>
        <v>9874.5</v>
      </c>
      <c r="G236" s="25">
        <f t="shared" si="15"/>
        <v>9874.5</v>
      </c>
      <c r="H236" s="25" t="str">
        <f t="shared" ca="1" si="16"/>
        <v>=IF(E236&gt;30000,E236*0.1,0)</v>
      </c>
    </row>
    <row r="237" spans="1:8">
      <c r="A237" s="25" t="s">
        <v>99</v>
      </c>
      <c r="B237" s="25" t="s">
        <v>92</v>
      </c>
      <c r="C237" s="25">
        <v>96</v>
      </c>
      <c r="D237" s="25">
        <v>1196</v>
      </c>
      <c r="E237" s="25">
        <f t="shared" si="13"/>
        <v>114816</v>
      </c>
      <c r="F237" s="25">
        <f t="shared" si="14"/>
        <v>11481.6</v>
      </c>
      <c r="G237" s="25">
        <f t="shared" si="15"/>
        <v>11481.6</v>
      </c>
      <c r="H237" s="25" t="str">
        <f t="shared" ca="1" si="16"/>
        <v>=IF(E237&gt;30000,E237*0.1,0)</v>
      </c>
    </row>
    <row r="238" spans="1:8">
      <c r="A238" s="25" t="s">
        <v>96</v>
      </c>
      <c r="B238" s="25" t="s">
        <v>97</v>
      </c>
      <c r="C238" s="25">
        <v>14</v>
      </c>
      <c r="D238" s="25">
        <v>1315</v>
      </c>
      <c r="E238" s="25">
        <f t="shared" si="13"/>
        <v>18410</v>
      </c>
      <c r="F238" s="25">
        <f t="shared" si="14"/>
        <v>0</v>
      </c>
      <c r="G238" s="25">
        <f t="shared" si="15"/>
        <v>0</v>
      </c>
      <c r="H238" s="25" t="str">
        <f t="shared" ca="1" si="16"/>
        <v>=IF(E238&gt;30000,E238*0.1,0)</v>
      </c>
    </row>
    <row r="239" spans="1:8">
      <c r="A239" s="25" t="s">
        <v>90</v>
      </c>
      <c r="B239" s="25" t="s">
        <v>91</v>
      </c>
      <c r="C239" s="25">
        <v>54</v>
      </c>
      <c r="D239" s="25">
        <v>1076</v>
      </c>
      <c r="E239" s="25">
        <f t="shared" si="13"/>
        <v>58104</v>
      </c>
      <c r="F239" s="25">
        <f t="shared" si="14"/>
        <v>5810.4000000000005</v>
      </c>
      <c r="G239" s="25">
        <f t="shared" si="15"/>
        <v>5810.4000000000005</v>
      </c>
      <c r="H239" s="25" t="str">
        <f t="shared" ca="1" si="16"/>
        <v>=IF(E239&gt;30000,E239*0.1,0)</v>
      </c>
    </row>
    <row r="240" spans="1:8">
      <c r="A240" s="25" t="s">
        <v>90</v>
      </c>
      <c r="B240" s="25" t="s">
        <v>97</v>
      </c>
      <c r="C240" s="25">
        <v>77</v>
      </c>
      <c r="D240" s="25">
        <v>1328</v>
      </c>
      <c r="E240" s="25">
        <f t="shared" si="13"/>
        <v>102256</v>
      </c>
      <c r="F240" s="25">
        <f t="shared" si="14"/>
        <v>10225.6</v>
      </c>
      <c r="G240" s="25">
        <f t="shared" si="15"/>
        <v>10225.6</v>
      </c>
      <c r="H240" s="25" t="str">
        <f t="shared" ca="1" si="16"/>
        <v>=IF(E240&gt;30000,E240*0.1,0)</v>
      </c>
    </row>
    <row r="241" spans="1:8">
      <c r="A241" s="25" t="s">
        <v>99</v>
      </c>
      <c r="B241" s="25" t="s">
        <v>100</v>
      </c>
      <c r="C241" s="25">
        <v>74</v>
      </c>
      <c r="D241" s="25">
        <v>1175</v>
      </c>
      <c r="E241" s="25">
        <f t="shared" si="13"/>
        <v>86950</v>
      </c>
      <c r="F241" s="25">
        <f t="shared" si="14"/>
        <v>8695</v>
      </c>
      <c r="G241" s="25">
        <f t="shared" si="15"/>
        <v>8695</v>
      </c>
      <c r="H241" s="25" t="str">
        <f t="shared" ca="1" si="16"/>
        <v>=IF(E241&gt;30000,E241*0.1,0)</v>
      </c>
    </row>
    <row r="242" spans="1:8">
      <c r="A242" s="25" t="s">
        <v>96</v>
      </c>
      <c r="B242" s="25" t="s">
        <v>91</v>
      </c>
      <c r="C242" s="25">
        <v>93</v>
      </c>
      <c r="D242" s="25">
        <v>1287</v>
      </c>
      <c r="E242" s="25">
        <f t="shared" si="13"/>
        <v>119691</v>
      </c>
      <c r="F242" s="25">
        <f t="shared" si="14"/>
        <v>11969.1</v>
      </c>
      <c r="G242" s="25">
        <f t="shared" si="15"/>
        <v>11969.1</v>
      </c>
      <c r="H242" s="25" t="str">
        <f t="shared" ca="1" si="16"/>
        <v>=IF(E242&gt;30000,E242*0.1,0)</v>
      </c>
    </row>
    <row r="243" spans="1:8">
      <c r="A243" s="25" t="s">
        <v>90</v>
      </c>
      <c r="B243" s="25" t="s">
        <v>92</v>
      </c>
      <c r="C243" s="25">
        <v>60</v>
      </c>
      <c r="D243" s="25">
        <v>1047</v>
      </c>
      <c r="E243" s="25">
        <f t="shared" si="13"/>
        <v>62820</v>
      </c>
      <c r="F243" s="25">
        <f t="shared" si="14"/>
        <v>6282</v>
      </c>
      <c r="G243" s="25">
        <f t="shared" si="15"/>
        <v>6282</v>
      </c>
      <c r="H243" s="25" t="str">
        <f t="shared" ca="1" si="16"/>
        <v>=IF(E243&gt;30000,E243*0.1,0)</v>
      </c>
    </row>
    <row r="244" spans="1:8">
      <c r="A244" s="25" t="s">
        <v>104</v>
      </c>
      <c r="B244" s="25" t="s">
        <v>100</v>
      </c>
      <c r="C244" s="25">
        <v>34</v>
      </c>
      <c r="D244" s="25">
        <v>1113</v>
      </c>
      <c r="E244" s="25">
        <f t="shared" si="13"/>
        <v>37842</v>
      </c>
      <c r="F244" s="25">
        <f t="shared" si="14"/>
        <v>3784.2000000000003</v>
      </c>
      <c r="G244" s="25">
        <f t="shared" si="15"/>
        <v>3784.2000000000003</v>
      </c>
      <c r="H244" s="25" t="str">
        <f t="shared" ca="1" si="16"/>
        <v>=IF(E244&gt;30000,E244*0.1,0)</v>
      </c>
    </row>
    <row r="245" spans="1:8">
      <c r="A245" s="25" t="s">
        <v>90</v>
      </c>
      <c r="B245" s="25" t="s">
        <v>94</v>
      </c>
      <c r="C245" s="25">
        <v>16</v>
      </c>
      <c r="D245" s="25">
        <v>1246</v>
      </c>
      <c r="E245" s="25">
        <f t="shared" si="13"/>
        <v>19936</v>
      </c>
      <c r="F245" s="25">
        <f t="shared" si="14"/>
        <v>0</v>
      </c>
      <c r="G245" s="25">
        <f t="shared" si="15"/>
        <v>0</v>
      </c>
      <c r="H245" s="25" t="str">
        <f t="shared" ca="1" si="16"/>
        <v>=IF(E245&gt;30000,E245*0.1,0)</v>
      </c>
    </row>
    <row r="246" spans="1:8">
      <c r="A246" s="25" t="s">
        <v>96</v>
      </c>
      <c r="B246" s="25" t="s">
        <v>105</v>
      </c>
      <c r="C246" s="25">
        <v>52</v>
      </c>
      <c r="D246" s="25">
        <v>1153</v>
      </c>
      <c r="E246" s="25">
        <f t="shared" si="13"/>
        <v>59956</v>
      </c>
      <c r="F246" s="25">
        <f t="shared" si="14"/>
        <v>5995.6</v>
      </c>
      <c r="G246" s="25">
        <f t="shared" si="15"/>
        <v>5995.6</v>
      </c>
      <c r="H246" s="25" t="str">
        <f t="shared" ca="1" si="16"/>
        <v>=IF(E246&gt;30000,E246*0.1,0)</v>
      </c>
    </row>
    <row r="247" spans="1:8">
      <c r="A247" s="25" t="s">
        <v>110</v>
      </c>
      <c r="B247" s="25" t="s">
        <v>105</v>
      </c>
      <c r="C247" s="25">
        <v>48</v>
      </c>
      <c r="D247" s="25">
        <v>1038</v>
      </c>
      <c r="E247" s="25">
        <f t="shared" si="13"/>
        <v>49824</v>
      </c>
      <c r="F247" s="25">
        <f t="shared" si="14"/>
        <v>4982.4000000000005</v>
      </c>
      <c r="G247" s="25">
        <f t="shared" si="15"/>
        <v>4982.4000000000005</v>
      </c>
      <c r="H247" s="25" t="str">
        <f t="shared" ca="1" si="16"/>
        <v>=IF(E247&gt;30000,E247*0.1,0)</v>
      </c>
    </row>
    <row r="248" spans="1:8">
      <c r="A248" s="25" t="s">
        <v>109</v>
      </c>
      <c r="B248" s="25" t="s">
        <v>107</v>
      </c>
      <c r="C248" s="25">
        <v>73</v>
      </c>
      <c r="D248" s="25">
        <v>1449</v>
      </c>
      <c r="E248" s="25">
        <f t="shared" si="13"/>
        <v>105777</v>
      </c>
      <c r="F248" s="25">
        <f t="shared" si="14"/>
        <v>10577.7</v>
      </c>
      <c r="G248" s="25">
        <f t="shared" si="15"/>
        <v>10577.7</v>
      </c>
      <c r="H248" s="25" t="str">
        <f t="shared" ca="1" si="16"/>
        <v>=IF(E248&gt;30000,E248*0.1,0)</v>
      </c>
    </row>
    <row r="249" spans="1:8">
      <c r="A249" s="25" t="s">
        <v>96</v>
      </c>
      <c r="B249" s="25" t="s">
        <v>97</v>
      </c>
      <c r="C249" s="25">
        <v>10</v>
      </c>
      <c r="D249" s="25">
        <v>1183</v>
      </c>
      <c r="E249" s="25">
        <f t="shared" si="13"/>
        <v>11830</v>
      </c>
      <c r="F249" s="25">
        <f t="shared" si="14"/>
        <v>0</v>
      </c>
      <c r="G249" s="25">
        <f t="shared" si="15"/>
        <v>0</v>
      </c>
      <c r="H249" s="25" t="str">
        <f t="shared" ca="1" si="16"/>
        <v>=IF(E249&gt;30000,E249*0.1,0)</v>
      </c>
    </row>
    <row r="250" spans="1:8">
      <c r="A250" s="25" t="s">
        <v>90</v>
      </c>
      <c r="B250" s="25" t="s">
        <v>92</v>
      </c>
      <c r="C250" s="25">
        <v>79</v>
      </c>
      <c r="D250" s="25">
        <v>1455</v>
      </c>
      <c r="E250" s="25">
        <f t="shared" si="13"/>
        <v>114945</v>
      </c>
      <c r="F250" s="25">
        <f t="shared" si="14"/>
        <v>11494.5</v>
      </c>
      <c r="G250" s="25">
        <f t="shared" si="15"/>
        <v>11494.5</v>
      </c>
      <c r="H250" s="25" t="str">
        <f t="shared" ca="1" si="16"/>
        <v>=IF(E250&gt;30000,E250*0.1,0)</v>
      </c>
    </row>
    <row r="251" spans="1:8">
      <c r="A251" s="25" t="s">
        <v>96</v>
      </c>
      <c r="B251" s="25" t="s">
        <v>107</v>
      </c>
      <c r="C251" s="25">
        <v>100</v>
      </c>
      <c r="D251" s="25">
        <v>1470</v>
      </c>
      <c r="E251" s="25">
        <f t="shared" si="13"/>
        <v>147000</v>
      </c>
      <c r="F251" s="25">
        <f t="shared" si="14"/>
        <v>14700</v>
      </c>
      <c r="G251" s="25">
        <f t="shared" si="15"/>
        <v>14700</v>
      </c>
      <c r="H251" s="25" t="str">
        <f t="shared" ca="1" si="16"/>
        <v>=IF(E251&gt;30000,E251*0.1,0)</v>
      </c>
    </row>
    <row r="252" spans="1:8">
      <c r="A252" s="25" t="s">
        <v>104</v>
      </c>
      <c r="B252" s="25" t="s">
        <v>107</v>
      </c>
      <c r="C252" s="25">
        <v>74</v>
      </c>
      <c r="D252" s="25">
        <v>1223</v>
      </c>
      <c r="E252" s="25">
        <f t="shared" si="13"/>
        <v>90502</v>
      </c>
      <c r="F252" s="25">
        <f t="shared" si="14"/>
        <v>9050.2000000000007</v>
      </c>
      <c r="G252" s="25">
        <f t="shared" si="15"/>
        <v>9050.2000000000007</v>
      </c>
      <c r="H252" s="25" t="str">
        <f t="shared" ca="1" si="16"/>
        <v>=IF(E252&gt;30000,E252*0.1,0)</v>
      </c>
    </row>
    <row r="253" spans="1:8">
      <c r="A253" s="25" t="s">
        <v>96</v>
      </c>
      <c r="B253" s="25" t="s">
        <v>91</v>
      </c>
      <c r="C253" s="25">
        <v>3</v>
      </c>
      <c r="D253" s="25">
        <v>1425</v>
      </c>
      <c r="E253" s="25">
        <f t="shared" si="13"/>
        <v>4275</v>
      </c>
      <c r="F253" s="25">
        <f t="shared" si="14"/>
        <v>0</v>
      </c>
      <c r="G253" s="25">
        <f t="shared" si="15"/>
        <v>0</v>
      </c>
      <c r="H253" s="25" t="str">
        <f t="shared" ca="1" si="16"/>
        <v>=IF(E253&gt;30000,E253*0.1,0)</v>
      </c>
    </row>
    <row r="254" spans="1:8">
      <c r="A254" s="25" t="s">
        <v>104</v>
      </c>
      <c r="B254" s="25" t="s">
        <v>107</v>
      </c>
      <c r="C254" s="25">
        <v>28</v>
      </c>
      <c r="D254" s="25">
        <v>1131</v>
      </c>
      <c r="E254" s="25">
        <f t="shared" si="13"/>
        <v>31668</v>
      </c>
      <c r="F254" s="25">
        <f t="shared" si="14"/>
        <v>3166.8</v>
      </c>
      <c r="G254" s="25">
        <f t="shared" si="15"/>
        <v>3166.8</v>
      </c>
      <c r="H254" s="25" t="str">
        <f t="shared" ca="1" si="16"/>
        <v>=IF(E254&gt;30000,E254*0.1,0)</v>
      </c>
    </row>
    <row r="255" spans="1:8">
      <c r="A255" s="25" t="s">
        <v>110</v>
      </c>
      <c r="B255" s="25" t="s">
        <v>105</v>
      </c>
      <c r="C255" s="25">
        <v>84</v>
      </c>
      <c r="D255" s="25">
        <v>1037</v>
      </c>
      <c r="E255" s="25">
        <f t="shared" si="13"/>
        <v>87108</v>
      </c>
      <c r="F255" s="25">
        <f t="shared" si="14"/>
        <v>8710.8000000000011</v>
      </c>
      <c r="G255" s="25">
        <f t="shared" si="15"/>
        <v>8710.8000000000011</v>
      </c>
      <c r="H255" s="25" t="str">
        <f t="shared" ca="1" si="16"/>
        <v>=IF(E255&gt;30000,E255*0.1,0)</v>
      </c>
    </row>
    <row r="256" spans="1:8">
      <c r="A256" s="25" t="s">
        <v>104</v>
      </c>
      <c r="B256" s="25" t="s">
        <v>100</v>
      </c>
      <c r="C256" s="25">
        <v>43</v>
      </c>
      <c r="D256" s="25">
        <v>1419</v>
      </c>
      <c r="E256" s="25">
        <f t="shared" si="13"/>
        <v>61017</v>
      </c>
      <c r="F256" s="25">
        <f t="shared" si="14"/>
        <v>6101.7000000000007</v>
      </c>
      <c r="G256" s="25">
        <f t="shared" si="15"/>
        <v>6101.7000000000007</v>
      </c>
      <c r="H256" s="25" t="str">
        <f t="shared" ca="1" si="16"/>
        <v>=IF(E256&gt;30000,E256*0.1,0)</v>
      </c>
    </row>
    <row r="257" spans="1:8">
      <c r="A257" s="25" t="s">
        <v>99</v>
      </c>
      <c r="B257" s="25" t="s">
        <v>105</v>
      </c>
      <c r="C257" s="25">
        <v>45</v>
      </c>
      <c r="D257" s="25">
        <v>1471</v>
      </c>
      <c r="E257" s="25">
        <f t="shared" si="13"/>
        <v>66195</v>
      </c>
      <c r="F257" s="25">
        <f t="shared" si="14"/>
        <v>6619.5</v>
      </c>
      <c r="G257" s="25">
        <f t="shared" si="15"/>
        <v>6619.5</v>
      </c>
      <c r="H257" s="25" t="str">
        <f t="shared" ca="1" si="16"/>
        <v>=IF(E257&gt;30000,E257*0.1,0)</v>
      </c>
    </row>
    <row r="258" spans="1:8">
      <c r="A258" s="25" t="s">
        <v>109</v>
      </c>
      <c r="B258" s="25" t="s">
        <v>105</v>
      </c>
      <c r="C258" s="25">
        <v>99</v>
      </c>
      <c r="D258" s="25">
        <v>1402</v>
      </c>
      <c r="E258" s="25">
        <f t="shared" ref="E258:E321" si="17">C258*D258</f>
        <v>138798</v>
      </c>
      <c r="F258" s="25">
        <f t="shared" ref="F258:F321" si="18">IF(E258&gt;=20000,E258*10%,0)</f>
        <v>13879.800000000001</v>
      </c>
      <c r="G258" s="25">
        <f t="shared" ref="G258:G321" si="19">IF(E258&gt;30000,E258*0.1,0)</f>
        <v>13879.800000000001</v>
      </c>
      <c r="H258" s="25" t="str">
        <f t="shared" ref="H258:H321" ca="1" si="20">_xlfn.FORMULATEXT(G258)</f>
        <v>=IF(E258&gt;30000,E258*0.1,0)</v>
      </c>
    </row>
    <row r="259" spans="1:8">
      <c r="A259" s="25" t="s">
        <v>109</v>
      </c>
      <c r="B259" s="25" t="s">
        <v>100</v>
      </c>
      <c r="C259" s="25">
        <v>35</v>
      </c>
      <c r="D259" s="25">
        <v>1405</v>
      </c>
      <c r="E259" s="25">
        <f t="shared" si="17"/>
        <v>49175</v>
      </c>
      <c r="F259" s="25">
        <f t="shared" si="18"/>
        <v>4917.5</v>
      </c>
      <c r="G259" s="25">
        <f t="shared" si="19"/>
        <v>4917.5</v>
      </c>
      <c r="H259" s="25" t="str">
        <f t="shared" ca="1" si="20"/>
        <v>=IF(E259&gt;30000,E259*0.1,0)</v>
      </c>
    </row>
    <row r="260" spans="1:8">
      <c r="A260" s="25" t="s">
        <v>104</v>
      </c>
      <c r="B260" s="25" t="s">
        <v>107</v>
      </c>
      <c r="C260" s="25">
        <v>27</v>
      </c>
      <c r="D260" s="25">
        <v>1174</v>
      </c>
      <c r="E260" s="25">
        <f t="shared" si="17"/>
        <v>31698</v>
      </c>
      <c r="F260" s="25">
        <f t="shared" si="18"/>
        <v>3169.8</v>
      </c>
      <c r="G260" s="25">
        <f t="shared" si="19"/>
        <v>3169.8</v>
      </c>
      <c r="H260" s="25" t="str">
        <f t="shared" ca="1" si="20"/>
        <v>=IF(E260&gt;30000,E260*0.1,0)</v>
      </c>
    </row>
    <row r="261" spans="1:8">
      <c r="A261" s="25" t="s">
        <v>104</v>
      </c>
      <c r="B261" s="25" t="s">
        <v>92</v>
      </c>
      <c r="C261" s="25">
        <v>57</v>
      </c>
      <c r="D261" s="25">
        <v>1456</v>
      </c>
      <c r="E261" s="25">
        <f t="shared" si="17"/>
        <v>82992</v>
      </c>
      <c r="F261" s="25">
        <f t="shared" si="18"/>
        <v>8299.2000000000007</v>
      </c>
      <c r="G261" s="25">
        <f t="shared" si="19"/>
        <v>8299.2000000000007</v>
      </c>
      <c r="H261" s="25" t="str">
        <f t="shared" ca="1" si="20"/>
        <v>=IF(E261&gt;30000,E261*0.1,0)</v>
      </c>
    </row>
    <row r="262" spans="1:8">
      <c r="A262" s="25" t="s">
        <v>96</v>
      </c>
      <c r="B262" s="25" t="s">
        <v>97</v>
      </c>
      <c r="C262" s="25">
        <v>60</v>
      </c>
      <c r="D262" s="25">
        <v>1399</v>
      </c>
      <c r="E262" s="25">
        <f t="shared" si="17"/>
        <v>83940</v>
      </c>
      <c r="F262" s="25">
        <f t="shared" si="18"/>
        <v>8394</v>
      </c>
      <c r="G262" s="25">
        <f t="shared" si="19"/>
        <v>8394</v>
      </c>
      <c r="H262" s="25" t="str">
        <f t="shared" ca="1" si="20"/>
        <v>=IF(E262&gt;30000,E262*0.1,0)</v>
      </c>
    </row>
    <row r="263" spans="1:8">
      <c r="A263" s="25" t="s">
        <v>90</v>
      </c>
      <c r="B263" s="25" t="s">
        <v>94</v>
      </c>
      <c r="C263" s="25">
        <v>93</v>
      </c>
      <c r="D263" s="25">
        <v>1100</v>
      </c>
      <c r="E263" s="25">
        <f t="shared" si="17"/>
        <v>102300</v>
      </c>
      <c r="F263" s="25">
        <f t="shared" si="18"/>
        <v>10230</v>
      </c>
      <c r="G263" s="25">
        <f t="shared" si="19"/>
        <v>10230</v>
      </c>
      <c r="H263" s="25" t="str">
        <f t="shared" ca="1" si="20"/>
        <v>=IF(E263&gt;30000,E263*0.1,0)</v>
      </c>
    </row>
    <row r="264" spans="1:8">
      <c r="A264" s="25" t="s">
        <v>99</v>
      </c>
      <c r="B264" s="25" t="s">
        <v>105</v>
      </c>
      <c r="C264" s="25">
        <v>51</v>
      </c>
      <c r="D264" s="25">
        <v>1302</v>
      </c>
      <c r="E264" s="25">
        <f t="shared" si="17"/>
        <v>66402</v>
      </c>
      <c r="F264" s="25">
        <f t="shared" si="18"/>
        <v>6640.2000000000007</v>
      </c>
      <c r="G264" s="25">
        <f t="shared" si="19"/>
        <v>6640.2000000000007</v>
      </c>
      <c r="H264" s="25" t="str">
        <f t="shared" ca="1" si="20"/>
        <v>=IF(E264&gt;30000,E264*0.1,0)</v>
      </c>
    </row>
    <row r="265" spans="1:8">
      <c r="A265" s="25" t="s">
        <v>109</v>
      </c>
      <c r="B265" s="25" t="s">
        <v>91</v>
      </c>
      <c r="C265" s="25">
        <v>27</v>
      </c>
      <c r="D265" s="25">
        <v>1419</v>
      </c>
      <c r="E265" s="25">
        <f t="shared" si="17"/>
        <v>38313</v>
      </c>
      <c r="F265" s="25">
        <f t="shared" si="18"/>
        <v>3831.3</v>
      </c>
      <c r="G265" s="25">
        <f t="shared" si="19"/>
        <v>3831.3</v>
      </c>
      <c r="H265" s="25" t="str">
        <f t="shared" ca="1" si="20"/>
        <v>=IF(E265&gt;30000,E265*0.1,0)</v>
      </c>
    </row>
    <row r="266" spans="1:8">
      <c r="A266" s="25" t="s">
        <v>99</v>
      </c>
      <c r="B266" s="25" t="s">
        <v>105</v>
      </c>
      <c r="C266" s="25">
        <v>18</v>
      </c>
      <c r="D266" s="25">
        <v>1432</v>
      </c>
      <c r="E266" s="25">
        <f t="shared" si="17"/>
        <v>25776</v>
      </c>
      <c r="F266" s="25">
        <f t="shared" si="18"/>
        <v>2577.6000000000004</v>
      </c>
      <c r="G266" s="25">
        <f t="shared" si="19"/>
        <v>0</v>
      </c>
      <c r="H266" s="25" t="str">
        <f t="shared" ca="1" si="20"/>
        <v>=IF(E266&gt;30000,E266*0.1,0)</v>
      </c>
    </row>
    <row r="267" spans="1:8">
      <c r="A267" s="25" t="s">
        <v>110</v>
      </c>
      <c r="B267" s="25" t="s">
        <v>100</v>
      </c>
      <c r="C267" s="25">
        <v>64</v>
      </c>
      <c r="D267" s="25">
        <v>1165</v>
      </c>
      <c r="E267" s="25">
        <f t="shared" si="17"/>
        <v>74560</v>
      </c>
      <c r="F267" s="25">
        <f t="shared" si="18"/>
        <v>7456</v>
      </c>
      <c r="G267" s="25">
        <f t="shared" si="19"/>
        <v>7456</v>
      </c>
      <c r="H267" s="25" t="str">
        <f t="shared" ca="1" si="20"/>
        <v>=IF(E267&gt;30000,E267*0.1,0)</v>
      </c>
    </row>
    <row r="268" spans="1:8">
      <c r="A268" s="25" t="s">
        <v>110</v>
      </c>
      <c r="B268" s="25" t="s">
        <v>91</v>
      </c>
      <c r="C268" s="25">
        <v>83</v>
      </c>
      <c r="D268" s="25">
        <v>1153</v>
      </c>
      <c r="E268" s="25">
        <f t="shared" si="17"/>
        <v>95699</v>
      </c>
      <c r="F268" s="25">
        <f t="shared" si="18"/>
        <v>9569.9</v>
      </c>
      <c r="G268" s="25">
        <f t="shared" si="19"/>
        <v>9569.9</v>
      </c>
      <c r="H268" s="25" t="str">
        <f t="shared" ca="1" si="20"/>
        <v>=IF(E268&gt;30000,E268*0.1,0)</v>
      </c>
    </row>
    <row r="269" spans="1:8">
      <c r="A269" s="25" t="s">
        <v>96</v>
      </c>
      <c r="B269" s="25" t="s">
        <v>94</v>
      </c>
      <c r="C269" s="25">
        <v>4</v>
      </c>
      <c r="D269" s="25">
        <v>1284</v>
      </c>
      <c r="E269" s="25">
        <f t="shared" si="17"/>
        <v>5136</v>
      </c>
      <c r="F269" s="25">
        <f t="shared" si="18"/>
        <v>0</v>
      </c>
      <c r="G269" s="25">
        <f t="shared" si="19"/>
        <v>0</v>
      </c>
      <c r="H269" s="25" t="str">
        <f t="shared" ca="1" si="20"/>
        <v>=IF(E269&gt;30000,E269*0.1,0)</v>
      </c>
    </row>
    <row r="270" spans="1:8">
      <c r="A270" s="25" t="s">
        <v>99</v>
      </c>
      <c r="B270" s="25" t="s">
        <v>105</v>
      </c>
      <c r="C270" s="25">
        <v>24</v>
      </c>
      <c r="D270" s="25">
        <v>1042</v>
      </c>
      <c r="E270" s="25">
        <f t="shared" si="17"/>
        <v>25008</v>
      </c>
      <c r="F270" s="25">
        <f t="shared" si="18"/>
        <v>2500.8000000000002</v>
      </c>
      <c r="G270" s="25">
        <f t="shared" si="19"/>
        <v>0</v>
      </c>
      <c r="H270" s="25" t="str">
        <f t="shared" ca="1" si="20"/>
        <v>=IF(E270&gt;30000,E270*0.1,0)</v>
      </c>
    </row>
    <row r="271" spans="1:8">
      <c r="A271" s="25" t="s">
        <v>104</v>
      </c>
      <c r="B271" s="25" t="s">
        <v>105</v>
      </c>
      <c r="C271" s="25">
        <v>17</v>
      </c>
      <c r="D271" s="25">
        <v>1054</v>
      </c>
      <c r="E271" s="25">
        <f t="shared" si="17"/>
        <v>17918</v>
      </c>
      <c r="F271" s="25">
        <f t="shared" si="18"/>
        <v>0</v>
      </c>
      <c r="G271" s="25">
        <f t="shared" si="19"/>
        <v>0</v>
      </c>
      <c r="H271" s="25" t="str">
        <f t="shared" ca="1" si="20"/>
        <v>=IF(E271&gt;30000,E271*0.1,0)</v>
      </c>
    </row>
    <row r="272" spans="1:8">
      <c r="A272" s="25" t="s">
        <v>99</v>
      </c>
      <c r="B272" s="25" t="s">
        <v>107</v>
      </c>
      <c r="C272" s="25">
        <v>49</v>
      </c>
      <c r="D272" s="25">
        <v>1126</v>
      </c>
      <c r="E272" s="25">
        <f t="shared" si="17"/>
        <v>55174</v>
      </c>
      <c r="F272" s="25">
        <f t="shared" si="18"/>
        <v>5517.4000000000005</v>
      </c>
      <c r="G272" s="25">
        <f t="shared" si="19"/>
        <v>5517.4000000000005</v>
      </c>
      <c r="H272" s="25" t="str">
        <f t="shared" ca="1" si="20"/>
        <v>=IF(E272&gt;30000,E272*0.1,0)</v>
      </c>
    </row>
    <row r="273" spans="1:8">
      <c r="A273" s="25" t="s">
        <v>104</v>
      </c>
      <c r="B273" s="25" t="s">
        <v>92</v>
      </c>
      <c r="C273" s="25">
        <v>32</v>
      </c>
      <c r="D273" s="25">
        <v>1362</v>
      </c>
      <c r="E273" s="25">
        <f t="shared" si="17"/>
        <v>43584</v>
      </c>
      <c r="F273" s="25">
        <f t="shared" si="18"/>
        <v>4358.4000000000005</v>
      </c>
      <c r="G273" s="25">
        <f t="shared" si="19"/>
        <v>4358.4000000000005</v>
      </c>
      <c r="H273" s="25" t="str">
        <f t="shared" ca="1" si="20"/>
        <v>=IF(E273&gt;30000,E273*0.1,0)</v>
      </c>
    </row>
    <row r="274" spans="1:8">
      <c r="A274" s="25" t="s">
        <v>96</v>
      </c>
      <c r="B274" s="25" t="s">
        <v>91</v>
      </c>
      <c r="C274" s="25">
        <v>52</v>
      </c>
      <c r="D274" s="25">
        <v>1430</v>
      </c>
      <c r="E274" s="25">
        <f t="shared" si="17"/>
        <v>74360</v>
      </c>
      <c r="F274" s="25">
        <f t="shared" si="18"/>
        <v>7436</v>
      </c>
      <c r="G274" s="25">
        <f t="shared" si="19"/>
        <v>7436</v>
      </c>
      <c r="H274" s="25" t="str">
        <f t="shared" ca="1" si="20"/>
        <v>=IF(E274&gt;30000,E274*0.1,0)</v>
      </c>
    </row>
    <row r="275" spans="1:8">
      <c r="A275" s="25" t="s">
        <v>99</v>
      </c>
      <c r="B275" s="25" t="s">
        <v>97</v>
      </c>
      <c r="C275" s="25">
        <v>39</v>
      </c>
      <c r="D275" s="25">
        <v>1333</v>
      </c>
      <c r="E275" s="25">
        <f t="shared" si="17"/>
        <v>51987</v>
      </c>
      <c r="F275" s="25">
        <f t="shared" si="18"/>
        <v>5198.7000000000007</v>
      </c>
      <c r="G275" s="25">
        <f t="shared" si="19"/>
        <v>5198.7000000000007</v>
      </c>
      <c r="H275" s="25" t="str">
        <f t="shared" ca="1" si="20"/>
        <v>=IF(E275&gt;30000,E275*0.1,0)</v>
      </c>
    </row>
    <row r="276" spans="1:8">
      <c r="A276" s="25" t="s">
        <v>109</v>
      </c>
      <c r="B276" s="25" t="s">
        <v>97</v>
      </c>
      <c r="C276" s="25">
        <v>17</v>
      </c>
      <c r="D276" s="25">
        <v>1415</v>
      </c>
      <c r="E276" s="25">
        <f t="shared" si="17"/>
        <v>24055</v>
      </c>
      <c r="F276" s="25">
        <f t="shared" si="18"/>
        <v>2405.5</v>
      </c>
      <c r="G276" s="25">
        <f t="shared" si="19"/>
        <v>0</v>
      </c>
      <c r="H276" s="25" t="str">
        <f t="shared" ca="1" si="20"/>
        <v>=IF(E276&gt;30000,E276*0.1,0)</v>
      </c>
    </row>
    <row r="277" spans="1:8">
      <c r="A277" s="25" t="s">
        <v>99</v>
      </c>
      <c r="B277" s="25" t="s">
        <v>94</v>
      </c>
      <c r="C277" s="25">
        <v>83</v>
      </c>
      <c r="D277" s="25">
        <v>1150</v>
      </c>
      <c r="E277" s="25">
        <f t="shared" si="17"/>
        <v>95450</v>
      </c>
      <c r="F277" s="25">
        <f t="shared" si="18"/>
        <v>9545</v>
      </c>
      <c r="G277" s="25">
        <f t="shared" si="19"/>
        <v>9545</v>
      </c>
      <c r="H277" s="25" t="str">
        <f t="shared" ca="1" si="20"/>
        <v>=IF(E277&gt;30000,E277*0.1,0)</v>
      </c>
    </row>
    <row r="278" spans="1:8">
      <c r="A278" s="25" t="s">
        <v>109</v>
      </c>
      <c r="B278" s="25" t="s">
        <v>105</v>
      </c>
      <c r="C278" s="25">
        <v>22</v>
      </c>
      <c r="D278" s="25">
        <v>1332</v>
      </c>
      <c r="E278" s="25">
        <f t="shared" si="17"/>
        <v>29304</v>
      </c>
      <c r="F278" s="25">
        <f t="shared" si="18"/>
        <v>2930.4</v>
      </c>
      <c r="G278" s="25">
        <f t="shared" si="19"/>
        <v>0</v>
      </c>
      <c r="H278" s="25" t="str">
        <f t="shared" ca="1" si="20"/>
        <v>=IF(E278&gt;30000,E278*0.1,0)</v>
      </c>
    </row>
    <row r="279" spans="1:8">
      <c r="A279" s="25" t="s">
        <v>99</v>
      </c>
      <c r="B279" s="25" t="s">
        <v>107</v>
      </c>
      <c r="C279" s="25">
        <v>96</v>
      </c>
      <c r="D279" s="25">
        <v>1344</v>
      </c>
      <c r="E279" s="25">
        <f t="shared" si="17"/>
        <v>129024</v>
      </c>
      <c r="F279" s="25">
        <f t="shared" si="18"/>
        <v>12902.400000000001</v>
      </c>
      <c r="G279" s="25">
        <f t="shared" si="19"/>
        <v>12902.400000000001</v>
      </c>
      <c r="H279" s="25" t="str">
        <f t="shared" ca="1" si="20"/>
        <v>=IF(E279&gt;30000,E279*0.1,0)</v>
      </c>
    </row>
    <row r="280" spans="1:8">
      <c r="A280" s="25" t="s">
        <v>99</v>
      </c>
      <c r="B280" s="25" t="s">
        <v>97</v>
      </c>
      <c r="C280" s="25">
        <v>89</v>
      </c>
      <c r="D280" s="25">
        <v>1171</v>
      </c>
      <c r="E280" s="25">
        <f t="shared" si="17"/>
        <v>104219</v>
      </c>
      <c r="F280" s="25">
        <f t="shared" si="18"/>
        <v>10421.900000000001</v>
      </c>
      <c r="G280" s="25">
        <f t="shared" si="19"/>
        <v>10421.900000000001</v>
      </c>
      <c r="H280" s="25" t="str">
        <f t="shared" ca="1" si="20"/>
        <v>=IF(E280&gt;30000,E280*0.1,0)</v>
      </c>
    </row>
    <row r="281" spans="1:8">
      <c r="A281" s="25" t="s">
        <v>90</v>
      </c>
      <c r="B281" s="25" t="s">
        <v>105</v>
      </c>
      <c r="C281" s="25">
        <v>78</v>
      </c>
      <c r="D281" s="25">
        <v>1003</v>
      </c>
      <c r="E281" s="25">
        <f t="shared" si="17"/>
        <v>78234</v>
      </c>
      <c r="F281" s="25">
        <f t="shared" si="18"/>
        <v>7823.4000000000005</v>
      </c>
      <c r="G281" s="25">
        <f t="shared" si="19"/>
        <v>7823.4000000000005</v>
      </c>
      <c r="H281" s="25" t="str">
        <f t="shared" ca="1" si="20"/>
        <v>=IF(E281&gt;30000,E281*0.1,0)</v>
      </c>
    </row>
    <row r="282" spans="1:8">
      <c r="A282" s="25" t="s">
        <v>90</v>
      </c>
      <c r="B282" s="25" t="s">
        <v>100</v>
      </c>
      <c r="C282" s="25">
        <v>29</v>
      </c>
      <c r="D282" s="25">
        <v>1239</v>
      </c>
      <c r="E282" s="25">
        <f t="shared" si="17"/>
        <v>35931</v>
      </c>
      <c r="F282" s="25">
        <f t="shared" si="18"/>
        <v>3593.1000000000004</v>
      </c>
      <c r="G282" s="25">
        <f t="shared" si="19"/>
        <v>3593.1000000000004</v>
      </c>
      <c r="H282" s="25" t="str">
        <f t="shared" ca="1" si="20"/>
        <v>=IF(E282&gt;30000,E282*0.1,0)</v>
      </c>
    </row>
    <row r="283" spans="1:8">
      <c r="A283" s="25" t="s">
        <v>109</v>
      </c>
      <c r="B283" s="25" t="s">
        <v>97</v>
      </c>
      <c r="C283" s="25">
        <v>29</v>
      </c>
      <c r="D283" s="25">
        <v>1368</v>
      </c>
      <c r="E283" s="25">
        <f t="shared" si="17"/>
        <v>39672</v>
      </c>
      <c r="F283" s="25">
        <f t="shared" si="18"/>
        <v>3967.2000000000003</v>
      </c>
      <c r="G283" s="25">
        <f t="shared" si="19"/>
        <v>3967.2000000000003</v>
      </c>
      <c r="H283" s="25" t="str">
        <f t="shared" ca="1" si="20"/>
        <v>=IF(E283&gt;30000,E283*0.1,0)</v>
      </c>
    </row>
    <row r="284" spans="1:8">
      <c r="A284" s="25" t="s">
        <v>110</v>
      </c>
      <c r="B284" s="25" t="s">
        <v>105</v>
      </c>
      <c r="C284" s="25">
        <v>5</v>
      </c>
      <c r="D284" s="25">
        <v>1100</v>
      </c>
      <c r="E284" s="25">
        <f t="shared" si="17"/>
        <v>5500</v>
      </c>
      <c r="F284" s="25">
        <f t="shared" si="18"/>
        <v>0</v>
      </c>
      <c r="G284" s="25">
        <f t="shared" si="19"/>
        <v>0</v>
      </c>
      <c r="H284" s="25" t="str">
        <f t="shared" ca="1" si="20"/>
        <v>=IF(E284&gt;30000,E284*0.1,0)</v>
      </c>
    </row>
    <row r="285" spans="1:8">
      <c r="A285" s="25" t="s">
        <v>104</v>
      </c>
      <c r="B285" s="25" t="s">
        <v>107</v>
      </c>
      <c r="C285" s="25">
        <v>29</v>
      </c>
      <c r="D285" s="25">
        <v>1026</v>
      </c>
      <c r="E285" s="25">
        <f t="shared" si="17"/>
        <v>29754</v>
      </c>
      <c r="F285" s="25">
        <f t="shared" si="18"/>
        <v>2975.4</v>
      </c>
      <c r="G285" s="25">
        <f t="shared" si="19"/>
        <v>0</v>
      </c>
      <c r="H285" s="25" t="str">
        <f t="shared" ca="1" si="20"/>
        <v>=IF(E285&gt;30000,E285*0.1,0)</v>
      </c>
    </row>
    <row r="286" spans="1:8">
      <c r="A286" s="25" t="s">
        <v>99</v>
      </c>
      <c r="B286" s="25" t="s">
        <v>94</v>
      </c>
      <c r="C286" s="25">
        <v>56</v>
      </c>
      <c r="D286" s="25">
        <v>1236</v>
      </c>
      <c r="E286" s="25">
        <f t="shared" si="17"/>
        <v>69216</v>
      </c>
      <c r="F286" s="25">
        <f t="shared" si="18"/>
        <v>6921.6</v>
      </c>
      <c r="G286" s="25">
        <f t="shared" si="19"/>
        <v>6921.6</v>
      </c>
      <c r="H286" s="25" t="str">
        <f t="shared" ca="1" si="20"/>
        <v>=IF(E286&gt;30000,E286*0.1,0)</v>
      </c>
    </row>
    <row r="287" spans="1:8">
      <c r="A287" s="25" t="s">
        <v>110</v>
      </c>
      <c r="B287" s="25" t="s">
        <v>92</v>
      </c>
      <c r="C287" s="25">
        <v>55</v>
      </c>
      <c r="D287" s="25">
        <v>1366</v>
      </c>
      <c r="E287" s="25">
        <f t="shared" si="17"/>
        <v>75130</v>
      </c>
      <c r="F287" s="25">
        <f t="shared" si="18"/>
        <v>7513</v>
      </c>
      <c r="G287" s="25">
        <f t="shared" si="19"/>
        <v>7513</v>
      </c>
      <c r="H287" s="25" t="str">
        <f t="shared" ca="1" si="20"/>
        <v>=IF(E287&gt;30000,E287*0.1,0)</v>
      </c>
    </row>
    <row r="288" spans="1:8">
      <c r="A288" s="25" t="s">
        <v>90</v>
      </c>
      <c r="B288" s="25" t="s">
        <v>97</v>
      </c>
      <c r="C288" s="25">
        <v>91</v>
      </c>
      <c r="D288" s="25">
        <v>1132</v>
      </c>
      <c r="E288" s="25">
        <f t="shared" si="17"/>
        <v>103012</v>
      </c>
      <c r="F288" s="25">
        <f t="shared" si="18"/>
        <v>10301.200000000001</v>
      </c>
      <c r="G288" s="25">
        <f t="shared" si="19"/>
        <v>10301.200000000001</v>
      </c>
      <c r="H288" s="25" t="str">
        <f t="shared" ca="1" si="20"/>
        <v>=IF(E288&gt;30000,E288*0.1,0)</v>
      </c>
    </row>
    <row r="289" spans="1:8">
      <c r="A289" s="25" t="s">
        <v>99</v>
      </c>
      <c r="B289" s="25" t="s">
        <v>91</v>
      </c>
      <c r="C289" s="25">
        <v>45</v>
      </c>
      <c r="D289" s="25">
        <v>1052</v>
      </c>
      <c r="E289" s="25">
        <f t="shared" si="17"/>
        <v>47340</v>
      </c>
      <c r="F289" s="25">
        <f t="shared" si="18"/>
        <v>4734</v>
      </c>
      <c r="G289" s="25">
        <f t="shared" si="19"/>
        <v>4734</v>
      </c>
      <c r="H289" s="25" t="str">
        <f t="shared" ca="1" si="20"/>
        <v>=IF(E289&gt;30000,E289*0.1,0)</v>
      </c>
    </row>
    <row r="290" spans="1:8">
      <c r="A290" s="25" t="s">
        <v>104</v>
      </c>
      <c r="B290" s="25" t="s">
        <v>107</v>
      </c>
      <c r="C290" s="25">
        <v>45</v>
      </c>
      <c r="D290" s="25">
        <v>1411</v>
      </c>
      <c r="E290" s="25">
        <f t="shared" si="17"/>
        <v>63495</v>
      </c>
      <c r="F290" s="25">
        <f t="shared" si="18"/>
        <v>6349.5</v>
      </c>
      <c r="G290" s="25">
        <f t="shared" si="19"/>
        <v>6349.5</v>
      </c>
      <c r="H290" s="25" t="str">
        <f t="shared" ca="1" si="20"/>
        <v>=IF(E290&gt;30000,E290*0.1,0)</v>
      </c>
    </row>
    <row r="291" spans="1:8">
      <c r="A291" s="25" t="s">
        <v>90</v>
      </c>
      <c r="B291" s="25" t="s">
        <v>97</v>
      </c>
      <c r="C291" s="25">
        <v>84</v>
      </c>
      <c r="D291" s="25">
        <v>1223</v>
      </c>
      <c r="E291" s="25">
        <f t="shared" si="17"/>
        <v>102732</v>
      </c>
      <c r="F291" s="25">
        <f t="shared" si="18"/>
        <v>10273.200000000001</v>
      </c>
      <c r="G291" s="25">
        <f t="shared" si="19"/>
        <v>10273.200000000001</v>
      </c>
      <c r="H291" s="25" t="str">
        <f t="shared" ca="1" si="20"/>
        <v>=IF(E291&gt;30000,E291*0.1,0)</v>
      </c>
    </row>
    <row r="292" spans="1:8">
      <c r="A292" s="25" t="s">
        <v>96</v>
      </c>
      <c r="B292" s="25" t="s">
        <v>100</v>
      </c>
      <c r="C292" s="25">
        <v>30</v>
      </c>
      <c r="D292" s="25">
        <v>1163</v>
      </c>
      <c r="E292" s="25">
        <f t="shared" si="17"/>
        <v>34890</v>
      </c>
      <c r="F292" s="25">
        <f t="shared" si="18"/>
        <v>3489</v>
      </c>
      <c r="G292" s="25">
        <f t="shared" si="19"/>
        <v>3489</v>
      </c>
      <c r="H292" s="25" t="str">
        <f t="shared" ca="1" si="20"/>
        <v>=IF(E292&gt;30000,E292*0.1,0)</v>
      </c>
    </row>
    <row r="293" spans="1:8">
      <c r="A293" s="25" t="s">
        <v>109</v>
      </c>
      <c r="B293" s="25" t="s">
        <v>94</v>
      </c>
      <c r="C293" s="25">
        <v>62</v>
      </c>
      <c r="D293" s="25">
        <v>1241</v>
      </c>
      <c r="E293" s="25">
        <f t="shared" si="17"/>
        <v>76942</v>
      </c>
      <c r="F293" s="25">
        <f t="shared" si="18"/>
        <v>7694.2000000000007</v>
      </c>
      <c r="G293" s="25">
        <f t="shared" si="19"/>
        <v>7694.2000000000007</v>
      </c>
      <c r="H293" s="25" t="str">
        <f t="shared" ca="1" si="20"/>
        <v>=IF(E293&gt;30000,E293*0.1,0)</v>
      </c>
    </row>
    <row r="294" spans="1:8">
      <c r="A294" s="25" t="s">
        <v>104</v>
      </c>
      <c r="B294" s="25" t="s">
        <v>97</v>
      </c>
      <c r="C294" s="25">
        <v>59</v>
      </c>
      <c r="D294" s="25">
        <v>1019</v>
      </c>
      <c r="E294" s="25">
        <f t="shared" si="17"/>
        <v>60121</v>
      </c>
      <c r="F294" s="25">
        <f t="shared" si="18"/>
        <v>6012.1</v>
      </c>
      <c r="G294" s="25">
        <f t="shared" si="19"/>
        <v>6012.1</v>
      </c>
      <c r="H294" s="25" t="str">
        <f t="shared" ca="1" si="20"/>
        <v>=IF(E294&gt;30000,E294*0.1,0)</v>
      </c>
    </row>
    <row r="295" spans="1:8">
      <c r="A295" s="25" t="s">
        <v>104</v>
      </c>
      <c r="B295" s="25" t="s">
        <v>107</v>
      </c>
      <c r="C295" s="25">
        <v>41</v>
      </c>
      <c r="D295" s="25">
        <v>1136</v>
      </c>
      <c r="E295" s="25">
        <f t="shared" si="17"/>
        <v>46576</v>
      </c>
      <c r="F295" s="25">
        <f t="shared" si="18"/>
        <v>4657.6000000000004</v>
      </c>
      <c r="G295" s="25">
        <f t="shared" si="19"/>
        <v>4657.6000000000004</v>
      </c>
      <c r="H295" s="25" t="str">
        <f t="shared" ca="1" si="20"/>
        <v>=IF(E295&gt;30000,E295*0.1,0)</v>
      </c>
    </row>
    <row r="296" spans="1:8">
      <c r="A296" s="25" t="s">
        <v>109</v>
      </c>
      <c r="B296" s="25" t="s">
        <v>91</v>
      </c>
      <c r="C296" s="25">
        <v>28</v>
      </c>
      <c r="D296" s="25">
        <v>1208</v>
      </c>
      <c r="E296" s="25">
        <f t="shared" si="17"/>
        <v>33824</v>
      </c>
      <c r="F296" s="25">
        <f t="shared" si="18"/>
        <v>3382.4</v>
      </c>
      <c r="G296" s="25">
        <f t="shared" si="19"/>
        <v>3382.4</v>
      </c>
      <c r="H296" s="25" t="str">
        <f t="shared" ca="1" si="20"/>
        <v>=IF(E296&gt;30000,E296*0.1,0)</v>
      </c>
    </row>
    <row r="297" spans="1:8">
      <c r="A297" s="25" t="s">
        <v>110</v>
      </c>
      <c r="B297" s="25" t="s">
        <v>94</v>
      </c>
      <c r="C297" s="25">
        <v>80</v>
      </c>
      <c r="D297" s="25">
        <v>1015</v>
      </c>
      <c r="E297" s="25">
        <f t="shared" si="17"/>
        <v>81200</v>
      </c>
      <c r="F297" s="25">
        <f t="shared" si="18"/>
        <v>8120</v>
      </c>
      <c r="G297" s="25">
        <f t="shared" si="19"/>
        <v>8120</v>
      </c>
      <c r="H297" s="25" t="str">
        <f t="shared" ca="1" si="20"/>
        <v>=IF(E297&gt;30000,E297*0.1,0)</v>
      </c>
    </row>
    <row r="298" spans="1:8">
      <c r="A298" s="25" t="s">
        <v>90</v>
      </c>
      <c r="B298" s="25" t="s">
        <v>92</v>
      </c>
      <c r="C298" s="25">
        <v>44</v>
      </c>
      <c r="D298" s="25">
        <v>1389</v>
      </c>
      <c r="E298" s="25">
        <f t="shared" si="17"/>
        <v>61116</v>
      </c>
      <c r="F298" s="25">
        <f t="shared" si="18"/>
        <v>6111.6</v>
      </c>
      <c r="G298" s="25">
        <f t="shared" si="19"/>
        <v>6111.6</v>
      </c>
      <c r="H298" s="25" t="str">
        <f t="shared" ca="1" si="20"/>
        <v>=IF(E298&gt;30000,E298*0.1,0)</v>
      </c>
    </row>
    <row r="299" spans="1:8">
      <c r="A299" s="25" t="s">
        <v>110</v>
      </c>
      <c r="B299" s="25" t="s">
        <v>97</v>
      </c>
      <c r="C299" s="25">
        <v>24</v>
      </c>
      <c r="D299" s="25">
        <v>1419</v>
      </c>
      <c r="E299" s="25">
        <f t="shared" si="17"/>
        <v>34056</v>
      </c>
      <c r="F299" s="25">
        <f t="shared" si="18"/>
        <v>3405.6000000000004</v>
      </c>
      <c r="G299" s="25">
        <f t="shared" si="19"/>
        <v>3405.6000000000004</v>
      </c>
      <c r="H299" s="25" t="str">
        <f t="shared" ca="1" si="20"/>
        <v>=IF(E299&gt;30000,E299*0.1,0)</v>
      </c>
    </row>
    <row r="300" spans="1:8">
      <c r="A300" s="25" t="s">
        <v>110</v>
      </c>
      <c r="B300" s="25" t="s">
        <v>94</v>
      </c>
      <c r="C300" s="25">
        <v>42</v>
      </c>
      <c r="D300" s="25">
        <v>1074</v>
      </c>
      <c r="E300" s="25">
        <f t="shared" si="17"/>
        <v>45108</v>
      </c>
      <c r="F300" s="25">
        <f t="shared" si="18"/>
        <v>4510.8</v>
      </c>
      <c r="G300" s="25">
        <f t="shared" si="19"/>
        <v>4510.8</v>
      </c>
      <c r="H300" s="25" t="str">
        <f t="shared" ca="1" si="20"/>
        <v>=IF(E300&gt;30000,E300*0.1,0)</v>
      </c>
    </row>
    <row r="301" spans="1:8">
      <c r="A301" s="25" t="s">
        <v>109</v>
      </c>
      <c r="B301" s="25" t="s">
        <v>92</v>
      </c>
      <c r="C301" s="25">
        <v>83</v>
      </c>
      <c r="D301" s="25">
        <v>1208</v>
      </c>
      <c r="E301" s="25">
        <f t="shared" si="17"/>
        <v>100264</v>
      </c>
      <c r="F301" s="25">
        <f t="shared" si="18"/>
        <v>10026.400000000001</v>
      </c>
      <c r="G301" s="25">
        <f t="shared" si="19"/>
        <v>10026.400000000001</v>
      </c>
      <c r="H301" s="25" t="str">
        <f t="shared" ca="1" si="20"/>
        <v>=IF(E301&gt;30000,E301*0.1,0)</v>
      </c>
    </row>
    <row r="302" spans="1:8">
      <c r="A302" s="25" t="s">
        <v>99</v>
      </c>
      <c r="B302" s="25" t="s">
        <v>100</v>
      </c>
      <c r="C302" s="25">
        <v>45</v>
      </c>
      <c r="D302" s="25">
        <v>1353</v>
      </c>
      <c r="E302" s="25">
        <f t="shared" si="17"/>
        <v>60885</v>
      </c>
      <c r="F302" s="25">
        <f t="shared" si="18"/>
        <v>6088.5</v>
      </c>
      <c r="G302" s="25">
        <f t="shared" si="19"/>
        <v>6088.5</v>
      </c>
      <c r="H302" s="25" t="str">
        <f t="shared" ca="1" si="20"/>
        <v>=IF(E302&gt;30000,E302*0.1,0)</v>
      </c>
    </row>
    <row r="303" spans="1:8">
      <c r="A303" s="25" t="s">
        <v>96</v>
      </c>
      <c r="B303" s="25" t="s">
        <v>97</v>
      </c>
      <c r="C303" s="25">
        <v>61</v>
      </c>
      <c r="D303" s="25">
        <v>1295</v>
      </c>
      <c r="E303" s="25">
        <f t="shared" si="17"/>
        <v>78995</v>
      </c>
      <c r="F303" s="25">
        <f t="shared" si="18"/>
        <v>7899.5</v>
      </c>
      <c r="G303" s="25">
        <f t="shared" si="19"/>
        <v>7899.5</v>
      </c>
      <c r="H303" s="25" t="str">
        <f t="shared" ca="1" si="20"/>
        <v>=IF(E303&gt;30000,E303*0.1,0)</v>
      </c>
    </row>
    <row r="304" spans="1:8">
      <c r="A304" s="25" t="s">
        <v>99</v>
      </c>
      <c r="B304" s="25" t="s">
        <v>100</v>
      </c>
      <c r="C304" s="25">
        <v>39</v>
      </c>
      <c r="D304" s="25">
        <v>1277</v>
      </c>
      <c r="E304" s="25">
        <f t="shared" si="17"/>
        <v>49803</v>
      </c>
      <c r="F304" s="25">
        <f t="shared" si="18"/>
        <v>4980.3</v>
      </c>
      <c r="G304" s="25">
        <f t="shared" si="19"/>
        <v>4980.3</v>
      </c>
      <c r="H304" s="25" t="str">
        <f t="shared" ca="1" si="20"/>
        <v>=IF(E304&gt;30000,E304*0.1,0)</v>
      </c>
    </row>
    <row r="305" spans="1:8">
      <c r="A305" s="25" t="s">
        <v>99</v>
      </c>
      <c r="B305" s="25" t="s">
        <v>91</v>
      </c>
      <c r="C305" s="25">
        <v>84</v>
      </c>
      <c r="D305" s="25">
        <v>1302</v>
      </c>
      <c r="E305" s="25">
        <f t="shared" si="17"/>
        <v>109368</v>
      </c>
      <c r="F305" s="25">
        <f t="shared" si="18"/>
        <v>10936.800000000001</v>
      </c>
      <c r="G305" s="25">
        <f t="shared" si="19"/>
        <v>10936.800000000001</v>
      </c>
      <c r="H305" s="25" t="str">
        <f t="shared" ca="1" si="20"/>
        <v>=IF(E305&gt;30000,E305*0.1,0)</v>
      </c>
    </row>
    <row r="306" spans="1:8">
      <c r="A306" s="25" t="s">
        <v>109</v>
      </c>
      <c r="B306" s="25" t="s">
        <v>100</v>
      </c>
      <c r="C306" s="25">
        <v>71</v>
      </c>
      <c r="D306" s="25">
        <v>1169</v>
      </c>
      <c r="E306" s="25">
        <f t="shared" si="17"/>
        <v>82999</v>
      </c>
      <c r="F306" s="25">
        <f t="shared" si="18"/>
        <v>8299.9</v>
      </c>
      <c r="G306" s="25">
        <f t="shared" si="19"/>
        <v>8299.9</v>
      </c>
      <c r="H306" s="25" t="str">
        <f t="shared" ca="1" si="20"/>
        <v>=IF(E306&gt;30000,E306*0.1,0)</v>
      </c>
    </row>
    <row r="307" spans="1:8">
      <c r="A307" s="25" t="s">
        <v>109</v>
      </c>
      <c r="B307" s="25" t="s">
        <v>94</v>
      </c>
      <c r="C307" s="25">
        <v>76</v>
      </c>
      <c r="D307" s="25">
        <v>1296</v>
      </c>
      <c r="E307" s="25">
        <f t="shared" si="17"/>
        <v>98496</v>
      </c>
      <c r="F307" s="25">
        <f t="shared" si="18"/>
        <v>9849.6</v>
      </c>
      <c r="G307" s="25">
        <f t="shared" si="19"/>
        <v>9849.6</v>
      </c>
      <c r="H307" s="25" t="str">
        <f t="shared" ca="1" si="20"/>
        <v>=IF(E307&gt;30000,E307*0.1,0)</v>
      </c>
    </row>
    <row r="308" spans="1:8">
      <c r="A308" s="25" t="s">
        <v>96</v>
      </c>
      <c r="B308" s="25" t="s">
        <v>97</v>
      </c>
      <c r="C308" s="25">
        <v>76</v>
      </c>
      <c r="D308" s="25">
        <v>1033</v>
      </c>
      <c r="E308" s="25">
        <f t="shared" si="17"/>
        <v>78508</v>
      </c>
      <c r="F308" s="25">
        <f t="shared" si="18"/>
        <v>7850.8</v>
      </c>
      <c r="G308" s="25">
        <f t="shared" si="19"/>
        <v>7850.8</v>
      </c>
      <c r="H308" s="25" t="str">
        <f t="shared" ca="1" si="20"/>
        <v>=IF(E308&gt;30000,E308*0.1,0)</v>
      </c>
    </row>
    <row r="309" spans="1:8">
      <c r="A309" s="25" t="s">
        <v>104</v>
      </c>
      <c r="B309" s="25" t="s">
        <v>107</v>
      </c>
      <c r="C309" s="25">
        <v>23</v>
      </c>
      <c r="D309" s="25">
        <v>1100</v>
      </c>
      <c r="E309" s="25">
        <f t="shared" si="17"/>
        <v>25300</v>
      </c>
      <c r="F309" s="25">
        <f t="shared" si="18"/>
        <v>2530</v>
      </c>
      <c r="G309" s="25">
        <f t="shared" si="19"/>
        <v>0</v>
      </c>
      <c r="H309" s="25" t="str">
        <f t="shared" ca="1" si="20"/>
        <v>=IF(E309&gt;30000,E309*0.1,0)</v>
      </c>
    </row>
    <row r="310" spans="1:8">
      <c r="A310" s="25" t="s">
        <v>109</v>
      </c>
      <c r="B310" s="25" t="s">
        <v>94</v>
      </c>
      <c r="C310" s="25">
        <v>75</v>
      </c>
      <c r="D310" s="25">
        <v>1000</v>
      </c>
      <c r="E310" s="25">
        <f t="shared" si="17"/>
        <v>75000</v>
      </c>
      <c r="F310" s="25">
        <f t="shared" si="18"/>
        <v>7500</v>
      </c>
      <c r="G310" s="25">
        <f t="shared" si="19"/>
        <v>7500</v>
      </c>
      <c r="H310" s="25" t="str">
        <f t="shared" ca="1" si="20"/>
        <v>=IF(E310&gt;30000,E310*0.1,0)</v>
      </c>
    </row>
    <row r="311" spans="1:8">
      <c r="A311" s="25" t="s">
        <v>90</v>
      </c>
      <c r="B311" s="25" t="s">
        <v>105</v>
      </c>
      <c r="C311" s="25">
        <v>41</v>
      </c>
      <c r="D311" s="25">
        <v>1202</v>
      </c>
      <c r="E311" s="25">
        <f t="shared" si="17"/>
        <v>49282</v>
      </c>
      <c r="F311" s="25">
        <f t="shared" si="18"/>
        <v>4928.2000000000007</v>
      </c>
      <c r="G311" s="25">
        <f t="shared" si="19"/>
        <v>4928.2000000000007</v>
      </c>
      <c r="H311" s="25" t="str">
        <f t="shared" ca="1" si="20"/>
        <v>=IF(E311&gt;30000,E311*0.1,0)</v>
      </c>
    </row>
    <row r="312" spans="1:8">
      <c r="A312" s="25" t="s">
        <v>110</v>
      </c>
      <c r="B312" s="25" t="s">
        <v>94</v>
      </c>
      <c r="C312" s="25">
        <v>99</v>
      </c>
      <c r="D312" s="25">
        <v>1005</v>
      </c>
      <c r="E312" s="25">
        <f t="shared" si="17"/>
        <v>99495</v>
      </c>
      <c r="F312" s="25">
        <f t="shared" si="18"/>
        <v>9949.5</v>
      </c>
      <c r="G312" s="25">
        <f t="shared" si="19"/>
        <v>9949.5</v>
      </c>
      <c r="H312" s="25" t="str">
        <f t="shared" ca="1" si="20"/>
        <v>=IF(E312&gt;30000,E312*0.1,0)</v>
      </c>
    </row>
    <row r="313" spans="1:8">
      <c r="A313" s="25" t="s">
        <v>96</v>
      </c>
      <c r="B313" s="25" t="s">
        <v>97</v>
      </c>
      <c r="C313" s="25">
        <v>62</v>
      </c>
      <c r="D313" s="25">
        <v>1454</v>
      </c>
      <c r="E313" s="25">
        <f t="shared" si="17"/>
        <v>90148</v>
      </c>
      <c r="F313" s="25">
        <f t="shared" si="18"/>
        <v>9014.8000000000011</v>
      </c>
      <c r="G313" s="25">
        <f t="shared" si="19"/>
        <v>9014.8000000000011</v>
      </c>
      <c r="H313" s="25" t="str">
        <f t="shared" ca="1" si="20"/>
        <v>=IF(E313&gt;30000,E313*0.1,0)</v>
      </c>
    </row>
    <row r="314" spans="1:8">
      <c r="A314" s="25" t="s">
        <v>90</v>
      </c>
      <c r="B314" s="25" t="s">
        <v>91</v>
      </c>
      <c r="C314" s="25">
        <v>63</v>
      </c>
      <c r="D314" s="25">
        <v>1016</v>
      </c>
      <c r="E314" s="25">
        <f t="shared" si="17"/>
        <v>64008</v>
      </c>
      <c r="F314" s="25">
        <f t="shared" si="18"/>
        <v>6400.8</v>
      </c>
      <c r="G314" s="25">
        <f t="shared" si="19"/>
        <v>6400.8</v>
      </c>
      <c r="H314" s="25" t="str">
        <f t="shared" ca="1" si="20"/>
        <v>=IF(E314&gt;30000,E314*0.1,0)</v>
      </c>
    </row>
    <row r="315" spans="1:8">
      <c r="A315" s="25" t="s">
        <v>109</v>
      </c>
      <c r="B315" s="25" t="s">
        <v>92</v>
      </c>
      <c r="C315" s="25">
        <v>4</v>
      </c>
      <c r="D315" s="25">
        <v>1049</v>
      </c>
      <c r="E315" s="25">
        <f t="shared" si="17"/>
        <v>4196</v>
      </c>
      <c r="F315" s="25">
        <f t="shared" si="18"/>
        <v>0</v>
      </c>
      <c r="G315" s="25">
        <f t="shared" si="19"/>
        <v>0</v>
      </c>
      <c r="H315" s="25" t="str">
        <f t="shared" ca="1" si="20"/>
        <v>=IF(E315&gt;30000,E315*0.1,0)</v>
      </c>
    </row>
    <row r="316" spans="1:8">
      <c r="A316" s="25" t="s">
        <v>90</v>
      </c>
      <c r="B316" s="25" t="s">
        <v>100</v>
      </c>
      <c r="C316" s="25">
        <v>4</v>
      </c>
      <c r="D316" s="25">
        <v>1202</v>
      </c>
      <c r="E316" s="25">
        <f t="shared" si="17"/>
        <v>4808</v>
      </c>
      <c r="F316" s="25">
        <f t="shared" si="18"/>
        <v>0</v>
      </c>
      <c r="G316" s="25">
        <f t="shared" si="19"/>
        <v>0</v>
      </c>
      <c r="H316" s="25" t="str">
        <f t="shared" ca="1" si="20"/>
        <v>=IF(E316&gt;30000,E316*0.1,0)</v>
      </c>
    </row>
    <row r="317" spans="1:8">
      <c r="A317" s="25" t="s">
        <v>104</v>
      </c>
      <c r="B317" s="25" t="s">
        <v>100</v>
      </c>
      <c r="C317" s="25">
        <v>18</v>
      </c>
      <c r="D317" s="25">
        <v>1462</v>
      </c>
      <c r="E317" s="25">
        <f t="shared" si="17"/>
        <v>26316</v>
      </c>
      <c r="F317" s="25">
        <f t="shared" si="18"/>
        <v>2631.6000000000004</v>
      </c>
      <c r="G317" s="25">
        <f t="shared" si="19"/>
        <v>0</v>
      </c>
      <c r="H317" s="25" t="str">
        <f t="shared" ca="1" si="20"/>
        <v>=IF(E317&gt;30000,E317*0.1,0)</v>
      </c>
    </row>
    <row r="318" spans="1:8">
      <c r="A318" s="25" t="s">
        <v>104</v>
      </c>
      <c r="B318" s="25" t="s">
        <v>105</v>
      </c>
      <c r="C318" s="25">
        <v>49</v>
      </c>
      <c r="D318" s="25">
        <v>1109</v>
      </c>
      <c r="E318" s="25">
        <f t="shared" si="17"/>
        <v>54341</v>
      </c>
      <c r="F318" s="25">
        <f t="shared" si="18"/>
        <v>5434.1</v>
      </c>
      <c r="G318" s="25">
        <f t="shared" si="19"/>
        <v>5434.1</v>
      </c>
      <c r="H318" s="25" t="str">
        <f t="shared" ca="1" si="20"/>
        <v>=IF(E318&gt;30000,E318*0.1,0)</v>
      </c>
    </row>
    <row r="319" spans="1:8">
      <c r="A319" s="25" t="s">
        <v>104</v>
      </c>
      <c r="B319" s="25" t="s">
        <v>100</v>
      </c>
      <c r="C319" s="25">
        <v>46</v>
      </c>
      <c r="D319" s="25">
        <v>1443</v>
      </c>
      <c r="E319" s="25">
        <f t="shared" si="17"/>
        <v>66378</v>
      </c>
      <c r="F319" s="25">
        <f t="shared" si="18"/>
        <v>6637.8</v>
      </c>
      <c r="G319" s="25">
        <f t="shared" si="19"/>
        <v>6637.8</v>
      </c>
      <c r="H319" s="25" t="str">
        <f t="shared" ca="1" si="20"/>
        <v>=IF(E319&gt;30000,E319*0.1,0)</v>
      </c>
    </row>
    <row r="320" spans="1:8">
      <c r="A320" s="25" t="s">
        <v>99</v>
      </c>
      <c r="B320" s="25" t="s">
        <v>91</v>
      </c>
      <c r="C320" s="25">
        <v>24</v>
      </c>
      <c r="D320" s="25">
        <v>1019</v>
      </c>
      <c r="E320" s="25">
        <f t="shared" si="17"/>
        <v>24456</v>
      </c>
      <c r="F320" s="25">
        <f t="shared" si="18"/>
        <v>2445.6</v>
      </c>
      <c r="G320" s="25">
        <f t="shared" si="19"/>
        <v>0</v>
      </c>
      <c r="H320" s="25" t="str">
        <f t="shared" ca="1" si="20"/>
        <v>=IF(E320&gt;30000,E320*0.1,0)</v>
      </c>
    </row>
    <row r="321" spans="1:8">
      <c r="A321" s="25" t="s">
        <v>109</v>
      </c>
      <c r="B321" s="25" t="s">
        <v>105</v>
      </c>
      <c r="C321" s="25">
        <v>35</v>
      </c>
      <c r="D321" s="25">
        <v>1144</v>
      </c>
      <c r="E321" s="25">
        <f t="shared" si="17"/>
        <v>40040</v>
      </c>
      <c r="F321" s="25">
        <f t="shared" si="18"/>
        <v>4004</v>
      </c>
      <c r="G321" s="25">
        <f t="shared" si="19"/>
        <v>4004</v>
      </c>
      <c r="H321" s="25" t="str">
        <f t="shared" ca="1" si="20"/>
        <v>=IF(E321&gt;30000,E321*0.1,0)</v>
      </c>
    </row>
    <row r="322" spans="1:8">
      <c r="A322" s="25" t="s">
        <v>96</v>
      </c>
      <c r="B322" s="25" t="s">
        <v>94</v>
      </c>
      <c r="C322" s="25">
        <v>24</v>
      </c>
      <c r="D322" s="25">
        <v>1142</v>
      </c>
      <c r="E322" s="25">
        <f t="shared" ref="E322:E385" si="21">C322*D322</f>
        <v>27408</v>
      </c>
      <c r="F322" s="25">
        <f t="shared" ref="F322:F385" si="22">IF(E322&gt;=20000,E322*10%,0)</f>
        <v>2740.8</v>
      </c>
      <c r="G322" s="25">
        <f t="shared" ref="G322:G385" si="23">IF(E322&gt;30000,E322*0.1,0)</f>
        <v>0</v>
      </c>
      <c r="H322" s="25" t="str">
        <f t="shared" ref="H322:H385" ca="1" si="24">_xlfn.FORMULATEXT(G322)</f>
        <v>=IF(E322&gt;30000,E322*0.1,0)</v>
      </c>
    </row>
    <row r="323" spans="1:8">
      <c r="A323" s="25" t="s">
        <v>109</v>
      </c>
      <c r="B323" s="25" t="s">
        <v>91</v>
      </c>
      <c r="C323" s="25">
        <v>32</v>
      </c>
      <c r="D323" s="25">
        <v>1343</v>
      </c>
      <c r="E323" s="25">
        <f t="shared" si="21"/>
        <v>42976</v>
      </c>
      <c r="F323" s="25">
        <f t="shared" si="22"/>
        <v>4297.6000000000004</v>
      </c>
      <c r="G323" s="25">
        <f t="shared" si="23"/>
        <v>4297.6000000000004</v>
      </c>
      <c r="H323" s="25" t="str">
        <f t="shared" ca="1" si="24"/>
        <v>=IF(E323&gt;30000,E323*0.1,0)</v>
      </c>
    </row>
    <row r="324" spans="1:8">
      <c r="A324" s="25" t="s">
        <v>104</v>
      </c>
      <c r="B324" s="25" t="s">
        <v>97</v>
      </c>
      <c r="C324" s="25">
        <v>39</v>
      </c>
      <c r="D324" s="25">
        <v>1110</v>
      </c>
      <c r="E324" s="25">
        <f t="shared" si="21"/>
        <v>43290</v>
      </c>
      <c r="F324" s="25">
        <f t="shared" si="22"/>
        <v>4329</v>
      </c>
      <c r="G324" s="25">
        <f t="shared" si="23"/>
        <v>4329</v>
      </c>
      <c r="H324" s="25" t="str">
        <f t="shared" ca="1" si="24"/>
        <v>=IF(E324&gt;30000,E324*0.1,0)</v>
      </c>
    </row>
    <row r="325" spans="1:8">
      <c r="A325" s="25" t="s">
        <v>109</v>
      </c>
      <c r="B325" s="25" t="s">
        <v>97</v>
      </c>
      <c r="C325" s="25">
        <v>9</v>
      </c>
      <c r="D325" s="25">
        <v>1212</v>
      </c>
      <c r="E325" s="25">
        <f t="shared" si="21"/>
        <v>10908</v>
      </c>
      <c r="F325" s="25">
        <f t="shared" si="22"/>
        <v>0</v>
      </c>
      <c r="G325" s="25">
        <f t="shared" si="23"/>
        <v>0</v>
      </c>
      <c r="H325" s="25" t="str">
        <f t="shared" ca="1" si="24"/>
        <v>=IF(E325&gt;30000,E325*0.1,0)</v>
      </c>
    </row>
    <row r="326" spans="1:8">
      <c r="A326" s="25" t="s">
        <v>96</v>
      </c>
      <c r="B326" s="25" t="s">
        <v>107</v>
      </c>
      <c r="C326" s="25">
        <v>14</v>
      </c>
      <c r="D326" s="25">
        <v>1267</v>
      </c>
      <c r="E326" s="25">
        <f t="shared" si="21"/>
        <v>17738</v>
      </c>
      <c r="F326" s="25">
        <f t="shared" si="22"/>
        <v>0</v>
      </c>
      <c r="G326" s="25">
        <f t="shared" si="23"/>
        <v>0</v>
      </c>
      <c r="H326" s="25" t="str">
        <f t="shared" ca="1" si="24"/>
        <v>=IF(E326&gt;30000,E326*0.1,0)</v>
      </c>
    </row>
    <row r="327" spans="1:8">
      <c r="A327" s="25" t="s">
        <v>90</v>
      </c>
      <c r="B327" s="25" t="s">
        <v>94</v>
      </c>
      <c r="C327" s="25">
        <v>49</v>
      </c>
      <c r="D327" s="25">
        <v>1012</v>
      </c>
      <c r="E327" s="25">
        <f t="shared" si="21"/>
        <v>49588</v>
      </c>
      <c r="F327" s="25">
        <f t="shared" si="22"/>
        <v>4958.8</v>
      </c>
      <c r="G327" s="25">
        <f t="shared" si="23"/>
        <v>4958.8</v>
      </c>
      <c r="H327" s="25" t="str">
        <f t="shared" ca="1" si="24"/>
        <v>=IF(E327&gt;30000,E327*0.1,0)</v>
      </c>
    </row>
    <row r="328" spans="1:8">
      <c r="A328" s="25" t="s">
        <v>104</v>
      </c>
      <c r="B328" s="25" t="s">
        <v>107</v>
      </c>
      <c r="C328" s="25">
        <v>9</v>
      </c>
      <c r="D328" s="25">
        <v>1427</v>
      </c>
      <c r="E328" s="25">
        <f t="shared" si="21"/>
        <v>12843</v>
      </c>
      <c r="F328" s="25">
        <f t="shared" si="22"/>
        <v>0</v>
      </c>
      <c r="G328" s="25">
        <f t="shared" si="23"/>
        <v>0</v>
      </c>
      <c r="H328" s="25" t="str">
        <f t="shared" ca="1" si="24"/>
        <v>=IF(E328&gt;30000,E328*0.1,0)</v>
      </c>
    </row>
    <row r="329" spans="1:8">
      <c r="A329" s="25" t="s">
        <v>90</v>
      </c>
      <c r="B329" s="25" t="s">
        <v>107</v>
      </c>
      <c r="C329" s="25">
        <v>72</v>
      </c>
      <c r="D329" s="25">
        <v>1312</v>
      </c>
      <c r="E329" s="25">
        <f t="shared" si="21"/>
        <v>94464</v>
      </c>
      <c r="F329" s="25">
        <f t="shared" si="22"/>
        <v>9446.4</v>
      </c>
      <c r="G329" s="25">
        <f t="shared" si="23"/>
        <v>9446.4</v>
      </c>
      <c r="H329" s="25" t="str">
        <f t="shared" ca="1" si="24"/>
        <v>=IF(E329&gt;30000,E329*0.1,0)</v>
      </c>
    </row>
    <row r="330" spans="1:8">
      <c r="A330" s="25" t="s">
        <v>90</v>
      </c>
      <c r="B330" s="25" t="s">
        <v>91</v>
      </c>
      <c r="C330" s="25">
        <v>79</v>
      </c>
      <c r="D330" s="25">
        <v>1158</v>
      </c>
      <c r="E330" s="25">
        <f t="shared" si="21"/>
        <v>91482</v>
      </c>
      <c r="F330" s="25">
        <f t="shared" si="22"/>
        <v>9148.2000000000007</v>
      </c>
      <c r="G330" s="25">
        <f t="shared" si="23"/>
        <v>9148.2000000000007</v>
      </c>
      <c r="H330" s="25" t="str">
        <f t="shared" ca="1" si="24"/>
        <v>=IF(E330&gt;30000,E330*0.1,0)</v>
      </c>
    </row>
    <row r="331" spans="1:8">
      <c r="A331" s="25" t="s">
        <v>110</v>
      </c>
      <c r="B331" s="25" t="s">
        <v>107</v>
      </c>
      <c r="C331" s="25">
        <v>22</v>
      </c>
      <c r="D331" s="25">
        <v>1497</v>
      </c>
      <c r="E331" s="25">
        <f t="shared" si="21"/>
        <v>32934</v>
      </c>
      <c r="F331" s="25">
        <f t="shared" si="22"/>
        <v>3293.4</v>
      </c>
      <c r="G331" s="25">
        <f t="shared" si="23"/>
        <v>3293.4</v>
      </c>
      <c r="H331" s="25" t="str">
        <f t="shared" ca="1" si="24"/>
        <v>=IF(E331&gt;30000,E331*0.1,0)</v>
      </c>
    </row>
    <row r="332" spans="1:8">
      <c r="A332" s="25" t="s">
        <v>90</v>
      </c>
      <c r="B332" s="25" t="s">
        <v>97</v>
      </c>
      <c r="C332" s="25">
        <v>56</v>
      </c>
      <c r="D332" s="25">
        <v>1073</v>
      </c>
      <c r="E332" s="25">
        <f t="shared" si="21"/>
        <v>60088</v>
      </c>
      <c r="F332" s="25">
        <f t="shared" si="22"/>
        <v>6008.8</v>
      </c>
      <c r="G332" s="25">
        <f t="shared" si="23"/>
        <v>6008.8</v>
      </c>
      <c r="H332" s="25" t="str">
        <f t="shared" ca="1" si="24"/>
        <v>=IF(E332&gt;30000,E332*0.1,0)</v>
      </c>
    </row>
    <row r="333" spans="1:8">
      <c r="A333" s="25" t="s">
        <v>104</v>
      </c>
      <c r="B333" s="25" t="s">
        <v>94</v>
      </c>
      <c r="C333" s="25">
        <v>93</v>
      </c>
      <c r="D333" s="25">
        <v>1267</v>
      </c>
      <c r="E333" s="25">
        <f t="shared" si="21"/>
        <v>117831</v>
      </c>
      <c r="F333" s="25">
        <f t="shared" si="22"/>
        <v>11783.1</v>
      </c>
      <c r="G333" s="25">
        <f t="shared" si="23"/>
        <v>11783.1</v>
      </c>
      <c r="H333" s="25" t="str">
        <f t="shared" ca="1" si="24"/>
        <v>=IF(E333&gt;30000,E333*0.1,0)</v>
      </c>
    </row>
    <row r="334" spans="1:8">
      <c r="A334" s="25" t="s">
        <v>104</v>
      </c>
      <c r="B334" s="25" t="s">
        <v>92</v>
      </c>
      <c r="C334" s="25">
        <v>26</v>
      </c>
      <c r="D334" s="25">
        <v>1164</v>
      </c>
      <c r="E334" s="25">
        <f t="shared" si="21"/>
        <v>30264</v>
      </c>
      <c r="F334" s="25">
        <f t="shared" si="22"/>
        <v>3026.4</v>
      </c>
      <c r="G334" s="25">
        <f t="shared" si="23"/>
        <v>3026.4</v>
      </c>
      <c r="H334" s="25" t="str">
        <f t="shared" ca="1" si="24"/>
        <v>=IF(E334&gt;30000,E334*0.1,0)</v>
      </c>
    </row>
    <row r="335" spans="1:8">
      <c r="A335" s="25" t="s">
        <v>90</v>
      </c>
      <c r="B335" s="25" t="s">
        <v>91</v>
      </c>
      <c r="C335" s="25">
        <v>67</v>
      </c>
      <c r="D335" s="25">
        <v>1329</v>
      </c>
      <c r="E335" s="25">
        <f t="shared" si="21"/>
        <v>89043</v>
      </c>
      <c r="F335" s="25">
        <f t="shared" si="22"/>
        <v>8904.3000000000011</v>
      </c>
      <c r="G335" s="25">
        <f t="shared" si="23"/>
        <v>8904.3000000000011</v>
      </c>
      <c r="H335" s="25" t="str">
        <f t="shared" ca="1" si="24"/>
        <v>=IF(E335&gt;30000,E335*0.1,0)</v>
      </c>
    </row>
    <row r="336" spans="1:8">
      <c r="A336" s="25" t="s">
        <v>104</v>
      </c>
      <c r="B336" s="25" t="s">
        <v>92</v>
      </c>
      <c r="C336" s="25">
        <v>98</v>
      </c>
      <c r="D336" s="25">
        <v>1010</v>
      </c>
      <c r="E336" s="25">
        <f t="shared" si="21"/>
        <v>98980</v>
      </c>
      <c r="F336" s="25">
        <f t="shared" si="22"/>
        <v>9898</v>
      </c>
      <c r="G336" s="25">
        <f t="shared" si="23"/>
        <v>9898</v>
      </c>
      <c r="H336" s="25" t="str">
        <f t="shared" ca="1" si="24"/>
        <v>=IF(E336&gt;30000,E336*0.1,0)</v>
      </c>
    </row>
    <row r="337" spans="1:8">
      <c r="A337" s="25" t="s">
        <v>104</v>
      </c>
      <c r="B337" s="25" t="s">
        <v>100</v>
      </c>
      <c r="C337" s="25">
        <v>59</v>
      </c>
      <c r="D337" s="25">
        <v>1474</v>
      </c>
      <c r="E337" s="25">
        <f t="shared" si="21"/>
        <v>86966</v>
      </c>
      <c r="F337" s="25">
        <f t="shared" si="22"/>
        <v>8696.6</v>
      </c>
      <c r="G337" s="25">
        <f t="shared" si="23"/>
        <v>8696.6</v>
      </c>
      <c r="H337" s="25" t="str">
        <f t="shared" ca="1" si="24"/>
        <v>=IF(E337&gt;30000,E337*0.1,0)</v>
      </c>
    </row>
    <row r="338" spans="1:8">
      <c r="A338" s="25" t="s">
        <v>90</v>
      </c>
      <c r="B338" s="25" t="s">
        <v>91</v>
      </c>
      <c r="C338" s="25">
        <v>5</v>
      </c>
      <c r="D338" s="25">
        <v>1231</v>
      </c>
      <c r="E338" s="25">
        <f t="shared" si="21"/>
        <v>6155</v>
      </c>
      <c r="F338" s="25">
        <f t="shared" si="22"/>
        <v>0</v>
      </c>
      <c r="G338" s="25">
        <f t="shared" si="23"/>
        <v>0</v>
      </c>
      <c r="H338" s="25" t="str">
        <f t="shared" ca="1" si="24"/>
        <v>=IF(E338&gt;30000,E338*0.1,0)</v>
      </c>
    </row>
    <row r="339" spans="1:8">
      <c r="A339" s="25" t="s">
        <v>110</v>
      </c>
      <c r="B339" s="25" t="s">
        <v>94</v>
      </c>
      <c r="C339" s="25">
        <v>61</v>
      </c>
      <c r="D339" s="25">
        <v>1457</v>
      </c>
      <c r="E339" s="25">
        <f t="shared" si="21"/>
        <v>88877</v>
      </c>
      <c r="F339" s="25">
        <f t="shared" si="22"/>
        <v>8887.7000000000007</v>
      </c>
      <c r="G339" s="25">
        <f t="shared" si="23"/>
        <v>8887.7000000000007</v>
      </c>
      <c r="H339" s="25" t="str">
        <f t="shared" ca="1" si="24"/>
        <v>=IF(E339&gt;30000,E339*0.1,0)</v>
      </c>
    </row>
    <row r="340" spans="1:8">
      <c r="A340" s="25" t="s">
        <v>109</v>
      </c>
      <c r="B340" s="25" t="s">
        <v>92</v>
      </c>
      <c r="C340" s="25">
        <v>84</v>
      </c>
      <c r="D340" s="25">
        <v>1247</v>
      </c>
      <c r="E340" s="25">
        <f t="shared" si="21"/>
        <v>104748</v>
      </c>
      <c r="F340" s="25">
        <f t="shared" si="22"/>
        <v>10474.800000000001</v>
      </c>
      <c r="G340" s="25">
        <f t="shared" si="23"/>
        <v>10474.800000000001</v>
      </c>
      <c r="H340" s="25" t="str">
        <f t="shared" ca="1" si="24"/>
        <v>=IF(E340&gt;30000,E340*0.1,0)</v>
      </c>
    </row>
    <row r="341" spans="1:8">
      <c r="A341" s="25" t="s">
        <v>99</v>
      </c>
      <c r="B341" s="25" t="s">
        <v>91</v>
      </c>
      <c r="C341" s="25">
        <v>88</v>
      </c>
      <c r="D341" s="25">
        <v>1011</v>
      </c>
      <c r="E341" s="25">
        <f t="shared" si="21"/>
        <v>88968</v>
      </c>
      <c r="F341" s="25">
        <f t="shared" si="22"/>
        <v>8896.8000000000011</v>
      </c>
      <c r="G341" s="25">
        <f t="shared" si="23"/>
        <v>8896.8000000000011</v>
      </c>
      <c r="H341" s="25" t="str">
        <f t="shared" ca="1" si="24"/>
        <v>=IF(E341&gt;30000,E341*0.1,0)</v>
      </c>
    </row>
    <row r="342" spans="1:8">
      <c r="A342" s="25" t="s">
        <v>90</v>
      </c>
      <c r="B342" s="25" t="s">
        <v>97</v>
      </c>
      <c r="C342" s="25">
        <v>67</v>
      </c>
      <c r="D342" s="25">
        <v>1350</v>
      </c>
      <c r="E342" s="25">
        <f t="shared" si="21"/>
        <v>90450</v>
      </c>
      <c r="F342" s="25">
        <f t="shared" si="22"/>
        <v>9045</v>
      </c>
      <c r="G342" s="25">
        <f t="shared" si="23"/>
        <v>9045</v>
      </c>
      <c r="H342" s="25" t="str">
        <f t="shared" ca="1" si="24"/>
        <v>=IF(E342&gt;30000,E342*0.1,0)</v>
      </c>
    </row>
    <row r="343" spans="1:8">
      <c r="A343" s="25" t="s">
        <v>96</v>
      </c>
      <c r="B343" s="25" t="s">
        <v>107</v>
      </c>
      <c r="C343" s="25">
        <v>55</v>
      </c>
      <c r="D343" s="25">
        <v>1305</v>
      </c>
      <c r="E343" s="25">
        <f t="shared" si="21"/>
        <v>71775</v>
      </c>
      <c r="F343" s="25">
        <f t="shared" si="22"/>
        <v>7177.5</v>
      </c>
      <c r="G343" s="25">
        <f t="shared" si="23"/>
        <v>7177.5</v>
      </c>
      <c r="H343" s="25" t="str">
        <f t="shared" ca="1" si="24"/>
        <v>=IF(E343&gt;30000,E343*0.1,0)</v>
      </c>
    </row>
    <row r="344" spans="1:8">
      <c r="A344" s="25" t="s">
        <v>110</v>
      </c>
      <c r="B344" s="25" t="s">
        <v>105</v>
      </c>
      <c r="C344" s="25">
        <v>39</v>
      </c>
      <c r="D344" s="25">
        <v>1387</v>
      </c>
      <c r="E344" s="25">
        <f t="shared" si="21"/>
        <v>54093</v>
      </c>
      <c r="F344" s="25">
        <f t="shared" si="22"/>
        <v>5409.3</v>
      </c>
      <c r="G344" s="25">
        <f t="shared" si="23"/>
        <v>5409.3</v>
      </c>
      <c r="H344" s="25" t="str">
        <f t="shared" ca="1" si="24"/>
        <v>=IF(E344&gt;30000,E344*0.1,0)</v>
      </c>
    </row>
    <row r="345" spans="1:8">
      <c r="A345" s="25" t="s">
        <v>99</v>
      </c>
      <c r="B345" s="25" t="s">
        <v>105</v>
      </c>
      <c r="C345" s="25">
        <v>97</v>
      </c>
      <c r="D345" s="25">
        <v>1009</v>
      </c>
      <c r="E345" s="25">
        <f t="shared" si="21"/>
        <v>97873</v>
      </c>
      <c r="F345" s="25">
        <f t="shared" si="22"/>
        <v>9787.3000000000011</v>
      </c>
      <c r="G345" s="25">
        <f t="shared" si="23"/>
        <v>9787.3000000000011</v>
      </c>
      <c r="H345" s="25" t="str">
        <f t="shared" ca="1" si="24"/>
        <v>=IF(E345&gt;30000,E345*0.1,0)</v>
      </c>
    </row>
    <row r="346" spans="1:8">
      <c r="A346" s="25" t="s">
        <v>104</v>
      </c>
      <c r="B346" s="25" t="s">
        <v>94</v>
      </c>
      <c r="C346" s="25">
        <v>16</v>
      </c>
      <c r="D346" s="25">
        <v>1127</v>
      </c>
      <c r="E346" s="25">
        <f t="shared" si="21"/>
        <v>18032</v>
      </c>
      <c r="F346" s="25">
        <f t="shared" si="22"/>
        <v>0</v>
      </c>
      <c r="G346" s="25">
        <f t="shared" si="23"/>
        <v>0</v>
      </c>
      <c r="H346" s="25" t="str">
        <f t="shared" ca="1" si="24"/>
        <v>=IF(E346&gt;30000,E346*0.1,0)</v>
      </c>
    </row>
    <row r="347" spans="1:8">
      <c r="A347" s="25" t="s">
        <v>109</v>
      </c>
      <c r="B347" s="25" t="s">
        <v>105</v>
      </c>
      <c r="C347" s="25">
        <v>52</v>
      </c>
      <c r="D347" s="25">
        <v>1491</v>
      </c>
      <c r="E347" s="25">
        <f t="shared" si="21"/>
        <v>77532</v>
      </c>
      <c r="F347" s="25">
        <f t="shared" si="22"/>
        <v>7753.2000000000007</v>
      </c>
      <c r="G347" s="25">
        <f t="shared" si="23"/>
        <v>7753.2000000000007</v>
      </c>
      <c r="H347" s="25" t="str">
        <f t="shared" ca="1" si="24"/>
        <v>=IF(E347&gt;30000,E347*0.1,0)</v>
      </c>
    </row>
    <row r="348" spans="1:8">
      <c r="A348" s="25" t="s">
        <v>90</v>
      </c>
      <c r="B348" s="25" t="s">
        <v>92</v>
      </c>
      <c r="C348" s="25">
        <v>60</v>
      </c>
      <c r="D348" s="25">
        <v>1127</v>
      </c>
      <c r="E348" s="25">
        <f t="shared" si="21"/>
        <v>67620</v>
      </c>
      <c r="F348" s="25">
        <f t="shared" si="22"/>
        <v>6762</v>
      </c>
      <c r="G348" s="25">
        <f t="shared" si="23"/>
        <v>6762</v>
      </c>
      <c r="H348" s="25" t="str">
        <f t="shared" ca="1" si="24"/>
        <v>=IF(E348&gt;30000,E348*0.1,0)</v>
      </c>
    </row>
    <row r="349" spans="1:8">
      <c r="A349" s="25" t="s">
        <v>99</v>
      </c>
      <c r="B349" s="25" t="s">
        <v>105</v>
      </c>
      <c r="C349" s="25">
        <v>9</v>
      </c>
      <c r="D349" s="25">
        <v>1457</v>
      </c>
      <c r="E349" s="25">
        <f t="shared" si="21"/>
        <v>13113</v>
      </c>
      <c r="F349" s="25">
        <f t="shared" si="22"/>
        <v>0</v>
      </c>
      <c r="G349" s="25">
        <f t="shared" si="23"/>
        <v>0</v>
      </c>
      <c r="H349" s="25" t="str">
        <f t="shared" ca="1" si="24"/>
        <v>=IF(E349&gt;30000,E349*0.1,0)</v>
      </c>
    </row>
    <row r="350" spans="1:8">
      <c r="A350" s="25" t="s">
        <v>90</v>
      </c>
      <c r="B350" s="25" t="s">
        <v>97</v>
      </c>
      <c r="C350" s="25">
        <v>100</v>
      </c>
      <c r="D350" s="25">
        <v>1092</v>
      </c>
      <c r="E350" s="25">
        <f t="shared" si="21"/>
        <v>109200</v>
      </c>
      <c r="F350" s="25">
        <f t="shared" si="22"/>
        <v>10920</v>
      </c>
      <c r="G350" s="25">
        <f t="shared" si="23"/>
        <v>10920</v>
      </c>
      <c r="H350" s="25" t="str">
        <f t="shared" ca="1" si="24"/>
        <v>=IF(E350&gt;30000,E350*0.1,0)</v>
      </c>
    </row>
    <row r="351" spans="1:8">
      <c r="A351" s="25" t="s">
        <v>110</v>
      </c>
      <c r="B351" s="25" t="s">
        <v>107</v>
      </c>
      <c r="C351" s="25">
        <v>18</v>
      </c>
      <c r="D351" s="25">
        <v>1343</v>
      </c>
      <c r="E351" s="25">
        <f t="shared" si="21"/>
        <v>24174</v>
      </c>
      <c r="F351" s="25">
        <f t="shared" si="22"/>
        <v>2417.4</v>
      </c>
      <c r="G351" s="25">
        <f t="shared" si="23"/>
        <v>0</v>
      </c>
      <c r="H351" s="25" t="str">
        <f t="shared" ca="1" si="24"/>
        <v>=IF(E351&gt;30000,E351*0.1,0)</v>
      </c>
    </row>
    <row r="352" spans="1:8">
      <c r="A352" s="25" t="s">
        <v>110</v>
      </c>
      <c r="B352" s="25" t="s">
        <v>100</v>
      </c>
      <c r="C352" s="25">
        <v>16</v>
      </c>
      <c r="D352" s="25">
        <v>1146</v>
      </c>
      <c r="E352" s="25">
        <f t="shared" si="21"/>
        <v>18336</v>
      </c>
      <c r="F352" s="25">
        <f t="shared" si="22"/>
        <v>0</v>
      </c>
      <c r="G352" s="25">
        <f t="shared" si="23"/>
        <v>0</v>
      </c>
      <c r="H352" s="25" t="str">
        <f t="shared" ca="1" si="24"/>
        <v>=IF(E352&gt;30000,E352*0.1,0)</v>
      </c>
    </row>
    <row r="353" spans="1:8">
      <c r="A353" s="25" t="s">
        <v>109</v>
      </c>
      <c r="B353" s="25" t="s">
        <v>100</v>
      </c>
      <c r="C353" s="25">
        <v>69</v>
      </c>
      <c r="D353" s="25">
        <v>1473</v>
      </c>
      <c r="E353" s="25">
        <f t="shared" si="21"/>
        <v>101637</v>
      </c>
      <c r="F353" s="25">
        <f t="shared" si="22"/>
        <v>10163.700000000001</v>
      </c>
      <c r="G353" s="25">
        <f t="shared" si="23"/>
        <v>10163.700000000001</v>
      </c>
      <c r="H353" s="25" t="str">
        <f t="shared" ca="1" si="24"/>
        <v>=IF(E353&gt;30000,E353*0.1,0)</v>
      </c>
    </row>
    <row r="354" spans="1:8">
      <c r="A354" s="25" t="s">
        <v>104</v>
      </c>
      <c r="B354" s="25" t="s">
        <v>107</v>
      </c>
      <c r="C354" s="25">
        <v>36</v>
      </c>
      <c r="D354" s="25">
        <v>1270</v>
      </c>
      <c r="E354" s="25">
        <f t="shared" si="21"/>
        <v>45720</v>
      </c>
      <c r="F354" s="25">
        <f t="shared" si="22"/>
        <v>4572</v>
      </c>
      <c r="G354" s="25">
        <f t="shared" si="23"/>
        <v>4572</v>
      </c>
      <c r="H354" s="25" t="str">
        <f t="shared" ca="1" si="24"/>
        <v>=IF(E354&gt;30000,E354*0.1,0)</v>
      </c>
    </row>
    <row r="355" spans="1:8">
      <c r="A355" s="25" t="s">
        <v>99</v>
      </c>
      <c r="B355" s="25" t="s">
        <v>97</v>
      </c>
      <c r="C355" s="25">
        <v>59</v>
      </c>
      <c r="D355" s="25">
        <v>1221</v>
      </c>
      <c r="E355" s="25">
        <f t="shared" si="21"/>
        <v>72039</v>
      </c>
      <c r="F355" s="25">
        <f t="shared" si="22"/>
        <v>7203.9000000000005</v>
      </c>
      <c r="G355" s="25">
        <f t="shared" si="23"/>
        <v>7203.9000000000005</v>
      </c>
      <c r="H355" s="25" t="str">
        <f t="shared" ca="1" si="24"/>
        <v>=IF(E355&gt;30000,E355*0.1,0)</v>
      </c>
    </row>
    <row r="356" spans="1:8">
      <c r="A356" s="25" t="s">
        <v>104</v>
      </c>
      <c r="B356" s="25" t="s">
        <v>91</v>
      </c>
      <c r="C356" s="25">
        <v>93</v>
      </c>
      <c r="D356" s="25">
        <v>1153</v>
      </c>
      <c r="E356" s="25">
        <f t="shared" si="21"/>
        <v>107229</v>
      </c>
      <c r="F356" s="25">
        <f t="shared" si="22"/>
        <v>10722.900000000001</v>
      </c>
      <c r="G356" s="25">
        <f t="shared" si="23"/>
        <v>10722.900000000001</v>
      </c>
      <c r="H356" s="25" t="str">
        <f t="shared" ca="1" si="24"/>
        <v>=IF(E356&gt;30000,E356*0.1,0)</v>
      </c>
    </row>
    <row r="357" spans="1:8">
      <c r="A357" s="25" t="s">
        <v>109</v>
      </c>
      <c r="B357" s="25" t="s">
        <v>100</v>
      </c>
      <c r="C357" s="25">
        <v>61</v>
      </c>
      <c r="D357" s="25">
        <v>1139</v>
      </c>
      <c r="E357" s="25">
        <f t="shared" si="21"/>
        <v>69479</v>
      </c>
      <c r="F357" s="25">
        <f t="shared" si="22"/>
        <v>6947.9000000000005</v>
      </c>
      <c r="G357" s="25">
        <f t="shared" si="23"/>
        <v>6947.9000000000005</v>
      </c>
      <c r="H357" s="25" t="str">
        <f t="shared" ca="1" si="24"/>
        <v>=IF(E357&gt;30000,E357*0.1,0)</v>
      </c>
    </row>
    <row r="358" spans="1:8">
      <c r="A358" s="25" t="s">
        <v>110</v>
      </c>
      <c r="B358" s="25" t="s">
        <v>91</v>
      </c>
      <c r="C358" s="25">
        <v>82</v>
      </c>
      <c r="D358" s="25">
        <v>1082</v>
      </c>
      <c r="E358" s="25">
        <f t="shared" si="21"/>
        <v>88724</v>
      </c>
      <c r="F358" s="25">
        <f t="shared" si="22"/>
        <v>8872.4</v>
      </c>
      <c r="G358" s="25">
        <f t="shared" si="23"/>
        <v>8872.4</v>
      </c>
      <c r="H358" s="25" t="str">
        <f t="shared" ca="1" si="24"/>
        <v>=IF(E358&gt;30000,E358*0.1,0)</v>
      </c>
    </row>
    <row r="359" spans="1:8">
      <c r="A359" s="25" t="s">
        <v>99</v>
      </c>
      <c r="B359" s="25" t="s">
        <v>92</v>
      </c>
      <c r="C359" s="25">
        <v>53</v>
      </c>
      <c r="D359" s="25">
        <v>1275</v>
      </c>
      <c r="E359" s="25">
        <f t="shared" si="21"/>
        <v>67575</v>
      </c>
      <c r="F359" s="25">
        <f t="shared" si="22"/>
        <v>6757.5</v>
      </c>
      <c r="G359" s="25">
        <f t="shared" si="23"/>
        <v>6757.5</v>
      </c>
      <c r="H359" s="25" t="str">
        <f t="shared" ca="1" si="24"/>
        <v>=IF(E359&gt;30000,E359*0.1,0)</v>
      </c>
    </row>
    <row r="360" spans="1:8">
      <c r="A360" s="25" t="s">
        <v>110</v>
      </c>
      <c r="B360" s="25" t="s">
        <v>107</v>
      </c>
      <c r="C360" s="25">
        <v>30</v>
      </c>
      <c r="D360" s="25">
        <v>1089</v>
      </c>
      <c r="E360" s="25">
        <f t="shared" si="21"/>
        <v>32670</v>
      </c>
      <c r="F360" s="25">
        <f t="shared" si="22"/>
        <v>3267</v>
      </c>
      <c r="G360" s="25">
        <f t="shared" si="23"/>
        <v>3267</v>
      </c>
      <c r="H360" s="25" t="str">
        <f t="shared" ca="1" si="24"/>
        <v>=IF(E360&gt;30000,E360*0.1,0)</v>
      </c>
    </row>
    <row r="361" spans="1:8">
      <c r="A361" s="25" t="s">
        <v>96</v>
      </c>
      <c r="B361" s="25" t="s">
        <v>105</v>
      </c>
      <c r="C361" s="25">
        <v>10</v>
      </c>
      <c r="D361" s="25">
        <v>1076</v>
      </c>
      <c r="E361" s="25">
        <f t="shared" si="21"/>
        <v>10760</v>
      </c>
      <c r="F361" s="25">
        <f t="shared" si="22"/>
        <v>0</v>
      </c>
      <c r="G361" s="25">
        <f t="shared" si="23"/>
        <v>0</v>
      </c>
      <c r="H361" s="25" t="str">
        <f t="shared" ca="1" si="24"/>
        <v>=IF(E361&gt;30000,E361*0.1,0)</v>
      </c>
    </row>
    <row r="362" spans="1:8">
      <c r="A362" s="25" t="s">
        <v>96</v>
      </c>
      <c r="B362" s="25" t="s">
        <v>100</v>
      </c>
      <c r="C362" s="25">
        <v>95</v>
      </c>
      <c r="D362" s="25">
        <v>1184</v>
      </c>
      <c r="E362" s="25">
        <f t="shared" si="21"/>
        <v>112480</v>
      </c>
      <c r="F362" s="25">
        <f t="shared" si="22"/>
        <v>11248</v>
      </c>
      <c r="G362" s="25">
        <f t="shared" si="23"/>
        <v>11248</v>
      </c>
      <c r="H362" s="25" t="str">
        <f t="shared" ca="1" si="24"/>
        <v>=IF(E362&gt;30000,E362*0.1,0)</v>
      </c>
    </row>
    <row r="363" spans="1:8">
      <c r="A363" s="25" t="s">
        <v>90</v>
      </c>
      <c r="B363" s="25" t="s">
        <v>105</v>
      </c>
      <c r="C363" s="25">
        <v>27</v>
      </c>
      <c r="D363" s="25">
        <v>1156</v>
      </c>
      <c r="E363" s="25">
        <f t="shared" si="21"/>
        <v>31212</v>
      </c>
      <c r="F363" s="25">
        <f t="shared" si="22"/>
        <v>3121.2000000000003</v>
      </c>
      <c r="G363" s="25">
        <f t="shared" si="23"/>
        <v>3121.2000000000003</v>
      </c>
      <c r="H363" s="25" t="str">
        <f t="shared" ca="1" si="24"/>
        <v>=IF(E363&gt;30000,E363*0.1,0)</v>
      </c>
    </row>
    <row r="364" spans="1:8">
      <c r="A364" s="25" t="s">
        <v>99</v>
      </c>
      <c r="B364" s="25" t="s">
        <v>105</v>
      </c>
      <c r="C364" s="25">
        <v>73</v>
      </c>
      <c r="D364" s="25">
        <v>1266</v>
      </c>
      <c r="E364" s="25">
        <f t="shared" si="21"/>
        <v>92418</v>
      </c>
      <c r="F364" s="25">
        <f t="shared" si="22"/>
        <v>9241.8000000000011</v>
      </c>
      <c r="G364" s="25">
        <f t="shared" si="23"/>
        <v>9241.8000000000011</v>
      </c>
      <c r="H364" s="25" t="str">
        <f t="shared" ca="1" si="24"/>
        <v>=IF(E364&gt;30000,E364*0.1,0)</v>
      </c>
    </row>
    <row r="365" spans="1:8">
      <c r="A365" s="25" t="s">
        <v>109</v>
      </c>
      <c r="B365" s="25" t="s">
        <v>92</v>
      </c>
      <c r="C365" s="25">
        <v>81</v>
      </c>
      <c r="D365" s="25">
        <v>1310</v>
      </c>
      <c r="E365" s="25">
        <f t="shared" si="21"/>
        <v>106110</v>
      </c>
      <c r="F365" s="25">
        <f t="shared" si="22"/>
        <v>10611</v>
      </c>
      <c r="G365" s="25">
        <f t="shared" si="23"/>
        <v>10611</v>
      </c>
      <c r="H365" s="25" t="str">
        <f t="shared" ca="1" si="24"/>
        <v>=IF(E365&gt;30000,E365*0.1,0)</v>
      </c>
    </row>
    <row r="366" spans="1:8">
      <c r="A366" s="25" t="s">
        <v>109</v>
      </c>
      <c r="B366" s="25" t="s">
        <v>100</v>
      </c>
      <c r="C366" s="25">
        <v>65</v>
      </c>
      <c r="D366" s="25">
        <v>1496</v>
      </c>
      <c r="E366" s="25">
        <f t="shared" si="21"/>
        <v>97240</v>
      </c>
      <c r="F366" s="25">
        <f t="shared" si="22"/>
        <v>9724</v>
      </c>
      <c r="G366" s="25">
        <f t="shared" si="23"/>
        <v>9724</v>
      </c>
      <c r="H366" s="25" t="str">
        <f t="shared" ca="1" si="24"/>
        <v>=IF(E366&gt;30000,E366*0.1,0)</v>
      </c>
    </row>
    <row r="367" spans="1:8">
      <c r="A367" s="25" t="s">
        <v>104</v>
      </c>
      <c r="B367" s="25" t="s">
        <v>107</v>
      </c>
      <c r="C367" s="25">
        <v>15</v>
      </c>
      <c r="D367" s="25">
        <v>1456</v>
      </c>
      <c r="E367" s="25">
        <f t="shared" si="21"/>
        <v>21840</v>
      </c>
      <c r="F367" s="25">
        <f t="shared" si="22"/>
        <v>2184</v>
      </c>
      <c r="G367" s="25">
        <f t="shared" si="23"/>
        <v>0</v>
      </c>
      <c r="H367" s="25" t="str">
        <f t="shared" ca="1" si="24"/>
        <v>=IF(E367&gt;30000,E367*0.1,0)</v>
      </c>
    </row>
    <row r="368" spans="1:8">
      <c r="A368" s="25" t="s">
        <v>96</v>
      </c>
      <c r="B368" s="25" t="s">
        <v>105</v>
      </c>
      <c r="C368" s="25">
        <v>41</v>
      </c>
      <c r="D368" s="25">
        <v>1309</v>
      </c>
      <c r="E368" s="25">
        <f t="shared" si="21"/>
        <v>53669</v>
      </c>
      <c r="F368" s="25">
        <f t="shared" si="22"/>
        <v>5366.9000000000005</v>
      </c>
      <c r="G368" s="25">
        <f t="shared" si="23"/>
        <v>5366.9000000000005</v>
      </c>
      <c r="H368" s="25" t="str">
        <f t="shared" ca="1" si="24"/>
        <v>=IF(E368&gt;30000,E368*0.1,0)</v>
      </c>
    </row>
    <row r="369" spans="1:8">
      <c r="A369" s="25" t="s">
        <v>90</v>
      </c>
      <c r="B369" s="25" t="s">
        <v>105</v>
      </c>
      <c r="C369" s="25">
        <v>15</v>
      </c>
      <c r="D369" s="25">
        <v>1287</v>
      </c>
      <c r="E369" s="25">
        <f t="shared" si="21"/>
        <v>19305</v>
      </c>
      <c r="F369" s="25">
        <f t="shared" si="22"/>
        <v>0</v>
      </c>
      <c r="G369" s="25">
        <f t="shared" si="23"/>
        <v>0</v>
      </c>
      <c r="H369" s="25" t="str">
        <f t="shared" ca="1" si="24"/>
        <v>=IF(E369&gt;30000,E369*0.1,0)</v>
      </c>
    </row>
    <row r="370" spans="1:8">
      <c r="A370" s="25" t="s">
        <v>110</v>
      </c>
      <c r="B370" s="25" t="s">
        <v>91</v>
      </c>
      <c r="C370" s="25">
        <v>10</v>
      </c>
      <c r="D370" s="25">
        <v>1208</v>
      </c>
      <c r="E370" s="25">
        <f t="shared" si="21"/>
        <v>12080</v>
      </c>
      <c r="F370" s="25">
        <f t="shared" si="22"/>
        <v>0</v>
      </c>
      <c r="G370" s="25">
        <f t="shared" si="23"/>
        <v>0</v>
      </c>
      <c r="H370" s="25" t="str">
        <f t="shared" ca="1" si="24"/>
        <v>=IF(E370&gt;30000,E370*0.1,0)</v>
      </c>
    </row>
    <row r="371" spans="1:8">
      <c r="A371" s="25" t="s">
        <v>110</v>
      </c>
      <c r="B371" s="25" t="s">
        <v>100</v>
      </c>
      <c r="C371" s="25">
        <v>3</v>
      </c>
      <c r="D371" s="25">
        <v>1300</v>
      </c>
      <c r="E371" s="25">
        <f t="shared" si="21"/>
        <v>3900</v>
      </c>
      <c r="F371" s="25">
        <f t="shared" si="22"/>
        <v>0</v>
      </c>
      <c r="G371" s="25">
        <f t="shared" si="23"/>
        <v>0</v>
      </c>
      <c r="H371" s="25" t="str">
        <f t="shared" ca="1" si="24"/>
        <v>=IF(E371&gt;30000,E371*0.1,0)</v>
      </c>
    </row>
    <row r="372" spans="1:8">
      <c r="A372" s="25" t="s">
        <v>104</v>
      </c>
      <c r="B372" s="25" t="s">
        <v>105</v>
      </c>
      <c r="C372" s="25">
        <v>27</v>
      </c>
      <c r="D372" s="25">
        <v>1129</v>
      </c>
      <c r="E372" s="25">
        <f t="shared" si="21"/>
        <v>30483</v>
      </c>
      <c r="F372" s="25">
        <f t="shared" si="22"/>
        <v>3048.3</v>
      </c>
      <c r="G372" s="25">
        <f t="shared" si="23"/>
        <v>3048.3</v>
      </c>
      <c r="H372" s="25" t="str">
        <f t="shared" ca="1" si="24"/>
        <v>=IF(E372&gt;30000,E372*0.1,0)</v>
      </c>
    </row>
    <row r="373" spans="1:8">
      <c r="A373" s="25" t="s">
        <v>104</v>
      </c>
      <c r="B373" s="25" t="s">
        <v>100</v>
      </c>
      <c r="C373" s="25">
        <v>61</v>
      </c>
      <c r="D373" s="25">
        <v>1251</v>
      </c>
      <c r="E373" s="25">
        <f t="shared" si="21"/>
        <v>76311</v>
      </c>
      <c r="F373" s="25">
        <f t="shared" si="22"/>
        <v>7631.1</v>
      </c>
      <c r="G373" s="25">
        <f t="shared" si="23"/>
        <v>7631.1</v>
      </c>
      <c r="H373" s="25" t="str">
        <f t="shared" ca="1" si="24"/>
        <v>=IF(E373&gt;30000,E373*0.1,0)</v>
      </c>
    </row>
    <row r="374" spans="1:8">
      <c r="A374" s="25" t="s">
        <v>109</v>
      </c>
      <c r="B374" s="25" t="s">
        <v>107</v>
      </c>
      <c r="C374" s="25">
        <v>90</v>
      </c>
      <c r="D374" s="25">
        <v>1254</v>
      </c>
      <c r="E374" s="25">
        <f t="shared" si="21"/>
        <v>112860</v>
      </c>
      <c r="F374" s="25">
        <f t="shared" si="22"/>
        <v>11286</v>
      </c>
      <c r="G374" s="25">
        <f t="shared" si="23"/>
        <v>11286</v>
      </c>
      <c r="H374" s="25" t="str">
        <f t="shared" ca="1" si="24"/>
        <v>=IF(E374&gt;30000,E374*0.1,0)</v>
      </c>
    </row>
    <row r="375" spans="1:8">
      <c r="A375" s="25" t="s">
        <v>104</v>
      </c>
      <c r="B375" s="25" t="s">
        <v>92</v>
      </c>
      <c r="C375" s="25">
        <v>56</v>
      </c>
      <c r="D375" s="25">
        <v>1427</v>
      </c>
      <c r="E375" s="25">
        <f t="shared" si="21"/>
        <v>79912</v>
      </c>
      <c r="F375" s="25">
        <f t="shared" si="22"/>
        <v>7991.2000000000007</v>
      </c>
      <c r="G375" s="25">
        <f t="shared" si="23"/>
        <v>7991.2000000000007</v>
      </c>
      <c r="H375" s="25" t="str">
        <f t="shared" ca="1" si="24"/>
        <v>=IF(E375&gt;30000,E375*0.1,0)</v>
      </c>
    </row>
    <row r="376" spans="1:8">
      <c r="A376" s="25" t="s">
        <v>96</v>
      </c>
      <c r="B376" s="25" t="s">
        <v>92</v>
      </c>
      <c r="C376" s="25">
        <v>100</v>
      </c>
      <c r="D376" s="25">
        <v>1385</v>
      </c>
      <c r="E376" s="25">
        <f t="shared" si="21"/>
        <v>138500</v>
      </c>
      <c r="F376" s="25">
        <f t="shared" si="22"/>
        <v>13850</v>
      </c>
      <c r="G376" s="25">
        <f t="shared" si="23"/>
        <v>13850</v>
      </c>
      <c r="H376" s="25" t="str">
        <f t="shared" ca="1" si="24"/>
        <v>=IF(E376&gt;30000,E376*0.1,0)</v>
      </c>
    </row>
    <row r="377" spans="1:8">
      <c r="A377" s="25" t="s">
        <v>104</v>
      </c>
      <c r="B377" s="25" t="s">
        <v>107</v>
      </c>
      <c r="C377" s="25">
        <v>23</v>
      </c>
      <c r="D377" s="25">
        <v>1235</v>
      </c>
      <c r="E377" s="25">
        <f t="shared" si="21"/>
        <v>28405</v>
      </c>
      <c r="F377" s="25">
        <f t="shared" si="22"/>
        <v>2840.5</v>
      </c>
      <c r="G377" s="25">
        <f t="shared" si="23"/>
        <v>0</v>
      </c>
      <c r="H377" s="25" t="str">
        <f t="shared" ca="1" si="24"/>
        <v>=IF(E377&gt;30000,E377*0.1,0)</v>
      </c>
    </row>
    <row r="378" spans="1:8">
      <c r="A378" s="25" t="s">
        <v>109</v>
      </c>
      <c r="B378" s="25" t="s">
        <v>92</v>
      </c>
      <c r="C378" s="25">
        <v>15</v>
      </c>
      <c r="D378" s="25">
        <v>1100</v>
      </c>
      <c r="E378" s="25">
        <f t="shared" si="21"/>
        <v>16500</v>
      </c>
      <c r="F378" s="25">
        <f t="shared" si="22"/>
        <v>0</v>
      </c>
      <c r="G378" s="25">
        <f t="shared" si="23"/>
        <v>0</v>
      </c>
      <c r="H378" s="25" t="str">
        <f t="shared" ca="1" si="24"/>
        <v>=IF(E378&gt;30000,E378*0.1,0)</v>
      </c>
    </row>
    <row r="379" spans="1:8">
      <c r="A379" s="25" t="s">
        <v>109</v>
      </c>
      <c r="B379" s="25" t="s">
        <v>94</v>
      </c>
      <c r="C379" s="25">
        <v>4</v>
      </c>
      <c r="D379" s="25">
        <v>1101</v>
      </c>
      <c r="E379" s="25">
        <f t="shared" si="21"/>
        <v>4404</v>
      </c>
      <c r="F379" s="25">
        <f t="shared" si="22"/>
        <v>0</v>
      </c>
      <c r="G379" s="25">
        <f t="shared" si="23"/>
        <v>0</v>
      </c>
      <c r="H379" s="25" t="str">
        <f t="shared" ca="1" si="24"/>
        <v>=IF(E379&gt;30000,E379*0.1,0)</v>
      </c>
    </row>
    <row r="380" spans="1:8">
      <c r="A380" s="25" t="s">
        <v>110</v>
      </c>
      <c r="B380" s="25" t="s">
        <v>94</v>
      </c>
      <c r="C380" s="25">
        <v>55</v>
      </c>
      <c r="D380" s="25">
        <v>1055</v>
      </c>
      <c r="E380" s="25">
        <f t="shared" si="21"/>
        <v>58025</v>
      </c>
      <c r="F380" s="25">
        <f t="shared" si="22"/>
        <v>5802.5</v>
      </c>
      <c r="G380" s="25">
        <f t="shared" si="23"/>
        <v>5802.5</v>
      </c>
      <c r="H380" s="25" t="str">
        <f t="shared" ca="1" si="24"/>
        <v>=IF(E380&gt;30000,E380*0.1,0)</v>
      </c>
    </row>
    <row r="381" spans="1:8">
      <c r="A381" s="25" t="s">
        <v>90</v>
      </c>
      <c r="B381" s="25" t="s">
        <v>105</v>
      </c>
      <c r="C381" s="25">
        <v>23</v>
      </c>
      <c r="D381" s="25">
        <v>1427</v>
      </c>
      <c r="E381" s="25">
        <f t="shared" si="21"/>
        <v>32821</v>
      </c>
      <c r="F381" s="25">
        <f t="shared" si="22"/>
        <v>3282.1000000000004</v>
      </c>
      <c r="G381" s="25">
        <f t="shared" si="23"/>
        <v>3282.1000000000004</v>
      </c>
      <c r="H381" s="25" t="str">
        <f t="shared" ca="1" si="24"/>
        <v>=IF(E381&gt;30000,E381*0.1,0)</v>
      </c>
    </row>
    <row r="382" spans="1:8">
      <c r="A382" s="25" t="s">
        <v>104</v>
      </c>
      <c r="B382" s="25" t="s">
        <v>100</v>
      </c>
      <c r="C382" s="25">
        <v>96</v>
      </c>
      <c r="D382" s="25">
        <v>1397</v>
      </c>
      <c r="E382" s="25">
        <f t="shared" si="21"/>
        <v>134112</v>
      </c>
      <c r="F382" s="25">
        <f t="shared" si="22"/>
        <v>13411.2</v>
      </c>
      <c r="G382" s="25">
        <f t="shared" si="23"/>
        <v>13411.2</v>
      </c>
      <c r="H382" s="25" t="str">
        <f t="shared" ca="1" si="24"/>
        <v>=IF(E382&gt;30000,E382*0.1,0)</v>
      </c>
    </row>
    <row r="383" spans="1:8">
      <c r="A383" s="25" t="s">
        <v>109</v>
      </c>
      <c r="B383" s="25" t="s">
        <v>100</v>
      </c>
      <c r="C383" s="25">
        <v>85</v>
      </c>
      <c r="D383" s="25">
        <v>1105</v>
      </c>
      <c r="E383" s="25">
        <f t="shared" si="21"/>
        <v>93925</v>
      </c>
      <c r="F383" s="25">
        <f t="shared" si="22"/>
        <v>9392.5</v>
      </c>
      <c r="G383" s="25">
        <f t="shared" si="23"/>
        <v>9392.5</v>
      </c>
      <c r="H383" s="25" t="str">
        <f t="shared" ca="1" si="24"/>
        <v>=IF(E383&gt;30000,E383*0.1,0)</v>
      </c>
    </row>
    <row r="384" spans="1:8">
      <c r="A384" s="25" t="s">
        <v>104</v>
      </c>
      <c r="B384" s="25" t="s">
        <v>105</v>
      </c>
      <c r="C384" s="25">
        <v>10</v>
      </c>
      <c r="D384" s="25">
        <v>1224</v>
      </c>
      <c r="E384" s="25">
        <f t="shared" si="21"/>
        <v>12240</v>
      </c>
      <c r="F384" s="25">
        <f t="shared" si="22"/>
        <v>0</v>
      </c>
      <c r="G384" s="25">
        <f t="shared" si="23"/>
        <v>0</v>
      </c>
      <c r="H384" s="25" t="str">
        <f t="shared" ca="1" si="24"/>
        <v>=IF(E384&gt;30000,E384*0.1,0)</v>
      </c>
    </row>
    <row r="385" spans="1:8">
      <c r="A385" s="25" t="s">
        <v>96</v>
      </c>
      <c r="B385" s="25" t="s">
        <v>94</v>
      </c>
      <c r="C385" s="25">
        <v>93</v>
      </c>
      <c r="D385" s="25">
        <v>1373</v>
      </c>
      <c r="E385" s="25">
        <f t="shared" si="21"/>
        <v>127689</v>
      </c>
      <c r="F385" s="25">
        <f t="shared" si="22"/>
        <v>12768.900000000001</v>
      </c>
      <c r="G385" s="25">
        <f t="shared" si="23"/>
        <v>12768.900000000001</v>
      </c>
      <c r="H385" s="25" t="str">
        <f t="shared" ca="1" si="24"/>
        <v>=IF(E385&gt;30000,E385*0.1,0)</v>
      </c>
    </row>
    <row r="386" spans="1:8">
      <c r="A386" s="25" t="s">
        <v>109</v>
      </c>
      <c r="B386" s="25" t="s">
        <v>94</v>
      </c>
      <c r="C386" s="25">
        <v>12</v>
      </c>
      <c r="D386" s="25">
        <v>1329</v>
      </c>
      <c r="E386" s="25">
        <f t="shared" ref="E386:E446" si="25">C386*D386</f>
        <v>15948</v>
      </c>
      <c r="F386" s="25">
        <f t="shared" ref="F386:F446" si="26">IF(E386&gt;=20000,E386*10%,0)</f>
        <v>0</v>
      </c>
      <c r="G386" s="25">
        <f t="shared" ref="G386:G449" si="27">IF(E386&gt;30000,E386*0.1,0)</f>
        <v>0</v>
      </c>
      <c r="H386" s="25" t="str">
        <f t="shared" ref="H386:H449" ca="1" si="28">_xlfn.FORMULATEXT(G386)</f>
        <v>=IF(E386&gt;30000,E386*0.1,0)</v>
      </c>
    </row>
    <row r="387" spans="1:8">
      <c r="A387" s="25" t="s">
        <v>110</v>
      </c>
      <c r="B387" s="25" t="s">
        <v>97</v>
      </c>
      <c r="C387" s="25">
        <v>5</v>
      </c>
      <c r="D387" s="25">
        <v>1325</v>
      </c>
      <c r="E387" s="25">
        <f t="shared" si="25"/>
        <v>6625</v>
      </c>
      <c r="F387" s="25">
        <f t="shared" si="26"/>
        <v>0</v>
      </c>
      <c r="G387" s="25">
        <f t="shared" si="27"/>
        <v>0</v>
      </c>
      <c r="H387" s="25" t="str">
        <f t="shared" ca="1" si="28"/>
        <v>=IF(E387&gt;30000,E387*0.1,0)</v>
      </c>
    </row>
    <row r="388" spans="1:8">
      <c r="A388" s="25" t="s">
        <v>109</v>
      </c>
      <c r="B388" s="25" t="s">
        <v>107</v>
      </c>
      <c r="C388" s="25">
        <v>56</v>
      </c>
      <c r="D388" s="25">
        <v>1476</v>
      </c>
      <c r="E388" s="25">
        <f t="shared" si="25"/>
        <v>82656</v>
      </c>
      <c r="F388" s="25">
        <f t="shared" si="26"/>
        <v>8265.6</v>
      </c>
      <c r="G388" s="25">
        <f t="shared" si="27"/>
        <v>8265.6</v>
      </c>
      <c r="H388" s="25" t="str">
        <f t="shared" ca="1" si="28"/>
        <v>=IF(E388&gt;30000,E388*0.1,0)</v>
      </c>
    </row>
    <row r="389" spans="1:8">
      <c r="A389" s="25" t="s">
        <v>104</v>
      </c>
      <c r="B389" s="25" t="s">
        <v>92</v>
      </c>
      <c r="C389" s="25">
        <v>94</v>
      </c>
      <c r="D389" s="25">
        <v>1440</v>
      </c>
      <c r="E389" s="25">
        <f t="shared" si="25"/>
        <v>135360</v>
      </c>
      <c r="F389" s="25">
        <f t="shared" si="26"/>
        <v>13536</v>
      </c>
      <c r="G389" s="25">
        <f t="shared" si="27"/>
        <v>13536</v>
      </c>
      <c r="H389" s="25" t="str">
        <f t="shared" ca="1" si="28"/>
        <v>=IF(E389&gt;30000,E389*0.1,0)</v>
      </c>
    </row>
    <row r="390" spans="1:8">
      <c r="A390" s="25" t="s">
        <v>110</v>
      </c>
      <c r="B390" s="25" t="s">
        <v>105</v>
      </c>
      <c r="C390" s="25">
        <v>91</v>
      </c>
      <c r="D390" s="25">
        <v>1190</v>
      </c>
      <c r="E390" s="25">
        <f t="shared" si="25"/>
        <v>108290</v>
      </c>
      <c r="F390" s="25">
        <f t="shared" si="26"/>
        <v>10829</v>
      </c>
      <c r="G390" s="25">
        <f t="shared" si="27"/>
        <v>10829</v>
      </c>
      <c r="H390" s="25" t="str">
        <f t="shared" ca="1" si="28"/>
        <v>=IF(E390&gt;30000,E390*0.1,0)</v>
      </c>
    </row>
    <row r="391" spans="1:8">
      <c r="A391" s="25" t="s">
        <v>90</v>
      </c>
      <c r="B391" s="25" t="s">
        <v>97</v>
      </c>
      <c r="C391" s="25">
        <v>54</v>
      </c>
      <c r="D391" s="25">
        <v>1224</v>
      </c>
      <c r="E391" s="25">
        <f t="shared" si="25"/>
        <v>66096</v>
      </c>
      <c r="F391" s="25">
        <f t="shared" si="26"/>
        <v>6609.6</v>
      </c>
      <c r="G391" s="25">
        <f t="shared" si="27"/>
        <v>6609.6</v>
      </c>
      <c r="H391" s="25" t="str">
        <f t="shared" ca="1" si="28"/>
        <v>=IF(E391&gt;30000,E391*0.1,0)</v>
      </c>
    </row>
    <row r="392" spans="1:8">
      <c r="A392" s="25" t="s">
        <v>104</v>
      </c>
      <c r="B392" s="25" t="s">
        <v>97</v>
      </c>
      <c r="C392" s="25">
        <v>43</v>
      </c>
      <c r="D392" s="25">
        <v>1223</v>
      </c>
      <c r="E392" s="25">
        <f t="shared" si="25"/>
        <v>52589</v>
      </c>
      <c r="F392" s="25">
        <f t="shared" si="26"/>
        <v>5258.9000000000005</v>
      </c>
      <c r="G392" s="25">
        <f t="shared" si="27"/>
        <v>5258.9000000000005</v>
      </c>
      <c r="H392" s="25" t="str">
        <f t="shared" ca="1" si="28"/>
        <v>=IF(E392&gt;30000,E392*0.1,0)</v>
      </c>
    </row>
    <row r="393" spans="1:8">
      <c r="A393" s="25" t="s">
        <v>90</v>
      </c>
      <c r="B393" s="25" t="s">
        <v>105</v>
      </c>
      <c r="C393" s="25">
        <v>19</v>
      </c>
      <c r="D393" s="25">
        <v>1261</v>
      </c>
      <c r="E393" s="25">
        <f t="shared" si="25"/>
        <v>23959</v>
      </c>
      <c r="F393" s="25">
        <f t="shared" si="26"/>
        <v>2395.9</v>
      </c>
      <c r="G393" s="25">
        <f t="shared" si="27"/>
        <v>0</v>
      </c>
      <c r="H393" s="25" t="str">
        <f t="shared" ca="1" si="28"/>
        <v>=IF(E393&gt;30000,E393*0.1,0)</v>
      </c>
    </row>
    <row r="394" spans="1:8">
      <c r="A394" s="25" t="s">
        <v>90</v>
      </c>
      <c r="B394" s="25" t="s">
        <v>100</v>
      </c>
      <c r="C394" s="25">
        <v>71</v>
      </c>
      <c r="D394" s="25">
        <v>1313</v>
      </c>
      <c r="E394" s="25">
        <f t="shared" si="25"/>
        <v>93223</v>
      </c>
      <c r="F394" s="25">
        <f t="shared" si="26"/>
        <v>9322.3000000000011</v>
      </c>
      <c r="G394" s="25">
        <f t="shared" si="27"/>
        <v>9322.3000000000011</v>
      </c>
      <c r="H394" s="25" t="str">
        <f t="shared" ca="1" si="28"/>
        <v>=IF(E394&gt;30000,E394*0.1,0)</v>
      </c>
    </row>
    <row r="395" spans="1:8">
      <c r="A395" s="25" t="s">
        <v>110</v>
      </c>
      <c r="B395" s="25" t="s">
        <v>107</v>
      </c>
      <c r="C395" s="25">
        <v>64</v>
      </c>
      <c r="D395" s="25">
        <v>1076</v>
      </c>
      <c r="E395" s="25">
        <f t="shared" si="25"/>
        <v>68864</v>
      </c>
      <c r="F395" s="25">
        <f t="shared" si="26"/>
        <v>6886.4000000000005</v>
      </c>
      <c r="G395" s="25">
        <f t="shared" si="27"/>
        <v>6886.4000000000005</v>
      </c>
      <c r="H395" s="25" t="str">
        <f t="shared" ca="1" si="28"/>
        <v>=IF(E395&gt;30000,E395*0.1,0)</v>
      </c>
    </row>
    <row r="396" spans="1:8">
      <c r="A396" s="25" t="s">
        <v>90</v>
      </c>
      <c r="B396" s="25" t="s">
        <v>100</v>
      </c>
      <c r="C396" s="25">
        <v>38</v>
      </c>
      <c r="D396" s="25">
        <v>1097</v>
      </c>
      <c r="E396" s="25">
        <f t="shared" si="25"/>
        <v>41686</v>
      </c>
      <c r="F396" s="25">
        <f t="shared" si="26"/>
        <v>4168.6000000000004</v>
      </c>
      <c r="G396" s="25">
        <f t="shared" si="27"/>
        <v>4168.6000000000004</v>
      </c>
      <c r="H396" s="25" t="str">
        <f t="shared" ca="1" si="28"/>
        <v>=IF(E396&gt;30000,E396*0.1,0)</v>
      </c>
    </row>
    <row r="397" spans="1:8">
      <c r="A397" s="25" t="s">
        <v>110</v>
      </c>
      <c r="B397" s="25" t="s">
        <v>107</v>
      </c>
      <c r="C397" s="25">
        <v>50</v>
      </c>
      <c r="D397" s="25">
        <v>1146</v>
      </c>
      <c r="E397" s="25">
        <f t="shared" si="25"/>
        <v>57300</v>
      </c>
      <c r="F397" s="25">
        <f t="shared" si="26"/>
        <v>5730</v>
      </c>
      <c r="G397" s="25">
        <f t="shared" si="27"/>
        <v>5730</v>
      </c>
      <c r="H397" s="25" t="str">
        <f t="shared" ca="1" si="28"/>
        <v>=IF(E397&gt;30000,E397*0.1,0)</v>
      </c>
    </row>
    <row r="398" spans="1:8">
      <c r="A398" s="25" t="s">
        <v>96</v>
      </c>
      <c r="B398" s="25" t="s">
        <v>92</v>
      </c>
      <c r="C398" s="25">
        <v>98</v>
      </c>
      <c r="D398" s="25">
        <v>1064</v>
      </c>
      <c r="E398" s="25">
        <f t="shared" si="25"/>
        <v>104272</v>
      </c>
      <c r="F398" s="25">
        <f t="shared" si="26"/>
        <v>10427.200000000001</v>
      </c>
      <c r="G398" s="25">
        <f t="shared" si="27"/>
        <v>10427.200000000001</v>
      </c>
      <c r="H398" s="25" t="str">
        <f t="shared" ca="1" si="28"/>
        <v>=IF(E398&gt;30000,E398*0.1,0)</v>
      </c>
    </row>
    <row r="399" spans="1:8">
      <c r="A399" s="25" t="s">
        <v>99</v>
      </c>
      <c r="B399" s="25" t="s">
        <v>92</v>
      </c>
      <c r="C399" s="25">
        <v>72</v>
      </c>
      <c r="D399" s="25">
        <v>1364</v>
      </c>
      <c r="E399" s="25">
        <f t="shared" si="25"/>
        <v>98208</v>
      </c>
      <c r="F399" s="25">
        <f t="shared" si="26"/>
        <v>9820.8000000000011</v>
      </c>
      <c r="G399" s="25">
        <f t="shared" si="27"/>
        <v>9820.8000000000011</v>
      </c>
      <c r="H399" s="25" t="str">
        <f t="shared" ca="1" si="28"/>
        <v>=IF(E399&gt;30000,E399*0.1,0)</v>
      </c>
    </row>
    <row r="400" spans="1:8">
      <c r="A400" s="25" t="s">
        <v>104</v>
      </c>
      <c r="B400" s="25" t="s">
        <v>105</v>
      </c>
      <c r="C400" s="25">
        <v>62</v>
      </c>
      <c r="D400" s="25">
        <v>1056</v>
      </c>
      <c r="E400" s="25">
        <f t="shared" si="25"/>
        <v>65472</v>
      </c>
      <c r="F400" s="25">
        <f t="shared" si="26"/>
        <v>6547.2000000000007</v>
      </c>
      <c r="G400" s="25">
        <f t="shared" si="27"/>
        <v>6547.2000000000007</v>
      </c>
      <c r="H400" s="25" t="str">
        <f t="shared" ca="1" si="28"/>
        <v>=IF(E400&gt;30000,E400*0.1,0)</v>
      </c>
    </row>
    <row r="401" spans="1:8">
      <c r="A401" s="25" t="s">
        <v>110</v>
      </c>
      <c r="B401" s="25" t="s">
        <v>94</v>
      </c>
      <c r="C401" s="25">
        <v>43</v>
      </c>
      <c r="D401" s="25">
        <v>1467</v>
      </c>
      <c r="E401" s="25">
        <f t="shared" si="25"/>
        <v>63081</v>
      </c>
      <c r="F401" s="25">
        <f t="shared" si="26"/>
        <v>6308.1</v>
      </c>
      <c r="G401" s="25">
        <f t="shared" si="27"/>
        <v>6308.1</v>
      </c>
      <c r="H401" s="25" t="str">
        <f t="shared" ca="1" si="28"/>
        <v>=IF(E401&gt;30000,E401*0.1,0)</v>
      </c>
    </row>
    <row r="402" spans="1:8">
      <c r="A402" s="25" t="s">
        <v>96</v>
      </c>
      <c r="B402" s="25" t="s">
        <v>92</v>
      </c>
      <c r="C402" s="25">
        <v>25</v>
      </c>
      <c r="D402" s="25">
        <v>1383</v>
      </c>
      <c r="E402" s="25">
        <f t="shared" si="25"/>
        <v>34575</v>
      </c>
      <c r="F402" s="25">
        <f t="shared" si="26"/>
        <v>3457.5</v>
      </c>
      <c r="G402" s="25">
        <f t="shared" si="27"/>
        <v>3457.5</v>
      </c>
      <c r="H402" s="25" t="str">
        <f t="shared" ca="1" si="28"/>
        <v>=IF(E402&gt;30000,E402*0.1,0)</v>
      </c>
    </row>
    <row r="403" spans="1:8">
      <c r="A403" s="25" t="s">
        <v>96</v>
      </c>
      <c r="B403" s="25" t="s">
        <v>107</v>
      </c>
      <c r="C403" s="25">
        <v>9</v>
      </c>
      <c r="D403" s="25">
        <v>1444</v>
      </c>
      <c r="E403" s="25">
        <f t="shared" si="25"/>
        <v>12996</v>
      </c>
      <c r="F403" s="25">
        <f t="shared" si="26"/>
        <v>0</v>
      </c>
      <c r="G403" s="25">
        <f t="shared" si="27"/>
        <v>0</v>
      </c>
      <c r="H403" s="25" t="str">
        <f t="shared" ca="1" si="28"/>
        <v>=IF(E403&gt;30000,E403*0.1,0)</v>
      </c>
    </row>
    <row r="404" spans="1:8">
      <c r="A404" s="25" t="s">
        <v>109</v>
      </c>
      <c r="B404" s="25" t="s">
        <v>92</v>
      </c>
      <c r="C404" s="25">
        <v>89</v>
      </c>
      <c r="D404" s="25">
        <v>1251</v>
      </c>
      <c r="E404" s="25">
        <f t="shared" si="25"/>
        <v>111339</v>
      </c>
      <c r="F404" s="25">
        <f t="shared" si="26"/>
        <v>11133.900000000001</v>
      </c>
      <c r="G404" s="25">
        <f t="shared" si="27"/>
        <v>11133.900000000001</v>
      </c>
      <c r="H404" s="25" t="str">
        <f t="shared" ca="1" si="28"/>
        <v>=IF(E404&gt;30000,E404*0.1,0)</v>
      </c>
    </row>
    <row r="405" spans="1:8">
      <c r="A405" s="25" t="s">
        <v>99</v>
      </c>
      <c r="B405" s="25" t="s">
        <v>91</v>
      </c>
      <c r="C405" s="25">
        <v>78</v>
      </c>
      <c r="D405" s="25">
        <v>1491</v>
      </c>
      <c r="E405" s="25">
        <f t="shared" si="25"/>
        <v>116298</v>
      </c>
      <c r="F405" s="25">
        <f t="shared" si="26"/>
        <v>11629.800000000001</v>
      </c>
      <c r="G405" s="25">
        <f t="shared" si="27"/>
        <v>11629.800000000001</v>
      </c>
      <c r="H405" s="25" t="str">
        <f t="shared" ca="1" si="28"/>
        <v>=IF(E405&gt;30000,E405*0.1,0)</v>
      </c>
    </row>
    <row r="406" spans="1:8">
      <c r="A406" s="25" t="s">
        <v>96</v>
      </c>
      <c r="B406" s="25" t="s">
        <v>94</v>
      </c>
      <c r="C406" s="25">
        <v>82</v>
      </c>
      <c r="D406" s="25">
        <v>1061</v>
      </c>
      <c r="E406" s="25">
        <f t="shared" si="25"/>
        <v>87002</v>
      </c>
      <c r="F406" s="25">
        <f t="shared" si="26"/>
        <v>8700.2000000000007</v>
      </c>
      <c r="G406" s="25">
        <f t="shared" si="27"/>
        <v>8700.2000000000007</v>
      </c>
      <c r="H406" s="25" t="str">
        <f t="shared" ca="1" si="28"/>
        <v>=IF(E406&gt;30000,E406*0.1,0)</v>
      </c>
    </row>
    <row r="407" spans="1:8">
      <c r="A407" s="25" t="s">
        <v>110</v>
      </c>
      <c r="B407" s="25" t="s">
        <v>94</v>
      </c>
      <c r="C407" s="25">
        <v>30</v>
      </c>
      <c r="D407" s="25">
        <v>1268</v>
      </c>
      <c r="E407" s="25">
        <f t="shared" si="25"/>
        <v>38040</v>
      </c>
      <c r="F407" s="25">
        <f t="shared" si="26"/>
        <v>3804</v>
      </c>
      <c r="G407" s="25">
        <f t="shared" si="27"/>
        <v>3804</v>
      </c>
      <c r="H407" s="25" t="str">
        <f t="shared" ca="1" si="28"/>
        <v>=IF(E407&gt;30000,E407*0.1,0)</v>
      </c>
    </row>
    <row r="408" spans="1:8">
      <c r="A408" s="25" t="s">
        <v>109</v>
      </c>
      <c r="B408" s="25" t="s">
        <v>91</v>
      </c>
      <c r="C408" s="25">
        <v>71</v>
      </c>
      <c r="D408" s="25">
        <v>1160</v>
      </c>
      <c r="E408" s="25">
        <f t="shared" si="25"/>
        <v>82360</v>
      </c>
      <c r="F408" s="25">
        <f t="shared" si="26"/>
        <v>8236</v>
      </c>
      <c r="G408" s="25">
        <f t="shared" si="27"/>
        <v>8236</v>
      </c>
      <c r="H408" s="25" t="str">
        <f t="shared" ca="1" si="28"/>
        <v>=IF(E408&gt;30000,E408*0.1,0)</v>
      </c>
    </row>
    <row r="409" spans="1:8">
      <c r="A409" s="25" t="s">
        <v>96</v>
      </c>
      <c r="B409" s="25" t="s">
        <v>91</v>
      </c>
      <c r="C409" s="25">
        <v>75</v>
      </c>
      <c r="D409" s="25">
        <v>1098</v>
      </c>
      <c r="E409" s="25">
        <f t="shared" si="25"/>
        <v>82350</v>
      </c>
      <c r="F409" s="25">
        <f t="shared" si="26"/>
        <v>8235</v>
      </c>
      <c r="G409" s="25">
        <f t="shared" si="27"/>
        <v>8235</v>
      </c>
      <c r="H409" s="25" t="str">
        <f t="shared" ca="1" si="28"/>
        <v>=IF(E409&gt;30000,E409*0.1,0)</v>
      </c>
    </row>
    <row r="410" spans="1:8">
      <c r="A410" s="25" t="s">
        <v>96</v>
      </c>
      <c r="B410" s="25" t="s">
        <v>100</v>
      </c>
      <c r="C410" s="25">
        <v>11</v>
      </c>
      <c r="D410" s="25">
        <v>1394</v>
      </c>
      <c r="E410" s="25">
        <f t="shared" si="25"/>
        <v>15334</v>
      </c>
      <c r="F410" s="25">
        <f t="shared" si="26"/>
        <v>0</v>
      </c>
      <c r="G410" s="25">
        <f t="shared" si="27"/>
        <v>0</v>
      </c>
      <c r="H410" s="25" t="str">
        <f t="shared" ca="1" si="28"/>
        <v>=IF(E410&gt;30000,E410*0.1,0)</v>
      </c>
    </row>
    <row r="411" spans="1:8">
      <c r="A411" s="25" t="s">
        <v>110</v>
      </c>
      <c r="B411" s="25" t="s">
        <v>94</v>
      </c>
      <c r="C411" s="25">
        <v>62</v>
      </c>
      <c r="D411" s="25">
        <v>1119</v>
      </c>
      <c r="E411" s="25">
        <f t="shared" si="25"/>
        <v>69378</v>
      </c>
      <c r="F411" s="25">
        <f t="shared" si="26"/>
        <v>6937.8</v>
      </c>
      <c r="G411" s="25">
        <f t="shared" si="27"/>
        <v>6937.8</v>
      </c>
      <c r="H411" s="25" t="str">
        <f t="shared" ca="1" si="28"/>
        <v>=IF(E411&gt;30000,E411*0.1,0)</v>
      </c>
    </row>
    <row r="412" spans="1:8">
      <c r="A412" s="25" t="s">
        <v>109</v>
      </c>
      <c r="B412" s="25" t="s">
        <v>100</v>
      </c>
      <c r="C412" s="25">
        <v>6</v>
      </c>
      <c r="D412" s="25">
        <v>1157</v>
      </c>
      <c r="E412" s="25">
        <f t="shared" si="25"/>
        <v>6942</v>
      </c>
      <c r="F412" s="25">
        <f t="shared" si="26"/>
        <v>0</v>
      </c>
      <c r="G412" s="25">
        <f t="shared" si="27"/>
        <v>0</v>
      </c>
      <c r="H412" s="25" t="str">
        <f t="shared" ca="1" si="28"/>
        <v>=IF(E412&gt;30000,E412*0.1,0)</v>
      </c>
    </row>
    <row r="413" spans="1:8">
      <c r="A413" s="25" t="s">
        <v>96</v>
      </c>
      <c r="B413" s="25" t="s">
        <v>94</v>
      </c>
      <c r="C413" s="25">
        <v>81</v>
      </c>
      <c r="D413" s="25">
        <v>1479</v>
      </c>
      <c r="E413" s="25">
        <f t="shared" si="25"/>
        <v>119799</v>
      </c>
      <c r="F413" s="25">
        <f t="shared" si="26"/>
        <v>11979.900000000001</v>
      </c>
      <c r="G413" s="25">
        <f t="shared" si="27"/>
        <v>11979.900000000001</v>
      </c>
      <c r="H413" s="25" t="str">
        <f t="shared" ca="1" si="28"/>
        <v>=IF(E413&gt;30000,E413*0.1,0)</v>
      </c>
    </row>
    <row r="414" spans="1:8">
      <c r="A414" s="25" t="s">
        <v>110</v>
      </c>
      <c r="B414" s="25" t="s">
        <v>91</v>
      </c>
      <c r="C414" s="25">
        <v>44</v>
      </c>
      <c r="D414" s="25">
        <v>1179</v>
      </c>
      <c r="E414" s="25">
        <f t="shared" si="25"/>
        <v>51876</v>
      </c>
      <c r="F414" s="25">
        <f t="shared" si="26"/>
        <v>5187.6000000000004</v>
      </c>
      <c r="G414" s="25">
        <f t="shared" si="27"/>
        <v>5187.6000000000004</v>
      </c>
      <c r="H414" s="25" t="str">
        <f t="shared" ca="1" si="28"/>
        <v>=IF(E414&gt;30000,E414*0.1,0)</v>
      </c>
    </row>
    <row r="415" spans="1:8">
      <c r="A415" s="25" t="s">
        <v>109</v>
      </c>
      <c r="B415" s="25" t="s">
        <v>97</v>
      </c>
      <c r="C415" s="25">
        <v>16</v>
      </c>
      <c r="D415" s="25">
        <v>1274</v>
      </c>
      <c r="E415" s="25">
        <f t="shared" si="25"/>
        <v>20384</v>
      </c>
      <c r="F415" s="25">
        <f t="shared" si="26"/>
        <v>2038.4</v>
      </c>
      <c r="G415" s="25">
        <f t="shared" si="27"/>
        <v>0</v>
      </c>
      <c r="H415" s="25" t="str">
        <f t="shared" ca="1" si="28"/>
        <v>=IF(E415&gt;30000,E415*0.1,0)</v>
      </c>
    </row>
    <row r="416" spans="1:8">
      <c r="A416" s="25" t="s">
        <v>99</v>
      </c>
      <c r="B416" s="25" t="s">
        <v>97</v>
      </c>
      <c r="C416" s="25">
        <v>54</v>
      </c>
      <c r="D416" s="25">
        <v>1413</v>
      </c>
      <c r="E416" s="25">
        <f t="shared" si="25"/>
        <v>76302</v>
      </c>
      <c r="F416" s="25">
        <f t="shared" si="26"/>
        <v>7630.2000000000007</v>
      </c>
      <c r="G416" s="25">
        <f t="shared" si="27"/>
        <v>7630.2000000000007</v>
      </c>
      <c r="H416" s="25" t="str">
        <f t="shared" ca="1" si="28"/>
        <v>=IF(E416&gt;30000,E416*0.1,0)</v>
      </c>
    </row>
    <row r="417" spans="1:8">
      <c r="A417" s="25" t="s">
        <v>99</v>
      </c>
      <c r="B417" s="25" t="s">
        <v>97</v>
      </c>
      <c r="C417" s="25">
        <v>56</v>
      </c>
      <c r="D417" s="25">
        <v>1463</v>
      </c>
      <c r="E417" s="25">
        <f t="shared" si="25"/>
        <v>81928</v>
      </c>
      <c r="F417" s="25">
        <f t="shared" si="26"/>
        <v>8192.8000000000011</v>
      </c>
      <c r="G417" s="25">
        <f t="shared" si="27"/>
        <v>8192.8000000000011</v>
      </c>
      <c r="H417" s="25" t="str">
        <f t="shared" ca="1" si="28"/>
        <v>=IF(E417&gt;30000,E417*0.1,0)</v>
      </c>
    </row>
    <row r="418" spans="1:8">
      <c r="A418" s="25" t="s">
        <v>109</v>
      </c>
      <c r="B418" s="25" t="s">
        <v>91</v>
      </c>
      <c r="C418" s="25">
        <v>41</v>
      </c>
      <c r="D418" s="25">
        <v>1034</v>
      </c>
      <c r="E418" s="25">
        <f t="shared" si="25"/>
        <v>42394</v>
      </c>
      <c r="F418" s="25">
        <f t="shared" si="26"/>
        <v>4239.4000000000005</v>
      </c>
      <c r="G418" s="25">
        <f t="shared" si="27"/>
        <v>4239.4000000000005</v>
      </c>
      <c r="H418" s="25" t="str">
        <f t="shared" ca="1" si="28"/>
        <v>=IF(E418&gt;30000,E418*0.1,0)</v>
      </c>
    </row>
    <row r="419" spans="1:8">
      <c r="A419" s="25" t="s">
        <v>104</v>
      </c>
      <c r="B419" s="25" t="s">
        <v>94</v>
      </c>
      <c r="C419" s="25">
        <v>67</v>
      </c>
      <c r="D419" s="25">
        <v>1093</v>
      </c>
      <c r="E419" s="25">
        <f t="shared" si="25"/>
        <v>73231</v>
      </c>
      <c r="F419" s="25">
        <f t="shared" si="26"/>
        <v>7323.1</v>
      </c>
      <c r="G419" s="25">
        <f t="shared" si="27"/>
        <v>7323.1</v>
      </c>
      <c r="H419" s="25" t="str">
        <f t="shared" ca="1" si="28"/>
        <v>=IF(E419&gt;30000,E419*0.1,0)</v>
      </c>
    </row>
    <row r="420" spans="1:8">
      <c r="A420" s="25" t="s">
        <v>99</v>
      </c>
      <c r="B420" s="25" t="s">
        <v>92</v>
      </c>
      <c r="C420" s="25">
        <v>80</v>
      </c>
      <c r="D420" s="25">
        <v>1216</v>
      </c>
      <c r="E420" s="25">
        <f t="shared" si="25"/>
        <v>97280</v>
      </c>
      <c r="F420" s="25">
        <f t="shared" si="26"/>
        <v>9728</v>
      </c>
      <c r="G420" s="25">
        <f t="shared" si="27"/>
        <v>9728</v>
      </c>
      <c r="H420" s="25" t="str">
        <f t="shared" ca="1" si="28"/>
        <v>=IF(E420&gt;30000,E420*0.1,0)</v>
      </c>
    </row>
    <row r="421" spans="1:8">
      <c r="A421" s="25" t="s">
        <v>110</v>
      </c>
      <c r="B421" s="25" t="s">
        <v>105</v>
      </c>
      <c r="C421" s="25">
        <v>32</v>
      </c>
      <c r="D421" s="25">
        <v>1055</v>
      </c>
      <c r="E421" s="25">
        <f t="shared" si="25"/>
        <v>33760</v>
      </c>
      <c r="F421" s="25">
        <f t="shared" si="26"/>
        <v>3376</v>
      </c>
      <c r="G421" s="25">
        <f t="shared" si="27"/>
        <v>3376</v>
      </c>
      <c r="H421" s="25" t="str">
        <f t="shared" ca="1" si="28"/>
        <v>=IF(E421&gt;30000,E421*0.1,0)</v>
      </c>
    </row>
    <row r="422" spans="1:8">
      <c r="A422" s="25" t="s">
        <v>109</v>
      </c>
      <c r="B422" s="25" t="s">
        <v>105</v>
      </c>
      <c r="C422" s="25">
        <v>45</v>
      </c>
      <c r="D422" s="25">
        <v>1309</v>
      </c>
      <c r="E422" s="25">
        <f t="shared" si="25"/>
        <v>58905</v>
      </c>
      <c r="F422" s="25">
        <f t="shared" si="26"/>
        <v>5890.5</v>
      </c>
      <c r="G422" s="25">
        <f t="shared" si="27"/>
        <v>5890.5</v>
      </c>
      <c r="H422" s="25" t="str">
        <f t="shared" ca="1" si="28"/>
        <v>=IF(E422&gt;30000,E422*0.1,0)</v>
      </c>
    </row>
    <row r="423" spans="1:8">
      <c r="A423" s="25" t="s">
        <v>90</v>
      </c>
      <c r="B423" s="25" t="s">
        <v>92</v>
      </c>
      <c r="C423" s="25">
        <v>37</v>
      </c>
      <c r="D423" s="25">
        <v>1073</v>
      </c>
      <c r="E423" s="25">
        <f t="shared" si="25"/>
        <v>39701</v>
      </c>
      <c r="F423" s="25">
        <f t="shared" si="26"/>
        <v>3970.1000000000004</v>
      </c>
      <c r="G423" s="25">
        <f t="shared" si="27"/>
        <v>3970.1000000000004</v>
      </c>
      <c r="H423" s="25" t="str">
        <f t="shared" ca="1" si="28"/>
        <v>=IF(E423&gt;30000,E423*0.1,0)</v>
      </c>
    </row>
    <row r="424" spans="1:8">
      <c r="A424" s="25" t="s">
        <v>96</v>
      </c>
      <c r="B424" s="25" t="s">
        <v>100</v>
      </c>
      <c r="C424" s="25">
        <v>32</v>
      </c>
      <c r="D424" s="25">
        <v>1195</v>
      </c>
      <c r="E424" s="25">
        <f t="shared" si="25"/>
        <v>38240</v>
      </c>
      <c r="F424" s="25">
        <f t="shared" si="26"/>
        <v>3824</v>
      </c>
      <c r="G424" s="25">
        <f t="shared" si="27"/>
        <v>3824</v>
      </c>
      <c r="H424" s="25" t="str">
        <f t="shared" ca="1" si="28"/>
        <v>=IF(E424&gt;30000,E424*0.1,0)</v>
      </c>
    </row>
    <row r="425" spans="1:8">
      <c r="A425" s="25" t="s">
        <v>90</v>
      </c>
      <c r="B425" s="25" t="s">
        <v>91</v>
      </c>
      <c r="C425" s="25">
        <v>36</v>
      </c>
      <c r="D425" s="25">
        <v>1217</v>
      </c>
      <c r="E425" s="25">
        <f t="shared" si="25"/>
        <v>43812</v>
      </c>
      <c r="F425" s="25">
        <f t="shared" si="26"/>
        <v>4381.2</v>
      </c>
      <c r="G425" s="25">
        <f t="shared" si="27"/>
        <v>4381.2</v>
      </c>
      <c r="H425" s="25" t="str">
        <f t="shared" ca="1" si="28"/>
        <v>=IF(E425&gt;30000,E425*0.1,0)</v>
      </c>
    </row>
    <row r="426" spans="1:8">
      <c r="A426" s="25" t="s">
        <v>90</v>
      </c>
      <c r="B426" s="25" t="s">
        <v>97</v>
      </c>
      <c r="C426" s="25">
        <v>50</v>
      </c>
      <c r="D426" s="25">
        <v>1007</v>
      </c>
      <c r="E426" s="25">
        <f t="shared" si="25"/>
        <v>50350</v>
      </c>
      <c r="F426" s="25">
        <f t="shared" si="26"/>
        <v>5035</v>
      </c>
      <c r="G426" s="25">
        <f t="shared" si="27"/>
        <v>5035</v>
      </c>
      <c r="H426" s="25" t="str">
        <f t="shared" ca="1" si="28"/>
        <v>=IF(E426&gt;30000,E426*0.1,0)</v>
      </c>
    </row>
    <row r="427" spans="1:8">
      <c r="A427" s="25" t="s">
        <v>109</v>
      </c>
      <c r="B427" s="25" t="s">
        <v>107</v>
      </c>
      <c r="C427" s="25">
        <v>8</v>
      </c>
      <c r="D427" s="25">
        <v>1116</v>
      </c>
      <c r="E427" s="25">
        <f t="shared" si="25"/>
        <v>8928</v>
      </c>
      <c r="F427" s="25">
        <f t="shared" si="26"/>
        <v>0</v>
      </c>
      <c r="G427" s="25">
        <f t="shared" si="27"/>
        <v>0</v>
      </c>
      <c r="H427" s="25" t="str">
        <f t="shared" ca="1" si="28"/>
        <v>=IF(E427&gt;30000,E427*0.1,0)</v>
      </c>
    </row>
    <row r="428" spans="1:8">
      <c r="A428" s="25" t="s">
        <v>110</v>
      </c>
      <c r="B428" s="25" t="s">
        <v>107</v>
      </c>
      <c r="C428" s="25">
        <v>59</v>
      </c>
      <c r="D428" s="25">
        <v>1034</v>
      </c>
      <c r="E428" s="25">
        <f t="shared" si="25"/>
        <v>61006</v>
      </c>
      <c r="F428" s="25">
        <f t="shared" si="26"/>
        <v>6100.6</v>
      </c>
      <c r="G428" s="25">
        <f t="shared" si="27"/>
        <v>6100.6</v>
      </c>
      <c r="H428" s="25" t="str">
        <f t="shared" ca="1" si="28"/>
        <v>=IF(E428&gt;30000,E428*0.1,0)</v>
      </c>
    </row>
    <row r="429" spans="1:8">
      <c r="A429" s="25" t="s">
        <v>104</v>
      </c>
      <c r="B429" s="25" t="s">
        <v>97</v>
      </c>
      <c r="C429" s="25">
        <v>26</v>
      </c>
      <c r="D429" s="25">
        <v>1182</v>
      </c>
      <c r="E429" s="25">
        <f t="shared" si="25"/>
        <v>30732</v>
      </c>
      <c r="F429" s="25">
        <f t="shared" si="26"/>
        <v>3073.2000000000003</v>
      </c>
      <c r="G429" s="25">
        <f t="shared" si="27"/>
        <v>3073.2000000000003</v>
      </c>
      <c r="H429" s="25" t="str">
        <f t="shared" ca="1" si="28"/>
        <v>=IF(E429&gt;30000,E429*0.1,0)</v>
      </c>
    </row>
    <row r="430" spans="1:8">
      <c r="A430" s="25" t="s">
        <v>99</v>
      </c>
      <c r="B430" s="25" t="s">
        <v>94</v>
      </c>
      <c r="C430" s="25">
        <v>38</v>
      </c>
      <c r="D430" s="25">
        <v>1314</v>
      </c>
      <c r="E430" s="25">
        <f t="shared" si="25"/>
        <v>49932</v>
      </c>
      <c r="F430" s="25">
        <f t="shared" si="26"/>
        <v>4993.2000000000007</v>
      </c>
      <c r="G430" s="25">
        <f t="shared" si="27"/>
        <v>4993.2000000000007</v>
      </c>
      <c r="H430" s="25" t="str">
        <f t="shared" ca="1" si="28"/>
        <v>=IF(E430&gt;30000,E430*0.1,0)</v>
      </c>
    </row>
    <row r="431" spans="1:8">
      <c r="A431" s="25" t="s">
        <v>90</v>
      </c>
      <c r="B431" s="25" t="s">
        <v>107</v>
      </c>
      <c r="C431" s="25">
        <v>83</v>
      </c>
      <c r="D431" s="25">
        <v>1421</v>
      </c>
      <c r="E431" s="25">
        <f t="shared" si="25"/>
        <v>117943</v>
      </c>
      <c r="F431" s="25">
        <f t="shared" si="26"/>
        <v>11794.300000000001</v>
      </c>
      <c r="G431" s="25">
        <f t="shared" si="27"/>
        <v>11794.300000000001</v>
      </c>
      <c r="H431" s="25" t="str">
        <f t="shared" ca="1" si="28"/>
        <v>=IF(E431&gt;30000,E431*0.1,0)</v>
      </c>
    </row>
    <row r="432" spans="1:8">
      <c r="A432" s="25" t="s">
        <v>110</v>
      </c>
      <c r="B432" s="25" t="s">
        <v>94</v>
      </c>
      <c r="C432" s="25">
        <v>72</v>
      </c>
      <c r="D432" s="25">
        <v>1229</v>
      </c>
      <c r="E432" s="25">
        <f t="shared" si="25"/>
        <v>88488</v>
      </c>
      <c r="F432" s="25">
        <f t="shared" si="26"/>
        <v>8848.8000000000011</v>
      </c>
      <c r="G432" s="25">
        <f t="shared" si="27"/>
        <v>8848.8000000000011</v>
      </c>
      <c r="H432" s="25" t="str">
        <f t="shared" ca="1" si="28"/>
        <v>=IF(E432&gt;30000,E432*0.1,0)</v>
      </c>
    </row>
    <row r="433" spans="1:8">
      <c r="A433" s="25" t="s">
        <v>109</v>
      </c>
      <c r="B433" s="25" t="s">
        <v>100</v>
      </c>
      <c r="C433" s="25">
        <v>56</v>
      </c>
      <c r="D433" s="25">
        <v>1434</v>
      </c>
      <c r="E433" s="25">
        <f t="shared" si="25"/>
        <v>80304</v>
      </c>
      <c r="F433" s="25">
        <f t="shared" si="26"/>
        <v>8030.4000000000005</v>
      </c>
      <c r="G433" s="25">
        <f t="shared" si="27"/>
        <v>8030.4000000000005</v>
      </c>
      <c r="H433" s="25" t="str">
        <f t="shared" ca="1" si="28"/>
        <v>=IF(E433&gt;30000,E433*0.1,0)</v>
      </c>
    </row>
    <row r="434" spans="1:8">
      <c r="A434" s="25" t="s">
        <v>109</v>
      </c>
      <c r="B434" s="25" t="s">
        <v>100</v>
      </c>
      <c r="C434" s="25">
        <v>88</v>
      </c>
      <c r="D434" s="25">
        <v>1019</v>
      </c>
      <c r="E434" s="25">
        <f t="shared" si="25"/>
        <v>89672</v>
      </c>
      <c r="F434" s="25">
        <f t="shared" si="26"/>
        <v>8967.2000000000007</v>
      </c>
      <c r="G434" s="25">
        <f t="shared" si="27"/>
        <v>8967.2000000000007</v>
      </c>
      <c r="H434" s="25" t="str">
        <f t="shared" ca="1" si="28"/>
        <v>=IF(E434&gt;30000,E434*0.1,0)</v>
      </c>
    </row>
    <row r="435" spans="1:8">
      <c r="A435" s="25" t="s">
        <v>109</v>
      </c>
      <c r="B435" s="25" t="s">
        <v>105</v>
      </c>
      <c r="C435" s="25">
        <v>95</v>
      </c>
      <c r="D435" s="25">
        <v>1259</v>
      </c>
      <c r="E435" s="25">
        <f t="shared" si="25"/>
        <v>119605</v>
      </c>
      <c r="F435" s="25">
        <f t="shared" si="26"/>
        <v>11960.5</v>
      </c>
      <c r="G435" s="25">
        <f t="shared" si="27"/>
        <v>11960.5</v>
      </c>
      <c r="H435" s="25" t="str">
        <f t="shared" ca="1" si="28"/>
        <v>=IF(E435&gt;30000,E435*0.1,0)</v>
      </c>
    </row>
    <row r="436" spans="1:8">
      <c r="A436" s="25" t="s">
        <v>109</v>
      </c>
      <c r="B436" s="25" t="s">
        <v>105</v>
      </c>
      <c r="C436" s="25">
        <v>20</v>
      </c>
      <c r="D436" s="25">
        <v>1268</v>
      </c>
      <c r="E436" s="25">
        <f t="shared" si="25"/>
        <v>25360</v>
      </c>
      <c r="F436" s="25">
        <f t="shared" si="26"/>
        <v>2536</v>
      </c>
      <c r="G436" s="25">
        <f t="shared" si="27"/>
        <v>0</v>
      </c>
      <c r="H436" s="25" t="str">
        <f t="shared" ca="1" si="28"/>
        <v>=IF(E436&gt;30000,E436*0.1,0)</v>
      </c>
    </row>
    <row r="437" spans="1:8">
      <c r="A437" s="25" t="s">
        <v>110</v>
      </c>
      <c r="B437" s="25" t="s">
        <v>100</v>
      </c>
      <c r="C437" s="25">
        <v>17</v>
      </c>
      <c r="D437" s="25">
        <v>1287</v>
      </c>
      <c r="E437" s="25">
        <f t="shared" si="25"/>
        <v>21879</v>
      </c>
      <c r="F437" s="25">
        <f t="shared" si="26"/>
        <v>2187.9</v>
      </c>
      <c r="G437" s="25">
        <f t="shared" si="27"/>
        <v>0</v>
      </c>
      <c r="H437" s="25" t="str">
        <f t="shared" ca="1" si="28"/>
        <v>=IF(E437&gt;30000,E437*0.1,0)</v>
      </c>
    </row>
    <row r="438" spans="1:8">
      <c r="A438" s="25" t="s">
        <v>96</v>
      </c>
      <c r="B438" s="25" t="s">
        <v>97</v>
      </c>
      <c r="C438" s="25">
        <v>40</v>
      </c>
      <c r="D438" s="25">
        <v>1424</v>
      </c>
      <c r="E438" s="25">
        <f t="shared" si="25"/>
        <v>56960</v>
      </c>
      <c r="F438" s="25">
        <f t="shared" si="26"/>
        <v>5696</v>
      </c>
      <c r="G438" s="25">
        <f t="shared" si="27"/>
        <v>5696</v>
      </c>
      <c r="H438" s="25" t="str">
        <f t="shared" ca="1" si="28"/>
        <v>=IF(E438&gt;30000,E438*0.1,0)</v>
      </c>
    </row>
    <row r="439" spans="1:8">
      <c r="A439" s="25" t="s">
        <v>99</v>
      </c>
      <c r="B439" s="25" t="s">
        <v>100</v>
      </c>
      <c r="C439" s="25">
        <v>34</v>
      </c>
      <c r="D439" s="25">
        <v>1317</v>
      </c>
      <c r="E439" s="25">
        <f t="shared" si="25"/>
        <v>44778</v>
      </c>
      <c r="F439" s="25">
        <f t="shared" si="26"/>
        <v>4477.8</v>
      </c>
      <c r="G439" s="25">
        <f t="shared" si="27"/>
        <v>4477.8</v>
      </c>
      <c r="H439" s="25" t="str">
        <f t="shared" ca="1" si="28"/>
        <v>=IF(E439&gt;30000,E439*0.1,0)</v>
      </c>
    </row>
    <row r="440" spans="1:8">
      <c r="A440" s="25" t="s">
        <v>90</v>
      </c>
      <c r="B440" s="25" t="s">
        <v>92</v>
      </c>
      <c r="C440" s="25">
        <v>49</v>
      </c>
      <c r="D440" s="25">
        <v>1048</v>
      </c>
      <c r="E440" s="25">
        <f t="shared" si="25"/>
        <v>51352</v>
      </c>
      <c r="F440" s="25">
        <f t="shared" si="26"/>
        <v>5135.2000000000007</v>
      </c>
      <c r="G440" s="25">
        <f t="shared" si="27"/>
        <v>5135.2000000000007</v>
      </c>
      <c r="H440" s="25" t="str">
        <f t="shared" ca="1" si="28"/>
        <v>=IF(E440&gt;30000,E440*0.1,0)</v>
      </c>
    </row>
    <row r="441" spans="1:8">
      <c r="A441" s="25" t="s">
        <v>96</v>
      </c>
      <c r="B441" s="25" t="s">
        <v>97</v>
      </c>
      <c r="C441" s="25">
        <v>39</v>
      </c>
      <c r="D441" s="25">
        <v>1354</v>
      </c>
      <c r="E441" s="25">
        <f t="shared" si="25"/>
        <v>52806</v>
      </c>
      <c r="F441" s="25">
        <f t="shared" si="26"/>
        <v>5280.6</v>
      </c>
      <c r="G441" s="25">
        <f t="shared" si="27"/>
        <v>5280.6</v>
      </c>
      <c r="H441" s="25" t="str">
        <f t="shared" ca="1" si="28"/>
        <v>=IF(E441&gt;30000,E441*0.1,0)</v>
      </c>
    </row>
    <row r="442" spans="1:8">
      <c r="A442" s="25" t="s">
        <v>104</v>
      </c>
      <c r="B442" s="25" t="s">
        <v>107</v>
      </c>
      <c r="C442" s="25">
        <v>61</v>
      </c>
      <c r="D442" s="25">
        <v>1005</v>
      </c>
      <c r="E442" s="25">
        <f t="shared" si="25"/>
        <v>61305</v>
      </c>
      <c r="F442" s="25">
        <f t="shared" si="26"/>
        <v>6130.5</v>
      </c>
      <c r="G442" s="25">
        <f t="shared" si="27"/>
        <v>6130.5</v>
      </c>
      <c r="H442" s="25" t="str">
        <f t="shared" ca="1" si="28"/>
        <v>=IF(E442&gt;30000,E442*0.1,0)</v>
      </c>
    </row>
    <row r="443" spans="1:8">
      <c r="A443" s="25" t="s">
        <v>104</v>
      </c>
      <c r="B443" s="25" t="s">
        <v>94</v>
      </c>
      <c r="C443" s="25">
        <v>41</v>
      </c>
      <c r="D443" s="25">
        <v>1045</v>
      </c>
      <c r="E443" s="25">
        <f t="shared" si="25"/>
        <v>42845</v>
      </c>
      <c r="F443" s="25">
        <f t="shared" si="26"/>
        <v>4284.5</v>
      </c>
      <c r="G443" s="25">
        <f t="shared" si="27"/>
        <v>4284.5</v>
      </c>
      <c r="H443" s="25" t="str">
        <f t="shared" ca="1" si="28"/>
        <v>=IF(E443&gt;30000,E443*0.1,0)</v>
      </c>
    </row>
    <row r="444" spans="1:8">
      <c r="A444" s="25" t="s">
        <v>99</v>
      </c>
      <c r="B444" s="25" t="s">
        <v>92</v>
      </c>
      <c r="C444" s="25">
        <v>53</v>
      </c>
      <c r="D444" s="25">
        <v>1207</v>
      </c>
      <c r="E444" s="25">
        <f t="shared" si="25"/>
        <v>63971</v>
      </c>
      <c r="F444" s="25">
        <f t="shared" si="26"/>
        <v>6397.1</v>
      </c>
      <c r="G444" s="25">
        <f t="shared" si="27"/>
        <v>6397.1</v>
      </c>
      <c r="H444" s="25" t="str">
        <f t="shared" ca="1" si="28"/>
        <v>=IF(E444&gt;30000,E444*0.1,0)</v>
      </c>
    </row>
    <row r="445" spans="1:8">
      <c r="A445" s="25" t="s">
        <v>96</v>
      </c>
      <c r="B445" s="25" t="s">
        <v>92</v>
      </c>
      <c r="C445" s="25">
        <v>50</v>
      </c>
      <c r="D445" s="25">
        <v>1038</v>
      </c>
      <c r="E445" s="25">
        <f t="shared" si="25"/>
        <v>51900</v>
      </c>
      <c r="F445" s="25">
        <f t="shared" si="26"/>
        <v>5190</v>
      </c>
      <c r="G445" s="25">
        <f t="shared" si="27"/>
        <v>5190</v>
      </c>
      <c r="H445" s="25" t="str">
        <f t="shared" ca="1" si="28"/>
        <v>=IF(E445&gt;30000,E445*0.1,0)</v>
      </c>
    </row>
    <row r="446" spans="1:8">
      <c r="A446" s="25" t="s">
        <v>90</v>
      </c>
      <c r="B446" s="25" t="s">
        <v>97</v>
      </c>
      <c r="C446" s="25">
        <v>19</v>
      </c>
      <c r="D446" s="25">
        <v>1213</v>
      </c>
      <c r="E446" s="25">
        <f t="shared" si="25"/>
        <v>23047</v>
      </c>
      <c r="F446" s="25">
        <f t="shared" si="26"/>
        <v>2304.7000000000003</v>
      </c>
      <c r="G446" s="25">
        <f t="shared" si="27"/>
        <v>0</v>
      </c>
      <c r="H446" s="25" t="str">
        <f t="shared" ca="1" si="28"/>
        <v>=IF(E446&gt;30000,E446*0.1,0)</v>
      </c>
    </row>
    <row r="447" spans="1:8">
      <c r="A447" s="25" t="s">
        <v>90</v>
      </c>
      <c r="B447" s="25" t="s">
        <v>91</v>
      </c>
      <c r="C447" s="25">
        <v>73</v>
      </c>
      <c r="D447" s="25">
        <v>1304</v>
      </c>
      <c r="E447" s="25">
        <f>C447*D447</f>
        <v>95192</v>
      </c>
      <c r="F447" s="25">
        <f>IF(E447&gt;=20000,E447*10%,0)</f>
        <v>9519.2000000000007</v>
      </c>
      <c r="G447" s="25">
        <f t="shared" si="27"/>
        <v>9519.2000000000007</v>
      </c>
      <c r="H447" s="25" t="str">
        <f t="shared" ca="1" si="28"/>
        <v>=IF(E447&gt;30000,E447*0.1,0)</v>
      </c>
    </row>
    <row r="448" spans="1:8">
      <c r="A448" s="25" t="s">
        <v>104</v>
      </c>
      <c r="B448" s="25" t="s">
        <v>107</v>
      </c>
      <c r="C448" s="25">
        <v>17</v>
      </c>
      <c r="D448" s="25">
        <v>1412</v>
      </c>
      <c r="E448" s="25">
        <f>C448*D448</f>
        <v>24004</v>
      </c>
      <c r="F448" s="25">
        <f>IF(E448&gt;=20000,E448*10%,0)</f>
        <v>2400.4</v>
      </c>
      <c r="G448" s="25">
        <f t="shared" si="27"/>
        <v>0</v>
      </c>
      <c r="H448" s="25" t="str">
        <f t="shared" ca="1" si="28"/>
        <v>=IF(E448&gt;30000,E448*0.1,0)</v>
      </c>
    </row>
    <row r="449" spans="1:8">
      <c r="A449" s="25" t="s">
        <v>99</v>
      </c>
      <c r="B449" s="25" t="s">
        <v>91</v>
      </c>
      <c r="C449" s="25">
        <v>13</v>
      </c>
      <c r="D449" s="25">
        <v>1003</v>
      </c>
      <c r="E449" s="25">
        <f>C449*D449</f>
        <v>13039</v>
      </c>
      <c r="F449" s="25">
        <f>IF(E449&gt;=20000,E449*10%,0)</f>
        <v>0</v>
      </c>
      <c r="G449" s="25">
        <f t="shared" si="27"/>
        <v>0</v>
      </c>
      <c r="H449" s="25" t="str">
        <f t="shared" ca="1" si="28"/>
        <v>=IF(E449&gt;30000,E449*0.1,0)</v>
      </c>
    </row>
    <row r="450" spans="1:8">
      <c r="A450" s="25" t="s">
        <v>104</v>
      </c>
      <c r="B450" s="25" t="s">
        <v>94</v>
      </c>
      <c r="C450" s="25">
        <v>89</v>
      </c>
      <c r="D450" s="25">
        <v>1085</v>
      </c>
      <c r="E450" s="25">
        <f>C450*D450</f>
        <v>96565</v>
      </c>
      <c r="F450" s="25">
        <f>IF(E450&gt;=20000,E450*10%,0)</f>
        <v>9656.5</v>
      </c>
      <c r="G450" s="25">
        <f t="shared" ref="G450:G451" si="29">IF(E450&gt;30000,E450*0.1,0)</f>
        <v>9656.5</v>
      </c>
      <c r="H450" s="25" t="str">
        <f t="shared" ref="H450:H451" ca="1" si="30">_xlfn.FORMULATEXT(G450)</f>
        <v>=IF(E450&gt;30000,E450*0.1,0)</v>
      </c>
    </row>
    <row r="451" spans="1:8">
      <c r="A451" s="25" t="s">
        <v>104</v>
      </c>
      <c r="B451" s="25" t="s">
        <v>91</v>
      </c>
      <c r="C451" s="25">
        <v>22</v>
      </c>
      <c r="D451" s="25">
        <v>1305</v>
      </c>
      <c r="E451" s="25">
        <f>C451*D451</f>
        <v>28710</v>
      </c>
      <c r="F451" s="25">
        <f>IF(E451&gt;=20000,E451*10%,0)</f>
        <v>2871</v>
      </c>
      <c r="G451" s="25">
        <f t="shared" si="29"/>
        <v>0</v>
      </c>
      <c r="H451" s="25" t="str">
        <f t="shared" ca="1" si="30"/>
        <v>=IF(E451&gt;30000,E451*0.1,0)</v>
      </c>
    </row>
  </sheetData>
  <mergeCells count="1">
    <mergeCell ref="I1:K1"/>
  </mergeCells>
  <pageMargins left="0.7" right="0.7" top="0.75" bottom="0.75" header="0.3" footer="0.3"/>
  <pageSetup orientation="portrait" horizontalDpi="200" verticalDpi="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1"/>
  <sheetViews>
    <sheetView workbookViewId="0">
      <selection activeCell="B6" sqref="B6"/>
    </sheetView>
  </sheetViews>
  <sheetFormatPr defaultRowHeight="15"/>
  <cols>
    <col min="1" max="1" width="11.85546875" bestFit="1" customWidth="1"/>
  </cols>
  <sheetData>
    <row r="2" spans="1:1">
      <c r="A2" t="s">
        <v>535</v>
      </c>
    </row>
    <row r="3" spans="1:1">
      <c r="A3" t="s">
        <v>536</v>
      </c>
    </row>
    <row r="4" spans="1:1">
      <c r="A4" t="s">
        <v>537</v>
      </c>
    </row>
    <row r="5" spans="1:1">
      <c r="A5" t="s">
        <v>538</v>
      </c>
    </row>
    <row r="6" spans="1:1">
      <c r="A6" t="s">
        <v>539</v>
      </c>
    </row>
    <row r="7" spans="1:1">
      <c r="A7" t="s">
        <v>540</v>
      </c>
    </row>
    <row r="8" spans="1:1">
      <c r="A8" t="s">
        <v>541</v>
      </c>
    </row>
    <row r="9" spans="1:1">
      <c r="A9" t="s">
        <v>542</v>
      </c>
    </row>
    <row r="10" spans="1:1">
      <c r="A10" t="s">
        <v>543</v>
      </c>
    </row>
    <row r="11" spans="1:1">
      <c r="A11" t="s">
        <v>544</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19"/>
  <sheetViews>
    <sheetView topLeftCell="C2" zoomScale="110" zoomScaleNormal="110" workbookViewId="0">
      <selection activeCell="G8" sqref="G8"/>
    </sheetView>
  </sheetViews>
  <sheetFormatPr defaultRowHeight="15"/>
  <cols>
    <col min="2" max="2" width="6.42578125" bestFit="1" customWidth="1"/>
    <col min="3" max="3" width="10.28515625" bestFit="1" customWidth="1"/>
    <col min="4" max="4" width="12.42578125" bestFit="1" customWidth="1"/>
    <col min="5" max="5" width="9.85546875" customWidth="1"/>
    <col min="6" max="6" width="8.140625" customWidth="1"/>
    <col min="7" max="7" width="12.140625" customWidth="1"/>
    <col min="8" max="8" width="11.28515625" bestFit="1" customWidth="1"/>
    <col min="9" max="9" width="12.7109375" customWidth="1"/>
    <col min="11" max="11" width="14.140625" bestFit="1" customWidth="1"/>
  </cols>
  <sheetData>
    <row r="4" spans="2:11" ht="18.75">
      <c r="C4" s="285" t="s">
        <v>241</v>
      </c>
      <c r="D4" s="285" t="s">
        <v>15</v>
      </c>
      <c r="E4" s="285" t="s">
        <v>242</v>
      </c>
      <c r="F4" s="285" t="s">
        <v>243</v>
      </c>
      <c r="G4" s="285" t="s">
        <v>144</v>
      </c>
      <c r="H4" s="285" t="s">
        <v>244</v>
      </c>
      <c r="I4" s="285" t="s">
        <v>245</v>
      </c>
      <c r="J4" s="285" t="s">
        <v>533</v>
      </c>
      <c r="K4" s="285" t="s">
        <v>534</v>
      </c>
    </row>
    <row r="5" spans="2:11" ht="18.75">
      <c r="C5" s="286" t="s">
        <v>236</v>
      </c>
      <c r="D5" s="286" t="s">
        <v>246</v>
      </c>
      <c r="E5" s="286">
        <v>16</v>
      </c>
      <c r="F5" s="286">
        <v>17.5</v>
      </c>
      <c r="G5" s="286">
        <v>19</v>
      </c>
      <c r="H5" s="286">
        <v>14</v>
      </c>
      <c r="I5" s="286">
        <v>20</v>
      </c>
      <c r="J5" s="287">
        <f>AVERAGE(E5:I5)</f>
        <v>17.3</v>
      </c>
    </row>
    <row r="6" spans="2:11" ht="18.75">
      <c r="C6" s="286" t="s">
        <v>247</v>
      </c>
      <c r="D6" s="286" t="s">
        <v>248</v>
      </c>
      <c r="E6" s="286">
        <v>12</v>
      </c>
      <c r="F6" s="286">
        <v>15.5</v>
      </c>
      <c r="G6" s="286">
        <v>17.5</v>
      </c>
      <c r="H6" s="286">
        <v>14.5</v>
      </c>
      <c r="I6" s="286">
        <v>15.25</v>
      </c>
      <c r="J6" s="287">
        <f t="shared" ref="J6:J10" si="0">AVERAGE(E6:I6)</f>
        <v>14.95</v>
      </c>
    </row>
    <row r="7" spans="2:11" ht="18.75">
      <c r="C7" s="286" t="s">
        <v>249</v>
      </c>
      <c r="D7" s="286" t="s">
        <v>250</v>
      </c>
      <c r="E7" s="286">
        <v>15</v>
      </c>
      <c r="F7" s="286">
        <v>14</v>
      </c>
      <c r="G7" s="286">
        <v>12.25</v>
      </c>
      <c r="H7" s="286">
        <v>15.75</v>
      </c>
      <c r="I7" s="286">
        <v>19.5</v>
      </c>
      <c r="J7" s="287">
        <f t="shared" si="0"/>
        <v>15.3</v>
      </c>
    </row>
    <row r="8" spans="2:11" ht="18.75">
      <c r="C8" s="286" t="s">
        <v>239</v>
      </c>
      <c r="D8" s="286" t="s">
        <v>251</v>
      </c>
      <c r="E8" s="286">
        <v>11</v>
      </c>
      <c r="F8" s="286">
        <v>13</v>
      </c>
      <c r="G8" s="286">
        <v>14.75</v>
      </c>
      <c r="H8" s="286">
        <v>19.5</v>
      </c>
      <c r="I8" s="286">
        <v>19</v>
      </c>
      <c r="J8" s="287">
        <f t="shared" si="0"/>
        <v>15.45</v>
      </c>
    </row>
    <row r="9" spans="2:11" ht="18.75">
      <c r="C9" s="286" t="s">
        <v>252</v>
      </c>
      <c r="D9" s="286" t="s">
        <v>253</v>
      </c>
      <c r="E9" s="286">
        <v>20</v>
      </c>
      <c r="F9" s="286">
        <v>19</v>
      </c>
      <c r="G9" s="286">
        <v>15.5</v>
      </c>
      <c r="H9" s="286">
        <v>13.45</v>
      </c>
      <c r="I9" s="286">
        <v>15</v>
      </c>
      <c r="J9" s="287">
        <f t="shared" si="0"/>
        <v>16.59</v>
      </c>
    </row>
    <row r="10" spans="2:11" ht="18.75">
      <c r="C10" s="286" t="s">
        <v>254</v>
      </c>
      <c r="D10" s="286" t="s">
        <v>255</v>
      </c>
      <c r="E10" s="286">
        <v>18</v>
      </c>
      <c r="F10" s="286">
        <v>17</v>
      </c>
      <c r="G10" s="286">
        <v>12.75</v>
      </c>
      <c r="H10" s="286">
        <v>12</v>
      </c>
      <c r="I10" s="286">
        <v>19.5</v>
      </c>
      <c r="J10" s="287">
        <f t="shared" si="0"/>
        <v>15.85</v>
      </c>
    </row>
    <row r="11" spans="2:11">
      <c r="B11" s="288"/>
      <c r="C11" s="288"/>
      <c r="D11" s="288"/>
      <c r="E11" s="288"/>
      <c r="F11" s="288"/>
      <c r="G11" s="288"/>
      <c r="H11" s="288"/>
    </row>
    <row r="12" spans="2:11">
      <c r="B12" s="288"/>
      <c r="C12" s="288"/>
      <c r="D12" s="288"/>
      <c r="E12" s="288"/>
      <c r="F12" s="288"/>
      <c r="G12" s="288"/>
      <c r="H12" s="288"/>
    </row>
    <row r="13" spans="2:11">
      <c r="B13" s="288"/>
      <c r="C13" s="288"/>
      <c r="D13" s="288"/>
      <c r="E13" s="288"/>
      <c r="F13" s="288"/>
      <c r="G13" s="288"/>
      <c r="H13" s="288"/>
    </row>
    <row r="14" spans="2:11">
      <c r="B14" s="288"/>
      <c r="C14" s="288"/>
      <c r="D14" s="288"/>
      <c r="E14" s="288"/>
      <c r="F14" s="288"/>
      <c r="G14" s="288"/>
      <c r="H14" s="288"/>
    </row>
    <row r="15" spans="2:11">
      <c r="B15" s="288"/>
      <c r="C15" s="288"/>
      <c r="D15" s="288"/>
      <c r="E15" s="288"/>
      <c r="F15" s="288"/>
      <c r="G15" s="288"/>
      <c r="H15" s="288"/>
    </row>
    <row r="16" spans="2:11">
      <c r="B16" s="288"/>
      <c r="C16" s="288"/>
      <c r="D16" s="288"/>
      <c r="E16" s="288"/>
      <c r="F16" s="288"/>
      <c r="G16" s="288"/>
      <c r="H16" s="288"/>
    </row>
    <row r="17" spans="2:8">
      <c r="B17" s="288"/>
      <c r="C17" s="288"/>
      <c r="D17" s="288"/>
      <c r="E17" s="288"/>
      <c r="F17" s="288"/>
      <c r="G17" s="288"/>
      <c r="H17" s="288"/>
    </row>
    <row r="18" spans="2:8">
      <c r="B18" s="288"/>
      <c r="C18" s="288"/>
      <c r="D18" s="288"/>
      <c r="E18" s="288"/>
      <c r="F18" s="288"/>
      <c r="G18" s="288"/>
      <c r="H18" s="288"/>
    </row>
    <row r="19" spans="2:8">
      <c r="B19" s="288"/>
      <c r="C19" s="288"/>
      <c r="D19" s="288"/>
      <c r="E19" s="288"/>
      <c r="F19" s="288"/>
      <c r="G19" s="288"/>
      <c r="H19" s="288"/>
    </row>
  </sheetData>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showGridLines="0" zoomScale="150" zoomScaleNormal="150" workbookViewId="0">
      <pane ySplit="1" topLeftCell="A2" activePane="bottomLeft" state="frozen"/>
      <selection activeCell="M9" sqref="M9"/>
      <selection pane="bottomLeft" activeCell="M9" sqref="M9"/>
    </sheetView>
  </sheetViews>
  <sheetFormatPr defaultRowHeight="15"/>
  <cols>
    <col min="1" max="1" width="12.85546875" bestFit="1" customWidth="1"/>
    <col min="2" max="2" width="10.7109375" bestFit="1" customWidth="1"/>
    <col min="3" max="3" width="5" bestFit="1" customWidth="1"/>
    <col min="4" max="4" width="8.42578125" bestFit="1" customWidth="1"/>
    <col min="5" max="5" width="9.7109375" bestFit="1" customWidth="1"/>
    <col min="6" max="6" width="8" bestFit="1" customWidth="1"/>
    <col min="7" max="7" width="9.140625" customWidth="1"/>
    <col min="8" max="8" width="1.5703125" customWidth="1"/>
    <col min="9" max="9" width="11.85546875" bestFit="1" customWidth="1"/>
    <col min="10" max="10" width="16.7109375" bestFit="1" customWidth="1"/>
    <col min="11" max="11" width="7.7109375" bestFit="1" customWidth="1"/>
    <col min="12" max="12" width="13" customWidth="1"/>
    <col min="13" max="13" width="25.140625" customWidth="1"/>
  </cols>
  <sheetData>
    <row r="1" spans="1:13" ht="30">
      <c r="A1" s="28" t="s">
        <v>111</v>
      </c>
      <c r="B1" s="28" t="s">
        <v>112</v>
      </c>
      <c r="C1" s="28" t="s">
        <v>113</v>
      </c>
      <c r="D1" s="28" t="s">
        <v>114</v>
      </c>
      <c r="E1" s="28" t="s">
        <v>115</v>
      </c>
      <c r="F1" s="29" t="s">
        <v>116</v>
      </c>
      <c r="G1" s="30" t="s">
        <v>117</v>
      </c>
      <c r="H1" s="31"/>
      <c r="I1" s="32" t="s">
        <v>111</v>
      </c>
      <c r="J1" s="32" t="s">
        <v>113</v>
      </c>
      <c r="K1" s="32" t="s">
        <v>118</v>
      </c>
      <c r="L1" s="32" t="s">
        <v>119</v>
      </c>
    </row>
    <row r="2" spans="1:13" ht="18">
      <c r="A2" s="33">
        <v>131490</v>
      </c>
      <c r="B2" s="33" t="s">
        <v>120</v>
      </c>
      <c r="C2" s="33">
        <v>1395</v>
      </c>
      <c r="D2" s="33">
        <v>4550000</v>
      </c>
      <c r="E2" s="33">
        <v>2326645</v>
      </c>
      <c r="F2" s="34">
        <v>2582214</v>
      </c>
      <c r="G2" s="35" t="s">
        <v>121</v>
      </c>
      <c r="I2" s="36">
        <v>523219</v>
      </c>
      <c r="J2" s="36">
        <v>1394</v>
      </c>
      <c r="K2" s="36" t="s">
        <v>115</v>
      </c>
      <c r="L2" s="36" t="s">
        <v>121</v>
      </c>
      <c r="M2" s="37"/>
    </row>
    <row r="3" spans="1:13" ht="18">
      <c r="A3" s="33">
        <v>523219</v>
      </c>
      <c r="B3" s="33" t="s">
        <v>122</v>
      </c>
      <c r="C3" s="33">
        <v>1395</v>
      </c>
      <c r="D3" s="33">
        <v>1681371</v>
      </c>
      <c r="E3" s="33">
        <v>1082835</v>
      </c>
      <c r="F3" s="34">
        <v>2159155</v>
      </c>
      <c r="G3" s="38"/>
    </row>
    <row r="4" spans="1:13" ht="18">
      <c r="A4" s="33">
        <v>921316</v>
      </c>
      <c r="B4" s="33" t="s">
        <v>120</v>
      </c>
      <c r="C4" s="33">
        <v>1394</v>
      </c>
      <c r="D4" s="33">
        <v>1678525</v>
      </c>
      <c r="E4" s="33">
        <v>1165341</v>
      </c>
      <c r="F4" s="34">
        <v>1616321</v>
      </c>
      <c r="G4" s="38"/>
      <c r="I4" s="336"/>
      <c r="J4" s="336"/>
    </row>
    <row r="5" spans="1:13" ht="18">
      <c r="A5" s="33">
        <v>557364</v>
      </c>
      <c r="B5" s="33" t="s">
        <v>120</v>
      </c>
      <c r="C5" s="33">
        <v>1395</v>
      </c>
      <c r="D5" s="33">
        <v>1539561</v>
      </c>
      <c r="E5" s="33">
        <v>2858228</v>
      </c>
      <c r="F5" s="34">
        <v>2627503</v>
      </c>
      <c r="G5" s="38"/>
      <c r="I5" s="39" t="s">
        <v>123</v>
      </c>
      <c r="J5" s="40">
        <f>MAX(D2:F23)</f>
        <v>4550000</v>
      </c>
    </row>
    <row r="6" spans="1:13" ht="18">
      <c r="A6" s="33">
        <v>1063371</v>
      </c>
      <c r="B6" s="33" t="s">
        <v>120</v>
      </c>
      <c r="C6" s="33">
        <v>1394</v>
      </c>
      <c r="D6" s="33">
        <v>1969819</v>
      </c>
      <c r="E6" s="33">
        <v>1607755</v>
      </c>
      <c r="F6" s="34">
        <v>1687589</v>
      </c>
      <c r="G6" s="38"/>
      <c r="I6" s="39" t="s">
        <v>124</v>
      </c>
      <c r="J6" s="40">
        <f>MIN(D2:F23)</f>
        <v>1016227</v>
      </c>
    </row>
    <row r="7" spans="1:13" ht="18">
      <c r="A7" s="33">
        <v>557364</v>
      </c>
      <c r="B7" s="33" t="s">
        <v>122</v>
      </c>
      <c r="C7" s="33">
        <v>1394</v>
      </c>
      <c r="D7" s="33">
        <v>2932390</v>
      </c>
      <c r="E7" s="33">
        <v>2635896</v>
      </c>
      <c r="F7" s="34">
        <v>1523498</v>
      </c>
      <c r="G7" s="38"/>
      <c r="I7" s="39" t="s">
        <v>125</v>
      </c>
      <c r="J7" s="40">
        <f>MIN(D3:F24)</f>
        <v>1016227</v>
      </c>
    </row>
    <row r="8" spans="1:13" ht="18">
      <c r="A8" s="33">
        <v>197273</v>
      </c>
      <c r="B8" s="33" t="s">
        <v>120</v>
      </c>
      <c r="C8" s="33">
        <v>1394</v>
      </c>
      <c r="D8" s="33">
        <v>2295202</v>
      </c>
      <c r="E8" s="33">
        <v>2569955</v>
      </c>
      <c r="F8" s="34">
        <v>2056611</v>
      </c>
      <c r="G8" s="38"/>
      <c r="I8" s="337" t="s">
        <v>126</v>
      </c>
      <c r="J8" s="337"/>
      <c r="K8" s="235" t="s">
        <v>3</v>
      </c>
      <c r="L8" s="236"/>
    </row>
    <row r="9" spans="1:13" ht="18">
      <c r="A9" s="33">
        <v>807289</v>
      </c>
      <c r="B9" s="33" t="s">
        <v>120</v>
      </c>
      <c r="C9" s="33">
        <v>1394</v>
      </c>
      <c r="D9" s="33">
        <v>2326645</v>
      </c>
      <c r="E9" s="33">
        <v>2479107</v>
      </c>
      <c r="F9" s="34">
        <v>2693128</v>
      </c>
      <c r="G9" s="38"/>
      <c r="I9" s="39" t="s">
        <v>127</v>
      </c>
      <c r="J9" s="40" t="s">
        <v>128</v>
      </c>
      <c r="K9" s="121"/>
    </row>
    <row r="10" spans="1:13" ht="18">
      <c r="A10" s="33">
        <v>807289</v>
      </c>
      <c r="B10" s="33" t="s">
        <v>122</v>
      </c>
      <c r="C10" s="33">
        <v>1395</v>
      </c>
      <c r="D10" s="33">
        <v>2073919</v>
      </c>
      <c r="E10" s="33">
        <v>1402573</v>
      </c>
      <c r="F10" s="34">
        <v>1840745</v>
      </c>
      <c r="G10" s="38"/>
      <c r="I10" s="39" t="s">
        <v>129</v>
      </c>
      <c r="J10" s="40" t="s">
        <v>130</v>
      </c>
      <c r="K10" s="121"/>
    </row>
    <row r="11" spans="1:13" ht="18">
      <c r="A11" s="33">
        <v>921316</v>
      </c>
      <c r="B11" s="33" t="s">
        <v>120</v>
      </c>
      <c r="C11" s="33">
        <v>1395</v>
      </c>
      <c r="D11" s="33">
        <v>1521303</v>
      </c>
      <c r="E11" s="33">
        <v>1963294</v>
      </c>
      <c r="F11" s="34">
        <v>2173403</v>
      </c>
      <c r="G11" s="38"/>
      <c r="I11" s="39" t="s">
        <v>131</v>
      </c>
      <c r="J11" s="40" t="s">
        <v>132</v>
      </c>
      <c r="K11" s="121"/>
    </row>
    <row r="12" spans="1:13" ht="18">
      <c r="A12" s="33">
        <v>1063371</v>
      </c>
      <c r="B12" s="33" t="s">
        <v>122</v>
      </c>
      <c r="C12" s="33">
        <v>1395</v>
      </c>
      <c r="D12" s="33">
        <v>2192741</v>
      </c>
      <c r="E12" s="33">
        <v>2582214</v>
      </c>
      <c r="F12" s="34">
        <v>1310183</v>
      </c>
      <c r="G12" s="38"/>
    </row>
    <row r="13" spans="1:13" ht="18">
      <c r="A13" s="33">
        <v>458213</v>
      </c>
      <c r="B13" s="33" t="s">
        <v>122</v>
      </c>
      <c r="C13" s="33">
        <v>1394</v>
      </c>
      <c r="D13" s="33">
        <v>1839548</v>
      </c>
      <c r="E13" s="33">
        <v>1557878</v>
      </c>
      <c r="F13" s="34">
        <v>1067630</v>
      </c>
      <c r="G13" s="38"/>
    </row>
    <row r="14" spans="1:13" ht="18">
      <c r="A14" s="33">
        <v>1063371</v>
      </c>
      <c r="B14" s="33" t="s">
        <v>122</v>
      </c>
      <c r="C14" s="33">
        <v>1394</v>
      </c>
      <c r="D14" s="33">
        <v>2938273</v>
      </c>
      <c r="E14" s="33">
        <v>1409941</v>
      </c>
      <c r="F14" s="34">
        <v>2152629</v>
      </c>
      <c r="G14" s="38"/>
    </row>
    <row r="15" spans="1:13" ht="18">
      <c r="A15" s="33">
        <v>458213</v>
      </c>
      <c r="B15" s="33" t="s">
        <v>120</v>
      </c>
      <c r="C15" s="33">
        <v>1395</v>
      </c>
      <c r="D15" s="33">
        <v>2195832</v>
      </c>
      <c r="E15" s="33">
        <v>2031153</v>
      </c>
      <c r="F15" s="34">
        <v>2671915</v>
      </c>
      <c r="G15" s="38"/>
    </row>
    <row r="16" spans="1:13" ht="18">
      <c r="A16" s="33">
        <v>131490</v>
      </c>
      <c r="B16" s="33" t="s">
        <v>120</v>
      </c>
      <c r="C16" s="33">
        <v>1394</v>
      </c>
      <c r="D16" s="33">
        <v>1345566</v>
      </c>
      <c r="E16" s="33">
        <v>2059847</v>
      </c>
      <c r="F16" s="34">
        <v>2889297</v>
      </c>
      <c r="G16" s="38"/>
    </row>
    <row r="17" spans="1:7" ht="18">
      <c r="A17" s="33">
        <v>879722</v>
      </c>
      <c r="B17" s="33" t="s">
        <v>122</v>
      </c>
      <c r="C17" s="33">
        <v>1394</v>
      </c>
      <c r="D17" s="33">
        <v>2745436</v>
      </c>
      <c r="E17" s="33">
        <v>2843820</v>
      </c>
      <c r="F17" s="34">
        <v>1783218</v>
      </c>
      <c r="G17" s="38"/>
    </row>
    <row r="18" spans="1:7" ht="18">
      <c r="A18" s="33">
        <v>879722</v>
      </c>
      <c r="B18" s="33" t="s">
        <v>120</v>
      </c>
      <c r="C18" s="33">
        <v>1395</v>
      </c>
      <c r="D18" s="33">
        <v>2123300</v>
      </c>
      <c r="E18" s="33">
        <v>1016227</v>
      </c>
      <c r="F18" s="34">
        <v>1896893</v>
      </c>
      <c r="G18" s="38"/>
    </row>
    <row r="19" spans="1:7" ht="18">
      <c r="A19" s="33">
        <v>893728</v>
      </c>
      <c r="B19" s="33" t="s">
        <v>120</v>
      </c>
      <c r="C19" s="33">
        <v>1394</v>
      </c>
      <c r="D19" s="33">
        <v>2057974</v>
      </c>
      <c r="E19" s="33">
        <v>2352884</v>
      </c>
      <c r="F19" s="34">
        <v>1503276</v>
      </c>
      <c r="G19" s="38"/>
    </row>
    <row r="20" spans="1:7" ht="18">
      <c r="A20" s="33">
        <v>893728</v>
      </c>
      <c r="B20" s="33" t="s">
        <v>120</v>
      </c>
      <c r="C20" s="33">
        <v>1395</v>
      </c>
      <c r="D20" s="33">
        <v>1586561</v>
      </c>
      <c r="E20" s="33">
        <v>1799796</v>
      </c>
      <c r="F20" s="34">
        <v>2783521</v>
      </c>
      <c r="G20" s="38"/>
    </row>
    <row r="21" spans="1:7" ht="18">
      <c r="A21" s="33">
        <v>1060272</v>
      </c>
      <c r="B21" s="33" t="s">
        <v>120</v>
      </c>
      <c r="C21" s="33">
        <v>1394</v>
      </c>
      <c r="D21" s="33">
        <v>2721002</v>
      </c>
      <c r="E21" s="33">
        <v>2144964</v>
      </c>
      <c r="F21" s="34">
        <v>1434498</v>
      </c>
      <c r="G21" s="38"/>
    </row>
    <row r="22" spans="1:7" ht="18">
      <c r="A22" s="33">
        <v>197273</v>
      </c>
      <c r="B22" s="33" t="s">
        <v>120</v>
      </c>
      <c r="C22" s="33">
        <v>1395</v>
      </c>
      <c r="D22" s="33">
        <v>2773291</v>
      </c>
      <c r="E22" s="33">
        <v>2871665</v>
      </c>
      <c r="F22" s="34">
        <v>2763000</v>
      </c>
      <c r="G22" s="38"/>
    </row>
    <row r="23" spans="1:7" ht="18">
      <c r="A23" s="33">
        <v>1060272</v>
      </c>
      <c r="B23" s="33" t="s">
        <v>122</v>
      </c>
      <c r="C23" s="33">
        <v>1395</v>
      </c>
      <c r="D23" s="33">
        <v>1387378</v>
      </c>
      <c r="E23" s="33">
        <v>2609833</v>
      </c>
      <c r="F23" s="34">
        <v>2637924</v>
      </c>
      <c r="G23" s="38"/>
    </row>
  </sheetData>
  <mergeCells count="2">
    <mergeCell ref="I4:J4"/>
    <mergeCell ref="I8:J8"/>
  </mergeCells>
  <pageMargins left="0.7" right="0.7" top="0.75" bottom="0.75" header="0.3" footer="0.3"/>
  <pageSetup scale="63" fitToWidth="0" fitToHeight="0" orientation="portrait" horizontalDpi="200" verticalDpi="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showGridLines="0" topLeftCell="C1" zoomScale="140" zoomScaleNormal="140" workbookViewId="0">
      <selection activeCell="M9" sqref="M9"/>
    </sheetView>
  </sheetViews>
  <sheetFormatPr defaultRowHeight="15"/>
  <cols>
    <col min="1" max="1" width="12.85546875" bestFit="1" customWidth="1"/>
    <col min="2" max="2" width="10.7109375" bestFit="1" customWidth="1"/>
    <col min="3" max="3" width="5" bestFit="1" customWidth="1"/>
    <col min="4" max="4" width="8.42578125" hidden="1" customWidth="1"/>
    <col min="5" max="5" width="9.7109375" hidden="1" customWidth="1"/>
    <col min="6" max="6" width="12.42578125" bestFit="1" customWidth="1"/>
    <col min="7" max="7" width="14.85546875" style="42" customWidth="1"/>
    <col min="8" max="10" width="13.85546875" customWidth="1"/>
    <col min="11" max="11" width="11.85546875" bestFit="1" customWidth="1"/>
    <col min="12" max="12" width="16.7109375" bestFit="1" customWidth="1"/>
    <col min="13" max="13" width="7.7109375" bestFit="1" customWidth="1"/>
    <col min="14" max="14" width="13" customWidth="1"/>
    <col min="15" max="15" width="25.140625" customWidth="1"/>
  </cols>
  <sheetData>
    <row r="1" spans="1:15" ht="18">
      <c r="A1" s="28" t="s">
        <v>111</v>
      </c>
      <c r="B1" s="28" t="s">
        <v>112</v>
      </c>
      <c r="C1" s="28" t="s">
        <v>113</v>
      </c>
      <c r="D1" s="28" t="s">
        <v>114</v>
      </c>
      <c r="E1" s="28" t="s">
        <v>115</v>
      </c>
      <c r="F1" s="29" t="s">
        <v>116</v>
      </c>
      <c r="G1" s="30" t="s">
        <v>117</v>
      </c>
      <c r="H1" s="31"/>
      <c r="I1" s="31"/>
      <c r="J1" s="31"/>
      <c r="K1" s="32" t="s">
        <v>111</v>
      </c>
      <c r="L1" s="32" t="s">
        <v>113</v>
      </c>
      <c r="M1" s="32" t="s">
        <v>118</v>
      </c>
      <c r="N1" s="32" t="s">
        <v>119</v>
      </c>
    </row>
    <row r="2" spans="1:15" ht="18">
      <c r="A2" s="33">
        <v>131490</v>
      </c>
      <c r="B2" s="33" t="s">
        <v>120</v>
      </c>
      <c r="C2" s="33">
        <v>1395</v>
      </c>
      <c r="D2" s="33">
        <v>4550000</v>
      </c>
      <c r="E2" s="33">
        <v>2326645</v>
      </c>
      <c r="F2" s="284">
        <v>2582214</v>
      </c>
      <c r="G2" s="35" t="str">
        <f>IF(F2&gt;3000000,"C",IF(AND(F2&gt;2000000,F2&lt;3000000),"B","A"))</f>
        <v>B</v>
      </c>
      <c r="H2" t="str">
        <f>IF(F2&lt;2000000,"A",IF(F2&lt;3000000,"B","C"))</f>
        <v>B</v>
      </c>
      <c r="I2" t="str">
        <f>IF(F2&gt;3000000,"C",IF(F2&lt;2000000,"A","B"))</f>
        <v>B</v>
      </c>
      <c r="K2" s="36">
        <v>523219</v>
      </c>
      <c r="L2" s="36">
        <v>1394</v>
      </c>
      <c r="M2" s="36" t="s">
        <v>115</v>
      </c>
      <c r="N2" s="36" t="s">
        <v>121</v>
      </c>
      <c r="O2" s="37"/>
    </row>
    <row r="3" spans="1:15" ht="18">
      <c r="A3" s="33">
        <v>523219</v>
      </c>
      <c r="B3" s="33" t="s">
        <v>122</v>
      </c>
      <c r="C3" s="33">
        <v>1395</v>
      </c>
      <c r="D3" s="33">
        <v>1681371</v>
      </c>
      <c r="E3" s="33">
        <v>1082835</v>
      </c>
      <c r="F3" s="284">
        <v>2159155</v>
      </c>
      <c r="G3" s="35" t="str">
        <f t="shared" ref="G3:G23" si="0">IF(F3&gt;3000000,"C",IF(AND(F3&gt;2000000,F3&lt;3000000),"B","A"))</f>
        <v>B</v>
      </c>
      <c r="H3" t="str">
        <f t="shared" ref="H3:H23" si="1">IF(F3&lt;2000000,"A",IF(F3&lt;3000000,"B","C"))</f>
        <v>B</v>
      </c>
      <c r="I3" t="str">
        <f t="shared" ref="I3:I23" si="2">IF(F3&gt;3000000,"C",IF(F3&lt;2000000,"A","B"))</f>
        <v>B</v>
      </c>
    </row>
    <row r="4" spans="1:15" ht="18">
      <c r="A4" s="33">
        <v>921316</v>
      </c>
      <c r="B4" s="33" t="s">
        <v>120</v>
      </c>
      <c r="C4" s="33">
        <v>1394</v>
      </c>
      <c r="D4" s="33">
        <v>1678525</v>
      </c>
      <c r="E4" s="33">
        <v>1165341</v>
      </c>
      <c r="F4" s="284">
        <v>1616321</v>
      </c>
      <c r="G4" s="35" t="str">
        <f t="shared" si="0"/>
        <v>A</v>
      </c>
      <c r="H4" t="str">
        <f t="shared" si="1"/>
        <v>A</v>
      </c>
      <c r="I4" t="str">
        <f t="shared" si="2"/>
        <v>A</v>
      </c>
      <c r="K4" s="336"/>
      <c r="L4" s="336"/>
    </row>
    <row r="5" spans="1:15" ht="18">
      <c r="A5" s="33">
        <v>557364</v>
      </c>
      <c r="B5" s="33" t="s">
        <v>120</v>
      </c>
      <c r="C5" s="33">
        <v>1395</v>
      </c>
      <c r="D5" s="33">
        <v>1539561</v>
      </c>
      <c r="E5" s="33">
        <v>2858228</v>
      </c>
      <c r="F5" s="284">
        <v>2627503</v>
      </c>
      <c r="G5" s="35" t="str">
        <f t="shared" si="0"/>
        <v>B</v>
      </c>
      <c r="H5" t="str">
        <f t="shared" si="1"/>
        <v>B</v>
      </c>
      <c r="I5" t="str">
        <f t="shared" si="2"/>
        <v>B</v>
      </c>
      <c r="K5" s="39" t="s">
        <v>123</v>
      </c>
      <c r="L5" s="40">
        <f>MAX(D2:F23)</f>
        <v>4550000</v>
      </c>
    </row>
    <row r="6" spans="1:15" ht="18">
      <c r="A6" s="33">
        <v>1063371</v>
      </c>
      <c r="B6" s="33" t="s">
        <v>120</v>
      </c>
      <c r="C6" s="33">
        <v>1394</v>
      </c>
      <c r="D6" s="33">
        <v>1969819</v>
      </c>
      <c r="E6" s="33">
        <v>1607755</v>
      </c>
      <c r="F6" s="284">
        <v>1687589</v>
      </c>
      <c r="G6" s="35" t="str">
        <f t="shared" si="0"/>
        <v>A</v>
      </c>
      <c r="H6" t="str">
        <f t="shared" si="1"/>
        <v>A</v>
      </c>
      <c r="I6" t="str">
        <f t="shared" si="2"/>
        <v>A</v>
      </c>
      <c r="K6" s="39" t="s">
        <v>124</v>
      </c>
      <c r="L6" s="40">
        <f>MIN(D2:F23)</f>
        <v>1016227</v>
      </c>
    </row>
    <row r="7" spans="1:15" ht="18">
      <c r="A7" s="33">
        <v>557364</v>
      </c>
      <c r="B7" s="33" t="s">
        <v>122</v>
      </c>
      <c r="C7" s="33">
        <v>1394</v>
      </c>
      <c r="D7" s="33">
        <v>2932390</v>
      </c>
      <c r="E7" s="33">
        <v>2635896</v>
      </c>
      <c r="F7" s="284">
        <v>1523498</v>
      </c>
      <c r="G7" s="35" t="str">
        <f t="shared" si="0"/>
        <v>A</v>
      </c>
      <c r="H7" t="str">
        <f t="shared" si="1"/>
        <v>A</v>
      </c>
      <c r="I7" t="str">
        <f t="shared" si="2"/>
        <v>A</v>
      </c>
      <c r="K7" s="39" t="s">
        <v>125</v>
      </c>
      <c r="L7" s="40">
        <f>MIN(D3:F24)</f>
        <v>1016227</v>
      </c>
    </row>
    <row r="8" spans="1:15" ht="18">
      <c r="A8" s="33">
        <v>197273</v>
      </c>
      <c r="B8" s="33" t="s">
        <v>120</v>
      </c>
      <c r="C8" s="33">
        <v>1394</v>
      </c>
      <c r="D8" s="33">
        <v>2295202</v>
      </c>
      <c r="E8" s="33">
        <v>2569955</v>
      </c>
      <c r="F8" s="284">
        <v>3056611</v>
      </c>
      <c r="G8" s="35" t="str">
        <f t="shared" si="0"/>
        <v>C</v>
      </c>
      <c r="H8" t="str">
        <f t="shared" si="1"/>
        <v>C</v>
      </c>
      <c r="I8" t="str">
        <f t="shared" si="2"/>
        <v>C</v>
      </c>
      <c r="K8" s="337" t="s">
        <v>126</v>
      </c>
      <c r="L8" s="337"/>
      <c r="M8" s="235" t="s">
        <v>3</v>
      </c>
      <c r="N8" s="236"/>
    </row>
    <row r="9" spans="1:15" ht="18">
      <c r="A9" s="33">
        <v>807289</v>
      </c>
      <c r="B9" s="33" t="s">
        <v>120</v>
      </c>
      <c r="C9" s="33">
        <v>1394</v>
      </c>
      <c r="D9" s="33">
        <v>2326645</v>
      </c>
      <c r="E9" s="33">
        <v>2479107</v>
      </c>
      <c r="F9" s="284">
        <v>2693128</v>
      </c>
      <c r="G9" s="35" t="str">
        <f t="shared" si="0"/>
        <v>B</v>
      </c>
      <c r="H9" t="str">
        <f t="shared" si="1"/>
        <v>B</v>
      </c>
      <c r="I9" t="str">
        <f t="shared" si="2"/>
        <v>B</v>
      </c>
      <c r="K9" s="39" t="s">
        <v>127</v>
      </c>
      <c r="L9" s="40" t="s">
        <v>128</v>
      </c>
      <c r="M9" s="121"/>
    </row>
    <row r="10" spans="1:15" ht="18">
      <c r="A10" s="33">
        <v>807289</v>
      </c>
      <c r="B10" s="33" t="s">
        <v>122</v>
      </c>
      <c r="C10" s="33">
        <v>1395</v>
      </c>
      <c r="D10" s="33">
        <v>2073919</v>
      </c>
      <c r="E10" s="33">
        <v>1402573</v>
      </c>
      <c r="F10" s="284">
        <v>1840745</v>
      </c>
      <c r="G10" s="35" t="str">
        <f t="shared" si="0"/>
        <v>A</v>
      </c>
      <c r="H10" t="str">
        <f t="shared" si="1"/>
        <v>A</v>
      </c>
      <c r="I10" t="str">
        <f t="shared" si="2"/>
        <v>A</v>
      </c>
      <c r="K10" s="39" t="s">
        <v>129</v>
      </c>
      <c r="L10" s="40" t="s">
        <v>448</v>
      </c>
      <c r="M10" s="121">
        <f>COUNTIFS(F:F,"&lt;3000000",F:F,"&gt;2000000")</f>
        <v>11</v>
      </c>
      <c r="N10">
        <f>COUNTIF(G:G,"B")</f>
        <v>11</v>
      </c>
    </row>
    <row r="11" spans="1:15" ht="18">
      <c r="A11" s="33">
        <v>921316</v>
      </c>
      <c r="B11" s="33" t="s">
        <v>120</v>
      </c>
      <c r="C11" s="33">
        <v>1395</v>
      </c>
      <c r="D11" s="33">
        <v>1521303</v>
      </c>
      <c r="E11" s="33">
        <v>1963294</v>
      </c>
      <c r="F11" s="284">
        <v>2173403</v>
      </c>
      <c r="G11" s="35" t="str">
        <f t="shared" si="0"/>
        <v>B</v>
      </c>
      <c r="H11" t="str">
        <f t="shared" si="1"/>
        <v>B</v>
      </c>
      <c r="I11" t="str">
        <f t="shared" si="2"/>
        <v>B</v>
      </c>
      <c r="K11" s="39" t="s">
        <v>131</v>
      </c>
      <c r="L11" s="40" t="s">
        <v>132</v>
      </c>
      <c r="M11" s="121"/>
    </row>
    <row r="12" spans="1:15" ht="18">
      <c r="A12" s="33">
        <v>1063371</v>
      </c>
      <c r="B12" s="33" t="s">
        <v>122</v>
      </c>
      <c r="C12" s="33">
        <v>1395</v>
      </c>
      <c r="D12" s="33">
        <v>2192741</v>
      </c>
      <c r="E12" s="33">
        <v>2582214</v>
      </c>
      <c r="F12" s="284">
        <v>1310183</v>
      </c>
      <c r="G12" s="35" t="str">
        <f t="shared" si="0"/>
        <v>A</v>
      </c>
      <c r="H12" t="str">
        <f t="shared" si="1"/>
        <v>A</v>
      </c>
      <c r="I12" t="str">
        <f t="shared" si="2"/>
        <v>A</v>
      </c>
    </row>
    <row r="13" spans="1:15" ht="18">
      <c r="A13" s="33">
        <v>458213</v>
      </c>
      <c r="B13" s="33" t="s">
        <v>122</v>
      </c>
      <c r="C13" s="33">
        <v>1394</v>
      </c>
      <c r="D13" s="33">
        <v>1839548</v>
      </c>
      <c r="E13" s="33">
        <v>1557878</v>
      </c>
      <c r="F13" s="284">
        <v>1067630</v>
      </c>
      <c r="G13" s="35" t="str">
        <f t="shared" si="0"/>
        <v>A</v>
      </c>
      <c r="H13" t="str">
        <f t="shared" si="1"/>
        <v>A</v>
      </c>
      <c r="I13" t="str">
        <f t="shared" si="2"/>
        <v>A</v>
      </c>
    </row>
    <row r="14" spans="1:15" ht="18">
      <c r="A14" s="33">
        <v>1063371</v>
      </c>
      <c r="B14" s="33" t="s">
        <v>122</v>
      </c>
      <c r="C14" s="33">
        <v>1394</v>
      </c>
      <c r="D14" s="33">
        <v>2938273</v>
      </c>
      <c r="E14" s="33">
        <v>1409941</v>
      </c>
      <c r="F14" s="284">
        <v>2152629</v>
      </c>
      <c r="G14" s="35" t="str">
        <f t="shared" si="0"/>
        <v>B</v>
      </c>
      <c r="H14" t="str">
        <f t="shared" si="1"/>
        <v>B</v>
      </c>
      <c r="I14" t="str">
        <f t="shared" si="2"/>
        <v>B</v>
      </c>
    </row>
    <row r="15" spans="1:15" ht="18">
      <c r="A15" s="33">
        <v>458213</v>
      </c>
      <c r="B15" s="33" t="s">
        <v>120</v>
      </c>
      <c r="C15" s="33">
        <v>1395</v>
      </c>
      <c r="D15" s="33">
        <v>2195832</v>
      </c>
      <c r="E15" s="33">
        <v>2031153</v>
      </c>
      <c r="F15" s="284">
        <v>2671915</v>
      </c>
      <c r="G15" s="35" t="str">
        <f t="shared" si="0"/>
        <v>B</v>
      </c>
      <c r="H15" t="str">
        <f t="shared" si="1"/>
        <v>B</v>
      </c>
      <c r="I15" t="str">
        <f t="shared" si="2"/>
        <v>B</v>
      </c>
    </row>
    <row r="16" spans="1:15" ht="18">
      <c r="A16" s="33">
        <v>131490</v>
      </c>
      <c r="B16" s="33" t="s">
        <v>120</v>
      </c>
      <c r="C16" s="33">
        <v>1394</v>
      </c>
      <c r="D16" s="33">
        <v>1345566</v>
      </c>
      <c r="E16" s="33">
        <v>2059847</v>
      </c>
      <c r="F16" s="284">
        <v>2889297</v>
      </c>
      <c r="G16" s="35" t="str">
        <f t="shared" si="0"/>
        <v>B</v>
      </c>
      <c r="H16" t="str">
        <f t="shared" si="1"/>
        <v>B</v>
      </c>
      <c r="I16" t="str">
        <f t="shared" si="2"/>
        <v>B</v>
      </c>
    </row>
    <row r="17" spans="1:9" ht="18">
      <c r="A17" s="33">
        <v>879722</v>
      </c>
      <c r="B17" s="33" t="s">
        <v>122</v>
      </c>
      <c r="C17" s="33">
        <v>1394</v>
      </c>
      <c r="D17" s="33">
        <v>2745436</v>
      </c>
      <c r="E17" s="33">
        <v>2843820</v>
      </c>
      <c r="F17" s="284">
        <v>1783218</v>
      </c>
      <c r="G17" s="35" t="str">
        <f t="shared" si="0"/>
        <v>A</v>
      </c>
      <c r="H17" t="str">
        <f t="shared" si="1"/>
        <v>A</v>
      </c>
      <c r="I17" t="str">
        <f t="shared" si="2"/>
        <v>A</v>
      </c>
    </row>
    <row r="18" spans="1:9" ht="18">
      <c r="A18" s="33">
        <v>879722</v>
      </c>
      <c r="B18" s="33" t="s">
        <v>120</v>
      </c>
      <c r="C18" s="33">
        <v>1395</v>
      </c>
      <c r="D18" s="33">
        <v>2123300</v>
      </c>
      <c r="E18" s="33">
        <v>1016227</v>
      </c>
      <c r="F18" s="284">
        <v>1896893</v>
      </c>
      <c r="G18" s="35" t="str">
        <f t="shared" si="0"/>
        <v>A</v>
      </c>
      <c r="H18" t="str">
        <f t="shared" si="1"/>
        <v>A</v>
      </c>
      <c r="I18" t="str">
        <f t="shared" si="2"/>
        <v>A</v>
      </c>
    </row>
    <row r="19" spans="1:9" ht="18">
      <c r="A19" s="33">
        <v>893728</v>
      </c>
      <c r="B19" s="33" t="s">
        <v>120</v>
      </c>
      <c r="C19" s="33">
        <v>1394</v>
      </c>
      <c r="D19" s="33">
        <v>2057974</v>
      </c>
      <c r="E19" s="33">
        <v>2352884</v>
      </c>
      <c r="F19" s="284">
        <v>1503276</v>
      </c>
      <c r="G19" s="35" t="str">
        <f t="shared" si="0"/>
        <v>A</v>
      </c>
      <c r="H19" t="str">
        <f t="shared" si="1"/>
        <v>A</v>
      </c>
      <c r="I19" t="str">
        <f t="shared" si="2"/>
        <v>A</v>
      </c>
    </row>
    <row r="20" spans="1:9" ht="18">
      <c r="A20" s="33">
        <v>893728</v>
      </c>
      <c r="B20" s="33" t="s">
        <v>120</v>
      </c>
      <c r="C20" s="33">
        <v>1395</v>
      </c>
      <c r="D20" s="33">
        <v>1586561</v>
      </c>
      <c r="E20" s="33">
        <v>1799796</v>
      </c>
      <c r="F20" s="284">
        <v>2783521</v>
      </c>
      <c r="G20" s="35" t="str">
        <f t="shared" si="0"/>
        <v>B</v>
      </c>
      <c r="H20" t="str">
        <f t="shared" si="1"/>
        <v>B</v>
      </c>
      <c r="I20" t="str">
        <f t="shared" si="2"/>
        <v>B</v>
      </c>
    </row>
    <row r="21" spans="1:9" ht="18">
      <c r="A21" s="33">
        <v>1060272</v>
      </c>
      <c r="B21" s="33" t="s">
        <v>120</v>
      </c>
      <c r="C21" s="33">
        <v>1394</v>
      </c>
      <c r="D21" s="33">
        <v>2721002</v>
      </c>
      <c r="E21" s="33">
        <v>2144964</v>
      </c>
      <c r="F21" s="284">
        <v>3434498</v>
      </c>
      <c r="G21" s="35" t="str">
        <f t="shared" si="0"/>
        <v>C</v>
      </c>
      <c r="H21" t="str">
        <f t="shared" si="1"/>
        <v>C</v>
      </c>
      <c r="I21" t="str">
        <f t="shared" si="2"/>
        <v>C</v>
      </c>
    </row>
    <row r="22" spans="1:9" ht="18">
      <c r="A22" s="33">
        <v>197273</v>
      </c>
      <c r="B22" s="33" t="s">
        <v>120</v>
      </c>
      <c r="C22" s="33">
        <v>1395</v>
      </c>
      <c r="D22" s="33">
        <v>2773291</v>
      </c>
      <c r="E22" s="33">
        <v>2871665</v>
      </c>
      <c r="F22" s="284">
        <v>2763000</v>
      </c>
      <c r="G22" s="35" t="str">
        <f t="shared" si="0"/>
        <v>B</v>
      </c>
      <c r="H22" t="str">
        <f t="shared" si="1"/>
        <v>B</v>
      </c>
      <c r="I22" t="str">
        <f t="shared" si="2"/>
        <v>B</v>
      </c>
    </row>
    <row r="23" spans="1:9" ht="18">
      <c r="A23" s="33">
        <v>1060272</v>
      </c>
      <c r="B23" s="33" t="s">
        <v>122</v>
      </c>
      <c r="C23" s="33">
        <v>1395</v>
      </c>
      <c r="D23" s="33">
        <v>1387378</v>
      </c>
      <c r="E23" s="33">
        <v>2609833</v>
      </c>
      <c r="F23" s="284">
        <v>2637924</v>
      </c>
      <c r="G23" s="35" t="str">
        <f t="shared" si="0"/>
        <v>B</v>
      </c>
      <c r="H23" t="str">
        <f t="shared" si="1"/>
        <v>B</v>
      </c>
      <c r="I23" t="str">
        <f t="shared" si="2"/>
        <v>B</v>
      </c>
    </row>
  </sheetData>
  <mergeCells count="2">
    <mergeCell ref="K4:L4"/>
    <mergeCell ref="K8:L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895"/>
  <sheetViews>
    <sheetView topLeftCell="C1" zoomScale="82" zoomScaleNormal="82" workbookViewId="0">
      <selection activeCell="O4" sqref="O4"/>
    </sheetView>
  </sheetViews>
  <sheetFormatPr defaultRowHeight="12.75"/>
  <cols>
    <col min="1" max="1" width="15.140625" style="270" bestFit="1" customWidth="1"/>
    <col min="2" max="2" width="9.140625" style="270" customWidth="1"/>
    <col min="3" max="3" width="10.5703125" style="270" bestFit="1" customWidth="1"/>
    <col min="4" max="4" width="13" style="270" bestFit="1" customWidth="1"/>
    <col min="5" max="5" width="20.28515625" style="270" customWidth="1"/>
    <col min="6" max="6" width="17.42578125" style="271" bestFit="1" customWidth="1"/>
    <col min="7" max="7" width="9.7109375" style="270" bestFit="1" customWidth="1"/>
    <col min="8" max="8" width="57.28515625" style="272" customWidth="1"/>
    <col min="9" max="9" width="5.42578125" style="270" bestFit="1" customWidth="1"/>
    <col min="10" max="10" width="6.42578125" style="270" bestFit="1" customWidth="1"/>
    <col min="11" max="11" width="15.140625" style="270" bestFit="1" customWidth="1"/>
    <col min="12" max="12" width="7.28515625" style="270" customWidth="1"/>
    <col min="13" max="13" width="4.140625" style="270" bestFit="1" customWidth="1"/>
    <col min="14" max="16384" width="9.140625" style="270"/>
  </cols>
  <sheetData>
    <row r="1" spans="1:13">
      <c r="I1" s="270">
        <v>2</v>
      </c>
      <c r="K1" s="270" t="b">
        <v>1</v>
      </c>
    </row>
    <row r="2" spans="1:13">
      <c r="I2" s="270">
        <v>2</v>
      </c>
      <c r="K2" s="270" t="b">
        <v>1</v>
      </c>
    </row>
    <row r="4" spans="1:13">
      <c r="A4" s="273" t="s">
        <v>0</v>
      </c>
      <c r="B4" s="273" t="s">
        <v>484</v>
      </c>
      <c r="C4" s="273" t="s">
        <v>218</v>
      </c>
      <c r="D4" s="273" t="s">
        <v>396</v>
      </c>
      <c r="E4" s="273" t="s">
        <v>3</v>
      </c>
      <c r="F4" s="274" t="s">
        <v>507</v>
      </c>
      <c r="G4" s="273" t="s">
        <v>483</v>
      </c>
    </row>
    <row r="5" spans="1:13">
      <c r="A5" s="273">
        <v>1</v>
      </c>
      <c r="B5" s="273" t="s">
        <v>508</v>
      </c>
      <c r="C5" s="276">
        <v>38078</v>
      </c>
      <c r="D5" s="273" t="s">
        <v>509</v>
      </c>
      <c r="E5" s="277">
        <v>45</v>
      </c>
      <c r="F5" s="274">
        <v>405000000</v>
      </c>
      <c r="G5" s="273" t="s">
        <v>494</v>
      </c>
    </row>
    <row r="6" spans="1:13">
      <c r="A6" s="273">
        <v>2</v>
      </c>
      <c r="B6" s="273" t="s">
        <v>510</v>
      </c>
      <c r="C6" s="276">
        <v>38056</v>
      </c>
      <c r="D6" s="273" t="s">
        <v>511</v>
      </c>
      <c r="E6" s="277">
        <v>50</v>
      </c>
      <c r="F6" s="274">
        <v>3000000000</v>
      </c>
      <c r="G6" s="273" t="s">
        <v>512</v>
      </c>
    </row>
    <row r="7" spans="1:13">
      <c r="A7" s="273">
        <v>3</v>
      </c>
      <c r="B7" s="273" t="s">
        <v>513</v>
      </c>
      <c r="C7" s="276">
        <v>38408</v>
      </c>
      <c r="D7" s="273" t="s">
        <v>514</v>
      </c>
      <c r="E7" s="277">
        <v>9</v>
      </c>
      <c r="F7" s="274">
        <v>16200000</v>
      </c>
      <c r="G7" s="273" t="s">
        <v>512</v>
      </c>
    </row>
    <row r="8" spans="1:13">
      <c r="A8" s="273">
        <v>4</v>
      </c>
      <c r="B8" s="273" t="s">
        <v>510</v>
      </c>
      <c r="C8" s="276">
        <v>38859</v>
      </c>
      <c r="D8" s="273" t="s">
        <v>509</v>
      </c>
      <c r="E8" s="277">
        <v>55</v>
      </c>
      <c r="F8" s="274">
        <v>605000000</v>
      </c>
      <c r="G8" s="273" t="s">
        <v>490</v>
      </c>
    </row>
    <row r="9" spans="1:13">
      <c r="A9" s="273">
        <v>5</v>
      </c>
      <c r="B9" s="273" t="s">
        <v>515</v>
      </c>
      <c r="C9" s="276">
        <v>38155</v>
      </c>
      <c r="D9" s="273" t="s">
        <v>509</v>
      </c>
      <c r="E9" s="277">
        <v>43</v>
      </c>
      <c r="F9" s="274">
        <v>369800000</v>
      </c>
      <c r="G9" s="273" t="s">
        <v>512</v>
      </c>
      <c r="I9" s="283">
        <f>SUMIFS(تعداد,محصول,L9,شعبه,J9)</f>
        <v>4560</v>
      </c>
      <c r="J9" s="283" t="str">
        <f>IF(I1=1,"شمال",IF(I1=2,"جنوب",IF(I1=3,"شرق",IF(I1=4,"غرب","شعبه نامشخص"))))</f>
        <v>جنوب</v>
      </c>
      <c r="K9" s="283" t="s">
        <v>532</v>
      </c>
      <c r="L9" s="283" t="str">
        <f>IF(I2=1,"دانگل",IF(I2=2,"رای فای","نامشخص"))</f>
        <v>رای فای</v>
      </c>
      <c r="M9" s="283" t="s">
        <v>3</v>
      </c>
    </row>
    <row r="10" spans="1:13">
      <c r="A10" s="273">
        <v>6</v>
      </c>
      <c r="B10" s="273" t="s">
        <v>516</v>
      </c>
      <c r="C10" s="276">
        <v>38683</v>
      </c>
      <c r="D10" s="273" t="s">
        <v>517</v>
      </c>
      <c r="E10" s="277">
        <v>58</v>
      </c>
      <c r="F10" s="274">
        <v>1682000000</v>
      </c>
      <c r="G10" s="273" t="s">
        <v>512</v>
      </c>
    </row>
    <row r="11" spans="1:13">
      <c r="A11" s="273">
        <v>7</v>
      </c>
      <c r="B11" s="273" t="s">
        <v>518</v>
      </c>
      <c r="C11" s="276">
        <v>38067</v>
      </c>
      <c r="D11" s="273" t="s">
        <v>517</v>
      </c>
      <c r="E11" s="277">
        <v>8</v>
      </c>
      <c r="F11" s="274">
        <v>32000000</v>
      </c>
      <c r="G11" s="273" t="s">
        <v>512</v>
      </c>
    </row>
    <row r="12" spans="1:13">
      <c r="A12" s="273">
        <v>8</v>
      </c>
      <c r="B12" s="273" t="s">
        <v>516</v>
      </c>
      <c r="C12" s="276">
        <v>39068</v>
      </c>
      <c r="D12" s="273" t="s">
        <v>509</v>
      </c>
      <c r="E12" s="277">
        <v>72</v>
      </c>
      <c r="F12" s="274">
        <v>1036800000</v>
      </c>
      <c r="G12" s="273" t="s">
        <v>512</v>
      </c>
    </row>
    <row r="13" spans="1:13">
      <c r="A13" s="273">
        <v>9</v>
      </c>
      <c r="B13" s="273" t="s">
        <v>513</v>
      </c>
      <c r="C13" s="276">
        <v>38903</v>
      </c>
      <c r="D13" s="273" t="s">
        <v>517</v>
      </c>
      <c r="E13" s="277">
        <v>75</v>
      </c>
      <c r="F13" s="274">
        <v>2812500000</v>
      </c>
      <c r="G13" s="273" t="s">
        <v>494</v>
      </c>
    </row>
    <row r="14" spans="1:13">
      <c r="A14" s="273">
        <v>10</v>
      </c>
      <c r="B14" s="273" t="s">
        <v>508</v>
      </c>
      <c r="C14" s="276">
        <v>38936</v>
      </c>
      <c r="D14" s="273" t="s">
        <v>509</v>
      </c>
      <c r="E14" s="277">
        <v>24</v>
      </c>
      <c r="F14" s="274">
        <v>115200000</v>
      </c>
      <c r="G14" s="273" t="s">
        <v>487</v>
      </c>
    </row>
    <row r="15" spans="1:13">
      <c r="A15" s="273">
        <v>11</v>
      </c>
      <c r="B15" s="273" t="s">
        <v>513</v>
      </c>
      <c r="C15" s="276">
        <v>38320</v>
      </c>
      <c r="D15" s="273" t="s">
        <v>519</v>
      </c>
      <c r="E15" s="277">
        <v>43</v>
      </c>
      <c r="F15" s="274">
        <v>1849000000</v>
      </c>
      <c r="G15" s="273" t="s">
        <v>487</v>
      </c>
    </row>
    <row r="16" spans="1:13">
      <c r="A16" s="273">
        <v>12</v>
      </c>
      <c r="B16" s="273" t="s">
        <v>513</v>
      </c>
      <c r="C16" s="276">
        <v>38309</v>
      </c>
      <c r="D16" s="273" t="s">
        <v>509</v>
      </c>
      <c r="E16" s="277">
        <v>23</v>
      </c>
      <c r="F16" s="274">
        <v>105800000</v>
      </c>
      <c r="G16" s="273" t="s">
        <v>490</v>
      </c>
    </row>
    <row r="17" spans="1:7">
      <c r="A17" s="273">
        <v>13</v>
      </c>
      <c r="B17" s="273" t="s">
        <v>520</v>
      </c>
      <c r="C17" s="276">
        <v>38595</v>
      </c>
      <c r="D17" s="273" t="s">
        <v>509</v>
      </c>
      <c r="E17" s="277">
        <v>49</v>
      </c>
      <c r="F17" s="274">
        <v>480200000</v>
      </c>
      <c r="G17" s="273" t="s">
        <v>490</v>
      </c>
    </row>
    <row r="18" spans="1:7">
      <c r="A18" s="273">
        <v>14</v>
      </c>
      <c r="B18" s="273" t="s">
        <v>510</v>
      </c>
      <c r="C18" s="276">
        <v>38353</v>
      </c>
      <c r="D18" s="273" t="s">
        <v>517</v>
      </c>
      <c r="E18" s="277">
        <v>18</v>
      </c>
      <c r="F18" s="274">
        <v>162000000</v>
      </c>
      <c r="G18" s="273" t="s">
        <v>494</v>
      </c>
    </row>
    <row r="19" spans="1:7">
      <c r="A19" s="273">
        <v>15</v>
      </c>
      <c r="B19" s="273" t="s">
        <v>515</v>
      </c>
      <c r="C19" s="276">
        <v>38980</v>
      </c>
      <c r="D19" s="273" t="s">
        <v>511</v>
      </c>
      <c r="E19" s="277">
        <v>-8</v>
      </c>
      <c r="F19" s="274">
        <v>76800000</v>
      </c>
      <c r="G19" s="273" t="s">
        <v>487</v>
      </c>
    </row>
    <row r="20" spans="1:7">
      <c r="A20" s="273">
        <v>16</v>
      </c>
      <c r="B20" s="273" t="s">
        <v>520</v>
      </c>
      <c r="C20" s="276">
        <v>38089</v>
      </c>
      <c r="D20" s="273" t="s">
        <v>519</v>
      </c>
      <c r="E20" s="277">
        <v>45</v>
      </c>
      <c r="F20" s="274">
        <v>2025000000</v>
      </c>
      <c r="G20" s="273" t="s">
        <v>487</v>
      </c>
    </row>
    <row r="21" spans="1:7">
      <c r="A21" s="273">
        <v>17</v>
      </c>
      <c r="B21" s="273" t="s">
        <v>516</v>
      </c>
      <c r="C21" s="276">
        <v>38837</v>
      </c>
      <c r="D21" s="273" t="s">
        <v>519</v>
      </c>
      <c r="E21" s="277">
        <v>66</v>
      </c>
      <c r="F21" s="274">
        <v>4356000000</v>
      </c>
      <c r="G21" s="273" t="s">
        <v>494</v>
      </c>
    </row>
    <row r="22" spans="1:7">
      <c r="A22" s="273">
        <v>18</v>
      </c>
      <c r="B22" s="273" t="s">
        <v>522</v>
      </c>
      <c r="C22" s="276">
        <v>38595</v>
      </c>
      <c r="D22" s="273" t="s">
        <v>509</v>
      </c>
      <c r="E22" s="277">
        <v>88</v>
      </c>
      <c r="F22" s="274">
        <v>1548800000</v>
      </c>
      <c r="G22" s="273" t="s">
        <v>512</v>
      </c>
    </row>
    <row r="23" spans="1:7">
      <c r="A23" s="273">
        <v>19</v>
      </c>
      <c r="B23" s="273" t="s">
        <v>522</v>
      </c>
      <c r="C23" s="276">
        <v>38287</v>
      </c>
      <c r="D23" s="273" t="s">
        <v>517</v>
      </c>
      <c r="E23" s="277">
        <v>78</v>
      </c>
      <c r="F23" s="274">
        <v>3042000000</v>
      </c>
      <c r="G23" s="273" t="s">
        <v>494</v>
      </c>
    </row>
    <row r="24" spans="1:7">
      <c r="A24" s="273">
        <v>20</v>
      </c>
      <c r="B24" s="273" t="s">
        <v>515</v>
      </c>
      <c r="C24" s="276">
        <v>38683</v>
      </c>
      <c r="D24" s="273" t="s">
        <v>509</v>
      </c>
      <c r="E24" s="277">
        <v>57</v>
      </c>
      <c r="F24" s="274">
        <v>649800000</v>
      </c>
      <c r="G24" s="273" t="s">
        <v>512</v>
      </c>
    </row>
    <row r="25" spans="1:7">
      <c r="A25" s="273">
        <v>21</v>
      </c>
      <c r="B25" s="273" t="s">
        <v>515</v>
      </c>
      <c r="C25" s="276">
        <v>38870</v>
      </c>
      <c r="D25" s="273" t="s">
        <v>519</v>
      </c>
      <c r="E25" s="277">
        <v>12</v>
      </c>
      <c r="F25" s="274">
        <v>144000000</v>
      </c>
      <c r="G25" s="273" t="s">
        <v>490</v>
      </c>
    </row>
    <row r="26" spans="1:7">
      <c r="A26" s="273">
        <v>22</v>
      </c>
      <c r="B26" s="273" t="s">
        <v>508</v>
      </c>
      <c r="C26" s="276">
        <v>38254</v>
      </c>
      <c r="D26" s="273" t="s">
        <v>517</v>
      </c>
      <c r="E26" s="277">
        <v>28</v>
      </c>
      <c r="F26" s="274">
        <v>392000000</v>
      </c>
      <c r="G26" s="273" t="s">
        <v>512</v>
      </c>
    </row>
    <row r="27" spans="1:7">
      <c r="A27" s="273">
        <v>23</v>
      </c>
      <c r="B27" s="273" t="s">
        <v>516</v>
      </c>
      <c r="C27" s="276">
        <v>38749</v>
      </c>
      <c r="D27" s="273" t="s">
        <v>519</v>
      </c>
      <c r="E27" s="277">
        <v>25</v>
      </c>
      <c r="F27" s="274">
        <v>625000000</v>
      </c>
      <c r="G27" s="273" t="s">
        <v>512</v>
      </c>
    </row>
    <row r="28" spans="1:7">
      <c r="A28" s="273">
        <v>26</v>
      </c>
      <c r="B28" s="273" t="s">
        <v>520</v>
      </c>
      <c r="C28" s="276">
        <v>39057</v>
      </c>
      <c r="D28" s="273" t="s">
        <v>509</v>
      </c>
      <c r="E28" s="277">
        <v>24</v>
      </c>
      <c r="F28" s="274">
        <v>115200000</v>
      </c>
      <c r="G28" s="273" t="s">
        <v>490</v>
      </c>
    </row>
    <row r="29" spans="1:7">
      <c r="A29" s="273">
        <v>27</v>
      </c>
      <c r="B29" s="273" t="s">
        <v>522</v>
      </c>
      <c r="C29" s="276">
        <v>38089</v>
      </c>
      <c r="D29" s="273" t="s">
        <v>514</v>
      </c>
      <c r="E29" s="277">
        <v>38</v>
      </c>
      <c r="F29" s="274">
        <v>288800000</v>
      </c>
      <c r="G29" s="273" t="s">
        <v>512</v>
      </c>
    </row>
    <row r="30" spans="1:7">
      <c r="A30" s="273">
        <v>28</v>
      </c>
      <c r="B30" s="273" t="s">
        <v>518</v>
      </c>
      <c r="C30" s="276">
        <v>38617</v>
      </c>
      <c r="D30" s="273" t="s">
        <v>511</v>
      </c>
      <c r="E30" s="277">
        <v>77</v>
      </c>
      <c r="F30" s="274">
        <v>7114800000</v>
      </c>
      <c r="G30" s="273" t="s">
        <v>512</v>
      </c>
    </row>
    <row r="31" spans="1:7">
      <c r="A31" s="273">
        <v>32</v>
      </c>
      <c r="B31" s="273" t="s">
        <v>518</v>
      </c>
      <c r="C31" s="276">
        <v>38804</v>
      </c>
      <c r="D31" s="273" t="s">
        <v>509</v>
      </c>
      <c r="E31" s="277">
        <v>53</v>
      </c>
      <c r="F31" s="274">
        <v>561800000</v>
      </c>
      <c r="G31" s="273" t="s">
        <v>512</v>
      </c>
    </row>
    <row r="32" spans="1:7">
      <c r="A32" s="273">
        <v>33</v>
      </c>
      <c r="B32" s="273" t="s">
        <v>523</v>
      </c>
      <c r="C32" s="276">
        <v>38155</v>
      </c>
      <c r="D32" s="273" t="s">
        <v>519</v>
      </c>
      <c r="E32" s="277">
        <v>41</v>
      </c>
      <c r="F32" s="274">
        <v>1681000000</v>
      </c>
      <c r="G32" s="273" t="s">
        <v>490</v>
      </c>
    </row>
    <row r="33" spans="1:7">
      <c r="A33" s="273">
        <v>34</v>
      </c>
      <c r="B33" s="273" t="s">
        <v>515</v>
      </c>
      <c r="C33" s="276">
        <v>38969</v>
      </c>
      <c r="D33" s="273" t="s">
        <v>519</v>
      </c>
      <c r="E33" s="277">
        <v>19</v>
      </c>
      <c r="F33" s="274">
        <v>361000000</v>
      </c>
      <c r="G33" s="273" t="s">
        <v>490</v>
      </c>
    </row>
    <row r="34" spans="1:7">
      <c r="A34" s="273">
        <v>39</v>
      </c>
      <c r="B34" s="273" t="s">
        <v>523</v>
      </c>
      <c r="C34" s="276">
        <v>38771</v>
      </c>
      <c r="D34" s="273" t="s">
        <v>511</v>
      </c>
      <c r="E34" s="277">
        <v>-9</v>
      </c>
      <c r="F34" s="274">
        <v>97200000</v>
      </c>
      <c r="G34" s="273" t="s">
        <v>490</v>
      </c>
    </row>
    <row r="35" spans="1:7">
      <c r="A35" s="273">
        <v>40</v>
      </c>
      <c r="B35" s="273" t="s">
        <v>510</v>
      </c>
      <c r="C35" s="276">
        <v>38892</v>
      </c>
      <c r="D35" s="273" t="s">
        <v>511</v>
      </c>
      <c r="E35" s="277">
        <v>38</v>
      </c>
      <c r="F35" s="274">
        <v>1732800000</v>
      </c>
      <c r="G35" s="273" t="s">
        <v>494</v>
      </c>
    </row>
    <row r="36" spans="1:7">
      <c r="A36" s="273">
        <v>41</v>
      </c>
      <c r="B36" s="273" t="s">
        <v>520</v>
      </c>
      <c r="C36" s="276">
        <v>38023</v>
      </c>
      <c r="D36" s="273" t="s">
        <v>517</v>
      </c>
      <c r="E36" s="277">
        <v>25</v>
      </c>
      <c r="F36" s="274">
        <v>312500000</v>
      </c>
      <c r="G36" s="273" t="s">
        <v>494</v>
      </c>
    </row>
    <row r="37" spans="1:7">
      <c r="A37" s="273">
        <v>42</v>
      </c>
      <c r="B37" s="273" t="s">
        <v>520</v>
      </c>
      <c r="C37" s="276">
        <v>38452</v>
      </c>
      <c r="D37" s="273" t="s">
        <v>519</v>
      </c>
      <c r="E37" s="277">
        <v>19</v>
      </c>
      <c r="F37" s="274">
        <v>361000000</v>
      </c>
      <c r="G37" s="273" t="s">
        <v>512</v>
      </c>
    </row>
    <row r="38" spans="1:7">
      <c r="A38" s="273">
        <v>43</v>
      </c>
      <c r="B38" s="273" t="s">
        <v>508</v>
      </c>
      <c r="C38" s="276">
        <v>38078</v>
      </c>
      <c r="D38" s="273" t="s">
        <v>511</v>
      </c>
      <c r="E38" s="277">
        <v>86</v>
      </c>
      <c r="F38" s="274">
        <v>8875200000</v>
      </c>
      <c r="G38" s="273" t="s">
        <v>490</v>
      </c>
    </row>
    <row r="39" spans="1:7">
      <c r="A39" s="273">
        <v>44</v>
      </c>
      <c r="B39" s="273" t="s">
        <v>516</v>
      </c>
      <c r="C39" s="276">
        <v>38144</v>
      </c>
      <c r="D39" s="273" t="s">
        <v>509</v>
      </c>
      <c r="E39" s="277">
        <v>55</v>
      </c>
      <c r="F39" s="274">
        <v>605000000</v>
      </c>
      <c r="G39" s="273" t="s">
        <v>512</v>
      </c>
    </row>
    <row r="40" spans="1:7">
      <c r="A40" s="273">
        <v>45</v>
      </c>
      <c r="B40" s="273" t="s">
        <v>520</v>
      </c>
      <c r="C40" s="276">
        <v>38980</v>
      </c>
      <c r="D40" s="273" t="s">
        <v>509</v>
      </c>
      <c r="E40" s="277">
        <v>2</v>
      </c>
      <c r="F40" s="274">
        <v>800000</v>
      </c>
      <c r="G40" s="273" t="s">
        <v>487</v>
      </c>
    </row>
    <row r="41" spans="1:7">
      <c r="A41" s="273">
        <v>46</v>
      </c>
      <c r="B41" s="273" t="s">
        <v>513</v>
      </c>
      <c r="C41" s="276">
        <v>38573</v>
      </c>
      <c r="D41" s="273" t="s">
        <v>519</v>
      </c>
      <c r="E41" s="277">
        <v>93</v>
      </c>
      <c r="F41" s="274">
        <v>8649000000</v>
      </c>
      <c r="G41" s="273" t="s">
        <v>487</v>
      </c>
    </row>
    <row r="42" spans="1:7">
      <c r="A42" s="273">
        <v>47</v>
      </c>
      <c r="B42" s="273" t="s">
        <v>515</v>
      </c>
      <c r="C42" s="276">
        <v>38254</v>
      </c>
      <c r="D42" s="273" t="s">
        <v>517</v>
      </c>
      <c r="E42" s="277">
        <v>14</v>
      </c>
      <c r="F42" s="274">
        <v>98000000</v>
      </c>
      <c r="G42" s="273" t="s">
        <v>490</v>
      </c>
    </row>
    <row r="43" spans="1:7">
      <c r="A43" s="273">
        <v>48</v>
      </c>
      <c r="B43" s="273" t="s">
        <v>520</v>
      </c>
      <c r="C43" s="276">
        <v>38496</v>
      </c>
      <c r="D43" s="273" t="s">
        <v>517</v>
      </c>
      <c r="E43" s="277">
        <v>37</v>
      </c>
      <c r="F43" s="274">
        <v>684500000</v>
      </c>
      <c r="G43" s="273" t="s">
        <v>494</v>
      </c>
    </row>
    <row r="44" spans="1:7">
      <c r="A44" s="273">
        <v>49</v>
      </c>
      <c r="B44" s="273" t="s">
        <v>508</v>
      </c>
      <c r="C44" s="276">
        <v>38309</v>
      </c>
      <c r="D44" s="273" t="s">
        <v>511</v>
      </c>
      <c r="E44" s="277">
        <v>63</v>
      </c>
      <c r="F44" s="274">
        <v>4762800000</v>
      </c>
      <c r="G44" s="273" t="s">
        <v>490</v>
      </c>
    </row>
    <row r="45" spans="1:7">
      <c r="A45" s="273">
        <v>50</v>
      </c>
      <c r="B45" s="273" t="s">
        <v>515</v>
      </c>
      <c r="C45" s="276">
        <v>38309</v>
      </c>
      <c r="D45" s="273" t="s">
        <v>509</v>
      </c>
      <c r="E45" s="277">
        <v>1</v>
      </c>
      <c r="F45" s="274">
        <v>200000</v>
      </c>
      <c r="G45" s="273" t="s">
        <v>490</v>
      </c>
    </row>
    <row r="46" spans="1:7">
      <c r="A46" s="273">
        <v>51</v>
      </c>
      <c r="B46" s="273" t="s">
        <v>515</v>
      </c>
      <c r="C46" s="276">
        <v>38518</v>
      </c>
      <c r="D46" s="273" t="s">
        <v>517</v>
      </c>
      <c r="E46" s="277">
        <v>24</v>
      </c>
      <c r="F46" s="274">
        <v>288000000</v>
      </c>
      <c r="G46" s="273" t="s">
        <v>512</v>
      </c>
    </row>
    <row r="47" spans="1:7">
      <c r="A47" s="273">
        <v>52</v>
      </c>
      <c r="B47" s="273" t="s">
        <v>510</v>
      </c>
      <c r="C47" s="276">
        <v>37990</v>
      </c>
      <c r="D47" s="273" t="s">
        <v>517</v>
      </c>
      <c r="E47" s="277">
        <v>83</v>
      </c>
      <c r="F47" s="274">
        <v>3444500000</v>
      </c>
      <c r="G47" s="273" t="s">
        <v>512</v>
      </c>
    </row>
    <row r="48" spans="1:7">
      <c r="A48" s="273">
        <v>53</v>
      </c>
      <c r="B48" s="273" t="s">
        <v>523</v>
      </c>
      <c r="C48" s="276">
        <v>38540</v>
      </c>
      <c r="D48" s="273" t="s">
        <v>517</v>
      </c>
      <c r="E48" s="277">
        <v>49</v>
      </c>
      <c r="F48" s="274">
        <v>1200500000</v>
      </c>
      <c r="G48" s="273" t="s">
        <v>512</v>
      </c>
    </row>
    <row r="49" spans="1:7">
      <c r="A49" s="273">
        <v>54</v>
      </c>
      <c r="B49" s="273" t="s">
        <v>518</v>
      </c>
      <c r="C49" s="276">
        <v>38452</v>
      </c>
      <c r="D49" s="273" t="s">
        <v>509</v>
      </c>
      <c r="E49" s="277">
        <v>26</v>
      </c>
      <c r="F49" s="274">
        <v>135200000</v>
      </c>
      <c r="G49" s="273" t="s">
        <v>490</v>
      </c>
    </row>
    <row r="50" spans="1:7">
      <c r="A50" s="273">
        <v>55</v>
      </c>
      <c r="B50" s="273" t="s">
        <v>522</v>
      </c>
      <c r="C50" s="276">
        <v>38859</v>
      </c>
      <c r="D50" s="273" t="s">
        <v>509</v>
      </c>
      <c r="E50" s="277">
        <v>35</v>
      </c>
      <c r="F50" s="274">
        <v>245000000</v>
      </c>
      <c r="G50" s="273" t="s">
        <v>490</v>
      </c>
    </row>
    <row r="51" spans="1:7">
      <c r="A51" s="273">
        <v>56</v>
      </c>
      <c r="B51" s="273" t="s">
        <v>518</v>
      </c>
      <c r="C51" s="276">
        <v>38089</v>
      </c>
      <c r="D51" s="273" t="s">
        <v>509</v>
      </c>
      <c r="E51" s="277">
        <v>8</v>
      </c>
      <c r="F51" s="274">
        <v>12800000</v>
      </c>
      <c r="G51" s="273" t="s">
        <v>494</v>
      </c>
    </row>
    <row r="52" spans="1:7">
      <c r="A52" s="273">
        <v>57</v>
      </c>
      <c r="B52" s="273" t="s">
        <v>523</v>
      </c>
      <c r="C52" s="276">
        <v>38166</v>
      </c>
      <c r="D52" s="273" t="s">
        <v>519</v>
      </c>
      <c r="E52" s="277">
        <v>49</v>
      </c>
      <c r="F52" s="274">
        <v>2401000000</v>
      </c>
      <c r="G52" s="273" t="s">
        <v>512</v>
      </c>
    </row>
    <row r="53" spans="1:7">
      <c r="A53" s="273">
        <v>58</v>
      </c>
      <c r="B53" s="273" t="s">
        <v>518</v>
      </c>
      <c r="C53" s="276">
        <v>38089</v>
      </c>
      <c r="D53" s="273" t="s">
        <v>511</v>
      </c>
      <c r="E53" s="277">
        <v>34</v>
      </c>
      <c r="F53" s="274">
        <v>1387200000</v>
      </c>
      <c r="G53" s="273" t="s">
        <v>487</v>
      </c>
    </row>
    <row r="54" spans="1:7">
      <c r="A54" s="273">
        <v>59</v>
      </c>
      <c r="B54" s="273" t="s">
        <v>518</v>
      </c>
      <c r="C54" s="276">
        <v>38694</v>
      </c>
      <c r="D54" s="273" t="s">
        <v>509</v>
      </c>
      <c r="E54" s="277">
        <v>8</v>
      </c>
      <c r="F54" s="274">
        <v>12800000</v>
      </c>
      <c r="G54" s="273" t="s">
        <v>512</v>
      </c>
    </row>
    <row r="55" spans="1:7">
      <c r="A55" s="273">
        <v>60</v>
      </c>
      <c r="B55" s="273" t="s">
        <v>522</v>
      </c>
      <c r="C55" s="276">
        <v>38287</v>
      </c>
      <c r="D55" s="273" t="s">
        <v>519</v>
      </c>
      <c r="E55" s="277">
        <v>89</v>
      </c>
      <c r="F55" s="274">
        <v>7921000000</v>
      </c>
      <c r="G55" s="273" t="s">
        <v>487</v>
      </c>
    </row>
    <row r="56" spans="1:7">
      <c r="A56" s="273">
        <v>61</v>
      </c>
      <c r="B56" s="273" t="s">
        <v>516</v>
      </c>
      <c r="C56" s="276">
        <v>38672</v>
      </c>
      <c r="D56" s="273" t="s">
        <v>511</v>
      </c>
      <c r="E56" s="277">
        <v>62</v>
      </c>
      <c r="F56" s="274">
        <v>4612800000</v>
      </c>
      <c r="G56" s="273" t="s">
        <v>512</v>
      </c>
    </row>
    <row r="57" spans="1:7">
      <c r="A57" s="273">
        <v>62</v>
      </c>
      <c r="B57" s="273" t="s">
        <v>520</v>
      </c>
      <c r="C57" s="276">
        <v>38210</v>
      </c>
      <c r="D57" s="273" t="s">
        <v>511</v>
      </c>
      <c r="E57" s="277">
        <v>23</v>
      </c>
      <c r="F57" s="274">
        <v>634800000</v>
      </c>
      <c r="G57" s="273" t="s">
        <v>494</v>
      </c>
    </row>
    <row r="58" spans="1:7">
      <c r="A58" s="273">
        <v>63</v>
      </c>
      <c r="B58" s="273" t="s">
        <v>523</v>
      </c>
      <c r="C58" s="276">
        <v>38155</v>
      </c>
      <c r="D58" s="273" t="s">
        <v>517</v>
      </c>
      <c r="E58" s="277">
        <v>95</v>
      </c>
      <c r="F58" s="274">
        <v>4512500000</v>
      </c>
      <c r="G58" s="273" t="s">
        <v>512</v>
      </c>
    </row>
    <row r="59" spans="1:7">
      <c r="A59" s="273">
        <v>64</v>
      </c>
      <c r="B59" s="273" t="s">
        <v>520</v>
      </c>
      <c r="C59" s="276">
        <v>38848</v>
      </c>
      <c r="D59" s="273" t="s">
        <v>517</v>
      </c>
      <c r="E59" s="277">
        <v>41</v>
      </c>
      <c r="F59" s="274">
        <v>840500000</v>
      </c>
      <c r="G59" s="273" t="s">
        <v>494</v>
      </c>
    </row>
    <row r="60" spans="1:7">
      <c r="A60" s="273">
        <v>65</v>
      </c>
      <c r="B60" s="273" t="s">
        <v>513</v>
      </c>
      <c r="C60" s="276">
        <v>38452</v>
      </c>
      <c r="D60" s="273" t="s">
        <v>509</v>
      </c>
      <c r="E60" s="277">
        <v>-6</v>
      </c>
      <c r="F60" s="274">
        <v>7200000</v>
      </c>
      <c r="G60" s="273" t="s">
        <v>512</v>
      </c>
    </row>
    <row r="61" spans="1:7">
      <c r="A61" s="273">
        <v>66</v>
      </c>
      <c r="B61" s="273" t="s">
        <v>508</v>
      </c>
      <c r="C61" s="276">
        <v>38353</v>
      </c>
      <c r="D61" s="273" t="s">
        <v>519</v>
      </c>
      <c r="E61" s="277">
        <v>84</v>
      </c>
      <c r="F61" s="274">
        <v>7056000000</v>
      </c>
      <c r="G61" s="273" t="s">
        <v>494</v>
      </c>
    </row>
    <row r="62" spans="1:7">
      <c r="A62" s="273">
        <v>67</v>
      </c>
      <c r="B62" s="273" t="s">
        <v>510</v>
      </c>
      <c r="C62" s="276">
        <v>38661</v>
      </c>
      <c r="D62" s="273" t="s">
        <v>511</v>
      </c>
      <c r="E62" s="277">
        <v>63</v>
      </c>
      <c r="F62" s="274">
        <v>4762800000</v>
      </c>
      <c r="G62" s="273" t="s">
        <v>494</v>
      </c>
    </row>
    <row r="63" spans="1:7">
      <c r="A63" s="273">
        <v>68</v>
      </c>
      <c r="B63" s="273" t="s">
        <v>515</v>
      </c>
      <c r="C63" s="276">
        <v>38914</v>
      </c>
      <c r="D63" s="273" t="s">
        <v>509</v>
      </c>
      <c r="E63" s="277">
        <v>0</v>
      </c>
      <c r="F63" s="274">
        <v>0</v>
      </c>
      <c r="G63" s="273" t="s">
        <v>490</v>
      </c>
    </row>
    <row r="64" spans="1:7">
      <c r="A64" s="273">
        <v>69</v>
      </c>
      <c r="B64" s="273" t="s">
        <v>518</v>
      </c>
      <c r="C64" s="276">
        <v>38375</v>
      </c>
      <c r="D64" s="273" t="s">
        <v>517</v>
      </c>
      <c r="E64" s="277">
        <v>73</v>
      </c>
      <c r="F64" s="274">
        <v>2664500000</v>
      </c>
      <c r="G64" s="273" t="s">
        <v>487</v>
      </c>
    </row>
    <row r="65" spans="1:7">
      <c r="A65" s="273">
        <v>70</v>
      </c>
      <c r="B65" s="273" t="s">
        <v>520</v>
      </c>
      <c r="C65" s="276">
        <v>38342</v>
      </c>
      <c r="D65" s="273" t="s">
        <v>517</v>
      </c>
      <c r="E65" s="277">
        <v>95</v>
      </c>
      <c r="F65" s="274">
        <v>4512500000</v>
      </c>
      <c r="G65" s="273" t="s">
        <v>512</v>
      </c>
    </row>
    <row r="66" spans="1:7">
      <c r="A66" s="273">
        <v>71</v>
      </c>
      <c r="B66" s="273" t="s">
        <v>513</v>
      </c>
      <c r="C66" s="276">
        <v>38672</v>
      </c>
      <c r="D66" s="273" t="s">
        <v>514</v>
      </c>
      <c r="E66" s="277">
        <v>93</v>
      </c>
      <c r="F66" s="274">
        <v>1729800000</v>
      </c>
      <c r="G66" s="273" t="s">
        <v>490</v>
      </c>
    </row>
    <row r="67" spans="1:7">
      <c r="A67" s="273">
        <v>72</v>
      </c>
      <c r="B67" s="273" t="s">
        <v>515</v>
      </c>
      <c r="C67" s="276">
        <v>38155</v>
      </c>
      <c r="D67" s="273" t="s">
        <v>514</v>
      </c>
      <c r="E67" s="277">
        <v>54</v>
      </c>
      <c r="F67" s="274">
        <v>583200000</v>
      </c>
      <c r="G67" s="273" t="s">
        <v>494</v>
      </c>
    </row>
    <row r="68" spans="1:7">
      <c r="A68" s="273">
        <v>73</v>
      </c>
      <c r="B68" s="273" t="s">
        <v>518</v>
      </c>
      <c r="C68" s="276">
        <v>38529</v>
      </c>
      <c r="D68" s="273" t="s">
        <v>511</v>
      </c>
      <c r="E68" s="277">
        <v>33</v>
      </c>
      <c r="F68" s="274">
        <v>1306800000</v>
      </c>
      <c r="G68" s="273" t="s">
        <v>494</v>
      </c>
    </row>
    <row r="69" spans="1:7">
      <c r="A69" s="273">
        <v>74</v>
      </c>
      <c r="B69" s="273" t="s">
        <v>513</v>
      </c>
      <c r="C69" s="276">
        <v>38089</v>
      </c>
      <c r="D69" s="273" t="s">
        <v>519</v>
      </c>
      <c r="E69" s="277">
        <v>48</v>
      </c>
      <c r="F69" s="274">
        <v>2304000000</v>
      </c>
      <c r="G69" s="273" t="s">
        <v>490</v>
      </c>
    </row>
    <row r="70" spans="1:7">
      <c r="A70" s="273">
        <v>75</v>
      </c>
      <c r="B70" s="273" t="s">
        <v>522</v>
      </c>
      <c r="C70" s="276">
        <v>38375</v>
      </c>
      <c r="D70" s="273" t="s">
        <v>517</v>
      </c>
      <c r="E70" s="277">
        <v>-7</v>
      </c>
      <c r="F70" s="274">
        <v>24500000</v>
      </c>
      <c r="G70" s="273" t="s">
        <v>512</v>
      </c>
    </row>
    <row r="71" spans="1:7">
      <c r="A71" s="273">
        <v>76</v>
      </c>
      <c r="B71" s="273" t="s">
        <v>516</v>
      </c>
      <c r="C71" s="276">
        <v>38782</v>
      </c>
      <c r="D71" s="273" t="s">
        <v>511</v>
      </c>
      <c r="E71" s="277">
        <v>-2</v>
      </c>
      <c r="F71" s="274">
        <v>4800000</v>
      </c>
      <c r="G71" s="273" t="s">
        <v>490</v>
      </c>
    </row>
    <row r="72" spans="1:7">
      <c r="A72" s="273">
        <v>77</v>
      </c>
      <c r="B72" s="273" t="s">
        <v>518</v>
      </c>
      <c r="C72" s="276">
        <v>38001</v>
      </c>
      <c r="D72" s="273" t="s">
        <v>519</v>
      </c>
      <c r="E72" s="277">
        <v>27</v>
      </c>
      <c r="F72" s="274">
        <v>729000000</v>
      </c>
      <c r="G72" s="273" t="s">
        <v>487</v>
      </c>
    </row>
    <row r="73" spans="1:7">
      <c r="A73" s="273">
        <v>78</v>
      </c>
      <c r="B73" s="273" t="s">
        <v>520</v>
      </c>
      <c r="C73" s="276">
        <v>39068</v>
      </c>
      <c r="D73" s="273" t="s">
        <v>511</v>
      </c>
      <c r="E73" s="277">
        <v>56</v>
      </c>
      <c r="F73" s="274">
        <v>3763200000</v>
      </c>
      <c r="G73" s="273" t="s">
        <v>494</v>
      </c>
    </row>
    <row r="74" spans="1:7">
      <c r="A74" s="273">
        <v>79</v>
      </c>
      <c r="B74" s="273" t="s">
        <v>518</v>
      </c>
      <c r="C74" s="276">
        <v>38397</v>
      </c>
      <c r="D74" s="273" t="s">
        <v>519</v>
      </c>
      <c r="E74" s="277">
        <v>70</v>
      </c>
      <c r="F74" s="274">
        <v>4900000000</v>
      </c>
      <c r="G74" s="273" t="s">
        <v>494</v>
      </c>
    </row>
    <row r="75" spans="1:7">
      <c r="A75" s="273">
        <v>80</v>
      </c>
      <c r="B75" s="273" t="s">
        <v>522</v>
      </c>
      <c r="C75" s="276">
        <v>38441</v>
      </c>
      <c r="D75" s="273" t="s">
        <v>519</v>
      </c>
      <c r="E75" s="277">
        <v>16</v>
      </c>
      <c r="F75" s="274">
        <v>256000000</v>
      </c>
      <c r="G75" s="273" t="s">
        <v>490</v>
      </c>
    </row>
    <row r="76" spans="1:7">
      <c r="A76" s="273">
        <v>81</v>
      </c>
      <c r="B76" s="273" t="s">
        <v>522</v>
      </c>
      <c r="C76" s="276">
        <v>38727</v>
      </c>
      <c r="D76" s="273" t="s">
        <v>509</v>
      </c>
      <c r="E76" s="277">
        <v>69</v>
      </c>
      <c r="F76" s="274">
        <v>952200000</v>
      </c>
      <c r="G76" s="273" t="s">
        <v>487</v>
      </c>
    </row>
    <row r="77" spans="1:7">
      <c r="A77" s="273">
        <v>82</v>
      </c>
      <c r="B77" s="273" t="s">
        <v>516</v>
      </c>
      <c r="C77" s="276">
        <v>38562</v>
      </c>
      <c r="D77" s="273" t="s">
        <v>511</v>
      </c>
      <c r="E77" s="277">
        <v>67</v>
      </c>
      <c r="F77" s="274">
        <v>5386800000</v>
      </c>
      <c r="G77" s="273" t="s">
        <v>512</v>
      </c>
    </row>
    <row r="78" spans="1:7">
      <c r="A78" s="273">
        <v>83</v>
      </c>
      <c r="B78" s="273" t="s">
        <v>523</v>
      </c>
      <c r="C78" s="276">
        <v>38298</v>
      </c>
      <c r="D78" s="273" t="s">
        <v>511</v>
      </c>
      <c r="E78" s="277">
        <v>82</v>
      </c>
      <c r="F78" s="274">
        <v>8068800000</v>
      </c>
      <c r="G78" s="273" t="s">
        <v>490</v>
      </c>
    </row>
    <row r="79" spans="1:7">
      <c r="A79" s="273">
        <v>84</v>
      </c>
      <c r="B79" s="273" t="s">
        <v>513</v>
      </c>
      <c r="C79" s="276">
        <v>38991</v>
      </c>
      <c r="D79" s="273" t="s">
        <v>517</v>
      </c>
      <c r="E79" s="277">
        <v>73</v>
      </c>
      <c r="F79" s="274">
        <v>2664500000</v>
      </c>
      <c r="G79" s="273" t="s">
        <v>490</v>
      </c>
    </row>
    <row r="80" spans="1:7">
      <c r="A80" s="273">
        <v>85</v>
      </c>
      <c r="B80" s="273" t="s">
        <v>523</v>
      </c>
      <c r="C80" s="276">
        <v>38034</v>
      </c>
      <c r="D80" s="273" t="s">
        <v>511</v>
      </c>
      <c r="E80" s="277">
        <v>80</v>
      </c>
      <c r="F80" s="274">
        <v>7680000000</v>
      </c>
      <c r="G80" s="273" t="s">
        <v>494</v>
      </c>
    </row>
    <row r="81" spans="1:7">
      <c r="A81" s="273">
        <v>86</v>
      </c>
      <c r="B81" s="273" t="s">
        <v>522</v>
      </c>
      <c r="C81" s="276">
        <v>38573</v>
      </c>
      <c r="D81" s="273" t="s">
        <v>517</v>
      </c>
      <c r="E81" s="277">
        <v>-2</v>
      </c>
      <c r="F81" s="274">
        <v>2000000</v>
      </c>
      <c r="G81" s="273" t="s">
        <v>487</v>
      </c>
    </row>
    <row r="82" spans="1:7">
      <c r="A82" s="273">
        <v>87</v>
      </c>
      <c r="B82" s="273" t="s">
        <v>520</v>
      </c>
      <c r="C82" s="276">
        <v>38595</v>
      </c>
      <c r="D82" s="273" t="s">
        <v>517</v>
      </c>
      <c r="E82" s="277">
        <v>5</v>
      </c>
      <c r="F82" s="274">
        <v>12500000</v>
      </c>
      <c r="G82" s="273" t="s">
        <v>487</v>
      </c>
    </row>
    <row r="83" spans="1:7">
      <c r="A83" s="273">
        <v>88</v>
      </c>
      <c r="B83" s="273" t="s">
        <v>515</v>
      </c>
      <c r="C83" s="276">
        <v>38705</v>
      </c>
      <c r="D83" s="273" t="s">
        <v>517</v>
      </c>
      <c r="E83" s="277">
        <v>26</v>
      </c>
      <c r="F83" s="274">
        <v>338000000</v>
      </c>
      <c r="G83" s="273" t="s">
        <v>494</v>
      </c>
    </row>
    <row r="84" spans="1:7">
      <c r="A84" s="273">
        <v>89</v>
      </c>
      <c r="B84" s="273" t="s">
        <v>523</v>
      </c>
      <c r="C84" s="276">
        <v>38430</v>
      </c>
      <c r="D84" s="273" t="s">
        <v>511</v>
      </c>
      <c r="E84" s="277">
        <v>1</v>
      </c>
      <c r="F84" s="274">
        <v>1200000</v>
      </c>
      <c r="G84" s="273" t="s">
        <v>512</v>
      </c>
    </row>
    <row r="85" spans="1:7">
      <c r="A85" s="273">
        <v>90</v>
      </c>
      <c r="B85" s="273" t="s">
        <v>523</v>
      </c>
      <c r="C85" s="276">
        <v>38881</v>
      </c>
      <c r="D85" s="273" t="s">
        <v>514</v>
      </c>
      <c r="E85" s="277">
        <v>-3</v>
      </c>
      <c r="F85" s="274">
        <v>1800000</v>
      </c>
      <c r="G85" s="273" t="s">
        <v>494</v>
      </c>
    </row>
    <row r="86" spans="1:7">
      <c r="A86" s="273">
        <v>91</v>
      </c>
      <c r="B86" s="273" t="s">
        <v>508</v>
      </c>
      <c r="C86" s="276">
        <v>38947</v>
      </c>
      <c r="D86" s="273" t="s">
        <v>517</v>
      </c>
      <c r="E86" s="277">
        <v>83</v>
      </c>
      <c r="F86" s="274">
        <v>3444500000</v>
      </c>
      <c r="G86" s="273" t="s">
        <v>494</v>
      </c>
    </row>
    <row r="87" spans="1:7">
      <c r="A87" s="273">
        <v>92</v>
      </c>
      <c r="B87" s="273" t="s">
        <v>522</v>
      </c>
      <c r="C87" s="276">
        <v>38133</v>
      </c>
      <c r="D87" s="273" t="s">
        <v>519</v>
      </c>
      <c r="E87" s="277">
        <v>33</v>
      </c>
      <c r="F87" s="274">
        <v>1089000000</v>
      </c>
      <c r="G87" s="273" t="s">
        <v>512</v>
      </c>
    </row>
    <row r="88" spans="1:7">
      <c r="A88" s="273">
        <v>93</v>
      </c>
      <c r="B88" s="273" t="s">
        <v>515</v>
      </c>
      <c r="C88" s="276">
        <v>38089</v>
      </c>
      <c r="D88" s="273" t="s">
        <v>511</v>
      </c>
      <c r="E88" s="277">
        <v>62</v>
      </c>
      <c r="F88" s="274">
        <v>4612800000</v>
      </c>
      <c r="G88" s="273" t="s">
        <v>490</v>
      </c>
    </row>
    <row r="89" spans="1:7">
      <c r="A89" s="273">
        <v>94</v>
      </c>
      <c r="B89" s="273" t="s">
        <v>516</v>
      </c>
      <c r="C89" s="276">
        <v>38848</v>
      </c>
      <c r="D89" s="273" t="s">
        <v>517</v>
      </c>
      <c r="E89" s="277">
        <v>58</v>
      </c>
      <c r="F89" s="274">
        <v>1682000000</v>
      </c>
      <c r="G89" s="273" t="s">
        <v>512</v>
      </c>
    </row>
    <row r="90" spans="1:7">
      <c r="A90" s="273">
        <v>95</v>
      </c>
      <c r="B90" s="273" t="s">
        <v>520</v>
      </c>
      <c r="C90" s="276">
        <v>38584</v>
      </c>
      <c r="D90" s="273" t="s">
        <v>511</v>
      </c>
      <c r="E90" s="277">
        <v>28</v>
      </c>
      <c r="F90" s="274">
        <v>940800000</v>
      </c>
      <c r="G90" s="273" t="s">
        <v>494</v>
      </c>
    </row>
    <row r="91" spans="1:7">
      <c r="A91" s="273">
        <v>96</v>
      </c>
      <c r="B91" s="273" t="s">
        <v>522</v>
      </c>
      <c r="C91" s="276">
        <v>39068</v>
      </c>
      <c r="D91" s="273" t="s">
        <v>509</v>
      </c>
      <c r="E91" s="277">
        <v>33</v>
      </c>
      <c r="F91" s="274">
        <v>217800000</v>
      </c>
      <c r="G91" s="273" t="s">
        <v>490</v>
      </c>
    </row>
    <row r="92" spans="1:7">
      <c r="A92" s="273">
        <v>97</v>
      </c>
      <c r="B92" s="273" t="s">
        <v>518</v>
      </c>
      <c r="C92" s="276">
        <v>39046</v>
      </c>
      <c r="D92" s="273" t="s">
        <v>511</v>
      </c>
      <c r="E92" s="277">
        <v>92</v>
      </c>
      <c r="F92" s="274">
        <v>10156800000</v>
      </c>
      <c r="G92" s="273" t="s">
        <v>494</v>
      </c>
    </row>
    <row r="93" spans="1:7">
      <c r="A93" s="273">
        <v>98</v>
      </c>
      <c r="B93" s="273" t="s">
        <v>522</v>
      </c>
      <c r="C93" s="276">
        <v>38089</v>
      </c>
      <c r="D93" s="273" t="s">
        <v>509</v>
      </c>
      <c r="E93" s="277">
        <v>92</v>
      </c>
      <c r="F93" s="274">
        <v>1692800000</v>
      </c>
      <c r="G93" s="273" t="s">
        <v>487</v>
      </c>
    </row>
    <row r="94" spans="1:7">
      <c r="A94" s="273">
        <v>99</v>
      </c>
      <c r="B94" s="273" t="s">
        <v>516</v>
      </c>
      <c r="C94" s="276">
        <v>38738</v>
      </c>
      <c r="D94" s="273" t="s">
        <v>509</v>
      </c>
      <c r="E94" s="277">
        <v>75</v>
      </c>
      <c r="F94" s="274">
        <v>1125000000</v>
      </c>
      <c r="G94" s="273" t="s">
        <v>494</v>
      </c>
    </row>
    <row r="95" spans="1:7">
      <c r="A95" s="273">
        <v>100</v>
      </c>
      <c r="B95" s="273" t="s">
        <v>508</v>
      </c>
      <c r="C95" s="276">
        <v>38628</v>
      </c>
      <c r="D95" s="273" t="s">
        <v>517</v>
      </c>
      <c r="E95" s="277">
        <v>74</v>
      </c>
      <c r="F95" s="274">
        <v>2738000000</v>
      </c>
      <c r="G95" s="273" t="s">
        <v>490</v>
      </c>
    </row>
    <row r="96" spans="1:7">
      <c r="A96" s="273">
        <v>101</v>
      </c>
      <c r="B96" s="273" t="s">
        <v>515</v>
      </c>
      <c r="C96" s="276">
        <v>38001</v>
      </c>
      <c r="D96" s="273" t="s">
        <v>511</v>
      </c>
      <c r="E96" s="277">
        <v>67</v>
      </c>
      <c r="F96" s="274">
        <v>5386800000</v>
      </c>
      <c r="G96" s="273" t="s">
        <v>490</v>
      </c>
    </row>
    <row r="97" spans="1:7">
      <c r="A97" s="273">
        <v>102</v>
      </c>
      <c r="B97" s="273" t="s">
        <v>518</v>
      </c>
      <c r="C97" s="276">
        <v>38210</v>
      </c>
      <c r="D97" s="273" t="s">
        <v>511</v>
      </c>
      <c r="E97" s="277">
        <v>16</v>
      </c>
      <c r="F97" s="274">
        <v>307200000</v>
      </c>
      <c r="G97" s="273" t="s">
        <v>494</v>
      </c>
    </row>
    <row r="98" spans="1:7">
      <c r="A98" s="273">
        <v>103</v>
      </c>
      <c r="B98" s="273" t="s">
        <v>510</v>
      </c>
      <c r="C98" s="276">
        <v>38485</v>
      </c>
      <c r="D98" s="273" t="s">
        <v>511</v>
      </c>
      <c r="E98" s="277">
        <v>90</v>
      </c>
      <c r="F98" s="274">
        <v>9720000000</v>
      </c>
      <c r="G98" s="273" t="s">
        <v>490</v>
      </c>
    </row>
    <row r="99" spans="1:7">
      <c r="A99" s="273">
        <v>104</v>
      </c>
      <c r="B99" s="273" t="s">
        <v>522</v>
      </c>
      <c r="C99" s="276">
        <v>38793</v>
      </c>
      <c r="D99" s="273" t="s">
        <v>514</v>
      </c>
      <c r="E99" s="277">
        <v>-8</v>
      </c>
      <c r="F99" s="274">
        <v>12800000</v>
      </c>
      <c r="G99" s="273" t="s">
        <v>490</v>
      </c>
    </row>
    <row r="100" spans="1:7">
      <c r="A100" s="273">
        <v>105</v>
      </c>
      <c r="B100" s="273" t="s">
        <v>518</v>
      </c>
      <c r="C100" s="276">
        <v>38243</v>
      </c>
      <c r="D100" s="273" t="s">
        <v>514</v>
      </c>
      <c r="E100" s="277">
        <v>51</v>
      </c>
      <c r="F100" s="274">
        <v>520200000</v>
      </c>
      <c r="G100" s="273" t="s">
        <v>512</v>
      </c>
    </row>
    <row r="101" spans="1:7">
      <c r="A101" s="273">
        <v>106</v>
      </c>
      <c r="B101" s="273" t="s">
        <v>522</v>
      </c>
      <c r="C101" s="276">
        <v>38441</v>
      </c>
      <c r="D101" s="273" t="s">
        <v>511</v>
      </c>
      <c r="E101" s="277">
        <v>-7</v>
      </c>
      <c r="F101" s="274">
        <v>58800000</v>
      </c>
      <c r="G101" s="273" t="s">
        <v>494</v>
      </c>
    </row>
    <row r="102" spans="1:7">
      <c r="A102" s="273">
        <v>107</v>
      </c>
      <c r="B102" s="273" t="s">
        <v>520</v>
      </c>
      <c r="C102" s="276">
        <v>38067</v>
      </c>
      <c r="D102" s="273" t="s">
        <v>509</v>
      </c>
      <c r="E102" s="277">
        <v>9</v>
      </c>
      <c r="F102" s="274">
        <v>16200000</v>
      </c>
      <c r="G102" s="273" t="s">
        <v>512</v>
      </c>
    </row>
    <row r="103" spans="1:7">
      <c r="A103" s="273">
        <v>108</v>
      </c>
      <c r="B103" s="273" t="s">
        <v>523</v>
      </c>
      <c r="C103" s="276">
        <v>38595</v>
      </c>
      <c r="D103" s="273" t="s">
        <v>509</v>
      </c>
      <c r="E103" s="277">
        <v>-10</v>
      </c>
      <c r="F103" s="274">
        <v>20000000</v>
      </c>
      <c r="G103" s="273" t="s">
        <v>487</v>
      </c>
    </row>
    <row r="104" spans="1:7">
      <c r="A104" s="273">
        <v>109</v>
      </c>
      <c r="B104" s="273" t="s">
        <v>513</v>
      </c>
      <c r="C104" s="276">
        <v>38914</v>
      </c>
      <c r="D104" s="273" t="s">
        <v>511</v>
      </c>
      <c r="E104" s="277">
        <v>10</v>
      </c>
      <c r="F104" s="274">
        <v>120000000</v>
      </c>
      <c r="G104" s="273" t="s">
        <v>494</v>
      </c>
    </row>
    <row r="105" spans="1:7">
      <c r="A105" s="273">
        <v>110</v>
      </c>
      <c r="B105" s="273" t="s">
        <v>513</v>
      </c>
      <c r="C105" s="276">
        <v>38419</v>
      </c>
      <c r="D105" s="273" t="s">
        <v>519</v>
      </c>
      <c r="E105" s="277">
        <v>35</v>
      </c>
      <c r="F105" s="274">
        <v>1225000000</v>
      </c>
      <c r="G105" s="273" t="s">
        <v>512</v>
      </c>
    </row>
    <row r="106" spans="1:7">
      <c r="A106" s="273">
        <v>111</v>
      </c>
      <c r="B106" s="273" t="s">
        <v>523</v>
      </c>
      <c r="C106" s="276">
        <v>38265</v>
      </c>
      <c r="D106" s="273" t="s">
        <v>519</v>
      </c>
      <c r="E106" s="277">
        <v>81</v>
      </c>
      <c r="F106" s="274">
        <v>6561000000</v>
      </c>
      <c r="G106" s="273" t="s">
        <v>490</v>
      </c>
    </row>
    <row r="107" spans="1:7">
      <c r="A107" s="273">
        <v>112</v>
      </c>
      <c r="B107" s="273" t="s">
        <v>523</v>
      </c>
      <c r="C107" s="276">
        <v>38309</v>
      </c>
      <c r="D107" s="273" t="s">
        <v>519</v>
      </c>
      <c r="E107" s="277">
        <v>38</v>
      </c>
      <c r="F107" s="274">
        <v>1444000000</v>
      </c>
      <c r="G107" s="273" t="s">
        <v>494</v>
      </c>
    </row>
    <row r="108" spans="1:7">
      <c r="A108" s="273">
        <v>113</v>
      </c>
      <c r="B108" s="273" t="s">
        <v>520</v>
      </c>
      <c r="C108" s="276">
        <v>39057</v>
      </c>
      <c r="D108" s="273" t="s">
        <v>519</v>
      </c>
      <c r="E108" s="277">
        <v>26</v>
      </c>
      <c r="F108" s="274">
        <v>676000000</v>
      </c>
      <c r="G108" s="273" t="s">
        <v>490</v>
      </c>
    </row>
    <row r="109" spans="1:7">
      <c r="A109" s="273">
        <v>114</v>
      </c>
      <c r="B109" s="273" t="s">
        <v>508</v>
      </c>
      <c r="C109" s="276">
        <v>38617</v>
      </c>
      <c r="D109" s="273" t="s">
        <v>514</v>
      </c>
      <c r="E109" s="277">
        <v>77</v>
      </c>
      <c r="F109" s="274">
        <v>1185800000</v>
      </c>
      <c r="G109" s="273" t="s">
        <v>487</v>
      </c>
    </row>
    <row r="110" spans="1:7">
      <c r="A110" s="273">
        <v>115</v>
      </c>
      <c r="B110" s="273" t="s">
        <v>520</v>
      </c>
      <c r="C110" s="276">
        <v>38738</v>
      </c>
      <c r="D110" s="273" t="s">
        <v>511</v>
      </c>
      <c r="E110" s="277">
        <v>39</v>
      </c>
      <c r="F110" s="274">
        <v>1825200000</v>
      </c>
      <c r="G110" s="273" t="s">
        <v>494</v>
      </c>
    </row>
    <row r="111" spans="1:7">
      <c r="A111" s="273">
        <v>116</v>
      </c>
      <c r="B111" s="273" t="s">
        <v>515</v>
      </c>
      <c r="C111" s="276">
        <v>38892</v>
      </c>
      <c r="D111" s="273" t="s">
        <v>517</v>
      </c>
      <c r="E111" s="277">
        <v>22</v>
      </c>
      <c r="F111" s="274">
        <v>242000000</v>
      </c>
      <c r="G111" s="273" t="s">
        <v>487</v>
      </c>
    </row>
    <row r="112" spans="1:7">
      <c r="A112" s="273">
        <v>117</v>
      </c>
      <c r="B112" s="273" t="s">
        <v>515</v>
      </c>
      <c r="C112" s="276">
        <v>38870</v>
      </c>
      <c r="D112" s="273" t="s">
        <v>511</v>
      </c>
      <c r="E112" s="277">
        <v>68</v>
      </c>
      <c r="F112" s="274">
        <v>5548800000</v>
      </c>
      <c r="G112" s="273" t="s">
        <v>512</v>
      </c>
    </row>
    <row r="113" spans="1:7">
      <c r="A113" s="273">
        <v>118</v>
      </c>
      <c r="B113" s="273" t="s">
        <v>523</v>
      </c>
      <c r="C113" s="276">
        <v>38496</v>
      </c>
      <c r="D113" s="273" t="s">
        <v>511</v>
      </c>
      <c r="E113" s="277">
        <v>59</v>
      </c>
      <c r="F113" s="274">
        <v>4177200000</v>
      </c>
      <c r="G113" s="273" t="s">
        <v>512</v>
      </c>
    </row>
    <row r="114" spans="1:7">
      <c r="A114" s="273">
        <v>119</v>
      </c>
      <c r="B114" s="273" t="s">
        <v>516</v>
      </c>
      <c r="C114" s="276">
        <v>38859</v>
      </c>
      <c r="D114" s="273" t="s">
        <v>517</v>
      </c>
      <c r="E114" s="277">
        <v>20</v>
      </c>
      <c r="F114" s="274">
        <v>200000000</v>
      </c>
      <c r="G114" s="273" t="s">
        <v>487</v>
      </c>
    </row>
    <row r="115" spans="1:7">
      <c r="A115" s="273">
        <v>120</v>
      </c>
      <c r="B115" s="273" t="s">
        <v>510</v>
      </c>
      <c r="C115" s="276">
        <v>38650</v>
      </c>
      <c r="D115" s="273" t="s">
        <v>519</v>
      </c>
      <c r="E115" s="277">
        <v>61</v>
      </c>
      <c r="F115" s="274">
        <v>3721000000</v>
      </c>
      <c r="G115" s="273" t="s">
        <v>494</v>
      </c>
    </row>
    <row r="116" spans="1:7">
      <c r="A116" s="273">
        <v>121</v>
      </c>
      <c r="B116" s="273" t="s">
        <v>515</v>
      </c>
      <c r="C116" s="276">
        <v>38782</v>
      </c>
      <c r="D116" s="273" t="s">
        <v>511</v>
      </c>
      <c r="E116" s="277">
        <v>30</v>
      </c>
      <c r="F116" s="274">
        <v>1080000000</v>
      </c>
      <c r="G116" s="273" t="s">
        <v>494</v>
      </c>
    </row>
    <row r="117" spans="1:7">
      <c r="A117" s="273">
        <v>122</v>
      </c>
      <c r="B117" s="273" t="s">
        <v>522</v>
      </c>
      <c r="C117" s="276">
        <v>38925</v>
      </c>
      <c r="D117" s="273" t="s">
        <v>519</v>
      </c>
      <c r="E117" s="277">
        <v>10</v>
      </c>
      <c r="F117" s="274">
        <v>100000000</v>
      </c>
      <c r="G117" s="273" t="s">
        <v>490</v>
      </c>
    </row>
    <row r="118" spans="1:7">
      <c r="A118" s="273">
        <v>123</v>
      </c>
      <c r="B118" s="273" t="s">
        <v>515</v>
      </c>
      <c r="C118" s="276">
        <v>38837</v>
      </c>
      <c r="D118" s="273" t="s">
        <v>517</v>
      </c>
      <c r="E118" s="277">
        <v>72</v>
      </c>
      <c r="F118" s="274">
        <v>2592000000</v>
      </c>
      <c r="G118" s="273" t="s">
        <v>494</v>
      </c>
    </row>
    <row r="119" spans="1:7">
      <c r="A119" s="273">
        <v>124</v>
      </c>
      <c r="B119" s="273" t="s">
        <v>513</v>
      </c>
      <c r="C119" s="276">
        <v>38727</v>
      </c>
      <c r="D119" s="273" t="s">
        <v>517</v>
      </c>
      <c r="E119" s="277">
        <v>57</v>
      </c>
      <c r="F119" s="274">
        <v>1624500000</v>
      </c>
      <c r="G119" s="273" t="s">
        <v>490</v>
      </c>
    </row>
    <row r="120" spans="1:7">
      <c r="A120" s="273">
        <v>125</v>
      </c>
      <c r="B120" s="273" t="s">
        <v>510</v>
      </c>
      <c r="C120" s="276">
        <v>38672</v>
      </c>
      <c r="D120" s="273" t="s">
        <v>509</v>
      </c>
      <c r="E120" s="277">
        <v>41</v>
      </c>
      <c r="F120" s="274">
        <v>336200000</v>
      </c>
      <c r="G120" s="273" t="s">
        <v>512</v>
      </c>
    </row>
    <row r="121" spans="1:7">
      <c r="A121" s="273">
        <v>126</v>
      </c>
      <c r="B121" s="273" t="s">
        <v>515</v>
      </c>
      <c r="C121" s="276">
        <v>38100</v>
      </c>
      <c r="D121" s="273" t="s">
        <v>517</v>
      </c>
      <c r="E121" s="277">
        <v>54</v>
      </c>
      <c r="F121" s="274">
        <v>1458000000</v>
      </c>
      <c r="G121" s="273" t="s">
        <v>490</v>
      </c>
    </row>
    <row r="122" spans="1:7">
      <c r="A122" s="273">
        <v>127</v>
      </c>
      <c r="B122" s="273" t="s">
        <v>520</v>
      </c>
      <c r="C122" s="276">
        <v>38540</v>
      </c>
      <c r="D122" s="273" t="s">
        <v>514</v>
      </c>
      <c r="E122" s="277">
        <v>9</v>
      </c>
      <c r="F122" s="274">
        <v>16200000</v>
      </c>
      <c r="G122" s="273" t="s">
        <v>512</v>
      </c>
    </row>
    <row r="123" spans="1:7">
      <c r="A123" s="273">
        <v>128</v>
      </c>
      <c r="B123" s="273" t="s">
        <v>523</v>
      </c>
      <c r="C123" s="276">
        <v>38485</v>
      </c>
      <c r="D123" s="273" t="s">
        <v>509</v>
      </c>
      <c r="E123" s="277">
        <v>1</v>
      </c>
      <c r="F123" s="274">
        <v>200000</v>
      </c>
      <c r="G123" s="273" t="s">
        <v>494</v>
      </c>
    </row>
    <row r="124" spans="1:7">
      <c r="A124" s="273">
        <v>129</v>
      </c>
      <c r="B124" s="273" t="s">
        <v>515</v>
      </c>
      <c r="C124" s="276">
        <v>38760</v>
      </c>
      <c r="D124" s="273" t="s">
        <v>519</v>
      </c>
      <c r="E124" s="277">
        <v>-10</v>
      </c>
      <c r="F124" s="274">
        <v>100000000</v>
      </c>
      <c r="G124" s="273" t="s">
        <v>490</v>
      </c>
    </row>
    <row r="125" spans="1:7">
      <c r="A125" s="273">
        <v>130</v>
      </c>
      <c r="B125" s="273" t="s">
        <v>513</v>
      </c>
      <c r="C125" s="276">
        <v>39035</v>
      </c>
      <c r="D125" s="273" t="s">
        <v>511</v>
      </c>
      <c r="E125" s="277">
        <v>-9</v>
      </c>
      <c r="F125" s="274">
        <v>97200000</v>
      </c>
      <c r="G125" s="273" t="s">
        <v>490</v>
      </c>
    </row>
    <row r="126" spans="1:7">
      <c r="A126" s="273">
        <v>131</v>
      </c>
      <c r="B126" s="273" t="s">
        <v>522</v>
      </c>
      <c r="C126" s="276">
        <v>38320</v>
      </c>
      <c r="D126" s="273" t="s">
        <v>519</v>
      </c>
      <c r="E126" s="277">
        <v>56</v>
      </c>
      <c r="F126" s="274">
        <v>3136000000</v>
      </c>
      <c r="G126" s="273" t="s">
        <v>487</v>
      </c>
    </row>
    <row r="127" spans="1:7">
      <c r="A127" s="273">
        <v>132</v>
      </c>
      <c r="B127" s="273" t="s">
        <v>523</v>
      </c>
      <c r="C127" s="276">
        <v>38067</v>
      </c>
      <c r="D127" s="273" t="s">
        <v>514</v>
      </c>
      <c r="E127" s="277">
        <v>28</v>
      </c>
      <c r="F127" s="274">
        <v>156800000</v>
      </c>
      <c r="G127" s="273" t="s">
        <v>512</v>
      </c>
    </row>
    <row r="128" spans="1:7">
      <c r="A128" s="273">
        <v>133</v>
      </c>
      <c r="B128" s="273" t="s">
        <v>508</v>
      </c>
      <c r="C128" s="276">
        <v>38177</v>
      </c>
      <c r="D128" s="273" t="s">
        <v>519</v>
      </c>
      <c r="E128" s="277">
        <v>11</v>
      </c>
      <c r="F128" s="274">
        <v>121000000</v>
      </c>
      <c r="G128" s="273" t="s">
        <v>487</v>
      </c>
    </row>
    <row r="129" spans="1:7">
      <c r="A129" s="273">
        <v>134</v>
      </c>
      <c r="B129" s="273" t="s">
        <v>518</v>
      </c>
      <c r="C129" s="276">
        <v>39068</v>
      </c>
      <c r="D129" s="273" t="s">
        <v>509</v>
      </c>
      <c r="E129" s="277">
        <v>11</v>
      </c>
      <c r="F129" s="274">
        <v>24200000</v>
      </c>
      <c r="G129" s="273" t="s">
        <v>494</v>
      </c>
    </row>
    <row r="130" spans="1:7">
      <c r="A130" s="273">
        <v>135</v>
      </c>
      <c r="B130" s="273" t="s">
        <v>518</v>
      </c>
      <c r="C130" s="276">
        <v>38397</v>
      </c>
      <c r="D130" s="273" t="s">
        <v>517</v>
      </c>
      <c r="E130" s="277">
        <v>67</v>
      </c>
      <c r="F130" s="274">
        <v>2244500000</v>
      </c>
      <c r="G130" s="273" t="s">
        <v>490</v>
      </c>
    </row>
    <row r="131" spans="1:7">
      <c r="A131" s="273">
        <v>136</v>
      </c>
      <c r="B131" s="273" t="s">
        <v>516</v>
      </c>
      <c r="C131" s="276">
        <v>38441</v>
      </c>
      <c r="D131" s="273" t="s">
        <v>509</v>
      </c>
      <c r="E131" s="277">
        <v>10</v>
      </c>
      <c r="F131" s="274">
        <v>20000000</v>
      </c>
      <c r="G131" s="273" t="s">
        <v>490</v>
      </c>
    </row>
    <row r="132" spans="1:7">
      <c r="A132" s="273">
        <v>137</v>
      </c>
      <c r="B132" s="273" t="s">
        <v>520</v>
      </c>
      <c r="C132" s="276">
        <v>38287</v>
      </c>
      <c r="D132" s="273" t="s">
        <v>511</v>
      </c>
      <c r="E132" s="277">
        <v>40</v>
      </c>
      <c r="F132" s="274">
        <v>1920000000</v>
      </c>
      <c r="G132" s="273" t="s">
        <v>490</v>
      </c>
    </row>
    <row r="133" spans="1:7">
      <c r="A133" s="273">
        <v>138</v>
      </c>
      <c r="B133" s="273" t="s">
        <v>516</v>
      </c>
      <c r="C133" s="276">
        <v>38540</v>
      </c>
      <c r="D133" s="273" t="s">
        <v>519</v>
      </c>
      <c r="E133" s="277">
        <v>77</v>
      </c>
      <c r="F133" s="274">
        <v>5929000000</v>
      </c>
      <c r="G133" s="273" t="s">
        <v>490</v>
      </c>
    </row>
    <row r="134" spans="1:7">
      <c r="A134" s="273">
        <v>139</v>
      </c>
      <c r="B134" s="273" t="s">
        <v>508</v>
      </c>
      <c r="C134" s="276">
        <v>38496</v>
      </c>
      <c r="D134" s="273" t="s">
        <v>514</v>
      </c>
      <c r="E134" s="277">
        <v>50</v>
      </c>
      <c r="F134" s="274">
        <v>500000000</v>
      </c>
      <c r="G134" s="273" t="s">
        <v>494</v>
      </c>
    </row>
    <row r="135" spans="1:7">
      <c r="A135" s="273">
        <v>140</v>
      </c>
      <c r="B135" s="273" t="s">
        <v>522</v>
      </c>
      <c r="C135" s="276">
        <v>38166</v>
      </c>
      <c r="D135" s="273" t="s">
        <v>517</v>
      </c>
      <c r="E135" s="277">
        <v>80</v>
      </c>
      <c r="F135" s="274">
        <v>3200000000</v>
      </c>
      <c r="G135" s="273" t="s">
        <v>487</v>
      </c>
    </row>
    <row r="136" spans="1:7">
      <c r="A136" s="273">
        <v>141</v>
      </c>
      <c r="B136" s="273" t="s">
        <v>522</v>
      </c>
      <c r="C136" s="276">
        <v>39079</v>
      </c>
      <c r="D136" s="273" t="s">
        <v>517</v>
      </c>
      <c r="E136" s="277">
        <v>83</v>
      </c>
      <c r="F136" s="274">
        <v>3444500000</v>
      </c>
      <c r="G136" s="273" t="s">
        <v>494</v>
      </c>
    </row>
    <row r="137" spans="1:7">
      <c r="A137" s="273">
        <v>142</v>
      </c>
      <c r="B137" s="273" t="s">
        <v>508</v>
      </c>
      <c r="C137" s="276">
        <v>38749</v>
      </c>
      <c r="D137" s="273" t="s">
        <v>509</v>
      </c>
      <c r="E137" s="277">
        <v>-4</v>
      </c>
      <c r="F137" s="274">
        <v>3200000</v>
      </c>
      <c r="G137" s="273" t="s">
        <v>490</v>
      </c>
    </row>
    <row r="138" spans="1:7">
      <c r="A138" s="273">
        <v>143</v>
      </c>
      <c r="B138" s="273" t="s">
        <v>516</v>
      </c>
      <c r="C138" s="276">
        <v>38386</v>
      </c>
      <c r="D138" s="273" t="s">
        <v>511</v>
      </c>
      <c r="E138" s="277">
        <v>46</v>
      </c>
      <c r="F138" s="274">
        <v>2539200000</v>
      </c>
      <c r="G138" s="273" t="s">
        <v>494</v>
      </c>
    </row>
    <row r="139" spans="1:7">
      <c r="A139" s="273">
        <v>144</v>
      </c>
      <c r="B139" s="273" t="s">
        <v>513</v>
      </c>
      <c r="C139" s="276">
        <v>39013</v>
      </c>
      <c r="D139" s="273" t="s">
        <v>519</v>
      </c>
      <c r="E139" s="277">
        <v>55</v>
      </c>
      <c r="F139" s="274">
        <v>3025000000</v>
      </c>
      <c r="G139" s="273" t="s">
        <v>494</v>
      </c>
    </row>
    <row r="140" spans="1:7">
      <c r="A140" s="273">
        <v>145</v>
      </c>
      <c r="B140" s="273" t="s">
        <v>523</v>
      </c>
      <c r="C140" s="276">
        <v>38254</v>
      </c>
      <c r="D140" s="273" t="s">
        <v>519</v>
      </c>
      <c r="E140" s="277">
        <v>89</v>
      </c>
      <c r="F140" s="274">
        <v>7921000000</v>
      </c>
      <c r="G140" s="273" t="s">
        <v>487</v>
      </c>
    </row>
    <row r="141" spans="1:7">
      <c r="A141" s="273">
        <v>146</v>
      </c>
      <c r="B141" s="273" t="s">
        <v>520</v>
      </c>
      <c r="C141" s="276">
        <v>38540</v>
      </c>
      <c r="D141" s="273" t="s">
        <v>517</v>
      </c>
      <c r="E141" s="277">
        <v>59</v>
      </c>
      <c r="F141" s="274">
        <v>1740500000</v>
      </c>
      <c r="G141" s="273" t="s">
        <v>490</v>
      </c>
    </row>
    <row r="142" spans="1:7">
      <c r="A142" s="273">
        <v>147</v>
      </c>
      <c r="B142" s="273" t="s">
        <v>520</v>
      </c>
      <c r="C142" s="276">
        <v>38419</v>
      </c>
      <c r="D142" s="273" t="s">
        <v>514</v>
      </c>
      <c r="E142" s="277">
        <v>90</v>
      </c>
      <c r="F142" s="274">
        <v>1620000000</v>
      </c>
      <c r="G142" s="273" t="s">
        <v>487</v>
      </c>
    </row>
    <row r="143" spans="1:7">
      <c r="A143" s="273">
        <v>148</v>
      </c>
      <c r="B143" s="273" t="s">
        <v>513</v>
      </c>
      <c r="C143" s="276">
        <v>39024</v>
      </c>
      <c r="D143" s="273" t="s">
        <v>514</v>
      </c>
      <c r="E143" s="277">
        <v>17</v>
      </c>
      <c r="F143" s="274">
        <v>57800000</v>
      </c>
      <c r="G143" s="273" t="s">
        <v>512</v>
      </c>
    </row>
    <row r="144" spans="1:7">
      <c r="A144" s="273">
        <v>149</v>
      </c>
      <c r="B144" s="273" t="s">
        <v>523</v>
      </c>
      <c r="C144" s="276">
        <v>38419</v>
      </c>
      <c r="D144" s="273" t="s">
        <v>514</v>
      </c>
      <c r="E144" s="277">
        <v>37</v>
      </c>
      <c r="F144" s="274">
        <v>273800000</v>
      </c>
      <c r="G144" s="273" t="s">
        <v>487</v>
      </c>
    </row>
    <row r="145" spans="1:7">
      <c r="A145" s="273">
        <v>150</v>
      </c>
      <c r="B145" s="273" t="s">
        <v>518</v>
      </c>
      <c r="C145" s="276">
        <v>38793</v>
      </c>
      <c r="D145" s="273" t="s">
        <v>511</v>
      </c>
      <c r="E145" s="277">
        <v>-4</v>
      </c>
      <c r="F145" s="274">
        <v>19200000</v>
      </c>
      <c r="G145" s="273" t="s">
        <v>494</v>
      </c>
    </row>
    <row r="146" spans="1:7">
      <c r="A146" s="273">
        <v>151</v>
      </c>
      <c r="B146" s="273" t="s">
        <v>520</v>
      </c>
      <c r="C146" s="276">
        <v>38540</v>
      </c>
      <c r="D146" s="273" t="s">
        <v>509</v>
      </c>
      <c r="E146" s="277">
        <v>-8</v>
      </c>
      <c r="F146" s="274">
        <v>12800000</v>
      </c>
      <c r="G146" s="273" t="s">
        <v>490</v>
      </c>
    </row>
    <row r="147" spans="1:7">
      <c r="A147" s="273">
        <v>152</v>
      </c>
      <c r="B147" s="273" t="s">
        <v>515</v>
      </c>
      <c r="C147" s="276">
        <v>38232</v>
      </c>
      <c r="D147" s="273" t="s">
        <v>514</v>
      </c>
      <c r="E147" s="277">
        <v>6</v>
      </c>
      <c r="F147" s="274">
        <v>7200000</v>
      </c>
      <c r="G147" s="273" t="s">
        <v>512</v>
      </c>
    </row>
    <row r="148" spans="1:7">
      <c r="A148" s="273">
        <v>153</v>
      </c>
      <c r="B148" s="273" t="s">
        <v>523</v>
      </c>
      <c r="C148" s="276">
        <v>38276</v>
      </c>
      <c r="D148" s="273" t="s">
        <v>514</v>
      </c>
      <c r="E148" s="277">
        <v>63</v>
      </c>
      <c r="F148" s="274">
        <v>793800000</v>
      </c>
      <c r="G148" s="273" t="s">
        <v>490</v>
      </c>
    </row>
    <row r="149" spans="1:7">
      <c r="A149" s="273">
        <v>154</v>
      </c>
      <c r="B149" s="273" t="s">
        <v>522</v>
      </c>
      <c r="C149" s="276">
        <v>38210</v>
      </c>
      <c r="D149" s="273" t="s">
        <v>514</v>
      </c>
      <c r="E149" s="277">
        <v>16</v>
      </c>
      <c r="F149" s="274">
        <v>51200000</v>
      </c>
      <c r="G149" s="273" t="s">
        <v>494</v>
      </c>
    </row>
    <row r="150" spans="1:7">
      <c r="A150" s="273">
        <v>155</v>
      </c>
      <c r="B150" s="273" t="s">
        <v>508</v>
      </c>
      <c r="C150" s="276">
        <v>38386</v>
      </c>
      <c r="D150" s="273" t="s">
        <v>519</v>
      </c>
      <c r="E150" s="277">
        <v>22</v>
      </c>
      <c r="F150" s="274">
        <v>484000000</v>
      </c>
      <c r="G150" s="273" t="s">
        <v>494</v>
      </c>
    </row>
    <row r="151" spans="1:7">
      <c r="A151" s="273">
        <v>156</v>
      </c>
      <c r="B151" s="273" t="s">
        <v>520</v>
      </c>
      <c r="C151" s="276">
        <v>38716</v>
      </c>
      <c r="D151" s="273" t="s">
        <v>511</v>
      </c>
      <c r="E151" s="277">
        <v>81</v>
      </c>
      <c r="F151" s="274">
        <v>7873200000</v>
      </c>
      <c r="G151" s="273" t="s">
        <v>490</v>
      </c>
    </row>
    <row r="152" spans="1:7">
      <c r="A152" s="273">
        <v>157</v>
      </c>
      <c r="B152" s="273" t="s">
        <v>520</v>
      </c>
      <c r="C152" s="276">
        <v>38606</v>
      </c>
      <c r="D152" s="273" t="s">
        <v>509</v>
      </c>
      <c r="E152" s="277">
        <v>85</v>
      </c>
      <c r="F152" s="274">
        <v>1445000000</v>
      </c>
      <c r="G152" s="273" t="s">
        <v>494</v>
      </c>
    </row>
    <row r="153" spans="1:7">
      <c r="A153" s="273">
        <v>158</v>
      </c>
      <c r="B153" s="273" t="s">
        <v>522</v>
      </c>
      <c r="C153" s="276">
        <v>38122</v>
      </c>
      <c r="D153" s="273" t="s">
        <v>511</v>
      </c>
      <c r="E153" s="277">
        <v>-3</v>
      </c>
      <c r="F153" s="274">
        <v>10800000</v>
      </c>
      <c r="G153" s="273" t="s">
        <v>512</v>
      </c>
    </row>
    <row r="154" spans="1:7">
      <c r="A154" s="273">
        <v>159</v>
      </c>
      <c r="B154" s="273" t="s">
        <v>520</v>
      </c>
      <c r="C154" s="276">
        <v>38375</v>
      </c>
      <c r="D154" s="273" t="s">
        <v>509</v>
      </c>
      <c r="E154" s="277">
        <v>51</v>
      </c>
      <c r="F154" s="274">
        <v>520200000</v>
      </c>
      <c r="G154" s="273" t="s">
        <v>494</v>
      </c>
    </row>
    <row r="155" spans="1:7">
      <c r="A155" s="273">
        <v>160</v>
      </c>
      <c r="B155" s="273" t="s">
        <v>523</v>
      </c>
      <c r="C155" s="276">
        <v>38353</v>
      </c>
      <c r="D155" s="273" t="s">
        <v>509</v>
      </c>
      <c r="E155" s="277">
        <v>72</v>
      </c>
      <c r="F155" s="274">
        <v>1036800000</v>
      </c>
      <c r="G155" s="273" t="s">
        <v>494</v>
      </c>
    </row>
    <row r="156" spans="1:7">
      <c r="A156" s="273">
        <v>161</v>
      </c>
      <c r="B156" s="273" t="s">
        <v>518</v>
      </c>
      <c r="C156" s="276">
        <v>38034</v>
      </c>
      <c r="D156" s="273" t="s">
        <v>509</v>
      </c>
      <c r="E156" s="277">
        <v>46</v>
      </c>
      <c r="F156" s="274">
        <v>423200000</v>
      </c>
      <c r="G156" s="273" t="s">
        <v>512</v>
      </c>
    </row>
    <row r="157" spans="1:7">
      <c r="A157" s="273">
        <v>162</v>
      </c>
      <c r="B157" s="273" t="s">
        <v>510</v>
      </c>
      <c r="C157" s="276">
        <v>38408</v>
      </c>
      <c r="D157" s="273" t="s">
        <v>519</v>
      </c>
      <c r="E157" s="277">
        <v>-10</v>
      </c>
      <c r="F157" s="274">
        <v>100000000</v>
      </c>
      <c r="G157" s="273" t="s">
        <v>494</v>
      </c>
    </row>
    <row r="158" spans="1:7">
      <c r="A158" s="273">
        <v>163</v>
      </c>
      <c r="B158" s="273" t="s">
        <v>523</v>
      </c>
      <c r="C158" s="276">
        <v>38573</v>
      </c>
      <c r="D158" s="273" t="s">
        <v>511</v>
      </c>
      <c r="E158" s="277">
        <v>-5</v>
      </c>
      <c r="F158" s="274">
        <v>30000000</v>
      </c>
      <c r="G158" s="273" t="s">
        <v>494</v>
      </c>
    </row>
    <row r="159" spans="1:7">
      <c r="A159" s="273">
        <v>164</v>
      </c>
      <c r="B159" s="273" t="s">
        <v>510</v>
      </c>
      <c r="C159" s="276">
        <v>39002</v>
      </c>
      <c r="D159" s="273" t="s">
        <v>517</v>
      </c>
      <c r="E159" s="277">
        <v>16</v>
      </c>
      <c r="F159" s="274">
        <v>128000000</v>
      </c>
      <c r="G159" s="273" t="s">
        <v>487</v>
      </c>
    </row>
    <row r="160" spans="1:7">
      <c r="A160" s="273">
        <v>165</v>
      </c>
      <c r="B160" s="273" t="s">
        <v>510</v>
      </c>
      <c r="C160" s="276">
        <v>38705</v>
      </c>
      <c r="D160" s="273" t="s">
        <v>511</v>
      </c>
      <c r="E160" s="277">
        <v>25</v>
      </c>
      <c r="F160" s="274">
        <v>750000000</v>
      </c>
      <c r="G160" s="273" t="s">
        <v>487</v>
      </c>
    </row>
    <row r="161" spans="1:7">
      <c r="A161" s="273">
        <v>166</v>
      </c>
      <c r="B161" s="273" t="s">
        <v>520</v>
      </c>
      <c r="C161" s="276">
        <v>38441</v>
      </c>
      <c r="D161" s="273" t="s">
        <v>517</v>
      </c>
      <c r="E161" s="277">
        <v>49</v>
      </c>
      <c r="F161" s="274">
        <v>1200500000</v>
      </c>
      <c r="G161" s="273" t="s">
        <v>512</v>
      </c>
    </row>
    <row r="162" spans="1:7">
      <c r="A162" s="273">
        <v>167</v>
      </c>
      <c r="B162" s="273" t="s">
        <v>508</v>
      </c>
      <c r="C162" s="276">
        <v>38067</v>
      </c>
      <c r="D162" s="273" t="s">
        <v>509</v>
      </c>
      <c r="E162" s="277">
        <v>21</v>
      </c>
      <c r="F162" s="274">
        <v>88200000</v>
      </c>
      <c r="G162" s="273" t="s">
        <v>490</v>
      </c>
    </row>
    <row r="163" spans="1:7">
      <c r="A163" s="273">
        <v>168</v>
      </c>
      <c r="B163" s="273" t="s">
        <v>518</v>
      </c>
      <c r="C163" s="276">
        <v>38859</v>
      </c>
      <c r="D163" s="273" t="s">
        <v>509</v>
      </c>
      <c r="E163" s="277">
        <v>29</v>
      </c>
      <c r="F163" s="274">
        <v>168200000</v>
      </c>
      <c r="G163" s="273" t="s">
        <v>494</v>
      </c>
    </row>
    <row r="164" spans="1:7">
      <c r="A164" s="273">
        <v>169</v>
      </c>
      <c r="B164" s="273" t="s">
        <v>513</v>
      </c>
      <c r="C164" s="276">
        <v>38034</v>
      </c>
      <c r="D164" s="273" t="s">
        <v>509</v>
      </c>
      <c r="E164" s="277">
        <v>63</v>
      </c>
      <c r="F164" s="274">
        <v>793800000</v>
      </c>
      <c r="G164" s="273" t="s">
        <v>487</v>
      </c>
    </row>
    <row r="165" spans="1:7">
      <c r="A165" s="273">
        <v>170</v>
      </c>
      <c r="B165" s="273" t="s">
        <v>522</v>
      </c>
      <c r="C165" s="276">
        <v>38881</v>
      </c>
      <c r="D165" s="273" t="s">
        <v>509</v>
      </c>
      <c r="E165" s="277">
        <v>21</v>
      </c>
      <c r="F165" s="274">
        <v>88200000</v>
      </c>
      <c r="G165" s="273" t="s">
        <v>494</v>
      </c>
    </row>
    <row r="166" spans="1:7">
      <c r="A166" s="273">
        <v>171</v>
      </c>
      <c r="B166" s="273" t="s">
        <v>508</v>
      </c>
      <c r="C166" s="276">
        <v>38639</v>
      </c>
      <c r="D166" s="273" t="s">
        <v>511</v>
      </c>
      <c r="E166" s="277">
        <v>93</v>
      </c>
      <c r="F166" s="274">
        <v>10378800000</v>
      </c>
      <c r="G166" s="273" t="s">
        <v>490</v>
      </c>
    </row>
    <row r="167" spans="1:7">
      <c r="A167" s="273">
        <v>172</v>
      </c>
      <c r="B167" s="273" t="s">
        <v>516</v>
      </c>
      <c r="C167" s="276">
        <v>38045</v>
      </c>
      <c r="D167" s="273" t="s">
        <v>511</v>
      </c>
      <c r="E167" s="277">
        <v>55</v>
      </c>
      <c r="F167" s="274">
        <v>3630000000</v>
      </c>
      <c r="G167" s="273" t="s">
        <v>494</v>
      </c>
    </row>
    <row r="168" spans="1:7">
      <c r="A168" s="273">
        <v>173</v>
      </c>
      <c r="B168" s="273" t="s">
        <v>520</v>
      </c>
      <c r="C168" s="276">
        <v>38914</v>
      </c>
      <c r="D168" s="273" t="s">
        <v>511</v>
      </c>
      <c r="E168" s="277">
        <v>14</v>
      </c>
      <c r="F168" s="274">
        <v>235200000</v>
      </c>
      <c r="G168" s="273" t="s">
        <v>494</v>
      </c>
    </row>
    <row r="169" spans="1:7">
      <c r="A169" s="273">
        <v>174</v>
      </c>
      <c r="B169" s="273" t="s">
        <v>522</v>
      </c>
      <c r="C169" s="276">
        <v>38056</v>
      </c>
      <c r="D169" s="273" t="s">
        <v>514</v>
      </c>
      <c r="E169" s="277">
        <v>91</v>
      </c>
      <c r="F169" s="274">
        <v>1656200000</v>
      </c>
      <c r="G169" s="273" t="s">
        <v>494</v>
      </c>
    </row>
    <row r="170" spans="1:7">
      <c r="A170" s="273">
        <v>175</v>
      </c>
      <c r="B170" s="273" t="s">
        <v>520</v>
      </c>
      <c r="C170" s="276">
        <v>38100</v>
      </c>
      <c r="D170" s="273" t="s">
        <v>517</v>
      </c>
      <c r="E170" s="277">
        <v>80</v>
      </c>
      <c r="F170" s="274">
        <v>3200000000</v>
      </c>
      <c r="G170" s="273" t="s">
        <v>494</v>
      </c>
    </row>
    <row r="171" spans="1:7">
      <c r="A171" s="273">
        <v>176</v>
      </c>
      <c r="B171" s="273" t="s">
        <v>508</v>
      </c>
      <c r="C171" s="276">
        <v>38683</v>
      </c>
      <c r="D171" s="273" t="s">
        <v>517</v>
      </c>
      <c r="E171" s="277">
        <v>70</v>
      </c>
      <c r="F171" s="274">
        <v>2450000000</v>
      </c>
      <c r="G171" s="273" t="s">
        <v>494</v>
      </c>
    </row>
    <row r="172" spans="1:7">
      <c r="A172" s="273">
        <v>177</v>
      </c>
      <c r="B172" s="273" t="s">
        <v>523</v>
      </c>
      <c r="C172" s="276">
        <v>38188</v>
      </c>
      <c r="D172" s="273" t="s">
        <v>519</v>
      </c>
      <c r="E172" s="277">
        <v>54</v>
      </c>
      <c r="F172" s="274">
        <v>2916000000</v>
      </c>
      <c r="G172" s="273" t="s">
        <v>490</v>
      </c>
    </row>
    <row r="173" spans="1:7">
      <c r="A173" s="273">
        <v>178</v>
      </c>
      <c r="B173" s="273" t="s">
        <v>513</v>
      </c>
      <c r="C173" s="276">
        <v>38705</v>
      </c>
      <c r="D173" s="273" t="s">
        <v>519</v>
      </c>
      <c r="E173" s="277">
        <v>19</v>
      </c>
      <c r="F173" s="274">
        <v>361000000</v>
      </c>
      <c r="G173" s="273" t="s">
        <v>487</v>
      </c>
    </row>
    <row r="174" spans="1:7">
      <c r="A174" s="273">
        <v>179</v>
      </c>
      <c r="B174" s="273" t="s">
        <v>510</v>
      </c>
      <c r="C174" s="276">
        <v>38617</v>
      </c>
      <c r="D174" s="273" t="s">
        <v>511</v>
      </c>
      <c r="E174" s="277">
        <v>38</v>
      </c>
      <c r="F174" s="274">
        <v>1732800000</v>
      </c>
      <c r="G174" s="273" t="s">
        <v>494</v>
      </c>
    </row>
    <row r="175" spans="1:7">
      <c r="A175" s="273">
        <v>180</v>
      </c>
      <c r="B175" s="273" t="s">
        <v>516</v>
      </c>
      <c r="C175" s="276">
        <v>38133</v>
      </c>
      <c r="D175" s="273" t="s">
        <v>514</v>
      </c>
      <c r="E175" s="277">
        <v>60</v>
      </c>
      <c r="F175" s="274">
        <v>720000000</v>
      </c>
      <c r="G175" s="273" t="s">
        <v>487</v>
      </c>
    </row>
    <row r="176" spans="1:7">
      <c r="A176" s="273">
        <v>181</v>
      </c>
      <c r="B176" s="273" t="s">
        <v>510</v>
      </c>
      <c r="C176" s="276">
        <v>38639</v>
      </c>
      <c r="D176" s="273" t="s">
        <v>514</v>
      </c>
      <c r="E176" s="277">
        <v>51</v>
      </c>
      <c r="F176" s="274">
        <v>520200000</v>
      </c>
      <c r="G176" s="273" t="s">
        <v>512</v>
      </c>
    </row>
    <row r="177" spans="1:7">
      <c r="A177" s="273">
        <v>182</v>
      </c>
      <c r="B177" s="273" t="s">
        <v>513</v>
      </c>
      <c r="C177" s="276">
        <v>38111</v>
      </c>
      <c r="D177" s="273" t="s">
        <v>509</v>
      </c>
      <c r="E177" s="277">
        <v>78</v>
      </c>
      <c r="F177" s="274">
        <v>1216800000</v>
      </c>
      <c r="G177" s="273" t="s">
        <v>512</v>
      </c>
    </row>
    <row r="178" spans="1:7">
      <c r="A178" s="273">
        <v>183</v>
      </c>
      <c r="B178" s="273" t="s">
        <v>510</v>
      </c>
      <c r="C178" s="276">
        <v>38320</v>
      </c>
      <c r="D178" s="273" t="s">
        <v>511</v>
      </c>
      <c r="E178" s="277">
        <v>17</v>
      </c>
      <c r="F178" s="274">
        <v>346800000</v>
      </c>
      <c r="G178" s="273" t="s">
        <v>490</v>
      </c>
    </row>
    <row r="179" spans="1:7">
      <c r="A179" s="273">
        <v>184</v>
      </c>
      <c r="B179" s="273" t="s">
        <v>522</v>
      </c>
      <c r="C179" s="276">
        <v>38221</v>
      </c>
      <c r="D179" s="273" t="s">
        <v>517</v>
      </c>
      <c r="E179" s="277">
        <v>13</v>
      </c>
      <c r="F179" s="274">
        <v>84500000</v>
      </c>
      <c r="G179" s="273" t="s">
        <v>512</v>
      </c>
    </row>
    <row r="180" spans="1:7">
      <c r="A180" s="273">
        <v>185</v>
      </c>
      <c r="B180" s="273" t="s">
        <v>520</v>
      </c>
      <c r="C180" s="276">
        <v>38540</v>
      </c>
      <c r="D180" s="273" t="s">
        <v>519</v>
      </c>
      <c r="E180" s="277">
        <v>2</v>
      </c>
      <c r="F180" s="274">
        <v>4000000</v>
      </c>
      <c r="G180" s="273" t="s">
        <v>494</v>
      </c>
    </row>
    <row r="181" spans="1:7">
      <c r="A181" s="273">
        <v>186</v>
      </c>
      <c r="B181" s="273" t="s">
        <v>508</v>
      </c>
      <c r="C181" s="276">
        <v>39046</v>
      </c>
      <c r="D181" s="273" t="s">
        <v>519</v>
      </c>
      <c r="E181" s="277">
        <v>74</v>
      </c>
      <c r="F181" s="274">
        <v>5476000000</v>
      </c>
      <c r="G181" s="273" t="s">
        <v>487</v>
      </c>
    </row>
    <row r="182" spans="1:7">
      <c r="A182" s="273">
        <v>187</v>
      </c>
      <c r="B182" s="273" t="s">
        <v>516</v>
      </c>
      <c r="C182" s="276">
        <v>38793</v>
      </c>
      <c r="D182" s="273" t="s">
        <v>511</v>
      </c>
      <c r="E182" s="277">
        <v>57</v>
      </c>
      <c r="F182" s="274">
        <v>3898800000</v>
      </c>
      <c r="G182" s="273" t="s">
        <v>494</v>
      </c>
    </row>
    <row r="183" spans="1:7">
      <c r="A183" s="273">
        <v>188</v>
      </c>
      <c r="B183" s="273" t="s">
        <v>522</v>
      </c>
      <c r="C183" s="276">
        <v>38111</v>
      </c>
      <c r="D183" s="273" t="s">
        <v>519</v>
      </c>
      <c r="E183" s="277">
        <v>79</v>
      </c>
      <c r="F183" s="274">
        <v>6241000000</v>
      </c>
      <c r="G183" s="273" t="s">
        <v>490</v>
      </c>
    </row>
    <row r="184" spans="1:7">
      <c r="A184" s="273">
        <v>189</v>
      </c>
      <c r="B184" s="273" t="s">
        <v>516</v>
      </c>
      <c r="C184" s="276">
        <v>38518</v>
      </c>
      <c r="D184" s="273" t="s">
        <v>511</v>
      </c>
      <c r="E184" s="277">
        <v>82</v>
      </c>
      <c r="F184" s="274">
        <v>8068800000</v>
      </c>
      <c r="G184" s="273" t="s">
        <v>490</v>
      </c>
    </row>
    <row r="185" spans="1:7">
      <c r="A185" s="273">
        <v>190</v>
      </c>
      <c r="B185" s="273" t="s">
        <v>523</v>
      </c>
      <c r="C185" s="276">
        <v>38991</v>
      </c>
      <c r="D185" s="273" t="s">
        <v>509</v>
      </c>
      <c r="E185" s="277">
        <v>28</v>
      </c>
      <c r="F185" s="274">
        <v>156800000</v>
      </c>
      <c r="G185" s="273" t="s">
        <v>494</v>
      </c>
    </row>
    <row r="186" spans="1:7">
      <c r="A186" s="273">
        <v>191</v>
      </c>
      <c r="B186" s="273" t="s">
        <v>522</v>
      </c>
      <c r="C186" s="276">
        <v>38023</v>
      </c>
      <c r="D186" s="273" t="s">
        <v>519</v>
      </c>
      <c r="E186" s="277">
        <v>63</v>
      </c>
      <c r="F186" s="274">
        <v>3969000000</v>
      </c>
      <c r="G186" s="273" t="s">
        <v>512</v>
      </c>
    </row>
    <row r="187" spans="1:7">
      <c r="A187" s="273">
        <v>192</v>
      </c>
      <c r="B187" s="273" t="s">
        <v>518</v>
      </c>
      <c r="C187" s="276">
        <v>38628</v>
      </c>
      <c r="D187" s="273" t="s">
        <v>511</v>
      </c>
      <c r="E187" s="277">
        <v>72</v>
      </c>
      <c r="F187" s="274">
        <v>6220800000</v>
      </c>
      <c r="G187" s="273" t="s">
        <v>490</v>
      </c>
    </row>
    <row r="188" spans="1:7">
      <c r="A188" s="273">
        <v>193</v>
      </c>
      <c r="B188" s="273" t="s">
        <v>518</v>
      </c>
      <c r="C188" s="276">
        <v>38727</v>
      </c>
      <c r="D188" s="273" t="s">
        <v>514</v>
      </c>
      <c r="E188" s="277">
        <v>68</v>
      </c>
      <c r="F188" s="274">
        <v>924800000</v>
      </c>
      <c r="G188" s="273" t="s">
        <v>512</v>
      </c>
    </row>
    <row r="189" spans="1:7">
      <c r="A189" s="273">
        <v>194</v>
      </c>
      <c r="B189" s="273" t="s">
        <v>520</v>
      </c>
      <c r="C189" s="276">
        <v>38738</v>
      </c>
      <c r="D189" s="273" t="s">
        <v>517</v>
      </c>
      <c r="E189" s="277">
        <v>8</v>
      </c>
      <c r="F189" s="274">
        <v>32000000</v>
      </c>
      <c r="G189" s="273" t="s">
        <v>490</v>
      </c>
    </row>
    <row r="190" spans="1:7">
      <c r="A190" s="273">
        <v>195</v>
      </c>
      <c r="B190" s="273" t="s">
        <v>510</v>
      </c>
      <c r="C190" s="276">
        <v>38331</v>
      </c>
      <c r="D190" s="273" t="s">
        <v>514</v>
      </c>
      <c r="E190" s="277">
        <v>62</v>
      </c>
      <c r="F190" s="274">
        <v>768800000</v>
      </c>
      <c r="G190" s="273" t="s">
        <v>512</v>
      </c>
    </row>
    <row r="191" spans="1:7">
      <c r="A191" s="273">
        <v>196</v>
      </c>
      <c r="B191" s="273" t="s">
        <v>522</v>
      </c>
      <c r="C191" s="276">
        <v>38430</v>
      </c>
      <c r="D191" s="273" t="s">
        <v>517</v>
      </c>
      <c r="E191" s="277">
        <v>5</v>
      </c>
      <c r="F191" s="274">
        <v>12500000</v>
      </c>
      <c r="G191" s="273" t="s">
        <v>487</v>
      </c>
    </row>
    <row r="192" spans="1:7">
      <c r="A192" s="273">
        <v>197</v>
      </c>
      <c r="B192" s="273" t="s">
        <v>516</v>
      </c>
      <c r="C192" s="276">
        <v>38023</v>
      </c>
      <c r="D192" s="273" t="s">
        <v>519</v>
      </c>
      <c r="E192" s="277">
        <v>-5</v>
      </c>
      <c r="F192" s="274">
        <v>25000000</v>
      </c>
      <c r="G192" s="273" t="s">
        <v>487</v>
      </c>
    </row>
    <row r="193" spans="1:7">
      <c r="A193" s="273">
        <v>198</v>
      </c>
      <c r="B193" s="273" t="s">
        <v>516</v>
      </c>
      <c r="C193" s="276">
        <v>38859</v>
      </c>
      <c r="D193" s="273" t="s">
        <v>519</v>
      </c>
      <c r="E193" s="277">
        <v>-4</v>
      </c>
      <c r="F193" s="274">
        <v>16000000</v>
      </c>
      <c r="G193" s="273" t="s">
        <v>490</v>
      </c>
    </row>
    <row r="194" spans="1:7">
      <c r="A194" s="273">
        <v>199</v>
      </c>
      <c r="B194" s="273" t="s">
        <v>518</v>
      </c>
      <c r="C194" s="276">
        <v>39046</v>
      </c>
      <c r="D194" s="273" t="s">
        <v>519</v>
      </c>
      <c r="E194" s="277">
        <v>81</v>
      </c>
      <c r="F194" s="274">
        <v>6561000000</v>
      </c>
      <c r="G194" s="273" t="s">
        <v>490</v>
      </c>
    </row>
    <row r="195" spans="1:7">
      <c r="A195" s="273">
        <v>200</v>
      </c>
      <c r="B195" s="273" t="s">
        <v>518</v>
      </c>
      <c r="C195" s="276">
        <v>38793</v>
      </c>
      <c r="D195" s="273" t="s">
        <v>517</v>
      </c>
      <c r="E195" s="277">
        <v>21</v>
      </c>
      <c r="F195" s="274">
        <v>220500000</v>
      </c>
      <c r="G195" s="273" t="s">
        <v>494</v>
      </c>
    </row>
    <row r="196" spans="1:7">
      <c r="A196" s="273">
        <v>201</v>
      </c>
      <c r="B196" s="273" t="s">
        <v>523</v>
      </c>
      <c r="C196" s="276">
        <v>38529</v>
      </c>
      <c r="D196" s="273" t="s">
        <v>517</v>
      </c>
      <c r="E196" s="277">
        <v>21</v>
      </c>
      <c r="F196" s="274">
        <v>220500000</v>
      </c>
      <c r="G196" s="273" t="s">
        <v>487</v>
      </c>
    </row>
    <row r="197" spans="1:7">
      <c r="A197" s="273">
        <v>202</v>
      </c>
      <c r="B197" s="273" t="s">
        <v>510</v>
      </c>
      <c r="C197" s="276">
        <v>38716</v>
      </c>
      <c r="D197" s="273" t="s">
        <v>511</v>
      </c>
      <c r="E197" s="277">
        <v>-3</v>
      </c>
      <c r="F197" s="274">
        <v>10800000</v>
      </c>
      <c r="G197" s="273" t="s">
        <v>494</v>
      </c>
    </row>
    <row r="198" spans="1:7">
      <c r="A198" s="273">
        <v>203</v>
      </c>
      <c r="B198" s="273" t="s">
        <v>523</v>
      </c>
      <c r="C198" s="276">
        <v>39079</v>
      </c>
      <c r="D198" s="273" t="s">
        <v>509</v>
      </c>
      <c r="E198" s="277">
        <v>57</v>
      </c>
      <c r="F198" s="274">
        <v>649800000</v>
      </c>
      <c r="G198" s="273" t="s">
        <v>490</v>
      </c>
    </row>
    <row r="199" spans="1:7">
      <c r="A199" s="273">
        <v>204</v>
      </c>
      <c r="B199" s="273" t="s">
        <v>523</v>
      </c>
      <c r="C199" s="276">
        <v>38947</v>
      </c>
      <c r="D199" s="273" t="s">
        <v>509</v>
      </c>
      <c r="E199" s="277">
        <v>86</v>
      </c>
      <c r="F199" s="274">
        <v>1479200000</v>
      </c>
      <c r="G199" s="273" t="s">
        <v>490</v>
      </c>
    </row>
    <row r="200" spans="1:7">
      <c r="A200" s="273">
        <v>205</v>
      </c>
      <c r="B200" s="273" t="s">
        <v>522</v>
      </c>
      <c r="C200" s="276">
        <v>38826</v>
      </c>
      <c r="D200" s="273" t="s">
        <v>511</v>
      </c>
      <c r="E200" s="277">
        <v>14</v>
      </c>
      <c r="F200" s="274">
        <v>235200000</v>
      </c>
      <c r="G200" s="273" t="s">
        <v>490</v>
      </c>
    </row>
    <row r="201" spans="1:7">
      <c r="A201" s="273">
        <v>206</v>
      </c>
      <c r="B201" s="273" t="s">
        <v>510</v>
      </c>
      <c r="C201" s="276">
        <v>39057</v>
      </c>
      <c r="D201" s="273" t="s">
        <v>514</v>
      </c>
      <c r="E201" s="277">
        <v>20</v>
      </c>
      <c r="F201" s="274">
        <v>80000000</v>
      </c>
      <c r="G201" s="273" t="s">
        <v>512</v>
      </c>
    </row>
    <row r="202" spans="1:7">
      <c r="A202" s="273">
        <v>207</v>
      </c>
      <c r="B202" s="273" t="s">
        <v>516</v>
      </c>
      <c r="C202" s="276">
        <v>38023</v>
      </c>
      <c r="D202" s="273" t="s">
        <v>519</v>
      </c>
      <c r="E202" s="277">
        <v>60</v>
      </c>
      <c r="F202" s="274">
        <v>3600000000</v>
      </c>
      <c r="G202" s="273" t="s">
        <v>487</v>
      </c>
    </row>
    <row r="203" spans="1:7">
      <c r="A203" s="273">
        <v>208</v>
      </c>
      <c r="B203" s="273" t="s">
        <v>522</v>
      </c>
      <c r="C203" s="276">
        <v>38903</v>
      </c>
      <c r="D203" s="273" t="s">
        <v>517</v>
      </c>
      <c r="E203" s="277">
        <v>45</v>
      </c>
      <c r="F203" s="274">
        <v>1012500000</v>
      </c>
      <c r="G203" s="273" t="s">
        <v>490</v>
      </c>
    </row>
    <row r="204" spans="1:7">
      <c r="A204" s="273">
        <v>209</v>
      </c>
      <c r="B204" s="273" t="s">
        <v>522</v>
      </c>
      <c r="C204" s="276">
        <v>38078</v>
      </c>
      <c r="D204" s="273" t="s">
        <v>517</v>
      </c>
      <c r="E204" s="277">
        <v>7</v>
      </c>
      <c r="F204" s="274">
        <v>24500000</v>
      </c>
      <c r="G204" s="273" t="s">
        <v>512</v>
      </c>
    </row>
    <row r="205" spans="1:7">
      <c r="A205" s="273">
        <v>210</v>
      </c>
      <c r="B205" s="273" t="s">
        <v>508</v>
      </c>
      <c r="C205" s="276">
        <v>38782</v>
      </c>
      <c r="D205" s="273" t="s">
        <v>509</v>
      </c>
      <c r="E205" s="277">
        <v>-6</v>
      </c>
      <c r="F205" s="274">
        <v>7200000</v>
      </c>
      <c r="G205" s="273" t="s">
        <v>512</v>
      </c>
    </row>
    <row r="206" spans="1:7">
      <c r="A206" s="273">
        <v>211</v>
      </c>
      <c r="B206" s="273" t="s">
        <v>522</v>
      </c>
      <c r="C206" s="276">
        <v>38837</v>
      </c>
      <c r="D206" s="273" t="s">
        <v>509</v>
      </c>
      <c r="E206" s="277">
        <v>35</v>
      </c>
      <c r="F206" s="274">
        <v>245000000</v>
      </c>
      <c r="G206" s="273" t="s">
        <v>494</v>
      </c>
    </row>
    <row r="207" spans="1:7">
      <c r="A207" s="273">
        <v>212</v>
      </c>
      <c r="B207" s="273" t="s">
        <v>516</v>
      </c>
      <c r="C207" s="276">
        <v>38848</v>
      </c>
      <c r="D207" s="273" t="s">
        <v>511</v>
      </c>
      <c r="E207" s="277">
        <v>31</v>
      </c>
      <c r="F207" s="274">
        <v>1153200000</v>
      </c>
      <c r="G207" s="273" t="s">
        <v>487</v>
      </c>
    </row>
    <row r="208" spans="1:7">
      <c r="A208" s="273">
        <v>213</v>
      </c>
      <c r="B208" s="273" t="s">
        <v>522</v>
      </c>
      <c r="C208" s="276">
        <v>38672</v>
      </c>
      <c r="D208" s="273" t="s">
        <v>509</v>
      </c>
      <c r="E208" s="277">
        <v>19</v>
      </c>
      <c r="F208" s="274">
        <v>72200000</v>
      </c>
      <c r="G208" s="273" t="s">
        <v>490</v>
      </c>
    </row>
    <row r="209" spans="1:7">
      <c r="A209" s="273">
        <v>214</v>
      </c>
      <c r="B209" s="273" t="s">
        <v>515</v>
      </c>
      <c r="C209" s="276">
        <v>38760</v>
      </c>
      <c r="D209" s="273" t="s">
        <v>517</v>
      </c>
      <c r="E209" s="277">
        <v>35</v>
      </c>
      <c r="F209" s="274">
        <v>612500000</v>
      </c>
      <c r="G209" s="273" t="s">
        <v>490</v>
      </c>
    </row>
    <row r="210" spans="1:7">
      <c r="A210" s="273">
        <v>215</v>
      </c>
      <c r="B210" s="273" t="s">
        <v>508</v>
      </c>
      <c r="C210" s="276">
        <v>38353</v>
      </c>
      <c r="D210" s="273" t="s">
        <v>514</v>
      </c>
      <c r="E210" s="277">
        <v>51</v>
      </c>
      <c r="F210" s="274">
        <v>520200000</v>
      </c>
      <c r="G210" s="273" t="s">
        <v>487</v>
      </c>
    </row>
    <row r="211" spans="1:7">
      <c r="A211" s="273">
        <v>216</v>
      </c>
      <c r="B211" s="273" t="s">
        <v>510</v>
      </c>
      <c r="C211" s="276">
        <v>38771</v>
      </c>
      <c r="D211" s="273" t="s">
        <v>519</v>
      </c>
      <c r="E211" s="277">
        <v>1</v>
      </c>
      <c r="F211" s="274">
        <v>1000000</v>
      </c>
      <c r="G211" s="273" t="s">
        <v>487</v>
      </c>
    </row>
    <row r="212" spans="1:7">
      <c r="A212" s="273">
        <v>217</v>
      </c>
      <c r="B212" s="273" t="s">
        <v>523</v>
      </c>
      <c r="C212" s="276">
        <v>38254</v>
      </c>
      <c r="D212" s="273" t="s">
        <v>511</v>
      </c>
      <c r="E212" s="277">
        <v>67</v>
      </c>
      <c r="F212" s="274">
        <v>5386800000</v>
      </c>
      <c r="G212" s="273" t="s">
        <v>512</v>
      </c>
    </row>
    <row r="213" spans="1:7">
      <c r="A213" s="273">
        <v>218</v>
      </c>
      <c r="B213" s="273" t="s">
        <v>523</v>
      </c>
      <c r="C213" s="276">
        <v>38441</v>
      </c>
      <c r="D213" s="273" t="s">
        <v>519</v>
      </c>
      <c r="E213" s="277">
        <v>23</v>
      </c>
      <c r="F213" s="274">
        <v>529000000</v>
      </c>
      <c r="G213" s="273" t="s">
        <v>512</v>
      </c>
    </row>
    <row r="214" spans="1:7">
      <c r="A214" s="273">
        <v>219</v>
      </c>
      <c r="B214" s="273" t="s">
        <v>516</v>
      </c>
      <c r="C214" s="276">
        <v>38386</v>
      </c>
      <c r="D214" s="273" t="s">
        <v>511</v>
      </c>
      <c r="E214" s="277">
        <v>41</v>
      </c>
      <c r="F214" s="274">
        <v>2017200000</v>
      </c>
      <c r="G214" s="273" t="s">
        <v>487</v>
      </c>
    </row>
    <row r="215" spans="1:7">
      <c r="A215" s="273">
        <v>220</v>
      </c>
      <c r="B215" s="273" t="s">
        <v>513</v>
      </c>
      <c r="C215" s="276">
        <v>38001</v>
      </c>
      <c r="D215" s="273" t="s">
        <v>519</v>
      </c>
      <c r="E215" s="277">
        <v>27</v>
      </c>
      <c r="F215" s="274">
        <v>729000000</v>
      </c>
      <c r="G215" s="273" t="s">
        <v>490</v>
      </c>
    </row>
    <row r="216" spans="1:7">
      <c r="A216" s="273">
        <v>221</v>
      </c>
      <c r="B216" s="273" t="s">
        <v>518</v>
      </c>
      <c r="C216" s="276">
        <v>38980</v>
      </c>
      <c r="D216" s="273" t="s">
        <v>511</v>
      </c>
      <c r="E216" s="277">
        <v>56</v>
      </c>
      <c r="F216" s="274">
        <v>3763200000</v>
      </c>
      <c r="G216" s="273" t="s">
        <v>512</v>
      </c>
    </row>
    <row r="217" spans="1:7">
      <c r="A217" s="273">
        <v>222</v>
      </c>
      <c r="B217" s="273" t="s">
        <v>513</v>
      </c>
      <c r="C217" s="276">
        <v>38188</v>
      </c>
      <c r="D217" s="273" t="s">
        <v>519</v>
      </c>
      <c r="E217" s="277">
        <v>67</v>
      </c>
      <c r="F217" s="274">
        <v>4489000000</v>
      </c>
      <c r="G217" s="273" t="s">
        <v>490</v>
      </c>
    </row>
    <row r="218" spans="1:7">
      <c r="A218" s="273">
        <v>223</v>
      </c>
      <c r="B218" s="273" t="s">
        <v>508</v>
      </c>
      <c r="C218" s="276">
        <v>38243</v>
      </c>
      <c r="D218" s="273" t="s">
        <v>511</v>
      </c>
      <c r="E218" s="277">
        <v>94</v>
      </c>
      <c r="F218" s="274">
        <v>10603200000</v>
      </c>
      <c r="G218" s="273" t="s">
        <v>490</v>
      </c>
    </row>
    <row r="219" spans="1:7">
      <c r="A219" s="273">
        <v>224</v>
      </c>
      <c r="B219" s="273" t="s">
        <v>518</v>
      </c>
      <c r="C219" s="276">
        <v>38265</v>
      </c>
      <c r="D219" s="273" t="s">
        <v>517</v>
      </c>
      <c r="E219" s="277">
        <v>52</v>
      </c>
      <c r="F219" s="274">
        <v>1352000000</v>
      </c>
      <c r="G219" s="273" t="s">
        <v>490</v>
      </c>
    </row>
    <row r="220" spans="1:7">
      <c r="A220" s="273">
        <v>225</v>
      </c>
      <c r="B220" s="273" t="s">
        <v>515</v>
      </c>
      <c r="C220" s="276">
        <v>38023</v>
      </c>
      <c r="D220" s="273" t="s">
        <v>514</v>
      </c>
      <c r="E220" s="277">
        <v>24</v>
      </c>
      <c r="F220" s="274">
        <v>115200000</v>
      </c>
      <c r="G220" s="273" t="s">
        <v>490</v>
      </c>
    </row>
    <row r="221" spans="1:7">
      <c r="A221" s="273">
        <v>226</v>
      </c>
      <c r="B221" s="273" t="s">
        <v>522</v>
      </c>
      <c r="C221" s="276">
        <v>38144</v>
      </c>
      <c r="D221" s="273" t="s">
        <v>509</v>
      </c>
      <c r="E221" s="277">
        <v>-1</v>
      </c>
      <c r="F221" s="274">
        <v>200000</v>
      </c>
      <c r="G221" s="273" t="s">
        <v>494</v>
      </c>
    </row>
    <row r="222" spans="1:7">
      <c r="A222" s="273">
        <v>227</v>
      </c>
      <c r="B222" s="273" t="s">
        <v>510</v>
      </c>
      <c r="C222" s="276">
        <v>38738</v>
      </c>
      <c r="D222" s="273" t="s">
        <v>517</v>
      </c>
      <c r="E222" s="277">
        <v>37</v>
      </c>
      <c r="F222" s="274">
        <v>684500000</v>
      </c>
      <c r="G222" s="273" t="s">
        <v>494</v>
      </c>
    </row>
    <row r="223" spans="1:7">
      <c r="A223" s="273">
        <v>228</v>
      </c>
      <c r="B223" s="273" t="s">
        <v>508</v>
      </c>
      <c r="C223" s="276">
        <v>38771</v>
      </c>
      <c r="D223" s="273" t="s">
        <v>511</v>
      </c>
      <c r="E223" s="277">
        <v>63</v>
      </c>
      <c r="F223" s="274">
        <v>4762800000</v>
      </c>
      <c r="G223" s="273" t="s">
        <v>494</v>
      </c>
    </row>
    <row r="224" spans="1:7">
      <c r="A224" s="273">
        <v>229</v>
      </c>
      <c r="B224" s="273" t="s">
        <v>523</v>
      </c>
      <c r="C224" s="276">
        <v>38089</v>
      </c>
      <c r="D224" s="273" t="s">
        <v>509</v>
      </c>
      <c r="E224" s="277">
        <v>13</v>
      </c>
      <c r="F224" s="274">
        <v>33800000</v>
      </c>
      <c r="G224" s="273" t="s">
        <v>490</v>
      </c>
    </row>
    <row r="225" spans="1:7">
      <c r="A225" s="273">
        <v>230</v>
      </c>
      <c r="B225" s="273" t="s">
        <v>510</v>
      </c>
      <c r="C225" s="276">
        <v>39046</v>
      </c>
      <c r="D225" s="273" t="s">
        <v>509</v>
      </c>
      <c r="E225" s="277">
        <v>7</v>
      </c>
      <c r="F225" s="274">
        <v>9800000</v>
      </c>
      <c r="G225" s="273" t="s">
        <v>490</v>
      </c>
    </row>
    <row r="226" spans="1:7">
      <c r="A226" s="273">
        <v>231</v>
      </c>
      <c r="B226" s="273" t="s">
        <v>515</v>
      </c>
      <c r="C226" s="276">
        <v>38067</v>
      </c>
      <c r="D226" s="273" t="s">
        <v>509</v>
      </c>
      <c r="E226" s="277">
        <v>64</v>
      </c>
      <c r="F226" s="274">
        <v>819200000</v>
      </c>
      <c r="G226" s="273" t="s">
        <v>490</v>
      </c>
    </row>
    <row r="227" spans="1:7">
      <c r="A227" s="273">
        <v>232</v>
      </c>
      <c r="B227" s="273" t="s">
        <v>513</v>
      </c>
      <c r="C227" s="276">
        <v>38144</v>
      </c>
      <c r="D227" s="273" t="s">
        <v>509</v>
      </c>
      <c r="E227" s="277">
        <v>63</v>
      </c>
      <c r="F227" s="274">
        <v>793800000</v>
      </c>
      <c r="G227" s="273" t="s">
        <v>512</v>
      </c>
    </row>
    <row r="228" spans="1:7">
      <c r="A228" s="273">
        <v>233</v>
      </c>
      <c r="B228" s="273" t="s">
        <v>520</v>
      </c>
      <c r="C228" s="276">
        <v>38210</v>
      </c>
      <c r="D228" s="273" t="s">
        <v>519</v>
      </c>
      <c r="E228" s="277">
        <v>57</v>
      </c>
      <c r="F228" s="274">
        <v>3249000000</v>
      </c>
      <c r="G228" s="273" t="s">
        <v>512</v>
      </c>
    </row>
    <row r="229" spans="1:7">
      <c r="A229" s="273">
        <v>234</v>
      </c>
      <c r="B229" s="273" t="s">
        <v>520</v>
      </c>
      <c r="C229" s="276">
        <v>38298</v>
      </c>
      <c r="D229" s="273" t="s">
        <v>519</v>
      </c>
      <c r="E229" s="277">
        <v>59</v>
      </c>
      <c r="F229" s="274">
        <v>3481000000</v>
      </c>
      <c r="G229" s="273" t="s">
        <v>487</v>
      </c>
    </row>
    <row r="230" spans="1:7">
      <c r="A230" s="273">
        <v>235</v>
      </c>
      <c r="B230" s="273" t="s">
        <v>522</v>
      </c>
      <c r="C230" s="276">
        <v>38342</v>
      </c>
      <c r="D230" s="273" t="s">
        <v>511</v>
      </c>
      <c r="E230" s="277">
        <v>-3</v>
      </c>
      <c r="F230" s="274">
        <v>10800000</v>
      </c>
      <c r="G230" s="273" t="s">
        <v>512</v>
      </c>
    </row>
    <row r="231" spans="1:7">
      <c r="A231" s="273">
        <v>236</v>
      </c>
      <c r="B231" s="273" t="s">
        <v>523</v>
      </c>
      <c r="C231" s="276">
        <v>38991</v>
      </c>
      <c r="D231" s="273" t="s">
        <v>509</v>
      </c>
      <c r="E231" s="277">
        <v>86</v>
      </c>
      <c r="F231" s="274">
        <v>1479200000</v>
      </c>
      <c r="G231" s="273" t="s">
        <v>494</v>
      </c>
    </row>
    <row r="232" spans="1:7">
      <c r="A232" s="273">
        <v>237</v>
      </c>
      <c r="B232" s="273" t="s">
        <v>518</v>
      </c>
      <c r="C232" s="276">
        <v>38254</v>
      </c>
      <c r="D232" s="273" t="s">
        <v>517</v>
      </c>
      <c r="E232" s="277">
        <v>-4</v>
      </c>
      <c r="F232" s="274">
        <v>8000000</v>
      </c>
      <c r="G232" s="273" t="s">
        <v>487</v>
      </c>
    </row>
    <row r="233" spans="1:7">
      <c r="A233" s="273">
        <v>238</v>
      </c>
      <c r="B233" s="273" t="s">
        <v>513</v>
      </c>
      <c r="C233" s="276">
        <v>38353</v>
      </c>
      <c r="D233" s="273" t="s">
        <v>509</v>
      </c>
      <c r="E233" s="277">
        <v>7</v>
      </c>
      <c r="F233" s="274">
        <v>9800000</v>
      </c>
      <c r="G233" s="273" t="s">
        <v>490</v>
      </c>
    </row>
    <row r="234" spans="1:7">
      <c r="A234" s="273">
        <v>239</v>
      </c>
      <c r="B234" s="273" t="s">
        <v>523</v>
      </c>
      <c r="C234" s="276">
        <v>38991</v>
      </c>
      <c r="D234" s="273" t="s">
        <v>509</v>
      </c>
      <c r="E234" s="277">
        <v>43</v>
      </c>
      <c r="F234" s="274">
        <v>369800000</v>
      </c>
      <c r="G234" s="273" t="s">
        <v>487</v>
      </c>
    </row>
    <row r="235" spans="1:7">
      <c r="A235" s="273">
        <v>240</v>
      </c>
      <c r="B235" s="273" t="s">
        <v>520</v>
      </c>
      <c r="C235" s="276">
        <v>38661</v>
      </c>
      <c r="D235" s="273" t="s">
        <v>509</v>
      </c>
      <c r="E235" s="277">
        <v>2</v>
      </c>
      <c r="F235" s="274">
        <v>800000</v>
      </c>
      <c r="G235" s="273" t="s">
        <v>494</v>
      </c>
    </row>
    <row r="236" spans="1:7">
      <c r="A236" s="273">
        <v>241</v>
      </c>
      <c r="B236" s="273" t="s">
        <v>520</v>
      </c>
      <c r="C236" s="276">
        <v>38474</v>
      </c>
      <c r="D236" s="273" t="s">
        <v>519</v>
      </c>
      <c r="E236" s="277">
        <v>85</v>
      </c>
      <c r="F236" s="274">
        <v>7225000000</v>
      </c>
      <c r="G236" s="273" t="s">
        <v>512</v>
      </c>
    </row>
    <row r="237" spans="1:7">
      <c r="A237" s="273">
        <v>242</v>
      </c>
      <c r="B237" s="273" t="s">
        <v>520</v>
      </c>
      <c r="C237" s="276">
        <v>38463</v>
      </c>
      <c r="D237" s="273" t="s">
        <v>517</v>
      </c>
      <c r="E237" s="277">
        <v>52</v>
      </c>
      <c r="F237" s="274">
        <v>1352000000</v>
      </c>
      <c r="G237" s="273" t="s">
        <v>512</v>
      </c>
    </row>
    <row r="238" spans="1:7">
      <c r="A238" s="273">
        <v>243</v>
      </c>
      <c r="B238" s="273" t="s">
        <v>516</v>
      </c>
      <c r="C238" s="276">
        <v>38177</v>
      </c>
      <c r="D238" s="273" t="s">
        <v>514</v>
      </c>
      <c r="E238" s="277">
        <v>-3</v>
      </c>
      <c r="F238" s="274">
        <v>1800000</v>
      </c>
      <c r="G238" s="273" t="s">
        <v>494</v>
      </c>
    </row>
    <row r="239" spans="1:7">
      <c r="A239" s="273">
        <v>244</v>
      </c>
      <c r="B239" s="273" t="s">
        <v>518</v>
      </c>
      <c r="C239" s="276">
        <v>38408</v>
      </c>
      <c r="D239" s="273" t="s">
        <v>517</v>
      </c>
      <c r="E239" s="277">
        <v>8</v>
      </c>
      <c r="F239" s="274">
        <v>32000000</v>
      </c>
      <c r="G239" s="273" t="s">
        <v>487</v>
      </c>
    </row>
    <row r="240" spans="1:7">
      <c r="A240" s="273">
        <v>245</v>
      </c>
      <c r="B240" s="273" t="s">
        <v>523</v>
      </c>
      <c r="C240" s="276">
        <v>38177</v>
      </c>
      <c r="D240" s="273" t="s">
        <v>519</v>
      </c>
      <c r="E240" s="277">
        <v>5</v>
      </c>
      <c r="F240" s="274">
        <v>25000000</v>
      </c>
      <c r="G240" s="273" t="s">
        <v>487</v>
      </c>
    </row>
    <row r="241" spans="1:7">
      <c r="A241" s="273">
        <v>246</v>
      </c>
      <c r="B241" s="273" t="s">
        <v>510</v>
      </c>
      <c r="C241" s="276">
        <v>38958</v>
      </c>
      <c r="D241" s="273" t="s">
        <v>519</v>
      </c>
      <c r="E241" s="277">
        <v>90</v>
      </c>
      <c r="F241" s="274">
        <v>8100000000</v>
      </c>
      <c r="G241" s="273" t="s">
        <v>494</v>
      </c>
    </row>
    <row r="242" spans="1:7">
      <c r="A242" s="273">
        <v>247</v>
      </c>
      <c r="B242" s="273" t="s">
        <v>508</v>
      </c>
      <c r="C242" s="276">
        <v>39035</v>
      </c>
      <c r="D242" s="273" t="s">
        <v>519</v>
      </c>
      <c r="E242" s="277">
        <v>36</v>
      </c>
      <c r="F242" s="274">
        <v>1296000000</v>
      </c>
      <c r="G242" s="273" t="s">
        <v>487</v>
      </c>
    </row>
    <row r="243" spans="1:7">
      <c r="A243" s="273">
        <v>248</v>
      </c>
      <c r="B243" s="273" t="s">
        <v>515</v>
      </c>
      <c r="C243" s="276">
        <v>38584</v>
      </c>
      <c r="D243" s="273" t="s">
        <v>519</v>
      </c>
      <c r="E243" s="277">
        <v>25</v>
      </c>
      <c r="F243" s="274">
        <v>625000000</v>
      </c>
      <c r="G243" s="273" t="s">
        <v>490</v>
      </c>
    </row>
    <row r="244" spans="1:7">
      <c r="A244" s="273">
        <v>249</v>
      </c>
      <c r="B244" s="273" t="s">
        <v>508</v>
      </c>
      <c r="C244" s="276">
        <v>38430</v>
      </c>
      <c r="D244" s="273" t="s">
        <v>519</v>
      </c>
      <c r="E244" s="277">
        <v>7</v>
      </c>
      <c r="F244" s="274">
        <v>49000000</v>
      </c>
      <c r="G244" s="273" t="s">
        <v>487</v>
      </c>
    </row>
    <row r="245" spans="1:7">
      <c r="A245" s="273">
        <v>250</v>
      </c>
      <c r="B245" s="273" t="s">
        <v>516</v>
      </c>
      <c r="C245" s="276">
        <v>39024</v>
      </c>
      <c r="D245" s="273" t="s">
        <v>519</v>
      </c>
      <c r="E245" s="277">
        <v>64</v>
      </c>
      <c r="F245" s="274">
        <v>4096000000</v>
      </c>
      <c r="G245" s="273" t="s">
        <v>487</v>
      </c>
    </row>
    <row r="246" spans="1:7">
      <c r="A246" s="273">
        <v>251</v>
      </c>
      <c r="B246" s="273" t="s">
        <v>516</v>
      </c>
      <c r="C246" s="276">
        <v>38111</v>
      </c>
      <c r="D246" s="273" t="s">
        <v>519</v>
      </c>
      <c r="E246" s="277">
        <v>71</v>
      </c>
      <c r="F246" s="274">
        <v>5041000000</v>
      </c>
      <c r="G246" s="273" t="s">
        <v>490</v>
      </c>
    </row>
    <row r="247" spans="1:7">
      <c r="A247" s="273">
        <v>252</v>
      </c>
      <c r="B247" s="273" t="s">
        <v>513</v>
      </c>
      <c r="C247" s="276">
        <v>38452</v>
      </c>
      <c r="D247" s="273" t="s">
        <v>517</v>
      </c>
      <c r="E247" s="277">
        <v>41</v>
      </c>
      <c r="F247" s="274">
        <v>840500000</v>
      </c>
      <c r="G247" s="273" t="s">
        <v>487</v>
      </c>
    </row>
    <row r="248" spans="1:7">
      <c r="A248" s="273">
        <v>253</v>
      </c>
      <c r="B248" s="273" t="s">
        <v>513</v>
      </c>
      <c r="C248" s="276">
        <v>38254</v>
      </c>
      <c r="D248" s="273" t="s">
        <v>511</v>
      </c>
      <c r="E248" s="277">
        <v>84</v>
      </c>
      <c r="F248" s="274">
        <v>8467200000</v>
      </c>
      <c r="G248" s="273" t="s">
        <v>487</v>
      </c>
    </row>
    <row r="249" spans="1:7">
      <c r="A249" s="273">
        <v>254</v>
      </c>
      <c r="B249" s="273" t="s">
        <v>520</v>
      </c>
      <c r="C249" s="276">
        <v>38441</v>
      </c>
      <c r="D249" s="273" t="s">
        <v>517</v>
      </c>
      <c r="E249" s="277">
        <v>3</v>
      </c>
      <c r="F249" s="274">
        <v>4500000</v>
      </c>
      <c r="G249" s="273" t="s">
        <v>487</v>
      </c>
    </row>
    <row r="250" spans="1:7">
      <c r="A250" s="273">
        <v>255</v>
      </c>
      <c r="B250" s="273" t="s">
        <v>513</v>
      </c>
      <c r="C250" s="276">
        <v>38078</v>
      </c>
      <c r="D250" s="273" t="s">
        <v>511</v>
      </c>
      <c r="E250" s="277">
        <v>15</v>
      </c>
      <c r="F250" s="274">
        <v>270000000</v>
      </c>
      <c r="G250" s="273" t="s">
        <v>490</v>
      </c>
    </row>
    <row r="251" spans="1:7">
      <c r="A251" s="273">
        <v>256</v>
      </c>
      <c r="B251" s="273" t="s">
        <v>510</v>
      </c>
      <c r="C251" s="276">
        <v>38023</v>
      </c>
      <c r="D251" s="273" t="s">
        <v>517</v>
      </c>
      <c r="E251" s="277">
        <v>1</v>
      </c>
      <c r="F251" s="274">
        <v>500000</v>
      </c>
      <c r="G251" s="273" t="s">
        <v>494</v>
      </c>
    </row>
    <row r="252" spans="1:7">
      <c r="A252" s="273">
        <v>257</v>
      </c>
      <c r="B252" s="273" t="s">
        <v>510</v>
      </c>
      <c r="C252" s="276">
        <v>38540</v>
      </c>
      <c r="D252" s="273" t="s">
        <v>519</v>
      </c>
      <c r="E252" s="277">
        <v>10</v>
      </c>
      <c r="F252" s="274">
        <v>100000000</v>
      </c>
      <c r="G252" s="273" t="s">
        <v>487</v>
      </c>
    </row>
    <row r="253" spans="1:7">
      <c r="A253" s="273">
        <v>258</v>
      </c>
      <c r="B253" s="273" t="s">
        <v>520</v>
      </c>
      <c r="C253" s="276">
        <v>38364</v>
      </c>
      <c r="D253" s="273" t="s">
        <v>517</v>
      </c>
      <c r="E253" s="277">
        <v>77</v>
      </c>
      <c r="F253" s="274">
        <v>2964500000</v>
      </c>
      <c r="G253" s="273" t="s">
        <v>490</v>
      </c>
    </row>
    <row r="254" spans="1:7">
      <c r="A254" s="273">
        <v>259</v>
      </c>
      <c r="B254" s="273" t="s">
        <v>516</v>
      </c>
      <c r="C254" s="276">
        <v>38397</v>
      </c>
      <c r="D254" s="273" t="s">
        <v>514</v>
      </c>
      <c r="E254" s="277">
        <v>65</v>
      </c>
      <c r="F254" s="274">
        <v>845000000</v>
      </c>
      <c r="G254" s="273" t="s">
        <v>494</v>
      </c>
    </row>
    <row r="255" spans="1:7">
      <c r="A255" s="273">
        <v>260</v>
      </c>
      <c r="B255" s="273" t="s">
        <v>515</v>
      </c>
      <c r="C255" s="276">
        <v>38001</v>
      </c>
      <c r="D255" s="273" t="s">
        <v>517</v>
      </c>
      <c r="E255" s="277">
        <v>25</v>
      </c>
      <c r="F255" s="274">
        <v>312500000</v>
      </c>
      <c r="G255" s="273" t="s">
        <v>512</v>
      </c>
    </row>
    <row r="256" spans="1:7">
      <c r="A256" s="273">
        <v>261</v>
      </c>
      <c r="B256" s="273" t="s">
        <v>523</v>
      </c>
      <c r="C256" s="276">
        <v>38914</v>
      </c>
      <c r="D256" s="273" t="s">
        <v>519</v>
      </c>
      <c r="E256" s="277">
        <v>-1</v>
      </c>
      <c r="F256" s="274">
        <v>1000000</v>
      </c>
      <c r="G256" s="273" t="s">
        <v>494</v>
      </c>
    </row>
    <row r="257" spans="1:7">
      <c r="A257" s="273">
        <v>262</v>
      </c>
      <c r="B257" s="273" t="s">
        <v>522</v>
      </c>
      <c r="C257" s="276">
        <v>38958</v>
      </c>
      <c r="D257" s="273" t="s">
        <v>511</v>
      </c>
      <c r="E257" s="277">
        <v>2</v>
      </c>
      <c r="F257" s="274">
        <v>4800000</v>
      </c>
      <c r="G257" s="273" t="s">
        <v>512</v>
      </c>
    </row>
    <row r="258" spans="1:7">
      <c r="A258" s="273">
        <v>263</v>
      </c>
      <c r="B258" s="273" t="s">
        <v>515</v>
      </c>
      <c r="C258" s="276">
        <v>39024</v>
      </c>
      <c r="D258" s="273" t="s">
        <v>509</v>
      </c>
      <c r="E258" s="277">
        <v>62</v>
      </c>
      <c r="F258" s="274">
        <v>768800000</v>
      </c>
      <c r="G258" s="273" t="s">
        <v>512</v>
      </c>
    </row>
    <row r="259" spans="1:7">
      <c r="A259" s="273">
        <v>264</v>
      </c>
      <c r="B259" s="273" t="s">
        <v>516</v>
      </c>
      <c r="C259" s="276">
        <v>38485</v>
      </c>
      <c r="D259" s="273" t="s">
        <v>511</v>
      </c>
      <c r="E259" s="277">
        <v>28</v>
      </c>
      <c r="F259" s="274">
        <v>940800000</v>
      </c>
      <c r="G259" s="273" t="s">
        <v>490</v>
      </c>
    </row>
    <row r="260" spans="1:7">
      <c r="A260" s="273">
        <v>265</v>
      </c>
      <c r="B260" s="273" t="s">
        <v>510</v>
      </c>
      <c r="C260" s="276">
        <v>38551</v>
      </c>
      <c r="D260" s="273" t="s">
        <v>517</v>
      </c>
      <c r="E260" s="277">
        <v>55</v>
      </c>
      <c r="F260" s="274">
        <v>1512500000</v>
      </c>
      <c r="G260" s="273" t="s">
        <v>494</v>
      </c>
    </row>
    <row r="261" spans="1:7">
      <c r="A261" s="273">
        <v>266</v>
      </c>
      <c r="B261" s="273" t="s">
        <v>516</v>
      </c>
      <c r="C261" s="276">
        <v>38518</v>
      </c>
      <c r="D261" s="273" t="s">
        <v>509</v>
      </c>
      <c r="E261" s="277">
        <v>28</v>
      </c>
      <c r="F261" s="274">
        <v>156800000</v>
      </c>
      <c r="G261" s="273" t="s">
        <v>494</v>
      </c>
    </row>
    <row r="262" spans="1:7">
      <c r="A262" s="273">
        <v>267</v>
      </c>
      <c r="B262" s="273" t="s">
        <v>518</v>
      </c>
      <c r="C262" s="276">
        <v>38562</v>
      </c>
      <c r="D262" s="273" t="s">
        <v>511</v>
      </c>
      <c r="E262" s="277">
        <v>5</v>
      </c>
      <c r="F262" s="274">
        <v>30000000</v>
      </c>
      <c r="G262" s="273" t="s">
        <v>494</v>
      </c>
    </row>
    <row r="263" spans="1:7">
      <c r="A263" s="273">
        <v>268</v>
      </c>
      <c r="B263" s="273" t="s">
        <v>518</v>
      </c>
      <c r="C263" s="276">
        <v>38298</v>
      </c>
      <c r="D263" s="273" t="s">
        <v>517</v>
      </c>
      <c r="E263" s="277">
        <v>1</v>
      </c>
      <c r="F263" s="274">
        <v>500000</v>
      </c>
      <c r="G263" s="273" t="s">
        <v>487</v>
      </c>
    </row>
    <row r="264" spans="1:7">
      <c r="A264" s="273">
        <v>269</v>
      </c>
      <c r="B264" s="273" t="s">
        <v>518</v>
      </c>
      <c r="C264" s="276">
        <v>38518</v>
      </c>
      <c r="D264" s="273" t="s">
        <v>511</v>
      </c>
      <c r="E264" s="277">
        <v>26</v>
      </c>
      <c r="F264" s="274">
        <v>811200000</v>
      </c>
      <c r="G264" s="273" t="s">
        <v>487</v>
      </c>
    </row>
    <row r="265" spans="1:7">
      <c r="A265" s="273">
        <v>270</v>
      </c>
      <c r="B265" s="273" t="s">
        <v>515</v>
      </c>
      <c r="C265" s="276">
        <v>38144</v>
      </c>
      <c r="D265" s="273" t="s">
        <v>511</v>
      </c>
      <c r="E265" s="277">
        <v>47</v>
      </c>
      <c r="F265" s="274">
        <v>2650800000</v>
      </c>
      <c r="G265" s="273" t="s">
        <v>494</v>
      </c>
    </row>
    <row r="266" spans="1:7">
      <c r="A266" s="273">
        <v>271</v>
      </c>
      <c r="B266" s="273" t="s">
        <v>510</v>
      </c>
      <c r="C266" s="276">
        <v>38474</v>
      </c>
      <c r="D266" s="273" t="s">
        <v>517</v>
      </c>
      <c r="E266" s="277">
        <v>74</v>
      </c>
      <c r="F266" s="274">
        <v>2738000000</v>
      </c>
      <c r="G266" s="273" t="s">
        <v>487</v>
      </c>
    </row>
    <row r="267" spans="1:7">
      <c r="A267" s="273">
        <v>272</v>
      </c>
      <c r="B267" s="273" t="s">
        <v>523</v>
      </c>
      <c r="C267" s="276">
        <v>38848</v>
      </c>
      <c r="D267" s="273" t="s">
        <v>509</v>
      </c>
      <c r="E267" s="277">
        <v>22</v>
      </c>
      <c r="F267" s="274">
        <v>96800000</v>
      </c>
      <c r="G267" s="273" t="s">
        <v>512</v>
      </c>
    </row>
    <row r="268" spans="1:7">
      <c r="A268" s="273">
        <v>273</v>
      </c>
      <c r="B268" s="273" t="s">
        <v>513</v>
      </c>
      <c r="C268" s="276">
        <v>38892</v>
      </c>
      <c r="D268" s="273" t="s">
        <v>514</v>
      </c>
      <c r="E268" s="277">
        <v>70</v>
      </c>
      <c r="F268" s="274">
        <v>980000000</v>
      </c>
      <c r="G268" s="273" t="s">
        <v>494</v>
      </c>
    </row>
    <row r="269" spans="1:7">
      <c r="A269" s="273">
        <v>274</v>
      </c>
      <c r="B269" s="273" t="s">
        <v>523</v>
      </c>
      <c r="C269" s="276">
        <v>38683</v>
      </c>
      <c r="D269" s="273" t="s">
        <v>511</v>
      </c>
      <c r="E269" s="277">
        <v>83</v>
      </c>
      <c r="F269" s="274">
        <v>8266800000</v>
      </c>
      <c r="G269" s="273" t="s">
        <v>512</v>
      </c>
    </row>
    <row r="270" spans="1:7">
      <c r="A270" s="273">
        <v>275</v>
      </c>
      <c r="B270" s="273" t="s">
        <v>510</v>
      </c>
      <c r="C270" s="276">
        <v>38694</v>
      </c>
      <c r="D270" s="273" t="s">
        <v>517</v>
      </c>
      <c r="E270" s="277">
        <v>59</v>
      </c>
      <c r="F270" s="274">
        <v>1740500000</v>
      </c>
      <c r="G270" s="273" t="s">
        <v>490</v>
      </c>
    </row>
    <row r="271" spans="1:7">
      <c r="A271" s="273">
        <v>276</v>
      </c>
      <c r="B271" s="273" t="s">
        <v>523</v>
      </c>
      <c r="C271" s="276">
        <v>38573</v>
      </c>
      <c r="D271" s="273" t="s">
        <v>519</v>
      </c>
      <c r="E271" s="277">
        <v>0</v>
      </c>
      <c r="F271" s="274">
        <v>0</v>
      </c>
      <c r="G271" s="273" t="s">
        <v>512</v>
      </c>
    </row>
    <row r="272" spans="1:7">
      <c r="A272" s="273">
        <v>277</v>
      </c>
      <c r="B272" s="273" t="s">
        <v>510</v>
      </c>
      <c r="C272" s="276">
        <v>38364</v>
      </c>
      <c r="D272" s="273" t="s">
        <v>517</v>
      </c>
      <c r="E272" s="277">
        <v>82</v>
      </c>
      <c r="F272" s="274">
        <v>3362000000</v>
      </c>
      <c r="G272" s="273" t="s">
        <v>490</v>
      </c>
    </row>
    <row r="273" spans="1:7">
      <c r="A273" s="273">
        <v>278</v>
      </c>
      <c r="B273" s="273" t="s">
        <v>508</v>
      </c>
      <c r="C273" s="276">
        <v>38419</v>
      </c>
      <c r="D273" s="273" t="s">
        <v>517</v>
      </c>
      <c r="E273" s="277">
        <v>29</v>
      </c>
      <c r="F273" s="274">
        <v>420500000</v>
      </c>
      <c r="G273" s="273" t="s">
        <v>490</v>
      </c>
    </row>
    <row r="274" spans="1:7">
      <c r="A274" s="273">
        <v>279</v>
      </c>
      <c r="B274" s="273" t="s">
        <v>523</v>
      </c>
      <c r="C274" s="276">
        <v>38122</v>
      </c>
      <c r="D274" s="273" t="s">
        <v>511</v>
      </c>
      <c r="E274" s="277">
        <v>63</v>
      </c>
      <c r="F274" s="274">
        <v>4762800000</v>
      </c>
      <c r="G274" s="273" t="s">
        <v>487</v>
      </c>
    </row>
    <row r="275" spans="1:7">
      <c r="A275" s="273">
        <v>280</v>
      </c>
      <c r="B275" s="273" t="s">
        <v>522</v>
      </c>
      <c r="C275" s="276">
        <v>38991</v>
      </c>
      <c r="D275" s="273" t="s">
        <v>509</v>
      </c>
      <c r="E275" s="277">
        <v>67</v>
      </c>
      <c r="F275" s="274">
        <v>897800000</v>
      </c>
      <c r="G275" s="273" t="s">
        <v>487</v>
      </c>
    </row>
    <row r="276" spans="1:7">
      <c r="A276" s="273">
        <v>281</v>
      </c>
      <c r="B276" s="273" t="s">
        <v>518</v>
      </c>
      <c r="C276" s="276">
        <v>38562</v>
      </c>
      <c r="D276" s="273" t="s">
        <v>517</v>
      </c>
      <c r="E276" s="277">
        <v>3</v>
      </c>
      <c r="F276" s="274">
        <v>4500000</v>
      </c>
      <c r="G276" s="273" t="s">
        <v>487</v>
      </c>
    </row>
    <row r="277" spans="1:7">
      <c r="A277" s="273">
        <v>282</v>
      </c>
      <c r="B277" s="273" t="s">
        <v>510</v>
      </c>
      <c r="C277" s="276">
        <v>38331</v>
      </c>
      <c r="D277" s="273" t="s">
        <v>517</v>
      </c>
      <c r="E277" s="277">
        <v>65</v>
      </c>
      <c r="F277" s="274">
        <v>2112500000</v>
      </c>
      <c r="G277" s="273" t="s">
        <v>487</v>
      </c>
    </row>
    <row r="278" spans="1:7">
      <c r="A278" s="273">
        <v>283</v>
      </c>
      <c r="B278" s="273" t="s">
        <v>520</v>
      </c>
      <c r="C278" s="276">
        <v>38133</v>
      </c>
      <c r="D278" s="273" t="s">
        <v>514</v>
      </c>
      <c r="E278" s="277">
        <v>75</v>
      </c>
      <c r="F278" s="274">
        <v>1125000000</v>
      </c>
      <c r="G278" s="273" t="s">
        <v>490</v>
      </c>
    </row>
    <row r="279" spans="1:7">
      <c r="A279" s="273">
        <v>284</v>
      </c>
      <c r="B279" s="273" t="s">
        <v>520</v>
      </c>
      <c r="C279" s="276">
        <v>38221</v>
      </c>
      <c r="D279" s="273" t="s">
        <v>509</v>
      </c>
      <c r="E279" s="277">
        <v>79</v>
      </c>
      <c r="F279" s="274">
        <v>1248200000</v>
      </c>
      <c r="G279" s="273" t="s">
        <v>490</v>
      </c>
    </row>
    <row r="280" spans="1:7">
      <c r="A280" s="273">
        <v>285</v>
      </c>
      <c r="B280" s="273" t="s">
        <v>522</v>
      </c>
      <c r="C280" s="276">
        <v>38947</v>
      </c>
      <c r="D280" s="273" t="s">
        <v>519</v>
      </c>
      <c r="E280" s="277">
        <v>-5</v>
      </c>
      <c r="F280" s="274">
        <v>25000000</v>
      </c>
      <c r="G280" s="273" t="s">
        <v>512</v>
      </c>
    </row>
    <row r="281" spans="1:7">
      <c r="A281" s="273">
        <v>286</v>
      </c>
      <c r="B281" s="273" t="s">
        <v>522</v>
      </c>
      <c r="C281" s="276">
        <v>38441</v>
      </c>
      <c r="D281" s="273" t="s">
        <v>511</v>
      </c>
      <c r="E281" s="277">
        <v>31</v>
      </c>
      <c r="F281" s="274">
        <v>1153200000</v>
      </c>
      <c r="G281" s="273" t="s">
        <v>494</v>
      </c>
    </row>
    <row r="282" spans="1:7">
      <c r="A282" s="273">
        <v>287</v>
      </c>
      <c r="B282" s="273" t="s">
        <v>513</v>
      </c>
      <c r="C282" s="276">
        <v>39068</v>
      </c>
      <c r="D282" s="273" t="s">
        <v>519</v>
      </c>
      <c r="E282" s="277">
        <v>21</v>
      </c>
      <c r="F282" s="274">
        <v>441000000</v>
      </c>
      <c r="G282" s="273" t="s">
        <v>494</v>
      </c>
    </row>
    <row r="283" spans="1:7">
      <c r="A283" s="273">
        <v>288</v>
      </c>
      <c r="B283" s="273" t="s">
        <v>513</v>
      </c>
      <c r="C283" s="276">
        <v>38606</v>
      </c>
      <c r="D283" s="273" t="s">
        <v>514</v>
      </c>
      <c r="E283" s="277">
        <v>-8</v>
      </c>
      <c r="F283" s="274">
        <v>12800000</v>
      </c>
      <c r="G283" s="273" t="s">
        <v>487</v>
      </c>
    </row>
    <row r="284" spans="1:7">
      <c r="A284" s="273">
        <v>289</v>
      </c>
      <c r="B284" s="273" t="s">
        <v>522</v>
      </c>
      <c r="C284" s="276">
        <v>38540</v>
      </c>
      <c r="D284" s="273" t="s">
        <v>514</v>
      </c>
      <c r="E284" s="277">
        <v>88</v>
      </c>
      <c r="F284" s="274">
        <v>1548800000</v>
      </c>
      <c r="G284" s="273" t="s">
        <v>490</v>
      </c>
    </row>
    <row r="285" spans="1:7">
      <c r="A285" s="273">
        <v>290</v>
      </c>
      <c r="B285" s="273" t="s">
        <v>520</v>
      </c>
      <c r="C285" s="276">
        <v>38672</v>
      </c>
      <c r="D285" s="273" t="s">
        <v>511</v>
      </c>
      <c r="E285" s="277">
        <v>94</v>
      </c>
      <c r="F285" s="274">
        <v>10603200000</v>
      </c>
      <c r="G285" s="273" t="s">
        <v>512</v>
      </c>
    </row>
    <row r="286" spans="1:7">
      <c r="A286" s="273">
        <v>291</v>
      </c>
      <c r="B286" s="273" t="s">
        <v>515</v>
      </c>
      <c r="C286" s="276">
        <v>38991</v>
      </c>
      <c r="D286" s="273" t="s">
        <v>519</v>
      </c>
      <c r="E286" s="277">
        <v>83</v>
      </c>
      <c r="F286" s="274">
        <v>6889000000</v>
      </c>
      <c r="G286" s="273" t="s">
        <v>512</v>
      </c>
    </row>
    <row r="287" spans="1:7">
      <c r="A287" s="273">
        <v>292</v>
      </c>
      <c r="B287" s="273" t="s">
        <v>513</v>
      </c>
      <c r="C287" s="276">
        <v>38210</v>
      </c>
      <c r="D287" s="273" t="s">
        <v>519</v>
      </c>
      <c r="E287" s="277">
        <v>16</v>
      </c>
      <c r="F287" s="274">
        <v>256000000</v>
      </c>
      <c r="G287" s="273" t="s">
        <v>494</v>
      </c>
    </row>
    <row r="288" spans="1:7">
      <c r="A288" s="273">
        <v>293</v>
      </c>
      <c r="B288" s="273" t="s">
        <v>508</v>
      </c>
      <c r="C288" s="276">
        <v>38936</v>
      </c>
      <c r="D288" s="273" t="s">
        <v>519</v>
      </c>
      <c r="E288" s="277">
        <v>33</v>
      </c>
      <c r="F288" s="274">
        <v>1089000000</v>
      </c>
      <c r="G288" s="273" t="s">
        <v>512</v>
      </c>
    </row>
    <row r="289" spans="1:7">
      <c r="A289" s="273">
        <v>294</v>
      </c>
      <c r="B289" s="273" t="s">
        <v>508</v>
      </c>
      <c r="C289" s="276">
        <v>38045</v>
      </c>
      <c r="D289" s="273" t="s">
        <v>517</v>
      </c>
      <c r="E289" s="277">
        <v>-1</v>
      </c>
      <c r="F289" s="274">
        <v>500000</v>
      </c>
      <c r="G289" s="273" t="s">
        <v>512</v>
      </c>
    </row>
    <row r="290" spans="1:7">
      <c r="A290" s="273">
        <v>295</v>
      </c>
      <c r="B290" s="273" t="s">
        <v>508</v>
      </c>
      <c r="C290" s="276">
        <v>38925</v>
      </c>
      <c r="D290" s="273" t="s">
        <v>519</v>
      </c>
      <c r="E290" s="277">
        <v>94</v>
      </c>
      <c r="F290" s="274">
        <v>8836000000</v>
      </c>
      <c r="G290" s="273" t="s">
        <v>490</v>
      </c>
    </row>
    <row r="291" spans="1:7">
      <c r="A291" s="273">
        <v>296</v>
      </c>
      <c r="B291" s="273" t="s">
        <v>522</v>
      </c>
      <c r="C291" s="276">
        <v>38463</v>
      </c>
      <c r="D291" s="273" t="s">
        <v>511</v>
      </c>
      <c r="E291" s="277">
        <v>76</v>
      </c>
      <c r="F291" s="274">
        <v>6931200000</v>
      </c>
      <c r="G291" s="273" t="s">
        <v>512</v>
      </c>
    </row>
    <row r="292" spans="1:7">
      <c r="A292" s="273">
        <v>297</v>
      </c>
      <c r="B292" s="273" t="s">
        <v>508</v>
      </c>
      <c r="C292" s="276">
        <v>38782</v>
      </c>
      <c r="D292" s="273" t="s">
        <v>511</v>
      </c>
      <c r="E292" s="277">
        <v>71</v>
      </c>
      <c r="F292" s="274">
        <v>6049200000</v>
      </c>
      <c r="G292" s="273" t="s">
        <v>487</v>
      </c>
    </row>
    <row r="293" spans="1:7">
      <c r="A293" s="273">
        <v>298</v>
      </c>
      <c r="B293" s="273" t="s">
        <v>515</v>
      </c>
      <c r="C293" s="276">
        <v>38133</v>
      </c>
      <c r="D293" s="273" t="s">
        <v>514</v>
      </c>
      <c r="E293" s="277">
        <v>56</v>
      </c>
      <c r="F293" s="274">
        <v>627200000</v>
      </c>
      <c r="G293" s="273" t="s">
        <v>494</v>
      </c>
    </row>
    <row r="294" spans="1:7">
      <c r="A294" s="273">
        <v>299</v>
      </c>
      <c r="B294" s="273" t="s">
        <v>510</v>
      </c>
      <c r="C294" s="276">
        <v>38595</v>
      </c>
      <c r="D294" s="273" t="s">
        <v>509</v>
      </c>
      <c r="E294" s="277">
        <v>81</v>
      </c>
      <c r="F294" s="274">
        <v>1312200000</v>
      </c>
      <c r="G294" s="273" t="s">
        <v>494</v>
      </c>
    </row>
    <row r="295" spans="1:7">
      <c r="A295" s="273">
        <v>300</v>
      </c>
      <c r="B295" s="273" t="s">
        <v>515</v>
      </c>
      <c r="C295" s="276">
        <v>38166</v>
      </c>
      <c r="D295" s="273" t="s">
        <v>517</v>
      </c>
      <c r="E295" s="277">
        <v>3</v>
      </c>
      <c r="F295" s="274">
        <v>4500000</v>
      </c>
      <c r="G295" s="273" t="s">
        <v>494</v>
      </c>
    </row>
    <row r="296" spans="1:7">
      <c r="A296" s="273">
        <v>301</v>
      </c>
      <c r="B296" s="273" t="s">
        <v>515</v>
      </c>
      <c r="C296" s="276">
        <v>38463</v>
      </c>
      <c r="D296" s="273" t="s">
        <v>509</v>
      </c>
      <c r="E296" s="277">
        <v>60</v>
      </c>
      <c r="F296" s="274">
        <v>720000000</v>
      </c>
      <c r="G296" s="273" t="s">
        <v>487</v>
      </c>
    </row>
    <row r="297" spans="1:7">
      <c r="A297" s="273">
        <v>302</v>
      </c>
      <c r="B297" s="273" t="s">
        <v>522</v>
      </c>
      <c r="C297" s="276">
        <v>39013</v>
      </c>
      <c r="D297" s="273" t="s">
        <v>511</v>
      </c>
      <c r="E297" s="277">
        <v>81</v>
      </c>
      <c r="F297" s="274">
        <v>7873200000</v>
      </c>
      <c r="G297" s="273" t="s">
        <v>494</v>
      </c>
    </row>
    <row r="298" spans="1:7">
      <c r="A298" s="273">
        <v>303</v>
      </c>
      <c r="B298" s="273" t="s">
        <v>516</v>
      </c>
      <c r="C298" s="276">
        <v>38111</v>
      </c>
      <c r="D298" s="273" t="s">
        <v>511</v>
      </c>
      <c r="E298" s="277">
        <v>70</v>
      </c>
      <c r="F298" s="274">
        <v>5880000000</v>
      </c>
      <c r="G298" s="273" t="s">
        <v>512</v>
      </c>
    </row>
    <row r="299" spans="1:7">
      <c r="A299" s="273">
        <v>304</v>
      </c>
      <c r="B299" s="273" t="s">
        <v>523</v>
      </c>
      <c r="C299" s="276">
        <v>38859</v>
      </c>
      <c r="D299" s="273" t="s">
        <v>519</v>
      </c>
      <c r="E299" s="277">
        <v>18</v>
      </c>
      <c r="F299" s="274">
        <v>324000000</v>
      </c>
      <c r="G299" s="273" t="s">
        <v>512</v>
      </c>
    </row>
    <row r="300" spans="1:7">
      <c r="A300" s="273">
        <v>305</v>
      </c>
      <c r="B300" s="273" t="s">
        <v>510</v>
      </c>
      <c r="C300" s="276">
        <v>38397</v>
      </c>
      <c r="D300" s="273" t="s">
        <v>514</v>
      </c>
      <c r="E300" s="277">
        <v>73</v>
      </c>
      <c r="F300" s="274">
        <v>1065800000</v>
      </c>
      <c r="G300" s="273" t="s">
        <v>490</v>
      </c>
    </row>
    <row r="301" spans="1:7">
      <c r="A301" s="273">
        <v>306</v>
      </c>
      <c r="B301" s="273" t="s">
        <v>515</v>
      </c>
      <c r="C301" s="276">
        <v>38408</v>
      </c>
      <c r="D301" s="273" t="s">
        <v>511</v>
      </c>
      <c r="E301" s="277">
        <v>-7</v>
      </c>
      <c r="F301" s="274">
        <v>58800000</v>
      </c>
      <c r="G301" s="273" t="s">
        <v>487</v>
      </c>
    </row>
    <row r="302" spans="1:7">
      <c r="A302" s="273">
        <v>307</v>
      </c>
      <c r="B302" s="273" t="s">
        <v>515</v>
      </c>
      <c r="C302" s="276">
        <v>38584</v>
      </c>
      <c r="D302" s="273" t="s">
        <v>511</v>
      </c>
      <c r="E302" s="277">
        <v>55</v>
      </c>
      <c r="F302" s="274">
        <v>3630000000</v>
      </c>
      <c r="G302" s="273" t="s">
        <v>512</v>
      </c>
    </row>
    <row r="303" spans="1:7">
      <c r="A303" s="273">
        <v>308</v>
      </c>
      <c r="B303" s="273" t="s">
        <v>523</v>
      </c>
      <c r="C303" s="276">
        <v>38122</v>
      </c>
      <c r="D303" s="273" t="s">
        <v>509</v>
      </c>
      <c r="E303" s="277">
        <v>7</v>
      </c>
      <c r="F303" s="274">
        <v>9800000</v>
      </c>
      <c r="G303" s="273" t="s">
        <v>487</v>
      </c>
    </row>
    <row r="304" spans="1:7">
      <c r="A304" s="273">
        <v>309</v>
      </c>
      <c r="B304" s="273" t="s">
        <v>523</v>
      </c>
      <c r="C304" s="276">
        <v>38309</v>
      </c>
      <c r="D304" s="273" t="s">
        <v>517</v>
      </c>
      <c r="E304" s="277">
        <v>63</v>
      </c>
      <c r="F304" s="274">
        <v>1984500000</v>
      </c>
      <c r="G304" s="273" t="s">
        <v>512</v>
      </c>
    </row>
    <row r="305" spans="1:7">
      <c r="A305" s="273">
        <v>310</v>
      </c>
      <c r="B305" s="273" t="s">
        <v>515</v>
      </c>
      <c r="C305" s="276">
        <v>38540</v>
      </c>
      <c r="D305" s="273" t="s">
        <v>509</v>
      </c>
      <c r="E305" s="277">
        <v>83</v>
      </c>
      <c r="F305" s="274">
        <v>1377800000</v>
      </c>
      <c r="G305" s="273" t="s">
        <v>490</v>
      </c>
    </row>
    <row r="306" spans="1:7">
      <c r="A306" s="273">
        <v>311</v>
      </c>
      <c r="B306" s="273" t="s">
        <v>508</v>
      </c>
      <c r="C306" s="276">
        <v>38045</v>
      </c>
      <c r="D306" s="273" t="s">
        <v>509</v>
      </c>
      <c r="E306" s="277">
        <v>43</v>
      </c>
      <c r="F306" s="274">
        <v>369800000</v>
      </c>
      <c r="G306" s="273" t="s">
        <v>487</v>
      </c>
    </row>
    <row r="307" spans="1:7">
      <c r="A307" s="273">
        <v>312</v>
      </c>
      <c r="B307" s="273" t="s">
        <v>515</v>
      </c>
      <c r="C307" s="276">
        <v>38199</v>
      </c>
      <c r="D307" s="273" t="s">
        <v>517</v>
      </c>
      <c r="E307" s="277">
        <v>67</v>
      </c>
      <c r="F307" s="274">
        <v>2244500000</v>
      </c>
      <c r="G307" s="273" t="s">
        <v>494</v>
      </c>
    </row>
    <row r="308" spans="1:7">
      <c r="A308" s="273">
        <v>313</v>
      </c>
      <c r="B308" s="273" t="s">
        <v>516</v>
      </c>
      <c r="C308" s="276">
        <v>38716</v>
      </c>
      <c r="D308" s="273" t="s">
        <v>517</v>
      </c>
      <c r="E308" s="277">
        <v>-9</v>
      </c>
      <c r="F308" s="274">
        <v>40500000</v>
      </c>
      <c r="G308" s="273" t="s">
        <v>512</v>
      </c>
    </row>
    <row r="309" spans="1:7">
      <c r="A309" s="273">
        <v>314</v>
      </c>
      <c r="B309" s="273" t="s">
        <v>523</v>
      </c>
      <c r="C309" s="276">
        <v>38166</v>
      </c>
      <c r="D309" s="273" t="s">
        <v>511</v>
      </c>
      <c r="E309" s="277">
        <v>-1</v>
      </c>
      <c r="F309" s="274">
        <v>1200000</v>
      </c>
      <c r="G309" s="273" t="s">
        <v>512</v>
      </c>
    </row>
    <row r="310" spans="1:7">
      <c r="A310" s="273">
        <v>315</v>
      </c>
      <c r="B310" s="273" t="s">
        <v>508</v>
      </c>
      <c r="C310" s="276">
        <v>38364</v>
      </c>
      <c r="D310" s="273" t="s">
        <v>511</v>
      </c>
      <c r="E310" s="277">
        <v>21</v>
      </c>
      <c r="F310" s="274">
        <v>529200000</v>
      </c>
      <c r="G310" s="273" t="s">
        <v>494</v>
      </c>
    </row>
    <row r="311" spans="1:7">
      <c r="A311" s="273">
        <v>316</v>
      </c>
      <c r="B311" s="273" t="s">
        <v>518</v>
      </c>
      <c r="C311" s="276">
        <v>38661</v>
      </c>
      <c r="D311" s="273" t="s">
        <v>519</v>
      </c>
      <c r="E311" s="277">
        <v>6</v>
      </c>
      <c r="F311" s="274">
        <v>36000000</v>
      </c>
      <c r="G311" s="273" t="s">
        <v>487</v>
      </c>
    </row>
    <row r="312" spans="1:7">
      <c r="A312" s="273">
        <v>317</v>
      </c>
      <c r="B312" s="273" t="s">
        <v>518</v>
      </c>
      <c r="C312" s="276">
        <v>38001</v>
      </c>
      <c r="D312" s="273" t="s">
        <v>517</v>
      </c>
      <c r="E312" s="277">
        <v>0</v>
      </c>
      <c r="F312" s="274">
        <v>0</v>
      </c>
      <c r="G312" s="273" t="s">
        <v>487</v>
      </c>
    </row>
    <row r="313" spans="1:7">
      <c r="A313" s="273">
        <v>318</v>
      </c>
      <c r="B313" s="273" t="s">
        <v>522</v>
      </c>
      <c r="C313" s="276">
        <v>38276</v>
      </c>
      <c r="D313" s="273" t="s">
        <v>517</v>
      </c>
      <c r="E313" s="277">
        <v>20</v>
      </c>
      <c r="F313" s="274">
        <v>200000000</v>
      </c>
      <c r="G313" s="273" t="s">
        <v>487</v>
      </c>
    </row>
    <row r="314" spans="1:7">
      <c r="A314" s="273">
        <v>319</v>
      </c>
      <c r="B314" s="273" t="s">
        <v>513</v>
      </c>
      <c r="C314" s="276">
        <v>38298</v>
      </c>
      <c r="D314" s="273" t="s">
        <v>511</v>
      </c>
      <c r="E314" s="277">
        <v>70</v>
      </c>
      <c r="F314" s="274">
        <v>5880000000</v>
      </c>
      <c r="G314" s="273" t="s">
        <v>494</v>
      </c>
    </row>
    <row r="315" spans="1:7">
      <c r="A315" s="273">
        <v>320</v>
      </c>
      <c r="B315" s="273" t="s">
        <v>522</v>
      </c>
      <c r="C315" s="276">
        <v>38122</v>
      </c>
      <c r="D315" s="273" t="s">
        <v>517</v>
      </c>
      <c r="E315" s="277">
        <v>94</v>
      </c>
      <c r="F315" s="274">
        <v>4418000000</v>
      </c>
      <c r="G315" s="273" t="s">
        <v>487</v>
      </c>
    </row>
    <row r="316" spans="1:7">
      <c r="A316" s="273">
        <v>321</v>
      </c>
      <c r="B316" s="273" t="s">
        <v>510</v>
      </c>
      <c r="C316" s="276">
        <v>38276</v>
      </c>
      <c r="D316" s="273" t="s">
        <v>509</v>
      </c>
      <c r="E316" s="277">
        <v>9</v>
      </c>
      <c r="F316" s="274">
        <v>16200000</v>
      </c>
      <c r="G316" s="273" t="s">
        <v>490</v>
      </c>
    </row>
    <row r="317" spans="1:7">
      <c r="A317" s="273">
        <v>322</v>
      </c>
      <c r="B317" s="273" t="s">
        <v>522</v>
      </c>
      <c r="C317" s="276">
        <v>38529</v>
      </c>
      <c r="D317" s="273" t="s">
        <v>519</v>
      </c>
      <c r="E317" s="277">
        <v>27</v>
      </c>
      <c r="F317" s="274">
        <v>729000000</v>
      </c>
      <c r="G317" s="273" t="s">
        <v>487</v>
      </c>
    </row>
    <row r="318" spans="1:7">
      <c r="A318" s="273">
        <v>323</v>
      </c>
      <c r="B318" s="273" t="s">
        <v>516</v>
      </c>
      <c r="C318" s="276">
        <v>38793</v>
      </c>
      <c r="D318" s="273" t="s">
        <v>514</v>
      </c>
      <c r="E318" s="277">
        <v>43</v>
      </c>
      <c r="F318" s="274">
        <v>369800000</v>
      </c>
      <c r="G318" s="273" t="s">
        <v>494</v>
      </c>
    </row>
    <row r="319" spans="1:7">
      <c r="A319" s="273">
        <v>324</v>
      </c>
      <c r="B319" s="273" t="s">
        <v>520</v>
      </c>
      <c r="C319" s="276">
        <v>38980</v>
      </c>
      <c r="D319" s="273" t="s">
        <v>511</v>
      </c>
      <c r="E319" s="277">
        <v>84</v>
      </c>
      <c r="F319" s="274">
        <v>8467200000</v>
      </c>
      <c r="G319" s="273" t="s">
        <v>487</v>
      </c>
    </row>
    <row r="320" spans="1:7">
      <c r="A320" s="273">
        <v>325</v>
      </c>
      <c r="B320" s="273" t="s">
        <v>510</v>
      </c>
      <c r="C320" s="276">
        <v>38144</v>
      </c>
      <c r="D320" s="273" t="s">
        <v>517</v>
      </c>
      <c r="E320" s="277">
        <v>83</v>
      </c>
      <c r="F320" s="274">
        <v>3444500000</v>
      </c>
      <c r="G320" s="273" t="s">
        <v>512</v>
      </c>
    </row>
    <row r="321" spans="1:7">
      <c r="A321" s="273">
        <v>326</v>
      </c>
      <c r="B321" s="273" t="s">
        <v>510</v>
      </c>
      <c r="C321" s="276">
        <v>38210</v>
      </c>
      <c r="D321" s="273" t="s">
        <v>514</v>
      </c>
      <c r="E321" s="277">
        <v>89</v>
      </c>
      <c r="F321" s="274">
        <v>1584200000</v>
      </c>
      <c r="G321" s="273" t="s">
        <v>512</v>
      </c>
    </row>
    <row r="322" spans="1:7">
      <c r="A322" s="273">
        <v>327</v>
      </c>
      <c r="B322" s="273" t="s">
        <v>520</v>
      </c>
      <c r="C322" s="276">
        <v>39002</v>
      </c>
      <c r="D322" s="273" t="s">
        <v>509</v>
      </c>
      <c r="E322" s="277">
        <v>7</v>
      </c>
      <c r="F322" s="274">
        <v>9800000</v>
      </c>
      <c r="G322" s="273" t="s">
        <v>494</v>
      </c>
    </row>
    <row r="323" spans="1:7">
      <c r="A323" s="273">
        <v>328</v>
      </c>
      <c r="B323" s="273" t="s">
        <v>510</v>
      </c>
      <c r="C323" s="276">
        <v>38177</v>
      </c>
      <c r="D323" s="273" t="s">
        <v>511</v>
      </c>
      <c r="E323" s="277">
        <v>68</v>
      </c>
      <c r="F323" s="274">
        <v>5548800000</v>
      </c>
      <c r="G323" s="273" t="s">
        <v>494</v>
      </c>
    </row>
    <row r="324" spans="1:7">
      <c r="A324" s="273">
        <v>329</v>
      </c>
      <c r="B324" s="273" t="s">
        <v>520</v>
      </c>
      <c r="C324" s="276">
        <v>38639</v>
      </c>
      <c r="D324" s="273" t="s">
        <v>517</v>
      </c>
      <c r="E324" s="277">
        <v>38</v>
      </c>
      <c r="F324" s="274">
        <v>722000000</v>
      </c>
      <c r="G324" s="273" t="s">
        <v>490</v>
      </c>
    </row>
    <row r="325" spans="1:7">
      <c r="A325" s="273">
        <v>330</v>
      </c>
      <c r="B325" s="273" t="s">
        <v>523</v>
      </c>
      <c r="C325" s="276">
        <v>38012</v>
      </c>
      <c r="D325" s="273" t="s">
        <v>517</v>
      </c>
      <c r="E325" s="277">
        <v>90</v>
      </c>
      <c r="F325" s="274">
        <v>4050000000</v>
      </c>
      <c r="G325" s="273" t="s">
        <v>512</v>
      </c>
    </row>
    <row r="326" spans="1:7">
      <c r="A326" s="273">
        <v>331</v>
      </c>
      <c r="B326" s="273" t="s">
        <v>523</v>
      </c>
      <c r="C326" s="276">
        <v>38210</v>
      </c>
      <c r="D326" s="273" t="s">
        <v>517</v>
      </c>
      <c r="E326" s="277">
        <v>10</v>
      </c>
      <c r="F326" s="274">
        <v>50000000</v>
      </c>
      <c r="G326" s="273" t="s">
        <v>490</v>
      </c>
    </row>
    <row r="327" spans="1:7">
      <c r="A327" s="273">
        <v>332</v>
      </c>
      <c r="B327" s="273" t="s">
        <v>518</v>
      </c>
      <c r="C327" s="276">
        <v>39024</v>
      </c>
      <c r="D327" s="273" t="s">
        <v>511</v>
      </c>
      <c r="E327" s="277">
        <v>13</v>
      </c>
      <c r="F327" s="274">
        <v>202800000</v>
      </c>
      <c r="G327" s="273" t="s">
        <v>487</v>
      </c>
    </row>
    <row r="328" spans="1:7">
      <c r="A328" s="273">
        <v>333</v>
      </c>
      <c r="B328" s="273" t="s">
        <v>522</v>
      </c>
      <c r="C328" s="276">
        <v>38155</v>
      </c>
      <c r="D328" s="273" t="s">
        <v>509</v>
      </c>
      <c r="E328" s="277">
        <v>68</v>
      </c>
      <c r="F328" s="274">
        <v>924800000</v>
      </c>
      <c r="G328" s="273" t="s">
        <v>490</v>
      </c>
    </row>
    <row r="329" spans="1:7">
      <c r="A329" s="273">
        <v>334</v>
      </c>
      <c r="B329" s="273" t="s">
        <v>515</v>
      </c>
      <c r="C329" s="276">
        <v>38144</v>
      </c>
      <c r="D329" s="273" t="s">
        <v>511</v>
      </c>
      <c r="E329" s="277">
        <v>40</v>
      </c>
      <c r="F329" s="274">
        <v>1920000000</v>
      </c>
      <c r="G329" s="273" t="s">
        <v>494</v>
      </c>
    </row>
    <row r="330" spans="1:7">
      <c r="A330" s="273">
        <v>335</v>
      </c>
      <c r="B330" s="273" t="s">
        <v>522</v>
      </c>
      <c r="C330" s="276">
        <v>38507</v>
      </c>
      <c r="D330" s="273" t="s">
        <v>511</v>
      </c>
      <c r="E330" s="277">
        <v>17</v>
      </c>
      <c r="F330" s="274">
        <v>346800000</v>
      </c>
      <c r="G330" s="273" t="s">
        <v>490</v>
      </c>
    </row>
    <row r="331" spans="1:7">
      <c r="A331" s="273">
        <v>336</v>
      </c>
      <c r="B331" s="273" t="s">
        <v>518</v>
      </c>
      <c r="C331" s="276">
        <v>38320</v>
      </c>
      <c r="D331" s="273" t="s">
        <v>511</v>
      </c>
      <c r="E331" s="277">
        <v>6</v>
      </c>
      <c r="F331" s="274">
        <v>43200000</v>
      </c>
      <c r="G331" s="273" t="s">
        <v>490</v>
      </c>
    </row>
    <row r="332" spans="1:7">
      <c r="A332" s="273">
        <v>337</v>
      </c>
      <c r="B332" s="273" t="s">
        <v>518</v>
      </c>
      <c r="C332" s="276">
        <v>38848</v>
      </c>
      <c r="D332" s="273" t="s">
        <v>511</v>
      </c>
      <c r="E332" s="277">
        <v>27</v>
      </c>
      <c r="F332" s="274">
        <v>874800000</v>
      </c>
      <c r="G332" s="273" t="s">
        <v>490</v>
      </c>
    </row>
    <row r="333" spans="1:7">
      <c r="A333" s="273">
        <v>338</v>
      </c>
      <c r="B333" s="273" t="s">
        <v>515</v>
      </c>
      <c r="C333" s="276">
        <v>38925</v>
      </c>
      <c r="D333" s="273" t="s">
        <v>511</v>
      </c>
      <c r="E333" s="277">
        <v>80</v>
      </c>
      <c r="F333" s="274">
        <v>7680000000</v>
      </c>
      <c r="G333" s="273" t="s">
        <v>512</v>
      </c>
    </row>
    <row r="334" spans="1:7">
      <c r="A334" s="273">
        <v>339</v>
      </c>
      <c r="B334" s="273" t="s">
        <v>516</v>
      </c>
      <c r="C334" s="276">
        <v>38210</v>
      </c>
      <c r="D334" s="273" t="s">
        <v>519</v>
      </c>
      <c r="E334" s="277">
        <v>-1</v>
      </c>
      <c r="F334" s="274">
        <v>1000000</v>
      </c>
      <c r="G334" s="273" t="s">
        <v>490</v>
      </c>
    </row>
    <row r="335" spans="1:7">
      <c r="A335" s="273">
        <v>340</v>
      </c>
      <c r="B335" s="273" t="s">
        <v>510</v>
      </c>
      <c r="C335" s="276">
        <v>38804</v>
      </c>
      <c r="D335" s="273" t="s">
        <v>519</v>
      </c>
      <c r="E335" s="277">
        <v>89</v>
      </c>
      <c r="F335" s="274">
        <v>7921000000</v>
      </c>
      <c r="G335" s="273" t="s">
        <v>494</v>
      </c>
    </row>
    <row r="336" spans="1:7">
      <c r="A336" s="273">
        <v>341</v>
      </c>
      <c r="B336" s="273" t="s">
        <v>510</v>
      </c>
      <c r="C336" s="276">
        <v>38441</v>
      </c>
      <c r="D336" s="273" t="s">
        <v>517</v>
      </c>
      <c r="E336" s="277">
        <v>21</v>
      </c>
      <c r="F336" s="274">
        <v>220500000</v>
      </c>
      <c r="G336" s="273" t="s">
        <v>512</v>
      </c>
    </row>
    <row r="337" spans="1:7">
      <c r="A337" s="273">
        <v>342</v>
      </c>
      <c r="B337" s="273" t="s">
        <v>518</v>
      </c>
      <c r="C337" s="276">
        <v>39068</v>
      </c>
      <c r="D337" s="273" t="s">
        <v>509</v>
      </c>
      <c r="E337" s="277">
        <v>37</v>
      </c>
      <c r="F337" s="274">
        <v>273800000</v>
      </c>
      <c r="G337" s="273" t="s">
        <v>487</v>
      </c>
    </row>
    <row r="338" spans="1:7">
      <c r="A338" s="273">
        <v>343</v>
      </c>
      <c r="B338" s="273" t="s">
        <v>516</v>
      </c>
      <c r="C338" s="276">
        <v>38397</v>
      </c>
      <c r="D338" s="273" t="s">
        <v>514</v>
      </c>
      <c r="E338" s="277">
        <v>15</v>
      </c>
      <c r="F338" s="274">
        <v>45000000</v>
      </c>
      <c r="G338" s="273" t="s">
        <v>487</v>
      </c>
    </row>
    <row r="339" spans="1:7">
      <c r="A339" s="273">
        <v>344</v>
      </c>
      <c r="B339" s="273" t="s">
        <v>513</v>
      </c>
      <c r="C339" s="276">
        <v>38133</v>
      </c>
      <c r="D339" s="273" t="s">
        <v>519</v>
      </c>
      <c r="E339" s="277">
        <v>94</v>
      </c>
      <c r="F339" s="274">
        <v>8836000000</v>
      </c>
      <c r="G339" s="273" t="s">
        <v>512</v>
      </c>
    </row>
    <row r="340" spans="1:7">
      <c r="A340" s="273">
        <v>345</v>
      </c>
      <c r="B340" s="273" t="s">
        <v>523</v>
      </c>
      <c r="C340" s="276">
        <v>38551</v>
      </c>
      <c r="D340" s="273" t="s">
        <v>519</v>
      </c>
      <c r="E340" s="277">
        <v>85</v>
      </c>
      <c r="F340" s="274">
        <v>7225000000</v>
      </c>
      <c r="G340" s="273" t="s">
        <v>494</v>
      </c>
    </row>
    <row r="341" spans="1:7">
      <c r="A341" s="273">
        <v>346</v>
      </c>
      <c r="B341" s="273" t="s">
        <v>516</v>
      </c>
      <c r="C341" s="276">
        <v>38309</v>
      </c>
      <c r="D341" s="273" t="s">
        <v>509</v>
      </c>
      <c r="E341" s="277">
        <v>95</v>
      </c>
      <c r="F341" s="274">
        <v>1805000000</v>
      </c>
      <c r="G341" s="273" t="s">
        <v>490</v>
      </c>
    </row>
    <row r="342" spans="1:7">
      <c r="A342" s="273">
        <v>347</v>
      </c>
      <c r="B342" s="273" t="s">
        <v>520</v>
      </c>
      <c r="C342" s="276">
        <v>38496</v>
      </c>
      <c r="D342" s="273" t="s">
        <v>514</v>
      </c>
      <c r="E342" s="277">
        <v>25</v>
      </c>
      <c r="F342" s="274">
        <v>125000000</v>
      </c>
      <c r="G342" s="273" t="s">
        <v>494</v>
      </c>
    </row>
    <row r="343" spans="1:7">
      <c r="A343" s="273">
        <v>348</v>
      </c>
      <c r="B343" s="273" t="s">
        <v>510</v>
      </c>
      <c r="C343" s="276">
        <v>38826</v>
      </c>
      <c r="D343" s="273" t="s">
        <v>519</v>
      </c>
      <c r="E343" s="277">
        <v>69</v>
      </c>
      <c r="F343" s="274">
        <v>4761000000</v>
      </c>
      <c r="G343" s="273" t="s">
        <v>490</v>
      </c>
    </row>
    <row r="344" spans="1:7">
      <c r="A344" s="273">
        <v>349</v>
      </c>
      <c r="B344" s="273" t="s">
        <v>522</v>
      </c>
      <c r="C344" s="276">
        <v>38595</v>
      </c>
      <c r="D344" s="273" t="s">
        <v>511</v>
      </c>
      <c r="E344" s="277">
        <v>72</v>
      </c>
      <c r="F344" s="274">
        <v>6220800000</v>
      </c>
      <c r="G344" s="273" t="s">
        <v>512</v>
      </c>
    </row>
    <row r="345" spans="1:7">
      <c r="A345" s="273">
        <v>350</v>
      </c>
      <c r="B345" s="273" t="s">
        <v>515</v>
      </c>
      <c r="C345" s="276">
        <v>38760</v>
      </c>
      <c r="D345" s="273" t="s">
        <v>514</v>
      </c>
      <c r="E345" s="277">
        <v>-4</v>
      </c>
      <c r="F345" s="274">
        <v>3200000</v>
      </c>
      <c r="G345" s="273" t="s">
        <v>490</v>
      </c>
    </row>
    <row r="346" spans="1:7">
      <c r="A346" s="273">
        <v>351</v>
      </c>
      <c r="B346" s="273" t="s">
        <v>516</v>
      </c>
      <c r="C346" s="276">
        <v>38529</v>
      </c>
      <c r="D346" s="273" t="s">
        <v>514</v>
      </c>
      <c r="E346" s="277">
        <v>21</v>
      </c>
      <c r="F346" s="274">
        <v>88200000</v>
      </c>
      <c r="G346" s="273" t="s">
        <v>490</v>
      </c>
    </row>
    <row r="347" spans="1:7">
      <c r="A347" s="273">
        <v>352</v>
      </c>
      <c r="B347" s="273" t="s">
        <v>516</v>
      </c>
      <c r="C347" s="276">
        <v>38364</v>
      </c>
      <c r="D347" s="273" t="s">
        <v>517</v>
      </c>
      <c r="E347" s="277">
        <v>85</v>
      </c>
      <c r="F347" s="274">
        <v>3612500000</v>
      </c>
      <c r="G347" s="273" t="s">
        <v>487</v>
      </c>
    </row>
    <row r="348" spans="1:7">
      <c r="A348" s="273">
        <v>353</v>
      </c>
      <c r="B348" s="273" t="s">
        <v>520</v>
      </c>
      <c r="C348" s="276">
        <v>38606</v>
      </c>
      <c r="D348" s="273" t="s">
        <v>517</v>
      </c>
      <c r="E348" s="277">
        <v>85</v>
      </c>
      <c r="F348" s="274">
        <v>3612500000</v>
      </c>
      <c r="G348" s="273" t="s">
        <v>494</v>
      </c>
    </row>
    <row r="349" spans="1:7">
      <c r="A349" s="273">
        <v>354</v>
      </c>
      <c r="B349" s="273" t="s">
        <v>513</v>
      </c>
      <c r="C349" s="276">
        <v>38639</v>
      </c>
      <c r="D349" s="273" t="s">
        <v>509</v>
      </c>
      <c r="E349" s="277">
        <v>79</v>
      </c>
      <c r="F349" s="274">
        <v>1248200000</v>
      </c>
      <c r="G349" s="273" t="s">
        <v>494</v>
      </c>
    </row>
    <row r="350" spans="1:7">
      <c r="A350" s="273">
        <v>355</v>
      </c>
      <c r="B350" s="273" t="s">
        <v>522</v>
      </c>
      <c r="C350" s="276">
        <v>38969</v>
      </c>
      <c r="D350" s="273" t="s">
        <v>509</v>
      </c>
      <c r="E350" s="277">
        <v>81</v>
      </c>
      <c r="F350" s="274">
        <v>1312200000</v>
      </c>
      <c r="G350" s="273" t="s">
        <v>494</v>
      </c>
    </row>
    <row r="351" spans="1:7">
      <c r="A351" s="273">
        <v>356</v>
      </c>
      <c r="B351" s="273" t="s">
        <v>513</v>
      </c>
      <c r="C351" s="276">
        <v>38958</v>
      </c>
      <c r="D351" s="273" t="s">
        <v>517</v>
      </c>
      <c r="E351" s="277">
        <v>76</v>
      </c>
      <c r="F351" s="274">
        <v>2888000000</v>
      </c>
      <c r="G351" s="273" t="s">
        <v>487</v>
      </c>
    </row>
    <row r="352" spans="1:7">
      <c r="A352" s="273">
        <v>357</v>
      </c>
      <c r="B352" s="273" t="s">
        <v>513</v>
      </c>
      <c r="C352" s="276">
        <v>38518</v>
      </c>
      <c r="D352" s="273" t="s">
        <v>509</v>
      </c>
      <c r="E352" s="277">
        <v>31</v>
      </c>
      <c r="F352" s="274">
        <v>192200000</v>
      </c>
      <c r="G352" s="273" t="s">
        <v>487</v>
      </c>
    </row>
    <row r="353" spans="1:7">
      <c r="A353" s="273">
        <v>358</v>
      </c>
      <c r="B353" s="273" t="s">
        <v>515</v>
      </c>
      <c r="C353" s="276">
        <v>38617</v>
      </c>
      <c r="D353" s="273" t="s">
        <v>517</v>
      </c>
      <c r="E353" s="277">
        <v>44</v>
      </c>
      <c r="F353" s="274">
        <v>968000000</v>
      </c>
      <c r="G353" s="273" t="s">
        <v>494</v>
      </c>
    </row>
    <row r="354" spans="1:7">
      <c r="A354" s="273">
        <v>359</v>
      </c>
      <c r="B354" s="273" t="s">
        <v>508</v>
      </c>
      <c r="C354" s="276">
        <v>39068</v>
      </c>
      <c r="D354" s="273" t="s">
        <v>514</v>
      </c>
      <c r="E354" s="277">
        <v>44</v>
      </c>
      <c r="F354" s="274">
        <v>387200000</v>
      </c>
      <c r="G354" s="273" t="s">
        <v>490</v>
      </c>
    </row>
    <row r="355" spans="1:7">
      <c r="A355" s="273">
        <v>360</v>
      </c>
      <c r="B355" s="273" t="s">
        <v>518</v>
      </c>
      <c r="C355" s="276">
        <v>38133</v>
      </c>
      <c r="D355" s="273" t="s">
        <v>519</v>
      </c>
      <c r="E355" s="277">
        <v>70</v>
      </c>
      <c r="F355" s="274">
        <v>4900000000</v>
      </c>
      <c r="G355" s="273" t="s">
        <v>494</v>
      </c>
    </row>
    <row r="356" spans="1:7">
      <c r="A356" s="273">
        <v>361</v>
      </c>
      <c r="B356" s="273" t="s">
        <v>518</v>
      </c>
      <c r="C356" s="276">
        <v>38320</v>
      </c>
      <c r="D356" s="273" t="s">
        <v>511</v>
      </c>
      <c r="E356" s="277">
        <v>-4</v>
      </c>
      <c r="F356" s="274">
        <v>19200000</v>
      </c>
      <c r="G356" s="273" t="s">
        <v>487</v>
      </c>
    </row>
    <row r="357" spans="1:7">
      <c r="A357" s="273">
        <v>362</v>
      </c>
      <c r="B357" s="273" t="s">
        <v>522</v>
      </c>
      <c r="C357" s="276">
        <v>38672</v>
      </c>
      <c r="D357" s="273" t="s">
        <v>509</v>
      </c>
      <c r="E357" s="277">
        <v>28</v>
      </c>
      <c r="F357" s="274">
        <v>156800000</v>
      </c>
      <c r="G357" s="273" t="s">
        <v>512</v>
      </c>
    </row>
    <row r="358" spans="1:7">
      <c r="A358" s="273">
        <v>363</v>
      </c>
      <c r="B358" s="273" t="s">
        <v>513</v>
      </c>
      <c r="C358" s="276">
        <v>39002</v>
      </c>
      <c r="D358" s="273" t="s">
        <v>519</v>
      </c>
      <c r="E358" s="277">
        <v>83</v>
      </c>
      <c r="F358" s="274">
        <v>6889000000</v>
      </c>
      <c r="G358" s="273" t="s">
        <v>494</v>
      </c>
    </row>
    <row r="359" spans="1:7">
      <c r="A359" s="273">
        <v>364</v>
      </c>
      <c r="B359" s="273" t="s">
        <v>523</v>
      </c>
      <c r="C359" s="276">
        <v>38903</v>
      </c>
      <c r="D359" s="273" t="s">
        <v>509</v>
      </c>
      <c r="E359" s="277">
        <v>46</v>
      </c>
      <c r="F359" s="274">
        <v>423200000</v>
      </c>
      <c r="G359" s="273" t="s">
        <v>494</v>
      </c>
    </row>
    <row r="360" spans="1:7">
      <c r="A360" s="273">
        <v>365</v>
      </c>
      <c r="B360" s="273" t="s">
        <v>522</v>
      </c>
      <c r="C360" s="276">
        <v>38859</v>
      </c>
      <c r="D360" s="273" t="s">
        <v>509</v>
      </c>
      <c r="E360" s="277">
        <v>88</v>
      </c>
      <c r="F360" s="274">
        <v>1548800000</v>
      </c>
      <c r="G360" s="273" t="s">
        <v>490</v>
      </c>
    </row>
    <row r="361" spans="1:7">
      <c r="A361" s="273">
        <v>366</v>
      </c>
      <c r="B361" s="273" t="s">
        <v>520</v>
      </c>
      <c r="C361" s="276">
        <v>38639</v>
      </c>
      <c r="D361" s="273" t="s">
        <v>509</v>
      </c>
      <c r="E361" s="277">
        <v>-9</v>
      </c>
      <c r="F361" s="274">
        <v>16200000</v>
      </c>
      <c r="G361" s="273" t="s">
        <v>487</v>
      </c>
    </row>
    <row r="362" spans="1:7">
      <c r="A362" s="273">
        <v>367</v>
      </c>
      <c r="B362" s="273" t="s">
        <v>510</v>
      </c>
      <c r="C362" s="276">
        <v>38573</v>
      </c>
      <c r="D362" s="273" t="s">
        <v>511</v>
      </c>
      <c r="E362" s="277">
        <v>-8</v>
      </c>
      <c r="F362" s="274">
        <v>76800000</v>
      </c>
      <c r="G362" s="273" t="s">
        <v>490</v>
      </c>
    </row>
    <row r="363" spans="1:7">
      <c r="A363" s="273">
        <v>368</v>
      </c>
      <c r="B363" s="273" t="s">
        <v>516</v>
      </c>
      <c r="C363" s="276">
        <v>38903</v>
      </c>
      <c r="D363" s="273" t="s">
        <v>511</v>
      </c>
      <c r="E363" s="277">
        <v>37</v>
      </c>
      <c r="F363" s="274">
        <v>1642800000</v>
      </c>
      <c r="G363" s="273" t="s">
        <v>512</v>
      </c>
    </row>
    <row r="364" spans="1:7">
      <c r="A364" s="273">
        <v>369</v>
      </c>
      <c r="B364" s="273" t="s">
        <v>510</v>
      </c>
      <c r="C364" s="276">
        <v>38045</v>
      </c>
      <c r="D364" s="273" t="s">
        <v>511</v>
      </c>
      <c r="E364" s="277">
        <v>20</v>
      </c>
      <c r="F364" s="274">
        <v>480000000</v>
      </c>
      <c r="G364" s="273" t="s">
        <v>487</v>
      </c>
    </row>
    <row r="365" spans="1:7">
      <c r="A365" s="273">
        <v>370</v>
      </c>
      <c r="B365" s="273" t="s">
        <v>518</v>
      </c>
      <c r="C365" s="276">
        <v>38606</v>
      </c>
      <c r="D365" s="273" t="s">
        <v>509</v>
      </c>
      <c r="E365" s="277">
        <v>2</v>
      </c>
      <c r="F365" s="274">
        <v>800000</v>
      </c>
      <c r="G365" s="273" t="s">
        <v>490</v>
      </c>
    </row>
    <row r="366" spans="1:7">
      <c r="A366" s="273">
        <v>371</v>
      </c>
      <c r="B366" s="273" t="s">
        <v>513</v>
      </c>
      <c r="C366" s="276">
        <v>38584</v>
      </c>
      <c r="D366" s="273" t="s">
        <v>517</v>
      </c>
      <c r="E366" s="277">
        <v>36</v>
      </c>
      <c r="F366" s="274">
        <v>648000000</v>
      </c>
      <c r="G366" s="273" t="s">
        <v>494</v>
      </c>
    </row>
    <row r="367" spans="1:7">
      <c r="A367" s="273">
        <v>372</v>
      </c>
      <c r="B367" s="273" t="s">
        <v>513</v>
      </c>
      <c r="C367" s="276">
        <v>38628</v>
      </c>
      <c r="D367" s="273" t="s">
        <v>519</v>
      </c>
      <c r="E367" s="277">
        <v>34</v>
      </c>
      <c r="F367" s="274">
        <v>1156000000</v>
      </c>
      <c r="G367" s="273" t="s">
        <v>490</v>
      </c>
    </row>
    <row r="368" spans="1:7">
      <c r="A368" s="273">
        <v>373</v>
      </c>
      <c r="B368" s="273" t="s">
        <v>523</v>
      </c>
      <c r="C368" s="276">
        <v>38837</v>
      </c>
      <c r="D368" s="273" t="s">
        <v>517</v>
      </c>
      <c r="E368" s="277">
        <v>84</v>
      </c>
      <c r="F368" s="274">
        <v>3528000000</v>
      </c>
      <c r="G368" s="273" t="s">
        <v>512</v>
      </c>
    </row>
    <row r="369" spans="1:7">
      <c r="A369" s="273">
        <v>374</v>
      </c>
      <c r="B369" s="273" t="s">
        <v>510</v>
      </c>
      <c r="C369" s="276">
        <v>38947</v>
      </c>
      <c r="D369" s="273" t="s">
        <v>519</v>
      </c>
      <c r="E369" s="277">
        <v>89</v>
      </c>
      <c r="F369" s="274">
        <v>7921000000</v>
      </c>
      <c r="G369" s="273" t="s">
        <v>487</v>
      </c>
    </row>
    <row r="370" spans="1:7">
      <c r="A370" s="273">
        <v>375</v>
      </c>
      <c r="B370" s="273" t="s">
        <v>515</v>
      </c>
      <c r="C370" s="276">
        <v>38749</v>
      </c>
      <c r="D370" s="273" t="s">
        <v>509</v>
      </c>
      <c r="E370" s="277">
        <v>31</v>
      </c>
      <c r="F370" s="274">
        <v>192200000</v>
      </c>
      <c r="G370" s="273" t="s">
        <v>494</v>
      </c>
    </row>
    <row r="371" spans="1:7">
      <c r="A371" s="273">
        <v>376</v>
      </c>
      <c r="B371" s="273" t="s">
        <v>523</v>
      </c>
      <c r="C371" s="276">
        <v>38067</v>
      </c>
      <c r="D371" s="273" t="s">
        <v>509</v>
      </c>
      <c r="E371" s="277">
        <v>7</v>
      </c>
      <c r="F371" s="274">
        <v>9800000</v>
      </c>
      <c r="G371" s="273" t="s">
        <v>490</v>
      </c>
    </row>
    <row r="372" spans="1:7">
      <c r="A372" s="273">
        <v>377</v>
      </c>
      <c r="B372" s="273" t="s">
        <v>510</v>
      </c>
      <c r="C372" s="276">
        <v>38023</v>
      </c>
      <c r="D372" s="273" t="s">
        <v>509</v>
      </c>
      <c r="E372" s="277">
        <v>7</v>
      </c>
      <c r="F372" s="274">
        <v>9800000</v>
      </c>
      <c r="G372" s="273" t="s">
        <v>490</v>
      </c>
    </row>
    <row r="373" spans="1:7">
      <c r="A373" s="273">
        <v>378</v>
      </c>
      <c r="B373" s="273" t="s">
        <v>520</v>
      </c>
      <c r="C373" s="276">
        <v>38771</v>
      </c>
      <c r="D373" s="273" t="s">
        <v>517</v>
      </c>
      <c r="E373" s="277">
        <v>76</v>
      </c>
      <c r="F373" s="274">
        <v>2888000000</v>
      </c>
      <c r="G373" s="273" t="s">
        <v>487</v>
      </c>
    </row>
    <row r="374" spans="1:7">
      <c r="A374" s="273">
        <v>379</v>
      </c>
      <c r="B374" s="273" t="s">
        <v>515</v>
      </c>
      <c r="C374" s="276">
        <v>38199</v>
      </c>
      <c r="D374" s="273" t="s">
        <v>511</v>
      </c>
      <c r="E374" s="277">
        <v>6</v>
      </c>
      <c r="F374" s="274">
        <v>43200000</v>
      </c>
      <c r="G374" s="273" t="s">
        <v>490</v>
      </c>
    </row>
    <row r="375" spans="1:7">
      <c r="A375" s="273">
        <v>380</v>
      </c>
      <c r="B375" s="273" t="s">
        <v>518</v>
      </c>
      <c r="C375" s="276">
        <v>39013</v>
      </c>
      <c r="D375" s="273" t="s">
        <v>509</v>
      </c>
      <c r="E375" s="277">
        <v>43</v>
      </c>
      <c r="F375" s="274">
        <v>369800000</v>
      </c>
      <c r="G375" s="273" t="s">
        <v>490</v>
      </c>
    </row>
    <row r="376" spans="1:7">
      <c r="A376" s="273">
        <v>381</v>
      </c>
      <c r="B376" s="273" t="s">
        <v>523</v>
      </c>
      <c r="C376" s="276">
        <v>38001</v>
      </c>
      <c r="D376" s="273" t="s">
        <v>519</v>
      </c>
      <c r="E376" s="277">
        <v>20</v>
      </c>
      <c r="F376" s="274">
        <v>400000000</v>
      </c>
      <c r="G376" s="273" t="s">
        <v>490</v>
      </c>
    </row>
    <row r="377" spans="1:7">
      <c r="A377" s="273">
        <v>382</v>
      </c>
      <c r="B377" s="273" t="s">
        <v>515</v>
      </c>
      <c r="C377" s="276">
        <v>38793</v>
      </c>
      <c r="D377" s="273" t="s">
        <v>514</v>
      </c>
      <c r="E377" s="277">
        <v>11</v>
      </c>
      <c r="F377" s="274">
        <v>24200000</v>
      </c>
      <c r="G377" s="273" t="s">
        <v>494</v>
      </c>
    </row>
    <row r="378" spans="1:7">
      <c r="A378" s="273">
        <v>383</v>
      </c>
      <c r="B378" s="273" t="s">
        <v>522</v>
      </c>
      <c r="C378" s="276">
        <v>38529</v>
      </c>
      <c r="D378" s="273" t="s">
        <v>517</v>
      </c>
      <c r="E378" s="277">
        <v>35</v>
      </c>
      <c r="F378" s="274">
        <v>612500000</v>
      </c>
      <c r="G378" s="273" t="s">
        <v>487</v>
      </c>
    </row>
    <row r="379" spans="1:7">
      <c r="A379" s="273">
        <v>384</v>
      </c>
      <c r="B379" s="273" t="s">
        <v>520</v>
      </c>
      <c r="C379" s="276">
        <v>38793</v>
      </c>
      <c r="D379" s="273" t="s">
        <v>511</v>
      </c>
      <c r="E379" s="277">
        <v>72</v>
      </c>
      <c r="F379" s="274">
        <v>6220800000</v>
      </c>
      <c r="G379" s="273" t="s">
        <v>494</v>
      </c>
    </row>
    <row r="380" spans="1:7">
      <c r="A380" s="273">
        <v>385</v>
      </c>
      <c r="B380" s="273" t="s">
        <v>523</v>
      </c>
      <c r="C380" s="276">
        <v>38133</v>
      </c>
      <c r="D380" s="273" t="s">
        <v>511</v>
      </c>
      <c r="E380" s="277">
        <v>49</v>
      </c>
      <c r="F380" s="274">
        <v>2881200000</v>
      </c>
      <c r="G380" s="273" t="s">
        <v>490</v>
      </c>
    </row>
    <row r="381" spans="1:7">
      <c r="A381" s="273">
        <v>386</v>
      </c>
      <c r="B381" s="273" t="s">
        <v>522</v>
      </c>
      <c r="C381" s="276">
        <v>38782</v>
      </c>
      <c r="D381" s="273" t="s">
        <v>511</v>
      </c>
      <c r="E381" s="277">
        <v>88</v>
      </c>
      <c r="F381" s="274">
        <v>9292800000</v>
      </c>
      <c r="G381" s="273" t="s">
        <v>512</v>
      </c>
    </row>
    <row r="382" spans="1:7">
      <c r="A382" s="273">
        <v>387</v>
      </c>
      <c r="B382" s="273" t="s">
        <v>513</v>
      </c>
      <c r="C382" s="276">
        <v>38804</v>
      </c>
      <c r="D382" s="273" t="s">
        <v>511</v>
      </c>
      <c r="E382" s="277">
        <v>45</v>
      </c>
      <c r="F382" s="274">
        <v>2430000000</v>
      </c>
      <c r="G382" s="273" t="s">
        <v>512</v>
      </c>
    </row>
    <row r="383" spans="1:7">
      <c r="A383" s="273">
        <v>388</v>
      </c>
      <c r="B383" s="273" t="s">
        <v>513</v>
      </c>
      <c r="C383" s="276">
        <v>38067</v>
      </c>
      <c r="D383" s="273" t="s">
        <v>509</v>
      </c>
      <c r="E383" s="277">
        <v>37</v>
      </c>
      <c r="F383" s="274">
        <v>273800000</v>
      </c>
      <c r="G383" s="273" t="s">
        <v>512</v>
      </c>
    </row>
    <row r="384" spans="1:7">
      <c r="A384" s="273">
        <v>389</v>
      </c>
      <c r="B384" s="273" t="s">
        <v>516</v>
      </c>
      <c r="C384" s="276">
        <v>38452</v>
      </c>
      <c r="D384" s="273" t="s">
        <v>509</v>
      </c>
      <c r="E384" s="277">
        <v>12</v>
      </c>
      <c r="F384" s="274">
        <v>28800000</v>
      </c>
      <c r="G384" s="273" t="s">
        <v>512</v>
      </c>
    </row>
    <row r="385" spans="1:7">
      <c r="A385" s="273">
        <v>390</v>
      </c>
      <c r="B385" s="273" t="s">
        <v>522</v>
      </c>
      <c r="C385" s="276">
        <v>38122</v>
      </c>
      <c r="D385" s="273" t="s">
        <v>519</v>
      </c>
      <c r="E385" s="277">
        <v>18</v>
      </c>
      <c r="F385" s="274">
        <v>324000000</v>
      </c>
      <c r="G385" s="273" t="s">
        <v>512</v>
      </c>
    </row>
    <row r="386" spans="1:7">
      <c r="A386" s="273">
        <v>391</v>
      </c>
      <c r="B386" s="273" t="s">
        <v>510</v>
      </c>
      <c r="C386" s="276">
        <v>38738</v>
      </c>
      <c r="D386" s="273" t="s">
        <v>509</v>
      </c>
      <c r="E386" s="277">
        <v>75</v>
      </c>
      <c r="F386" s="274">
        <v>1125000000</v>
      </c>
      <c r="G386" s="273" t="s">
        <v>494</v>
      </c>
    </row>
    <row r="387" spans="1:7">
      <c r="A387" s="273">
        <v>392</v>
      </c>
      <c r="B387" s="273" t="s">
        <v>522</v>
      </c>
      <c r="C387" s="276">
        <v>38408</v>
      </c>
      <c r="D387" s="273" t="s">
        <v>511</v>
      </c>
      <c r="E387" s="277">
        <v>8</v>
      </c>
      <c r="F387" s="274">
        <v>76800000</v>
      </c>
      <c r="G387" s="273" t="s">
        <v>494</v>
      </c>
    </row>
    <row r="388" spans="1:7">
      <c r="A388" s="273">
        <v>393</v>
      </c>
      <c r="B388" s="273" t="s">
        <v>508</v>
      </c>
      <c r="C388" s="276">
        <v>38078</v>
      </c>
      <c r="D388" s="273" t="s">
        <v>509</v>
      </c>
      <c r="E388" s="277">
        <v>37</v>
      </c>
      <c r="F388" s="274">
        <v>273800000</v>
      </c>
      <c r="G388" s="273" t="s">
        <v>487</v>
      </c>
    </row>
    <row r="389" spans="1:7">
      <c r="A389" s="273">
        <v>394</v>
      </c>
      <c r="B389" s="273" t="s">
        <v>513</v>
      </c>
      <c r="C389" s="276">
        <v>38342</v>
      </c>
      <c r="D389" s="273" t="s">
        <v>509</v>
      </c>
      <c r="E389" s="277">
        <v>-6</v>
      </c>
      <c r="F389" s="274">
        <v>7200000</v>
      </c>
      <c r="G389" s="273" t="s">
        <v>494</v>
      </c>
    </row>
    <row r="390" spans="1:7">
      <c r="A390" s="273">
        <v>395</v>
      </c>
      <c r="B390" s="273" t="s">
        <v>508</v>
      </c>
      <c r="C390" s="276">
        <v>38122</v>
      </c>
      <c r="D390" s="273" t="s">
        <v>514</v>
      </c>
      <c r="E390" s="277">
        <v>56</v>
      </c>
      <c r="F390" s="274">
        <v>627200000</v>
      </c>
      <c r="G390" s="273" t="s">
        <v>512</v>
      </c>
    </row>
    <row r="391" spans="1:7">
      <c r="A391" s="273">
        <v>396</v>
      </c>
      <c r="B391" s="273" t="s">
        <v>522</v>
      </c>
      <c r="C391" s="276">
        <v>38331</v>
      </c>
      <c r="D391" s="273" t="s">
        <v>517</v>
      </c>
      <c r="E391" s="277">
        <v>53</v>
      </c>
      <c r="F391" s="274">
        <v>1404500000</v>
      </c>
      <c r="G391" s="273" t="s">
        <v>512</v>
      </c>
    </row>
    <row r="392" spans="1:7">
      <c r="A392" s="273">
        <v>397</v>
      </c>
      <c r="B392" s="273" t="s">
        <v>518</v>
      </c>
      <c r="C392" s="276">
        <v>38133</v>
      </c>
      <c r="D392" s="273" t="s">
        <v>509</v>
      </c>
      <c r="E392" s="277">
        <v>62</v>
      </c>
      <c r="F392" s="274">
        <v>768800000</v>
      </c>
      <c r="G392" s="273" t="s">
        <v>494</v>
      </c>
    </row>
    <row r="393" spans="1:7">
      <c r="A393" s="273">
        <v>398</v>
      </c>
      <c r="B393" s="273" t="s">
        <v>513</v>
      </c>
      <c r="C393" s="276">
        <v>38441</v>
      </c>
      <c r="D393" s="273" t="s">
        <v>519</v>
      </c>
      <c r="E393" s="277">
        <v>90</v>
      </c>
      <c r="F393" s="274">
        <v>8100000000</v>
      </c>
      <c r="G393" s="273" t="s">
        <v>512</v>
      </c>
    </row>
    <row r="394" spans="1:7">
      <c r="A394" s="273">
        <v>399</v>
      </c>
      <c r="B394" s="273" t="s">
        <v>513</v>
      </c>
      <c r="C394" s="276">
        <v>38001</v>
      </c>
      <c r="D394" s="273" t="s">
        <v>517</v>
      </c>
      <c r="E394" s="277">
        <v>30</v>
      </c>
      <c r="F394" s="274">
        <v>450000000</v>
      </c>
      <c r="G394" s="273" t="s">
        <v>512</v>
      </c>
    </row>
    <row r="395" spans="1:7">
      <c r="A395" s="273">
        <v>400</v>
      </c>
      <c r="B395" s="273" t="s">
        <v>516</v>
      </c>
      <c r="C395" s="276">
        <v>38397</v>
      </c>
      <c r="D395" s="273" t="s">
        <v>511</v>
      </c>
      <c r="E395" s="277">
        <v>36</v>
      </c>
      <c r="F395" s="274">
        <v>1555200000</v>
      </c>
      <c r="G395" s="273" t="s">
        <v>487</v>
      </c>
    </row>
    <row r="396" spans="1:7">
      <c r="A396" s="273">
        <v>401</v>
      </c>
      <c r="B396" s="273" t="s">
        <v>518</v>
      </c>
      <c r="C396" s="276">
        <v>38419</v>
      </c>
      <c r="D396" s="273" t="s">
        <v>517</v>
      </c>
      <c r="E396" s="277">
        <v>76</v>
      </c>
      <c r="F396" s="274">
        <v>2888000000</v>
      </c>
      <c r="G396" s="273" t="s">
        <v>490</v>
      </c>
    </row>
    <row r="397" spans="1:7">
      <c r="A397" s="273">
        <v>402</v>
      </c>
      <c r="B397" s="273" t="s">
        <v>520</v>
      </c>
      <c r="C397" s="276">
        <v>38452</v>
      </c>
      <c r="D397" s="273" t="s">
        <v>509</v>
      </c>
      <c r="E397" s="277">
        <v>-4</v>
      </c>
      <c r="F397" s="274">
        <v>3200000</v>
      </c>
      <c r="G397" s="273" t="s">
        <v>494</v>
      </c>
    </row>
    <row r="398" spans="1:7">
      <c r="A398" s="273">
        <v>403</v>
      </c>
      <c r="B398" s="273" t="s">
        <v>516</v>
      </c>
      <c r="C398" s="276">
        <v>38331</v>
      </c>
      <c r="D398" s="273" t="s">
        <v>514</v>
      </c>
      <c r="E398" s="277">
        <v>26</v>
      </c>
      <c r="F398" s="274">
        <v>135200000</v>
      </c>
      <c r="G398" s="273" t="s">
        <v>512</v>
      </c>
    </row>
    <row r="399" spans="1:7">
      <c r="A399" s="273">
        <v>404</v>
      </c>
      <c r="B399" s="273" t="s">
        <v>518</v>
      </c>
      <c r="C399" s="276">
        <v>38485</v>
      </c>
      <c r="D399" s="273" t="s">
        <v>509</v>
      </c>
      <c r="E399" s="277">
        <v>-5</v>
      </c>
      <c r="F399" s="274">
        <v>5000000</v>
      </c>
      <c r="G399" s="273" t="s">
        <v>490</v>
      </c>
    </row>
    <row r="400" spans="1:7">
      <c r="A400" s="273">
        <v>405</v>
      </c>
      <c r="B400" s="273" t="s">
        <v>515</v>
      </c>
      <c r="C400" s="276">
        <v>38111</v>
      </c>
      <c r="D400" s="273" t="s">
        <v>511</v>
      </c>
      <c r="E400" s="277">
        <v>44</v>
      </c>
      <c r="F400" s="274">
        <v>2323200000</v>
      </c>
      <c r="G400" s="273" t="s">
        <v>512</v>
      </c>
    </row>
    <row r="401" spans="1:7">
      <c r="A401" s="273">
        <v>406</v>
      </c>
      <c r="B401" s="273" t="s">
        <v>516</v>
      </c>
      <c r="C401" s="276">
        <v>38034</v>
      </c>
      <c r="D401" s="273" t="s">
        <v>519</v>
      </c>
      <c r="E401" s="277">
        <v>91</v>
      </c>
      <c r="F401" s="274">
        <v>8281000000</v>
      </c>
      <c r="G401" s="273" t="s">
        <v>494</v>
      </c>
    </row>
    <row r="402" spans="1:7">
      <c r="A402" s="273">
        <v>407</v>
      </c>
      <c r="B402" s="273" t="s">
        <v>520</v>
      </c>
      <c r="C402" s="276">
        <v>38056</v>
      </c>
      <c r="D402" s="273" t="s">
        <v>509</v>
      </c>
      <c r="E402" s="277">
        <v>78</v>
      </c>
      <c r="F402" s="274">
        <v>1216800000</v>
      </c>
      <c r="G402" s="273" t="s">
        <v>490</v>
      </c>
    </row>
    <row r="403" spans="1:7">
      <c r="A403" s="273">
        <v>408</v>
      </c>
      <c r="B403" s="273" t="s">
        <v>522</v>
      </c>
      <c r="C403" s="276">
        <v>38859</v>
      </c>
      <c r="D403" s="273" t="s">
        <v>509</v>
      </c>
      <c r="E403" s="277">
        <v>69</v>
      </c>
      <c r="F403" s="274">
        <v>952200000</v>
      </c>
      <c r="G403" s="273" t="s">
        <v>512</v>
      </c>
    </row>
    <row r="404" spans="1:7">
      <c r="A404" s="273">
        <v>409</v>
      </c>
      <c r="B404" s="273" t="s">
        <v>508</v>
      </c>
      <c r="C404" s="276">
        <v>38276</v>
      </c>
      <c r="D404" s="273" t="s">
        <v>519</v>
      </c>
      <c r="E404" s="277">
        <v>74</v>
      </c>
      <c r="F404" s="274">
        <v>5476000000</v>
      </c>
      <c r="G404" s="273" t="s">
        <v>487</v>
      </c>
    </row>
    <row r="405" spans="1:7">
      <c r="A405" s="273">
        <v>410</v>
      </c>
      <c r="B405" s="273" t="s">
        <v>515</v>
      </c>
      <c r="C405" s="276">
        <v>38562</v>
      </c>
      <c r="D405" s="273" t="s">
        <v>511</v>
      </c>
      <c r="E405" s="277">
        <v>71</v>
      </c>
      <c r="F405" s="274">
        <v>6049200000</v>
      </c>
      <c r="G405" s="273" t="s">
        <v>494</v>
      </c>
    </row>
    <row r="406" spans="1:7">
      <c r="A406" s="273">
        <v>411</v>
      </c>
      <c r="B406" s="273" t="s">
        <v>508</v>
      </c>
      <c r="C406" s="276">
        <v>38969</v>
      </c>
      <c r="D406" s="273" t="s">
        <v>514</v>
      </c>
      <c r="E406" s="277">
        <v>34</v>
      </c>
      <c r="F406" s="274">
        <v>231200000</v>
      </c>
      <c r="G406" s="273" t="s">
        <v>512</v>
      </c>
    </row>
    <row r="407" spans="1:7">
      <c r="A407" s="273">
        <v>412</v>
      </c>
      <c r="B407" s="273" t="s">
        <v>522</v>
      </c>
      <c r="C407" s="276">
        <v>38507</v>
      </c>
      <c r="D407" s="273" t="s">
        <v>519</v>
      </c>
      <c r="E407" s="277">
        <v>93</v>
      </c>
      <c r="F407" s="274">
        <v>8649000000</v>
      </c>
      <c r="G407" s="273" t="s">
        <v>494</v>
      </c>
    </row>
    <row r="408" spans="1:7">
      <c r="A408" s="273">
        <v>413</v>
      </c>
      <c r="B408" s="273" t="s">
        <v>510</v>
      </c>
      <c r="C408" s="276">
        <v>38408</v>
      </c>
      <c r="D408" s="273" t="s">
        <v>511</v>
      </c>
      <c r="E408" s="277">
        <v>60</v>
      </c>
      <c r="F408" s="274">
        <v>4320000000</v>
      </c>
      <c r="G408" s="273" t="s">
        <v>490</v>
      </c>
    </row>
    <row r="409" spans="1:7">
      <c r="A409" s="273">
        <v>414</v>
      </c>
      <c r="B409" s="273" t="s">
        <v>523</v>
      </c>
      <c r="C409" s="276">
        <v>38100</v>
      </c>
      <c r="D409" s="273" t="s">
        <v>511</v>
      </c>
      <c r="E409" s="277">
        <v>37</v>
      </c>
      <c r="F409" s="274">
        <v>1642800000</v>
      </c>
      <c r="G409" s="273" t="s">
        <v>512</v>
      </c>
    </row>
    <row r="410" spans="1:7">
      <c r="A410" s="273">
        <v>415</v>
      </c>
      <c r="B410" s="273" t="s">
        <v>522</v>
      </c>
      <c r="C410" s="276">
        <v>38166</v>
      </c>
      <c r="D410" s="273" t="s">
        <v>517</v>
      </c>
      <c r="E410" s="277">
        <v>26</v>
      </c>
      <c r="F410" s="274">
        <v>338000000</v>
      </c>
      <c r="G410" s="273" t="s">
        <v>494</v>
      </c>
    </row>
    <row r="411" spans="1:7">
      <c r="A411" s="273">
        <v>416</v>
      </c>
      <c r="B411" s="273" t="s">
        <v>515</v>
      </c>
      <c r="C411" s="276">
        <v>38540</v>
      </c>
      <c r="D411" s="273" t="s">
        <v>517</v>
      </c>
      <c r="E411" s="277">
        <v>2</v>
      </c>
      <c r="F411" s="274">
        <v>2000000</v>
      </c>
      <c r="G411" s="273" t="s">
        <v>487</v>
      </c>
    </row>
    <row r="412" spans="1:7">
      <c r="A412" s="273">
        <v>417</v>
      </c>
      <c r="B412" s="273" t="s">
        <v>518</v>
      </c>
      <c r="C412" s="276">
        <v>38628</v>
      </c>
      <c r="D412" s="273" t="s">
        <v>511</v>
      </c>
      <c r="E412" s="277">
        <v>-9</v>
      </c>
      <c r="F412" s="274">
        <v>97200000</v>
      </c>
      <c r="G412" s="273" t="s">
        <v>487</v>
      </c>
    </row>
    <row r="413" spans="1:7">
      <c r="A413" s="273">
        <v>418</v>
      </c>
      <c r="B413" s="273" t="s">
        <v>508</v>
      </c>
      <c r="C413" s="276">
        <v>38771</v>
      </c>
      <c r="D413" s="273" t="s">
        <v>511</v>
      </c>
      <c r="E413" s="277">
        <v>46</v>
      </c>
      <c r="F413" s="274">
        <v>2539200000</v>
      </c>
      <c r="G413" s="273" t="s">
        <v>490</v>
      </c>
    </row>
    <row r="414" spans="1:7">
      <c r="A414" s="273">
        <v>419</v>
      </c>
      <c r="B414" s="273" t="s">
        <v>518</v>
      </c>
      <c r="C414" s="276">
        <v>38056</v>
      </c>
      <c r="D414" s="273" t="s">
        <v>519</v>
      </c>
      <c r="E414" s="277">
        <v>0</v>
      </c>
      <c r="F414" s="274">
        <v>0</v>
      </c>
      <c r="G414" s="273" t="s">
        <v>512</v>
      </c>
    </row>
    <row r="415" spans="1:7">
      <c r="A415" s="273">
        <v>420</v>
      </c>
      <c r="B415" s="273" t="s">
        <v>510</v>
      </c>
      <c r="C415" s="276">
        <v>38320</v>
      </c>
      <c r="D415" s="273" t="s">
        <v>511</v>
      </c>
      <c r="E415" s="277">
        <v>79</v>
      </c>
      <c r="F415" s="274">
        <v>7489200000</v>
      </c>
      <c r="G415" s="273" t="s">
        <v>487</v>
      </c>
    </row>
    <row r="416" spans="1:7">
      <c r="A416" s="273">
        <v>421</v>
      </c>
      <c r="B416" s="273" t="s">
        <v>513</v>
      </c>
      <c r="C416" s="276">
        <v>38364</v>
      </c>
      <c r="D416" s="273" t="s">
        <v>511</v>
      </c>
      <c r="E416" s="277">
        <v>48</v>
      </c>
      <c r="F416" s="274">
        <v>2764800000</v>
      </c>
      <c r="G416" s="273" t="s">
        <v>512</v>
      </c>
    </row>
    <row r="417" spans="1:7">
      <c r="A417" s="273">
        <v>422</v>
      </c>
      <c r="B417" s="273" t="s">
        <v>515</v>
      </c>
      <c r="C417" s="276">
        <v>38738</v>
      </c>
      <c r="D417" s="273" t="s">
        <v>517</v>
      </c>
      <c r="E417" s="277">
        <v>77</v>
      </c>
      <c r="F417" s="274">
        <v>2964500000</v>
      </c>
      <c r="G417" s="273" t="s">
        <v>490</v>
      </c>
    </row>
    <row r="418" spans="1:7">
      <c r="A418" s="273">
        <v>423</v>
      </c>
      <c r="B418" s="273" t="s">
        <v>522</v>
      </c>
      <c r="C418" s="276">
        <v>38760</v>
      </c>
      <c r="D418" s="273" t="s">
        <v>511</v>
      </c>
      <c r="E418" s="277">
        <v>-10</v>
      </c>
      <c r="F418" s="274">
        <v>120000000</v>
      </c>
      <c r="G418" s="273" t="s">
        <v>487</v>
      </c>
    </row>
    <row r="419" spans="1:7">
      <c r="A419" s="273">
        <v>424</v>
      </c>
      <c r="B419" s="273" t="s">
        <v>508</v>
      </c>
      <c r="C419" s="276">
        <v>38573</v>
      </c>
      <c r="D419" s="273" t="s">
        <v>514</v>
      </c>
      <c r="E419" s="277">
        <v>45</v>
      </c>
      <c r="F419" s="274">
        <v>405000000</v>
      </c>
      <c r="G419" s="273" t="s">
        <v>490</v>
      </c>
    </row>
    <row r="420" spans="1:7">
      <c r="A420" s="273">
        <v>425</v>
      </c>
      <c r="B420" s="273" t="s">
        <v>516</v>
      </c>
      <c r="C420" s="276">
        <v>38375</v>
      </c>
      <c r="D420" s="273" t="s">
        <v>511</v>
      </c>
      <c r="E420" s="277">
        <v>17</v>
      </c>
      <c r="F420" s="274">
        <v>346800000</v>
      </c>
      <c r="G420" s="273" t="s">
        <v>487</v>
      </c>
    </row>
    <row r="421" spans="1:7">
      <c r="A421" s="273">
        <v>426</v>
      </c>
      <c r="B421" s="273" t="s">
        <v>522</v>
      </c>
      <c r="C421" s="276">
        <v>38584</v>
      </c>
      <c r="D421" s="273" t="s">
        <v>517</v>
      </c>
      <c r="E421" s="277">
        <v>-4</v>
      </c>
      <c r="F421" s="274">
        <v>8000000</v>
      </c>
      <c r="G421" s="273" t="s">
        <v>494</v>
      </c>
    </row>
    <row r="422" spans="1:7">
      <c r="A422" s="273">
        <v>427</v>
      </c>
      <c r="B422" s="273" t="s">
        <v>515</v>
      </c>
      <c r="C422" s="276">
        <v>39068</v>
      </c>
      <c r="D422" s="273" t="s">
        <v>519</v>
      </c>
      <c r="E422" s="277">
        <v>43</v>
      </c>
      <c r="F422" s="274">
        <v>1849000000</v>
      </c>
      <c r="G422" s="273" t="s">
        <v>490</v>
      </c>
    </row>
    <row r="423" spans="1:7">
      <c r="A423" s="273">
        <v>428</v>
      </c>
      <c r="B423" s="273" t="s">
        <v>516</v>
      </c>
      <c r="C423" s="276">
        <v>38265</v>
      </c>
      <c r="D423" s="273" t="s">
        <v>517</v>
      </c>
      <c r="E423" s="277">
        <v>41</v>
      </c>
      <c r="F423" s="274">
        <v>840500000</v>
      </c>
      <c r="G423" s="273" t="s">
        <v>490</v>
      </c>
    </row>
    <row r="424" spans="1:7">
      <c r="A424" s="273">
        <v>429</v>
      </c>
      <c r="B424" s="273" t="s">
        <v>522</v>
      </c>
      <c r="C424" s="276">
        <v>38892</v>
      </c>
      <c r="D424" s="273" t="s">
        <v>514</v>
      </c>
      <c r="E424" s="277">
        <v>-4</v>
      </c>
      <c r="F424" s="274">
        <v>3200000</v>
      </c>
      <c r="G424" s="273" t="s">
        <v>512</v>
      </c>
    </row>
    <row r="425" spans="1:7">
      <c r="A425" s="273">
        <v>430</v>
      </c>
      <c r="B425" s="273" t="s">
        <v>520</v>
      </c>
      <c r="C425" s="276">
        <v>38243</v>
      </c>
      <c r="D425" s="273" t="s">
        <v>511</v>
      </c>
      <c r="E425" s="277">
        <v>6</v>
      </c>
      <c r="F425" s="274">
        <v>43200000</v>
      </c>
      <c r="G425" s="273" t="s">
        <v>494</v>
      </c>
    </row>
    <row r="426" spans="1:7">
      <c r="A426" s="273">
        <v>431</v>
      </c>
      <c r="B426" s="273" t="s">
        <v>513</v>
      </c>
      <c r="C426" s="276">
        <v>38848</v>
      </c>
      <c r="D426" s="273" t="s">
        <v>511</v>
      </c>
      <c r="E426" s="277">
        <v>8</v>
      </c>
      <c r="F426" s="274">
        <v>76800000</v>
      </c>
      <c r="G426" s="273" t="s">
        <v>487</v>
      </c>
    </row>
    <row r="427" spans="1:7">
      <c r="A427" s="273">
        <v>432</v>
      </c>
      <c r="B427" s="273" t="s">
        <v>510</v>
      </c>
      <c r="C427" s="276">
        <v>38177</v>
      </c>
      <c r="D427" s="273" t="s">
        <v>517</v>
      </c>
      <c r="E427" s="277">
        <v>43</v>
      </c>
      <c r="F427" s="274">
        <v>924500000</v>
      </c>
      <c r="G427" s="273" t="s">
        <v>490</v>
      </c>
    </row>
    <row r="428" spans="1:7">
      <c r="A428" s="273">
        <v>433</v>
      </c>
      <c r="B428" s="273" t="s">
        <v>508</v>
      </c>
      <c r="C428" s="276">
        <v>38144</v>
      </c>
      <c r="D428" s="273" t="s">
        <v>517</v>
      </c>
      <c r="E428" s="277">
        <v>47</v>
      </c>
      <c r="F428" s="274">
        <v>1104500000</v>
      </c>
      <c r="G428" s="273" t="s">
        <v>494</v>
      </c>
    </row>
    <row r="429" spans="1:7">
      <c r="A429" s="273">
        <v>434</v>
      </c>
      <c r="B429" s="273" t="s">
        <v>510</v>
      </c>
      <c r="C429" s="276">
        <v>38947</v>
      </c>
      <c r="D429" s="273" t="s">
        <v>509</v>
      </c>
      <c r="E429" s="277">
        <v>13</v>
      </c>
      <c r="F429" s="274">
        <v>33800000</v>
      </c>
      <c r="G429" s="273" t="s">
        <v>494</v>
      </c>
    </row>
    <row r="430" spans="1:7">
      <c r="A430" s="273">
        <v>435</v>
      </c>
      <c r="B430" s="273" t="s">
        <v>522</v>
      </c>
      <c r="C430" s="276">
        <v>38749</v>
      </c>
      <c r="D430" s="273" t="s">
        <v>511</v>
      </c>
      <c r="E430" s="277">
        <v>9</v>
      </c>
      <c r="F430" s="274">
        <v>97200000</v>
      </c>
      <c r="G430" s="273" t="s">
        <v>490</v>
      </c>
    </row>
    <row r="431" spans="1:7">
      <c r="A431" s="273">
        <v>436</v>
      </c>
      <c r="B431" s="273" t="s">
        <v>508</v>
      </c>
      <c r="C431" s="276">
        <v>38045</v>
      </c>
      <c r="D431" s="273" t="s">
        <v>517</v>
      </c>
      <c r="E431" s="277">
        <v>22</v>
      </c>
      <c r="F431" s="274">
        <v>242000000</v>
      </c>
      <c r="G431" s="273" t="s">
        <v>487</v>
      </c>
    </row>
    <row r="432" spans="1:7">
      <c r="A432" s="273">
        <v>437</v>
      </c>
      <c r="B432" s="273" t="s">
        <v>515</v>
      </c>
      <c r="C432" s="276">
        <v>38793</v>
      </c>
      <c r="D432" s="273" t="s">
        <v>517</v>
      </c>
      <c r="E432" s="277">
        <v>87</v>
      </c>
      <c r="F432" s="274">
        <v>3784500000</v>
      </c>
      <c r="G432" s="273" t="s">
        <v>494</v>
      </c>
    </row>
    <row r="433" spans="1:7">
      <c r="A433" s="273">
        <v>438</v>
      </c>
      <c r="B433" s="273" t="s">
        <v>518</v>
      </c>
      <c r="C433" s="276">
        <v>39013</v>
      </c>
      <c r="D433" s="273" t="s">
        <v>511</v>
      </c>
      <c r="E433" s="277">
        <v>15</v>
      </c>
      <c r="F433" s="274">
        <v>270000000</v>
      </c>
      <c r="G433" s="273" t="s">
        <v>490</v>
      </c>
    </row>
    <row r="434" spans="1:7">
      <c r="A434" s="273">
        <v>439</v>
      </c>
      <c r="B434" s="273" t="s">
        <v>523</v>
      </c>
      <c r="C434" s="276">
        <v>39013</v>
      </c>
      <c r="D434" s="273" t="s">
        <v>517</v>
      </c>
      <c r="E434" s="277">
        <v>27</v>
      </c>
      <c r="F434" s="274">
        <v>364500000</v>
      </c>
      <c r="G434" s="273" t="s">
        <v>490</v>
      </c>
    </row>
    <row r="435" spans="1:7">
      <c r="A435" s="273">
        <v>440</v>
      </c>
      <c r="B435" s="273" t="s">
        <v>516</v>
      </c>
      <c r="C435" s="276">
        <v>38837</v>
      </c>
      <c r="D435" s="273" t="s">
        <v>514</v>
      </c>
      <c r="E435" s="277">
        <v>78</v>
      </c>
      <c r="F435" s="274">
        <v>1216800000</v>
      </c>
      <c r="G435" s="273" t="s">
        <v>512</v>
      </c>
    </row>
    <row r="436" spans="1:7">
      <c r="A436" s="273">
        <v>441</v>
      </c>
      <c r="B436" s="273" t="s">
        <v>523</v>
      </c>
      <c r="C436" s="276">
        <v>38430</v>
      </c>
      <c r="D436" s="273" t="s">
        <v>519</v>
      </c>
      <c r="E436" s="277">
        <v>27</v>
      </c>
      <c r="F436" s="274">
        <v>729000000</v>
      </c>
      <c r="G436" s="273" t="s">
        <v>494</v>
      </c>
    </row>
    <row r="437" spans="1:7">
      <c r="A437" s="273">
        <v>442</v>
      </c>
      <c r="B437" s="273" t="s">
        <v>523</v>
      </c>
      <c r="C437" s="276">
        <v>38012</v>
      </c>
      <c r="D437" s="273" t="s">
        <v>511</v>
      </c>
      <c r="E437" s="277">
        <v>19</v>
      </c>
      <c r="F437" s="274">
        <v>433200000</v>
      </c>
      <c r="G437" s="273" t="s">
        <v>487</v>
      </c>
    </row>
    <row r="438" spans="1:7">
      <c r="A438" s="273">
        <v>443</v>
      </c>
      <c r="B438" s="273" t="s">
        <v>513</v>
      </c>
      <c r="C438" s="276">
        <v>38034</v>
      </c>
      <c r="D438" s="273" t="s">
        <v>519</v>
      </c>
      <c r="E438" s="277">
        <v>0</v>
      </c>
      <c r="F438" s="274">
        <v>0</v>
      </c>
      <c r="G438" s="273" t="s">
        <v>490</v>
      </c>
    </row>
    <row r="439" spans="1:7">
      <c r="A439" s="273">
        <v>444</v>
      </c>
      <c r="B439" s="273" t="s">
        <v>508</v>
      </c>
      <c r="C439" s="276">
        <v>38331</v>
      </c>
      <c r="D439" s="273" t="s">
        <v>517</v>
      </c>
      <c r="E439" s="277">
        <v>30</v>
      </c>
      <c r="F439" s="274">
        <v>450000000</v>
      </c>
      <c r="G439" s="273" t="s">
        <v>494</v>
      </c>
    </row>
    <row r="440" spans="1:7">
      <c r="A440" s="273">
        <v>445</v>
      </c>
      <c r="B440" s="273" t="s">
        <v>518</v>
      </c>
      <c r="C440" s="276">
        <v>38936</v>
      </c>
      <c r="D440" s="273" t="s">
        <v>514</v>
      </c>
      <c r="E440" s="277">
        <v>17</v>
      </c>
      <c r="F440" s="274">
        <v>57800000</v>
      </c>
      <c r="G440" s="273" t="s">
        <v>512</v>
      </c>
    </row>
    <row r="441" spans="1:7">
      <c r="A441" s="273">
        <v>446</v>
      </c>
      <c r="B441" s="273" t="s">
        <v>510</v>
      </c>
      <c r="C441" s="276">
        <v>38507</v>
      </c>
      <c r="D441" s="273" t="s">
        <v>509</v>
      </c>
      <c r="E441" s="277">
        <v>36</v>
      </c>
      <c r="F441" s="274">
        <v>259200000</v>
      </c>
      <c r="G441" s="273" t="s">
        <v>494</v>
      </c>
    </row>
    <row r="442" spans="1:7">
      <c r="A442" s="273">
        <v>447</v>
      </c>
      <c r="B442" s="273" t="s">
        <v>510</v>
      </c>
      <c r="C442" s="276">
        <v>38738</v>
      </c>
      <c r="D442" s="273" t="s">
        <v>511</v>
      </c>
      <c r="E442" s="277">
        <v>-4</v>
      </c>
      <c r="F442" s="274">
        <v>19200000</v>
      </c>
      <c r="G442" s="273" t="s">
        <v>494</v>
      </c>
    </row>
    <row r="443" spans="1:7">
      <c r="A443" s="273">
        <v>448</v>
      </c>
      <c r="B443" s="273" t="s">
        <v>523</v>
      </c>
      <c r="C443" s="276">
        <v>38001</v>
      </c>
      <c r="D443" s="273" t="s">
        <v>519</v>
      </c>
      <c r="E443" s="277">
        <v>4</v>
      </c>
      <c r="F443" s="274">
        <v>16000000</v>
      </c>
      <c r="G443" s="273" t="s">
        <v>487</v>
      </c>
    </row>
    <row r="444" spans="1:7">
      <c r="A444" s="273">
        <v>449</v>
      </c>
      <c r="B444" s="273" t="s">
        <v>513</v>
      </c>
      <c r="C444" s="276">
        <v>38144</v>
      </c>
      <c r="D444" s="273" t="s">
        <v>517</v>
      </c>
      <c r="E444" s="277">
        <v>81</v>
      </c>
      <c r="F444" s="274">
        <v>3280500000</v>
      </c>
      <c r="G444" s="273" t="s">
        <v>487</v>
      </c>
    </row>
    <row r="445" spans="1:7">
      <c r="A445" s="273">
        <v>450</v>
      </c>
      <c r="B445" s="273" t="s">
        <v>518</v>
      </c>
      <c r="C445" s="276">
        <v>38342</v>
      </c>
      <c r="D445" s="273" t="s">
        <v>517</v>
      </c>
      <c r="E445" s="277">
        <v>87</v>
      </c>
      <c r="F445" s="274">
        <v>3784500000</v>
      </c>
      <c r="G445" s="273" t="s">
        <v>494</v>
      </c>
    </row>
    <row r="446" spans="1:7">
      <c r="A446" s="273">
        <v>451</v>
      </c>
      <c r="B446" s="273" t="s">
        <v>508</v>
      </c>
      <c r="C446" s="276">
        <v>38023</v>
      </c>
      <c r="D446" s="273" t="s">
        <v>517</v>
      </c>
      <c r="E446" s="277">
        <v>13</v>
      </c>
      <c r="F446" s="274">
        <v>84500000</v>
      </c>
      <c r="G446" s="273" t="s">
        <v>494</v>
      </c>
    </row>
    <row r="447" spans="1:7">
      <c r="A447" s="273">
        <v>452</v>
      </c>
      <c r="B447" s="273" t="s">
        <v>515</v>
      </c>
      <c r="C447" s="276">
        <v>38111</v>
      </c>
      <c r="D447" s="273" t="s">
        <v>509</v>
      </c>
      <c r="E447" s="277">
        <v>48</v>
      </c>
      <c r="F447" s="274">
        <v>460800000</v>
      </c>
      <c r="G447" s="273" t="s">
        <v>487</v>
      </c>
    </row>
    <row r="448" spans="1:7">
      <c r="A448" s="273">
        <v>453</v>
      </c>
      <c r="B448" s="273" t="s">
        <v>508</v>
      </c>
      <c r="C448" s="276">
        <v>38628</v>
      </c>
      <c r="D448" s="273" t="s">
        <v>514</v>
      </c>
      <c r="E448" s="277">
        <v>2</v>
      </c>
      <c r="F448" s="274">
        <v>800000</v>
      </c>
      <c r="G448" s="273" t="s">
        <v>490</v>
      </c>
    </row>
    <row r="449" spans="1:7">
      <c r="A449" s="273">
        <v>454</v>
      </c>
      <c r="B449" s="273" t="s">
        <v>522</v>
      </c>
      <c r="C449" s="276">
        <v>38155</v>
      </c>
      <c r="D449" s="273" t="s">
        <v>509</v>
      </c>
      <c r="E449" s="277">
        <v>32</v>
      </c>
      <c r="F449" s="274">
        <v>204800000</v>
      </c>
      <c r="G449" s="273" t="s">
        <v>487</v>
      </c>
    </row>
    <row r="450" spans="1:7">
      <c r="A450" s="273">
        <v>455</v>
      </c>
      <c r="B450" s="273" t="s">
        <v>513</v>
      </c>
      <c r="C450" s="276">
        <v>38595</v>
      </c>
      <c r="D450" s="273" t="s">
        <v>509</v>
      </c>
      <c r="E450" s="277">
        <v>13</v>
      </c>
      <c r="F450" s="274">
        <v>33800000</v>
      </c>
      <c r="G450" s="273" t="s">
        <v>490</v>
      </c>
    </row>
    <row r="451" spans="1:7">
      <c r="A451" s="273">
        <v>456</v>
      </c>
      <c r="B451" s="273" t="s">
        <v>523</v>
      </c>
      <c r="C451" s="276">
        <v>38991</v>
      </c>
      <c r="D451" s="273" t="s">
        <v>519</v>
      </c>
      <c r="E451" s="277">
        <v>94</v>
      </c>
      <c r="F451" s="274">
        <v>8836000000</v>
      </c>
      <c r="G451" s="273" t="s">
        <v>490</v>
      </c>
    </row>
    <row r="452" spans="1:7">
      <c r="A452" s="273">
        <v>457</v>
      </c>
      <c r="B452" s="273" t="s">
        <v>522</v>
      </c>
      <c r="C452" s="276">
        <v>38782</v>
      </c>
      <c r="D452" s="273" t="s">
        <v>519</v>
      </c>
      <c r="E452" s="277">
        <v>63</v>
      </c>
      <c r="F452" s="274">
        <v>3969000000</v>
      </c>
      <c r="G452" s="273" t="s">
        <v>487</v>
      </c>
    </row>
    <row r="453" spans="1:7">
      <c r="A453" s="273">
        <v>458</v>
      </c>
      <c r="B453" s="273" t="s">
        <v>515</v>
      </c>
      <c r="C453" s="276">
        <v>38881</v>
      </c>
      <c r="D453" s="273" t="s">
        <v>511</v>
      </c>
      <c r="E453" s="277">
        <v>45</v>
      </c>
      <c r="F453" s="274">
        <v>2430000000</v>
      </c>
      <c r="G453" s="273" t="s">
        <v>490</v>
      </c>
    </row>
    <row r="454" spans="1:7">
      <c r="A454" s="273">
        <v>459</v>
      </c>
      <c r="B454" s="273" t="s">
        <v>516</v>
      </c>
      <c r="C454" s="276">
        <v>38452</v>
      </c>
      <c r="D454" s="273" t="s">
        <v>519</v>
      </c>
      <c r="E454" s="277">
        <v>71</v>
      </c>
      <c r="F454" s="274">
        <v>5041000000</v>
      </c>
      <c r="G454" s="273" t="s">
        <v>494</v>
      </c>
    </row>
    <row r="455" spans="1:7">
      <c r="A455" s="273">
        <v>460</v>
      </c>
      <c r="B455" s="273" t="s">
        <v>516</v>
      </c>
      <c r="C455" s="276">
        <v>38100</v>
      </c>
      <c r="D455" s="273" t="s">
        <v>519</v>
      </c>
      <c r="E455" s="277">
        <v>74</v>
      </c>
      <c r="F455" s="274">
        <v>5476000000</v>
      </c>
      <c r="G455" s="273" t="s">
        <v>487</v>
      </c>
    </row>
    <row r="456" spans="1:7">
      <c r="A456" s="273">
        <v>461</v>
      </c>
      <c r="B456" s="273" t="s">
        <v>513</v>
      </c>
      <c r="C456" s="276">
        <v>38012</v>
      </c>
      <c r="D456" s="273" t="s">
        <v>519</v>
      </c>
      <c r="E456" s="277">
        <v>48</v>
      </c>
      <c r="F456" s="274">
        <v>2304000000</v>
      </c>
      <c r="G456" s="273" t="s">
        <v>490</v>
      </c>
    </row>
    <row r="457" spans="1:7">
      <c r="A457" s="273">
        <v>462</v>
      </c>
      <c r="B457" s="273" t="s">
        <v>518</v>
      </c>
      <c r="C457" s="276">
        <v>38045</v>
      </c>
      <c r="D457" s="273" t="s">
        <v>509</v>
      </c>
      <c r="E457" s="277">
        <v>63</v>
      </c>
      <c r="F457" s="274">
        <v>793800000</v>
      </c>
      <c r="G457" s="273" t="s">
        <v>487</v>
      </c>
    </row>
    <row r="458" spans="1:7">
      <c r="A458" s="273">
        <v>463</v>
      </c>
      <c r="B458" s="273" t="s">
        <v>516</v>
      </c>
      <c r="C458" s="276">
        <v>38463</v>
      </c>
      <c r="D458" s="273" t="s">
        <v>509</v>
      </c>
      <c r="E458" s="277">
        <v>48</v>
      </c>
      <c r="F458" s="274">
        <v>460800000</v>
      </c>
      <c r="G458" s="273" t="s">
        <v>490</v>
      </c>
    </row>
    <row r="459" spans="1:7">
      <c r="A459" s="273">
        <v>464</v>
      </c>
      <c r="B459" s="273" t="s">
        <v>510</v>
      </c>
      <c r="C459" s="276">
        <v>38958</v>
      </c>
      <c r="D459" s="273" t="s">
        <v>519</v>
      </c>
      <c r="E459" s="277">
        <v>26</v>
      </c>
      <c r="F459" s="274">
        <v>676000000</v>
      </c>
      <c r="G459" s="273" t="s">
        <v>512</v>
      </c>
    </row>
    <row r="460" spans="1:7">
      <c r="A460" s="273">
        <v>465</v>
      </c>
      <c r="B460" s="273" t="s">
        <v>513</v>
      </c>
      <c r="C460" s="276">
        <v>38881</v>
      </c>
      <c r="D460" s="273" t="s">
        <v>517</v>
      </c>
      <c r="E460" s="277">
        <v>58</v>
      </c>
      <c r="F460" s="274">
        <v>1682000000</v>
      </c>
      <c r="G460" s="273" t="s">
        <v>494</v>
      </c>
    </row>
    <row r="461" spans="1:7">
      <c r="A461" s="273">
        <v>466</v>
      </c>
      <c r="B461" s="273" t="s">
        <v>515</v>
      </c>
      <c r="C461" s="276">
        <v>38760</v>
      </c>
      <c r="D461" s="273" t="s">
        <v>509</v>
      </c>
      <c r="E461" s="277">
        <v>2</v>
      </c>
      <c r="F461" s="274">
        <v>800000</v>
      </c>
      <c r="G461" s="273" t="s">
        <v>512</v>
      </c>
    </row>
    <row r="462" spans="1:7">
      <c r="A462" s="273">
        <v>467</v>
      </c>
      <c r="B462" s="273" t="s">
        <v>516</v>
      </c>
      <c r="C462" s="276">
        <v>38936</v>
      </c>
      <c r="D462" s="273" t="s">
        <v>509</v>
      </c>
      <c r="E462" s="277">
        <v>36</v>
      </c>
      <c r="F462" s="274">
        <v>259200000</v>
      </c>
      <c r="G462" s="273" t="s">
        <v>512</v>
      </c>
    </row>
    <row r="463" spans="1:7">
      <c r="A463" s="273">
        <v>468</v>
      </c>
      <c r="B463" s="273" t="s">
        <v>523</v>
      </c>
      <c r="C463" s="276">
        <v>38529</v>
      </c>
      <c r="D463" s="273" t="s">
        <v>519</v>
      </c>
      <c r="E463" s="277">
        <v>22</v>
      </c>
      <c r="F463" s="274">
        <v>484000000</v>
      </c>
      <c r="G463" s="273" t="s">
        <v>487</v>
      </c>
    </row>
    <row r="464" spans="1:7">
      <c r="A464" s="273">
        <v>469</v>
      </c>
      <c r="B464" s="273" t="s">
        <v>523</v>
      </c>
      <c r="C464" s="276">
        <v>38573</v>
      </c>
      <c r="D464" s="273" t="s">
        <v>509</v>
      </c>
      <c r="E464" s="277">
        <v>92</v>
      </c>
      <c r="F464" s="274">
        <v>1692800000</v>
      </c>
      <c r="G464" s="273" t="s">
        <v>512</v>
      </c>
    </row>
    <row r="465" spans="1:7">
      <c r="A465" s="273">
        <v>470</v>
      </c>
      <c r="B465" s="273" t="s">
        <v>508</v>
      </c>
      <c r="C465" s="276">
        <v>38265</v>
      </c>
      <c r="D465" s="273" t="s">
        <v>511</v>
      </c>
      <c r="E465" s="277">
        <v>29</v>
      </c>
      <c r="F465" s="274">
        <v>1009200000</v>
      </c>
      <c r="G465" s="273" t="s">
        <v>487</v>
      </c>
    </row>
    <row r="466" spans="1:7">
      <c r="A466" s="273">
        <v>471</v>
      </c>
      <c r="B466" s="273" t="s">
        <v>513</v>
      </c>
      <c r="C466" s="276">
        <v>39002</v>
      </c>
      <c r="D466" s="273" t="s">
        <v>509</v>
      </c>
      <c r="E466" s="277">
        <v>42</v>
      </c>
      <c r="F466" s="274">
        <v>352800000</v>
      </c>
      <c r="G466" s="273" t="s">
        <v>494</v>
      </c>
    </row>
    <row r="467" spans="1:7">
      <c r="A467" s="273">
        <v>472</v>
      </c>
      <c r="B467" s="273" t="s">
        <v>518</v>
      </c>
      <c r="C467" s="276">
        <v>38100</v>
      </c>
      <c r="D467" s="273" t="s">
        <v>509</v>
      </c>
      <c r="E467" s="277">
        <v>25</v>
      </c>
      <c r="F467" s="274">
        <v>125000000</v>
      </c>
      <c r="G467" s="273" t="s">
        <v>494</v>
      </c>
    </row>
    <row r="468" spans="1:7">
      <c r="A468" s="273">
        <v>473</v>
      </c>
      <c r="B468" s="273" t="s">
        <v>516</v>
      </c>
      <c r="C468" s="276">
        <v>38430</v>
      </c>
      <c r="D468" s="273" t="s">
        <v>511</v>
      </c>
      <c r="E468" s="277">
        <v>40</v>
      </c>
      <c r="F468" s="274">
        <v>1920000000</v>
      </c>
      <c r="G468" s="273" t="s">
        <v>512</v>
      </c>
    </row>
    <row r="469" spans="1:7">
      <c r="A469" s="273">
        <v>474</v>
      </c>
      <c r="B469" s="273" t="s">
        <v>523</v>
      </c>
      <c r="C469" s="276">
        <v>38111</v>
      </c>
      <c r="D469" s="273" t="s">
        <v>509</v>
      </c>
      <c r="E469" s="277">
        <v>3</v>
      </c>
      <c r="F469" s="274">
        <v>1800000</v>
      </c>
      <c r="G469" s="273" t="s">
        <v>494</v>
      </c>
    </row>
    <row r="470" spans="1:7">
      <c r="A470" s="273">
        <v>475</v>
      </c>
      <c r="B470" s="273" t="s">
        <v>508</v>
      </c>
      <c r="C470" s="276">
        <v>38551</v>
      </c>
      <c r="D470" s="273" t="s">
        <v>511</v>
      </c>
      <c r="E470" s="277">
        <v>-1</v>
      </c>
      <c r="F470" s="274">
        <v>1200000</v>
      </c>
      <c r="G470" s="273" t="s">
        <v>494</v>
      </c>
    </row>
    <row r="471" spans="1:7">
      <c r="A471" s="273">
        <v>476</v>
      </c>
      <c r="B471" s="273" t="s">
        <v>513</v>
      </c>
      <c r="C471" s="276">
        <v>38969</v>
      </c>
      <c r="D471" s="273" t="s">
        <v>511</v>
      </c>
      <c r="E471" s="277">
        <v>12</v>
      </c>
      <c r="F471" s="274">
        <v>172800000</v>
      </c>
      <c r="G471" s="273" t="s">
        <v>487</v>
      </c>
    </row>
    <row r="472" spans="1:7">
      <c r="A472" s="273">
        <v>477</v>
      </c>
      <c r="B472" s="273" t="s">
        <v>523</v>
      </c>
      <c r="C472" s="276">
        <v>38155</v>
      </c>
      <c r="D472" s="273" t="s">
        <v>517</v>
      </c>
      <c r="E472" s="277">
        <v>0</v>
      </c>
      <c r="F472" s="274">
        <v>0</v>
      </c>
      <c r="G472" s="273" t="s">
        <v>494</v>
      </c>
    </row>
    <row r="473" spans="1:7">
      <c r="A473" s="273">
        <v>478</v>
      </c>
      <c r="B473" s="273" t="s">
        <v>510</v>
      </c>
      <c r="C473" s="276">
        <v>38760</v>
      </c>
      <c r="D473" s="273" t="s">
        <v>509</v>
      </c>
      <c r="E473" s="277">
        <v>35</v>
      </c>
      <c r="F473" s="274">
        <v>245000000</v>
      </c>
      <c r="G473" s="273" t="s">
        <v>494</v>
      </c>
    </row>
    <row r="474" spans="1:7">
      <c r="A474" s="273">
        <v>479</v>
      </c>
      <c r="B474" s="273" t="s">
        <v>520</v>
      </c>
      <c r="C474" s="276">
        <v>38496</v>
      </c>
      <c r="D474" s="273" t="s">
        <v>511</v>
      </c>
      <c r="E474" s="277">
        <v>2</v>
      </c>
      <c r="F474" s="274">
        <v>4800000</v>
      </c>
      <c r="G474" s="273" t="s">
        <v>487</v>
      </c>
    </row>
    <row r="475" spans="1:7">
      <c r="A475" s="273">
        <v>480</v>
      </c>
      <c r="B475" s="273" t="s">
        <v>515</v>
      </c>
      <c r="C475" s="276">
        <v>38859</v>
      </c>
      <c r="D475" s="273" t="s">
        <v>514</v>
      </c>
      <c r="E475" s="277">
        <v>10</v>
      </c>
      <c r="F475" s="274">
        <v>20000000</v>
      </c>
      <c r="G475" s="273" t="s">
        <v>487</v>
      </c>
    </row>
    <row r="476" spans="1:7">
      <c r="A476" s="273">
        <v>481</v>
      </c>
      <c r="B476" s="273" t="s">
        <v>522</v>
      </c>
      <c r="C476" s="276">
        <v>38639</v>
      </c>
      <c r="D476" s="273" t="s">
        <v>517</v>
      </c>
      <c r="E476" s="277">
        <v>6</v>
      </c>
      <c r="F476" s="274">
        <v>18000000</v>
      </c>
      <c r="G476" s="273" t="s">
        <v>512</v>
      </c>
    </row>
    <row r="477" spans="1:7">
      <c r="A477" s="273">
        <v>482</v>
      </c>
      <c r="B477" s="273" t="s">
        <v>522</v>
      </c>
      <c r="C477" s="276">
        <v>38056</v>
      </c>
      <c r="D477" s="273" t="s">
        <v>509</v>
      </c>
      <c r="E477" s="277">
        <v>4</v>
      </c>
      <c r="F477" s="274">
        <v>3200000</v>
      </c>
      <c r="G477" s="273" t="s">
        <v>490</v>
      </c>
    </row>
    <row r="478" spans="1:7">
      <c r="A478" s="273">
        <v>483</v>
      </c>
      <c r="B478" s="273" t="s">
        <v>523</v>
      </c>
      <c r="C478" s="276">
        <v>39002</v>
      </c>
      <c r="D478" s="273" t="s">
        <v>519</v>
      </c>
      <c r="E478" s="277">
        <v>91</v>
      </c>
      <c r="F478" s="274">
        <v>8281000000</v>
      </c>
      <c r="G478" s="273" t="s">
        <v>487</v>
      </c>
    </row>
    <row r="479" spans="1:7">
      <c r="A479" s="273">
        <v>484</v>
      </c>
      <c r="B479" s="273" t="s">
        <v>522</v>
      </c>
      <c r="C479" s="276">
        <v>38903</v>
      </c>
      <c r="D479" s="273" t="s">
        <v>509</v>
      </c>
      <c r="E479" s="277">
        <v>12</v>
      </c>
      <c r="F479" s="274">
        <v>28800000</v>
      </c>
      <c r="G479" s="273" t="s">
        <v>487</v>
      </c>
    </row>
    <row r="480" spans="1:7">
      <c r="A480" s="273">
        <v>485</v>
      </c>
      <c r="B480" s="273" t="s">
        <v>515</v>
      </c>
      <c r="C480" s="276">
        <v>38298</v>
      </c>
      <c r="D480" s="273" t="s">
        <v>511</v>
      </c>
      <c r="E480" s="277">
        <v>21</v>
      </c>
      <c r="F480" s="274">
        <v>529200000</v>
      </c>
      <c r="G480" s="273" t="s">
        <v>490</v>
      </c>
    </row>
    <row r="481" spans="1:7">
      <c r="A481" s="273">
        <v>486</v>
      </c>
      <c r="B481" s="273" t="s">
        <v>522</v>
      </c>
      <c r="C481" s="276">
        <v>38441</v>
      </c>
      <c r="D481" s="273" t="s">
        <v>519</v>
      </c>
      <c r="E481" s="277">
        <v>44</v>
      </c>
      <c r="F481" s="274">
        <v>1936000000</v>
      </c>
      <c r="G481" s="273" t="s">
        <v>490</v>
      </c>
    </row>
    <row r="482" spans="1:7">
      <c r="A482" s="273">
        <v>487</v>
      </c>
      <c r="B482" s="273" t="s">
        <v>508</v>
      </c>
      <c r="C482" s="276">
        <v>38375</v>
      </c>
      <c r="D482" s="273" t="s">
        <v>517</v>
      </c>
      <c r="E482" s="277">
        <v>75</v>
      </c>
      <c r="F482" s="274">
        <v>2812500000</v>
      </c>
      <c r="G482" s="273" t="s">
        <v>490</v>
      </c>
    </row>
    <row r="483" spans="1:7">
      <c r="A483" s="273">
        <v>488</v>
      </c>
      <c r="B483" s="273" t="s">
        <v>508</v>
      </c>
      <c r="C483" s="276">
        <v>38188</v>
      </c>
      <c r="D483" s="273" t="s">
        <v>517</v>
      </c>
      <c r="E483" s="277">
        <v>37</v>
      </c>
      <c r="F483" s="274">
        <v>684500000</v>
      </c>
      <c r="G483" s="273" t="s">
        <v>494</v>
      </c>
    </row>
    <row r="484" spans="1:7">
      <c r="A484" s="273">
        <v>489</v>
      </c>
      <c r="B484" s="273" t="s">
        <v>515</v>
      </c>
      <c r="C484" s="276">
        <v>38925</v>
      </c>
      <c r="D484" s="273" t="s">
        <v>517</v>
      </c>
      <c r="E484" s="277">
        <v>58</v>
      </c>
      <c r="F484" s="274">
        <v>1682000000</v>
      </c>
      <c r="G484" s="273" t="s">
        <v>512</v>
      </c>
    </row>
    <row r="485" spans="1:7">
      <c r="A485" s="273">
        <v>490</v>
      </c>
      <c r="B485" s="273" t="s">
        <v>522</v>
      </c>
      <c r="C485" s="276">
        <v>38760</v>
      </c>
      <c r="D485" s="273" t="s">
        <v>517</v>
      </c>
      <c r="E485" s="277">
        <v>74</v>
      </c>
      <c r="F485" s="274">
        <v>2738000000</v>
      </c>
      <c r="G485" s="273" t="s">
        <v>494</v>
      </c>
    </row>
    <row r="486" spans="1:7">
      <c r="A486" s="273">
        <v>491</v>
      </c>
      <c r="B486" s="273" t="s">
        <v>510</v>
      </c>
      <c r="C486" s="276">
        <v>38144</v>
      </c>
      <c r="D486" s="273" t="s">
        <v>511</v>
      </c>
      <c r="E486" s="277">
        <v>64</v>
      </c>
      <c r="F486" s="274">
        <v>4915200000</v>
      </c>
      <c r="G486" s="273" t="s">
        <v>494</v>
      </c>
    </row>
    <row r="487" spans="1:7">
      <c r="A487" s="273">
        <v>492</v>
      </c>
      <c r="B487" s="273" t="s">
        <v>508</v>
      </c>
      <c r="C487" s="276">
        <v>38683</v>
      </c>
      <c r="D487" s="273" t="s">
        <v>514</v>
      </c>
      <c r="E487" s="277">
        <v>53</v>
      </c>
      <c r="F487" s="274">
        <v>561800000</v>
      </c>
      <c r="G487" s="273" t="s">
        <v>494</v>
      </c>
    </row>
    <row r="488" spans="1:7">
      <c r="A488" s="273">
        <v>493</v>
      </c>
      <c r="B488" s="273" t="s">
        <v>513</v>
      </c>
      <c r="C488" s="276">
        <v>38100</v>
      </c>
      <c r="D488" s="273" t="s">
        <v>517</v>
      </c>
      <c r="E488" s="277">
        <v>-1</v>
      </c>
      <c r="F488" s="274">
        <v>500000</v>
      </c>
      <c r="G488" s="273" t="s">
        <v>512</v>
      </c>
    </row>
    <row r="489" spans="1:7">
      <c r="A489" s="273">
        <v>494</v>
      </c>
      <c r="B489" s="273" t="s">
        <v>513</v>
      </c>
      <c r="C489" s="276">
        <v>38782</v>
      </c>
      <c r="D489" s="273" t="s">
        <v>519</v>
      </c>
      <c r="E489" s="277">
        <v>21</v>
      </c>
      <c r="F489" s="274">
        <v>441000000</v>
      </c>
      <c r="G489" s="273" t="s">
        <v>490</v>
      </c>
    </row>
    <row r="490" spans="1:7">
      <c r="A490" s="273">
        <v>495</v>
      </c>
      <c r="B490" s="273" t="s">
        <v>522</v>
      </c>
      <c r="C490" s="276">
        <v>38771</v>
      </c>
      <c r="D490" s="273" t="s">
        <v>519</v>
      </c>
      <c r="E490" s="277">
        <v>90</v>
      </c>
      <c r="F490" s="274">
        <v>8100000000</v>
      </c>
      <c r="G490" s="273" t="s">
        <v>487</v>
      </c>
    </row>
    <row r="491" spans="1:7">
      <c r="A491" s="273">
        <v>496</v>
      </c>
      <c r="B491" s="273" t="s">
        <v>522</v>
      </c>
      <c r="C491" s="276">
        <v>38650</v>
      </c>
      <c r="D491" s="273" t="s">
        <v>514</v>
      </c>
      <c r="E491" s="277">
        <v>61</v>
      </c>
      <c r="F491" s="274">
        <v>744200000</v>
      </c>
      <c r="G491" s="273" t="s">
        <v>512</v>
      </c>
    </row>
    <row r="492" spans="1:7">
      <c r="A492" s="273">
        <v>497</v>
      </c>
      <c r="B492" s="273" t="s">
        <v>508</v>
      </c>
      <c r="C492" s="276">
        <v>38485</v>
      </c>
      <c r="D492" s="273" t="s">
        <v>519</v>
      </c>
      <c r="E492" s="277">
        <v>64</v>
      </c>
      <c r="F492" s="274">
        <v>4096000000</v>
      </c>
      <c r="G492" s="273" t="s">
        <v>487</v>
      </c>
    </row>
    <row r="493" spans="1:7">
      <c r="A493" s="273">
        <v>498</v>
      </c>
      <c r="B493" s="273" t="s">
        <v>515</v>
      </c>
      <c r="C493" s="276">
        <v>38782</v>
      </c>
      <c r="D493" s="273" t="s">
        <v>517</v>
      </c>
      <c r="E493" s="277">
        <v>79</v>
      </c>
      <c r="F493" s="274">
        <v>3120500000</v>
      </c>
      <c r="G493" s="273" t="s">
        <v>487</v>
      </c>
    </row>
    <row r="494" spans="1:7">
      <c r="A494" s="273">
        <v>499</v>
      </c>
      <c r="B494" s="273" t="s">
        <v>515</v>
      </c>
      <c r="C494" s="276">
        <v>38848</v>
      </c>
      <c r="D494" s="273" t="s">
        <v>511</v>
      </c>
      <c r="E494" s="277">
        <v>11</v>
      </c>
      <c r="F494" s="274">
        <v>145200000</v>
      </c>
      <c r="G494" s="273" t="s">
        <v>490</v>
      </c>
    </row>
    <row r="495" spans="1:7">
      <c r="A495" s="273">
        <v>500</v>
      </c>
      <c r="B495" s="273" t="s">
        <v>516</v>
      </c>
      <c r="C495" s="276">
        <v>38881</v>
      </c>
      <c r="D495" s="273" t="s">
        <v>519</v>
      </c>
      <c r="E495" s="277">
        <v>17</v>
      </c>
      <c r="F495" s="274">
        <v>289000000</v>
      </c>
      <c r="G495" s="273" t="s">
        <v>512</v>
      </c>
    </row>
    <row r="496" spans="1:7">
      <c r="A496" s="273">
        <v>501</v>
      </c>
      <c r="B496" s="273" t="s">
        <v>516</v>
      </c>
      <c r="C496" s="276">
        <v>39002</v>
      </c>
      <c r="D496" s="273" t="s">
        <v>509</v>
      </c>
      <c r="E496" s="277">
        <v>-10</v>
      </c>
      <c r="F496" s="274">
        <v>20000000</v>
      </c>
      <c r="G496" s="273" t="s">
        <v>487</v>
      </c>
    </row>
    <row r="497" spans="1:7">
      <c r="A497" s="273">
        <v>502</v>
      </c>
      <c r="B497" s="273" t="s">
        <v>518</v>
      </c>
      <c r="C497" s="276">
        <v>38111</v>
      </c>
      <c r="D497" s="273" t="s">
        <v>519</v>
      </c>
      <c r="E497" s="277">
        <v>61</v>
      </c>
      <c r="F497" s="274">
        <v>3721000000</v>
      </c>
      <c r="G497" s="273" t="s">
        <v>494</v>
      </c>
    </row>
    <row r="498" spans="1:7">
      <c r="A498" s="273">
        <v>503</v>
      </c>
      <c r="B498" s="273" t="s">
        <v>513</v>
      </c>
      <c r="C498" s="276">
        <v>38540</v>
      </c>
      <c r="D498" s="273" t="s">
        <v>517</v>
      </c>
      <c r="E498" s="277">
        <v>81</v>
      </c>
      <c r="F498" s="274">
        <v>3280500000</v>
      </c>
      <c r="G498" s="273" t="s">
        <v>490</v>
      </c>
    </row>
    <row r="499" spans="1:7">
      <c r="A499" s="273">
        <v>504</v>
      </c>
      <c r="B499" s="273" t="s">
        <v>516</v>
      </c>
      <c r="C499" s="276">
        <v>38342</v>
      </c>
      <c r="D499" s="273" t="s">
        <v>519</v>
      </c>
      <c r="E499" s="277">
        <v>86</v>
      </c>
      <c r="F499" s="274">
        <v>7396000000</v>
      </c>
      <c r="G499" s="273" t="s">
        <v>487</v>
      </c>
    </row>
    <row r="500" spans="1:7">
      <c r="A500" s="273">
        <v>505</v>
      </c>
      <c r="B500" s="273" t="s">
        <v>518</v>
      </c>
      <c r="C500" s="276">
        <v>38166</v>
      </c>
      <c r="D500" s="273" t="s">
        <v>517</v>
      </c>
      <c r="E500" s="277">
        <v>-6</v>
      </c>
      <c r="F500" s="274">
        <v>18000000</v>
      </c>
      <c r="G500" s="273" t="s">
        <v>487</v>
      </c>
    </row>
    <row r="501" spans="1:7">
      <c r="A501" s="273">
        <v>506</v>
      </c>
      <c r="B501" s="273" t="s">
        <v>522</v>
      </c>
      <c r="C501" s="276">
        <v>38617</v>
      </c>
      <c r="D501" s="273" t="s">
        <v>514</v>
      </c>
      <c r="E501" s="277">
        <v>75</v>
      </c>
      <c r="F501" s="274">
        <v>1125000000</v>
      </c>
      <c r="G501" s="273" t="s">
        <v>490</v>
      </c>
    </row>
    <row r="502" spans="1:7">
      <c r="A502" s="273">
        <v>507</v>
      </c>
      <c r="B502" s="273" t="s">
        <v>515</v>
      </c>
      <c r="C502" s="276">
        <v>38551</v>
      </c>
      <c r="D502" s="273" t="s">
        <v>519</v>
      </c>
      <c r="E502" s="277">
        <v>87</v>
      </c>
      <c r="F502" s="274">
        <v>7569000000</v>
      </c>
      <c r="G502" s="273" t="s">
        <v>490</v>
      </c>
    </row>
    <row r="503" spans="1:7">
      <c r="A503" s="273">
        <v>508</v>
      </c>
      <c r="B503" s="273" t="s">
        <v>523</v>
      </c>
      <c r="C503" s="276">
        <v>38914</v>
      </c>
      <c r="D503" s="273" t="s">
        <v>511</v>
      </c>
      <c r="E503" s="277">
        <v>15</v>
      </c>
      <c r="F503" s="274">
        <v>270000000</v>
      </c>
      <c r="G503" s="273" t="s">
        <v>490</v>
      </c>
    </row>
    <row r="504" spans="1:7">
      <c r="A504" s="273">
        <v>509</v>
      </c>
      <c r="B504" s="273" t="s">
        <v>522</v>
      </c>
      <c r="C504" s="276">
        <v>38430</v>
      </c>
      <c r="D504" s="273" t="s">
        <v>514</v>
      </c>
      <c r="E504" s="277">
        <v>6</v>
      </c>
      <c r="F504" s="274">
        <v>7200000</v>
      </c>
      <c r="G504" s="273" t="s">
        <v>487</v>
      </c>
    </row>
    <row r="505" spans="1:7">
      <c r="A505" s="273">
        <v>510</v>
      </c>
      <c r="B505" s="273" t="s">
        <v>515</v>
      </c>
      <c r="C505" s="276">
        <v>38045</v>
      </c>
      <c r="D505" s="273" t="s">
        <v>517</v>
      </c>
      <c r="E505" s="277">
        <v>4</v>
      </c>
      <c r="F505" s="274">
        <v>8000000</v>
      </c>
      <c r="G505" s="273" t="s">
        <v>487</v>
      </c>
    </row>
    <row r="506" spans="1:7">
      <c r="A506" s="273">
        <v>511</v>
      </c>
      <c r="B506" s="273" t="s">
        <v>522</v>
      </c>
      <c r="C506" s="276">
        <v>38815</v>
      </c>
      <c r="D506" s="273" t="s">
        <v>517</v>
      </c>
      <c r="E506" s="277">
        <v>56</v>
      </c>
      <c r="F506" s="274">
        <v>1568000000</v>
      </c>
      <c r="G506" s="273" t="s">
        <v>490</v>
      </c>
    </row>
    <row r="507" spans="1:7">
      <c r="A507" s="273">
        <v>512</v>
      </c>
      <c r="B507" s="273" t="s">
        <v>508</v>
      </c>
      <c r="C507" s="276">
        <v>38111</v>
      </c>
      <c r="D507" s="273" t="s">
        <v>511</v>
      </c>
      <c r="E507" s="277">
        <v>76</v>
      </c>
      <c r="F507" s="274">
        <v>6931200000</v>
      </c>
      <c r="G507" s="273" t="s">
        <v>494</v>
      </c>
    </row>
    <row r="508" spans="1:7">
      <c r="A508" s="273">
        <v>513</v>
      </c>
      <c r="B508" s="273" t="s">
        <v>510</v>
      </c>
      <c r="C508" s="276">
        <v>38540</v>
      </c>
      <c r="D508" s="273" t="s">
        <v>514</v>
      </c>
      <c r="E508" s="277">
        <v>27</v>
      </c>
      <c r="F508" s="274">
        <v>145800000</v>
      </c>
      <c r="G508" s="273" t="s">
        <v>494</v>
      </c>
    </row>
    <row r="509" spans="1:7">
      <c r="A509" s="273">
        <v>514</v>
      </c>
      <c r="B509" s="273" t="s">
        <v>508</v>
      </c>
      <c r="C509" s="276">
        <v>38705</v>
      </c>
      <c r="D509" s="273" t="s">
        <v>511</v>
      </c>
      <c r="E509" s="277">
        <v>58</v>
      </c>
      <c r="F509" s="274">
        <v>4036800000</v>
      </c>
      <c r="G509" s="273" t="s">
        <v>494</v>
      </c>
    </row>
    <row r="510" spans="1:7">
      <c r="A510" s="273">
        <v>515</v>
      </c>
      <c r="B510" s="273" t="s">
        <v>522</v>
      </c>
      <c r="C510" s="276">
        <v>38034</v>
      </c>
      <c r="D510" s="273" t="s">
        <v>514</v>
      </c>
      <c r="E510" s="277">
        <v>67</v>
      </c>
      <c r="F510" s="274">
        <v>897800000</v>
      </c>
      <c r="G510" s="273" t="s">
        <v>487</v>
      </c>
    </row>
    <row r="511" spans="1:7">
      <c r="A511" s="273">
        <v>516</v>
      </c>
      <c r="B511" s="273" t="s">
        <v>516</v>
      </c>
      <c r="C511" s="276">
        <v>38606</v>
      </c>
      <c r="D511" s="273" t="s">
        <v>509</v>
      </c>
      <c r="E511" s="277">
        <v>79</v>
      </c>
      <c r="F511" s="274">
        <v>1248200000</v>
      </c>
      <c r="G511" s="273" t="s">
        <v>494</v>
      </c>
    </row>
    <row r="512" spans="1:7">
      <c r="A512" s="273">
        <v>517</v>
      </c>
      <c r="B512" s="273" t="s">
        <v>518</v>
      </c>
      <c r="C512" s="276">
        <v>38243</v>
      </c>
      <c r="D512" s="273" t="s">
        <v>519</v>
      </c>
      <c r="E512" s="277">
        <v>38</v>
      </c>
      <c r="F512" s="274">
        <v>1444000000</v>
      </c>
      <c r="G512" s="273" t="s">
        <v>494</v>
      </c>
    </row>
    <row r="513" spans="1:7">
      <c r="A513" s="273">
        <v>518</v>
      </c>
      <c r="B513" s="273" t="s">
        <v>508</v>
      </c>
      <c r="C513" s="276">
        <v>38078</v>
      </c>
      <c r="D513" s="273" t="s">
        <v>519</v>
      </c>
      <c r="E513" s="277">
        <v>4</v>
      </c>
      <c r="F513" s="274">
        <v>16000000</v>
      </c>
      <c r="G513" s="273" t="s">
        <v>494</v>
      </c>
    </row>
    <row r="514" spans="1:7">
      <c r="A514" s="273">
        <v>519</v>
      </c>
      <c r="B514" s="273" t="s">
        <v>515</v>
      </c>
      <c r="C514" s="276">
        <v>38793</v>
      </c>
      <c r="D514" s="273" t="s">
        <v>517</v>
      </c>
      <c r="E514" s="277">
        <v>45</v>
      </c>
      <c r="F514" s="274">
        <v>1012500000</v>
      </c>
      <c r="G514" s="273" t="s">
        <v>494</v>
      </c>
    </row>
    <row r="515" spans="1:7">
      <c r="A515" s="273">
        <v>520</v>
      </c>
      <c r="B515" s="273" t="s">
        <v>508</v>
      </c>
      <c r="C515" s="276">
        <v>38122</v>
      </c>
      <c r="D515" s="273" t="s">
        <v>511</v>
      </c>
      <c r="E515" s="277">
        <v>10</v>
      </c>
      <c r="F515" s="274">
        <v>120000000</v>
      </c>
      <c r="G515" s="273" t="s">
        <v>490</v>
      </c>
    </row>
    <row r="516" spans="1:7">
      <c r="A516" s="273">
        <v>521</v>
      </c>
      <c r="B516" s="273" t="s">
        <v>510</v>
      </c>
      <c r="C516" s="276">
        <v>38661</v>
      </c>
      <c r="D516" s="273" t="s">
        <v>511</v>
      </c>
      <c r="E516" s="277">
        <v>86</v>
      </c>
      <c r="F516" s="274">
        <v>8875200000</v>
      </c>
      <c r="G516" s="273" t="s">
        <v>512</v>
      </c>
    </row>
    <row r="517" spans="1:7">
      <c r="A517" s="273">
        <v>522</v>
      </c>
      <c r="B517" s="273" t="s">
        <v>523</v>
      </c>
      <c r="C517" s="276">
        <v>38848</v>
      </c>
      <c r="D517" s="273" t="s">
        <v>511</v>
      </c>
      <c r="E517" s="277">
        <v>75</v>
      </c>
      <c r="F517" s="274">
        <v>6750000000</v>
      </c>
      <c r="G517" s="273" t="s">
        <v>490</v>
      </c>
    </row>
    <row r="518" spans="1:7">
      <c r="A518" s="273">
        <v>523</v>
      </c>
      <c r="B518" s="273" t="s">
        <v>520</v>
      </c>
      <c r="C518" s="276">
        <v>38430</v>
      </c>
      <c r="D518" s="273" t="s">
        <v>517</v>
      </c>
      <c r="E518" s="277">
        <v>77</v>
      </c>
      <c r="F518" s="274">
        <v>2964500000</v>
      </c>
      <c r="G518" s="273" t="s">
        <v>490</v>
      </c>
    </row>
    <row r="519" spans="1:7">
      <c r="A519" s="273">
        <v>524</v>
      </c>
      <c r="B519" s="273" t="s">
        <v>520</v>
      </c>
      <c r="C519" s="276">
        <v>38067</v>
      </c>
      <c r="D519" s="273" t="s">
        <v>517</v>
      </c>
      <c r="E519" s="277">
        <v>10</v>
      </c>
      <c r="F519" s="274">
        <v>50000000</v>
      </c>
      <c r="G519" s="273" t="s">
        <v>490</v>
      </c>
    </row>
    <row r="520" spans="1:7">
      <c r="A520" s="273">
        <v>525</v>
      </c>
      <c r="B520" s="273" t="s">
        <v>518</v>
      </c>
      <c r="C520" s="276">
        <v>38265</v>
      </c>
      <c r="D520" s="273" t="s">
        <v>511</v>
      </c>
      <c r="E520" s="277">
        <v>62</v>
      </c>
      <c r="F520" s="274">
        <v>4612800000</v>
      </c>
      <c r="G520" s="273" t="s">
        <v>490</v>
      </c>
    </row>
    <row r="521" spans="1:7">
      <c r="A521" s="273">
        <v>526</v>
      </c>
      <c r="B521" s="273" t="s">
        <v>508</v>
      </c>
      <c r="C521" s="276">
        <v>38012</v>
      </c>
      <c r="D521" s="273" t="s">
        <v>509</v>
      </c>
      <c r="E521" s="277">
        <v>73</v>
      </c>
      <c r="F521" s="274">
        <v>1065800000</v>
      </c>
      <c r="G521" s="273" t="s">
        <v>487</v>
      </c>
    </row>
    <row r="522" spans="1:7">
      <c r="A522" s="273">
        <v>527</v>
      </c>
      <c r="B522" s="273" t="s">
        <v>522</v>
      </c>
      <c r="C522" s="276">
        <v>38001</v>
      </c>
      <c r="D522" s="273" t="s">
        <v>511</v>
      </c>
      <c r="E522" s="277">
        <v>62</v>
      </c>
      <c r="F522" s="274">
        <v>4612800000</v>
      </c>
      <c r="G522" s="273" t="s">
        <v>494</v>
      </c>
    </row>
    <row r="523" spans="1:7">
      <c r="A523" s="273">
        <v>528</v>
      </c>
      <c r="B523" s="273" t="s">
        <v>515</v>
      </c>
      <c r="C523" s="276">
        <v>38892</v>
      </c>
      <c r="D523" s="273" t="s">
        <v>519</v>
      </c>
      <c r="E523" s="277">
        <v>11</v>
      </c>
      <c r="F523" s="274">
        <v>121000000</v>
      </c>
      <c r="G523" s="273" t="s">
        <v>487</v>
      </c>
    </row>
    <row r="524" spans="1:7">
      <c r="A524" s="273">
        <v>529</v>
      </c>
      <c r="B524" s="273" t="s">
        <v>510</v>
      </c>
      <c r="C524" s="276">
        <v>38705</v>
      </c>
      <c r="D524" s="273" t="s">
        <v>519</v>
      </c>
      <c r="E524" s="277">
        <v>28</v>
      </c>
      <c r="F524" s="274">
        <v>784000000</v>
      </c>
      <c r="G524" s="273" t="s">
        <v>494</v>
      </c>
    </row>
    <row r="525" spans="1:7">
      <c r="A525" s="273">
        <v>530</v>
      </c>
      <c r="B525" s="273" t="s">
        <v>510</v>
      </c>
      <c r="C525" s="276">
        <v>38221</v>
      </c>
      <c r="D525" s="273" t="s">
        <v>519</v>
      </c>
      <c r="E525" s="277">
        <v>57</v>
      </c>
      <c r="F525" s="274">
        <v>3249000000</v>
      </c>
      <c r="G525" s="273" t="s">
        <v>490</v>
      </c>
    </row>
    <row r="526" spans="1:7">
      <c r="A526" s="273">
        <v>531</v>
      </c>
      <c r="B526" s="273" t="s">
        <v>523</v>
      </c>
      <c r="C526" s="276">
        <v>38331</v>
      </c>
      <c r="D526" s="273" t="s">
        <v>517</v>
      </c>
      <c r="E526" s="277">
        <v>34</v>
      </c>
      <c r="F526" s="274">
        <v>578000000</v>
      </c>
      <c r="G526" s="273" t="s">
        <v>494</v>
      </c>
    </row>
    <row r="527" spans="1:7">
      <c r="A527" s="273">
        <v>532</v>
      </c>
      <c r="B527" s="273" t="s">
        <v>522</v>
      </c>
      <c r="C527" s="276">
        <v>38639</v>
      </c>
      <c r="D527" s="273" t="s">
        <v>517</v>
      </c>
      <c r="E527" s="277">
        <v>89</v>
      </c>
      <c r="F527" s="274">
        <v>3960500000</v>
      </c>
      <c r="G527" s="273" t="s">
        <v>490</v>
      </c>
    </row>
    <row r="528" spans="1:7">
      <c r="A528" s="273">
        <v>533</v>
      </c>
      <c r="B528" s="273" t="s">
        <v>510</v>
      </c>
      <c r="C528" s="276">
        <v>38254</v>
      </c>
      <c r="D528" s="273" t="s">
        <v>509</v>
      </c>
      <c r="E528" s="277">
        <v>32</v>
      </c>
      <c r="F528" s="274">
        <v>204800000</v>
      </c>
      <c r="G528" s="273" t="s">
        <v>512</v>
      </c>
    </row>
    <row r="529" spans="1:7">
      <c r="A529" s="273">
        <v>534</v>
      </c>
      <c r="B529" s="273" t="s">
        <v>515</v>
      </c>
      <c r="C529" s="276">
        <v>39046</v>
      </c>
      <c r="D529" s="273" t="s">
        <v>517</v>
      </c>
      <c r="E529" s="277">
        <v>38</v>
      </c>
      <c r="F529" s="274">
        <v>722000000</v>
      </c>
      <c r="G529" s="273" t="s">
        <v>487</v>
      </c>
    </row>
    <row r="530" spans="1:7">
      <c r="A530" s="273">
        <v>535</v>
      </c>
      <c r="B530" s="273" t="s">
        <v>518</v>
      </c>
      <c r="C530" s="276">
        <v>38584</v>
      </c>
      <c r="D530" s="273" t="s">
        <v>509</v>
      </c>
      <c r="E530" s="277">
        <v>82</v>
      </c>
      <c r="F530" s="274">
        <v>1344800000</v>
      </c>
      <c r="G530" s="273" t="s">
        <v>487</v>
      </c>
    </row>
    <row r="531" spans="1:7">
      <c r="A531" s="273">
        <v>536</v>
      </c>
      <c r="B531" s="273" t="s">
        <v>522</v>
      </c>
      <c r="C531" s="276">
        <v>38133</v>
      </c>
      <c r="D531" s="273" t="s">
        <v>511</v>
      </c>
      <c r="E531" s="277">
        <v>29</v>
      </c>
      <c r="F531" s="274">
        <v>1009200000</v>
      </c>
      <c r="G531" s="273" t="s">
        <v>494</v>
      </c>
    </row>
    <row r="532" spans="1:7">
      <c r="A532" s="273">
        <v>537</v>
      </c>
      <c r="B532" s="273" t="s">
        <v>520</v>
      </c>
      <c r="C532" s="276">
        <v>38991</v>
      </c>
      <c r="D532" s="273" t="s">
        <v>514</v>
      </c>
      <c r="E532" s="277">
        <v>17</v>
      </c>
      <c r="F532" s="274">
        <v>57800000</v>
      </c>
      <c r="G532" s="273" t="s">
        <v>490</v>
      </c>
    </row>
    <row r="533" spans="1:7">
      <c r="A533" s="273">
        <v>538</v>
      </c>
      <c r="B533" s="273" t="s">
        <v>510</v>
      </c>
      <c r="C533" s="276">
        <v>38210</v>
      </c>
      <c r="D533" s="273" t="s">
        <v>517</v>
      </c>
      <c r="E533" s="277">
        <v>50</v>
      </c>
      <c r="F533" s="274">
        <v>1250000000</v>
      </c>
      <c r="G533" s="273" t="s">
        <v>487</v>
      </c>
    </row>
    <row r="534" spans="1:7">
      <c r="A534" s="273">
        <v>539</v>
      </c>
      <c r="B534" s="273" t="s">
        <v>516</v>
      </c>
      <c r="C534" s="276">
        <v>38078</v>
      </c>
      <c r="D534" s="273" t="s">
        <v>514</v>
      </c>
      <c r="E534" s="277">
        <v>7</v>
      </c>
      <c r="F534" s="274">
        <v>9800000</v>
      </c>
      <c r="G534" s="273" t="s">
        <v>487</v>
      </c>
    </row>
    <row r="535" spans="1:7">
      <c r="A535" s="273">
        <v>540</v>
      </c>
      <c r="B535" s="273" t="s">
        <v>513</v>
      </c>
      <c r="C535" s="276">
        <v>38430</v>
      </c>
      <c r="D535" s="273" t="s">
        <v>509</v>
      </c>
      <c r="E535" s="277">
        <v>50</v>
      </c>
      <c r="F535" s="274">
        <v>500000000</v>
      </c>
      <c r="G535" s="273" t="s">
        <v>487</v>
      </c>
    </row>
    <row r="536" spans="1:7">
      <c r="A536" s="273">
        <v>541</v>
      </c>
      <c r="B536" s="273" t="s">
        <v>518</v>
      </c>
      <c r="C536" s="276">
        <v>38408</v>
      </c>
      <c r="D536" s="273" t="s">
        <v>514</v>
      </c>
      <c r="E536" s="277">
        <v>20</v>
      </c>
      <c r="F536" s="274">
        <v>80000000</v>
      </c>
      <c r="G536" s="273" t="s">
        <v>512</v>
      </c>
    </row>
    <row r="537" spans="1:7">
      <c r="A537" s="273">
        <v>542</v>
      </c>
      <c r="B537" s="273" t="s">
        <v>522</v>
      </c>
      <c r="C537" s="276">
        <v>38408</v>
      </c>
      <c r="D537" s="273" t="s">
        <v>511</v>
      </c>
      <c r="E537" s="277">
        <v>37</v>
      </c>
      <c r="F537" s="274">
        <v>1642800000</v>
      </c>
      <c r="G537" s="273" t="s">
        <v>487</v>
      </c>
    </row>
    <row r="538" spans="1:7">
      <c r="A538" s="273">
        <v>543</v>
      </c>
      <c r="B538" s="273" t="s">
        <v>515</v>
      </c>
      <c r="C538" s="276">
        <v>38232</v>
      </c>
      <c r="D538" s="273" t="s">
        <v>519</v>
      </c>
      <c r="E538" s="277">
        <v>58</v>
      </c>
      <c r="F538" s="274">
        <v>3364000000</v>
      </c>
      <c r="G538" s="273" t="s">
        <v>487</v>
      </c>
    </row>
    <row r="539" spans="1:7">
      <c r="A539" s="273">
        <v>544</v>
      </c>
      <c r="B539" s="273" t="s">
        <v>516</v>
      </c>
      <c r="C539" s="276">
        <v>38738</v>
      </c>
      <c r="D539" s="273" t="s">
        <v>511</v>
      </c>
      <c r="E539" s="277">
        <v>25</v>
      </c>
      <c r="F539" s="274">
        <v>750000000</v>
      </c>
      <c r="G539" s="273" t="s">
        <v>494</v>
      </c>
    </row>
    <row r="540" spans="1:7">
      <c r="A540" s="273">
        <v>545</v>
      </c>
      <c r="B540" s="273" t="s">
        <v>510</v>
      </c>
      <c r="C540" s="276">
        <v>38078</v>
      </c>
      <c r="D540" s="273" t="s">
        <v>517</v>
      </c>
      <c r="E540" s="277">
        <v>34</v>
      </c>
      <c r="F540" s="274">
        <v>578000000</v>
      </c>
      <c r="G540" s="273" t="s">
        <v>512</v>
      </c>
    </row>
    <row r="541" spans="1:7">
      <c r="A541" s="273">
        <v>546</v>
      </c>
      <c r="B541" s="273" t="s">
        <v>508</v>
      </c>
      <c r="C541" s="276">
        <v>39013</v>
      </c>
      <c r="D541" s="273" t="s">
        <v>511</v>
      </c>
      <c r="E541" s="277">
        <v>3</v>
      </c>
      <c r="F541" s="274">
        <v>10800000</v>
      </c>
      <c r="G541" s="273" t="s">
        <v>512</v>
      </c>
    </row>
    <row r="542" spans="1:7">
      <c r="A542" s="273">
        <v>547</v>
      </c>
      <c r="B542" s="273" t="s">
        <v>508</v>
      </c>
      <c r="C542" s="276">
        <v>38991</v>
      </c>
      <c r="D542" s="273" t="s">
        <v>514</v>
      </c>
      <c r="E542" s="277">
        <v>63</v>
      </c>
      <c r="F542" s="274">
        <v>793800000</v>
      </c>
      <c r="G542" s="273" t="s">
        <v>487</v>
      </c>
    </row>
    <row r="543" spans="1:7">
      <c r="A543" s="273">
        <v>548</v>
      </c>
      <c r="B543" s="273" t="s">
        <v>508</v>
      </c>
      <c r="C543" s="276">
        <v>38727</v>
      </c>
      <c r="D543" s="273" t="s">
        <v>517</v>
      </c>
      <c r="E543" s="277">
        <v>44</v>
      </c>
      <c r="F543" s="274">
        <v>968000000</v>
      </c>
      <c r="G543" s="273" t="s">
        <v>512</v>
      </c>
    </row>
    <row r="544" spans="1:7">
      <c r="A544" s="273">
        <v>549</v>
      </c>
      <c r="B544" s="273" t="s">
        <v>523</v>
      </c>
      <c r="C544" s="276">
        <v>38089</v>
      </c>
      <c r="D544" s="273" t="s">
        <v>517</v>
      </c>
      <c r="E544" s="277">
        <v>87</v>
      </c>
      <c r="F544" s="274">
        <v>3784500000</v>
      </c>
      <c r="G544" s="273" t="s">
        <v>512</v>
      </c>
    </row>
    <row r="545" spans="1:7">
      <c r="A545" s="273">
        <v>550</v>
      </c>
      <c r="B545" s="273" t="s">
        <v>522</v>
      </c>
      <c r="C545" s="276">
        <v>38408</v>
      </c>
      <c r="D545" s="273" t="s">
        <v>514</v>
      </c>
      <c r="E545" s="277">
        <v>4</v>
      </c>
      <c r="F545" s="274">
        <v>3200000</v>
      </c>
      <c r="G545" s="273" t="s">
        <v>494</v>
      </c>
    </row>
    <row r="546" spans="1:7">
      <c r="A546" s="273">
        <v>551</v>
      </c>
      <c r="B546" s="273" t="s">
        <v>513</v>
      </c>
      <c r="C546" s="276">
        <v>38826</v>
      </c>
      <c r="D546" s="273" t="s">
        <v>511</v>
      </c>
      <c r="E546" s="277">
        <v>93</v>
      </c>
      <c r="F546" s="274">
        <v>10378800000</v>
      </c>
      <c r="G546" s="273" t="s">
        <v>512</v>
      </c>
    </row>
    <row r="547" spans="1:7">
      <c r="A547" s="273">
        <v>552</v>
      </c>
      <c r="B547" s="273" t="s">
        <v>518</v>
      </c>
      <c r="C547" s="276">
        <v>38320</v>
      </c>
      <c r="D547" s="273" t="s">
        <v>514</v>
      </c>
      <c r="E547" s="277">
        <v>10</v>
      </c>
      <c r="F547" s="274">
        <v>20000000</v>
      </c>
      <c r="G547" s="273" t="s">
        <v>487</v>
      </c>
    </row>
    <row r="548" spans="1:7">
      <c r="A548" s="273">
        <v>553</v>
      </c>
      <c r="B548" s="273" t="s">
        <v>515</v>
      </c>
      <c r="C548" s="276">
        <v>39068</v>
      </c>
      <c r="D548" s="273" t="s">
        <v>519</v>
      </c>
      <c r="E548" s="277">
        <v>19</v>
      </c>
      <c r="F548" s="274">
        <v>361000000</v>
      </c>
      <c r="G548" s="273" t="s">
        <v>487</v>
      </c>
    </row>
    <row r="549" spans="1:7">
      <c r="A549" s="273">
        <v>554</v>
      </c>
      <c r="B549" s="273" t="s">
        <v>510</v>
      </c>
      <c r="C549" s="276">
        <v>38551</v>
      </c>
      <c r="D549" s="273" t="s">
        <v>517</v>
      </c>
      <c r="E549" s="277">
        <v>30</v>
      </c>
      <c r="F549" s="274">
        <v>450000000</v>
      </c>
      <c r="G549" s="273" t="s">
        <v>494</v>
      </c>
    </row>
    <row r="550" spans="1:7">
      <c r="A550" s="273">
        <v>555</v>
      </c>
      <c r="B550" s="273" t="s">
        <v>513</v>
      </c>
      <c r="C550" s="276">
        <v>39035</v>
      </c>
      <c r="D550" s="273" t="s">
        <v>519</v>
      </c>
      <c r="E550" s="277">
        <v>-1</v>
      </c>
      <c r="F550" s="274">
        <v>1000000</v>
      </c>
      <c r="G550" s="273" t="s">
        <v>494</v>
      </c>
    </row>
    <row r="551" spans="1:7">
      <c r="A551" s="273">
        <v>556</v>
      </c>
      <c r="B551" s="273" t="s">
        <v>522</v>
      </c>
      <c r="C551" s="276">
        <v>38837</v>
      </c>
      <c r="D551" s="273" t="s">
        <v>517</v>
      </c>
      <c r="E551" s="277">
        <v>46</v>
      </c>
      <c r="F551" s="274">
        <v>1058000000</v>
      </c>
      <c r="G551" s="273" t="s">
        <v>487</v>
      </c>
    </row>
    <row r="552" spans="1:7">
      <c r="A552" s="273">
        <v>557</v>
      </c>
      <c r="B552" s="273" t="s">
        <v>518</v>
      </c>
      <c r="C552" s="276">
        <v>38232</v>
      </c>
      <c r="D552" s="273" t="s">
        <v>511</v>
      </c>
      <c r="E552" s="277">
        <v>44</v>
      </c>
      <c r="F552" s="274">
        <v>2323200000</v>
      </c>
      <c r="G552" s="273" t="s">
        <v>512</v>
      </c>
    </row>
    <row r="553" spans="1:7">
      <c r="A553" s="273">
        <v>558</v>
      </c>
      <c r="B553" s="273" t="s">
        <v>508</v>
      </c>
      <c r="C553" s="276">
        <v>38287</v>
      </c>
      <c r="D553" s="273" t="s">
        <v>517</v>
      </c>
      <c r="E553" s="277">
        <v>47</v>
      </c>
      <c r="F553" s="274">
        <v>1104500000</v>
      </c>
      <c r="G553" s="273" t="s">
        <v>512</v>
      </c>
    </row>
    <row r="554" spans="1:7">
      <c r="A554" s="273">
        <v>559</v>
      </c>
      <c r="B554" s="273" t="s">
        <v>522</v>
      </c>
      <c r="C554" s="276">
        <v>38969</v>
      </c>
      <c r="D554" s="273" t="s">
        <v>517</v>
      </c>
      <c r="E554" s="277">
        <v>86</v>
      </c>
      <c r="F554" s="274">
        <v>3698000000</v>
      </c>
      <c r="G554" s="273" t="s">
        <v>487</v>
      </c>
    </row>
    <row r="555" spans="1:7">
      <c r="A555" s="273">
        <v>560</v>
      </c>
      <c r="B555" s="273" t="s">
        <v>522</v>
      </c>
      <c r="C555" s="276">
        <v>38925</v>
      </c>
      <c r="D555" s="273" t="s">
        <v>511</v>
      </c>
      <c r="E555" s="277">
        <v>76</v>
      </c>
      <c r="F555" s="274">
        <v>6931200000</v>
      </c>
      <c r="G555" s="273" t="s">
        <v>512</v>
      </c>
    </row>
    <row r="556" spans="1:7">
      <c r="A556" s="273">
        <v>561</v>
      </c>
      <c r="B556" s="273" t="s">
        <v>515</v>
      </c>
      <c r="C556" s="276">
        <v>38078</v>
      </c>
      <c r="D556" s="273" t="s">
        <v>519</v>
      </c>
      <c r="E556" s="277">
        <v>55</v>
      </c>
      <c r="F556" s="274">
        <v>3025000000</v>
      </c>
      <c r="G556" s="273" t="s">
        <v>490</v>
      </c>
    </row>
    <row r="557" spans="1:7">
      <c r="A557" s="273">
        <v>562</v>
      </c>
      <c r="B557" s="273" t="s">
        <v>513</v>
      </c>
      <c r="C557" s="276">
        <v>38133</v>
      </c>
      <c r="D557" s="273" t="s">
        <v>517</v>
      </c>
      <c r="E557" s="277">
        <v>-1</v>
      </c>
      <c r="F557" s="274">
        <v>500000</v>
      </c>
      <c r="G557" s="273" t="s">
        <v>494</v>
      </c>
    </row>
    <row r="558" spans="1:7">
      <c r="A558" s="273">
        <v>563</v>
      </c>
      <c r="B558" s="273" t="s">
        <v>513</v>
      </c>
      <c r="C558" s="276">
        <v>38188</v>
      </c>
      <c r="D558" s="273" t="s">
        <v>519</v>
      </c>
      <c r="E558" s="277">
        <v>62</v>
      </c>
      <c r="F558" s="274">
        <v>3844000000</v>
      </c>
      <c r="G558" s="273" t="s">
        <v>490</v>
      </c>
    </row>
    <row r="559" spans="1:7">
      <c r="A559" s="273">
        <v>564</v>
      </c>
      <c r="B559" s="273" t="s">
        <v>513</v>
      </c>
      <c r="C559" s="276">
        <v>38012</v>
      </c>
      <c r="D559" s="273" t="s">
        <v>511</v>
      </c>
      <c r="E559" s="277">
        <v>73</v>
      </c>
      <c r="F559" s="274">
        <v>6394800000</v>
      </c>
      <c r="G559" s="273" t="s">
        <v>512</v>
      </c>
    </row>
    <row r="560" spans="1:7">
      <c r="A560" s="273">
        <v>565</v>
      </c>
      <c r="B560" s="273" t="s">
        <v>510</v>
      </c>
      <c r="C560" s="276">
        <v>38298</v>
      </c>
      <c r="D560" s="273" t="s">
        <v>514</v>
      </c>
      <c r="E560" s="277">
        <v>12</v>
      </c>
      <c r="F560" s="274">
        <v>28800000</v>
      </c>
      <c r="G560" s="273" t="s">
        <v>490</v>
      </c>
    </row>
    <row r="561" spans="1:7">
      <c r="A561" s="273">
        <v>566</v>
      </c>
      <c r="B561" s="273" t="s">
        <v>520</v>
      </c>
      <c r="C561" s="276">
        <v>38221</v>
      </c>
      <c r="D561" s="273" t="s">
        <v>519</v>
      </c>
      <c r="E561" s="277">
        <v>0</v>
      </c>
      <c r="F561" s="274">
        <v>0</v>
      </c>
      <c r="G561" s="273" t="s">
        <v>490</v>
      </c>
    </row>
    <row r="562" spans="1:7">
      <c r="A562" s="273">
        <v>567</v>
      </c>
      <c r="B562" s="273" t="s">
        <v>523</v>
      </c>
      <c r="C562" s="276">
        <v>38947</v>
      </c>
      <c r="D562" s="273" t="s">
        <v>517</v>
      </c>
      <c r="E562" s="277">
        <v>23</v>
      </c>
      <c r="F562" s="274">
        <v>264500000</v>
      </c>
      <c r="G562" s="273" t="s">
        <v>490</v>
      </c>
    </row>
    <row r="563" spans="1:7">
      <c r="A563" s="273">
        <v>568</v>
      </c>
      <c r="B563" s="273" t="s">
        <v>523</v>
      </c>
      <c r="C563" s="276">
        <v>38375</v>
      </c>
      <c r="D563" s="273" t="s">
        <v>517</v>
      </c>
      <c r="E563" s="277">
        <v>73</v>
      </c>
      <c r="F563" s="274">
        <v>2664500000</v>
      </c>
      <c r="G563" s="273" t="s">
        <v>512</v>
      </c>
    </row>
    <row r="564" spans="1:7">
      <c r="A564" s="273">
        <v>569</v>
      </c>
      <c r="B564" s="273" t="s">
        <v>522</v>
      </c>
      <c r="C564" s="276">
        <v>38507</v>
      </c>
      <c r="D564" s="273" t="s">
        <v>509</v>
      </c>
      <c r="E564" s="277">
        <v>73</v>
      </c>
      <c r="F564" s="274">
        <v>1065800000</v>
      </c>
      <c r="G564" s="273" t="s">
        <v>490</v>
      </c>
    </row>
    <row r="565" spans="1:7">
      <c r="A565" s="273">
        <v>570</v>
      </c>
      <c r="B565" s="273" t="s">
        <v>520</v>
      </c>
      <c r="C565" s="276">
        <v>38430</v>
      </c>
      <c r="D565" s="273" t="s">
        <v>511</v>
      </c>
      <c r="E565" s="277">
        <v>43</v>
      </c>
      <c r="F565" s="274">
        <v>2218800000</v>
      </c>
      <c r="G565" s="273" t="s">
        <v>494</v>
      </c>
    </row>
    <row r="566" spans="1:7">
      <c r="A566" s="273">
        <v>571</v>
      </c>
      <c r="B566" s="273" t="s">
        <v>510</v>
      </c>
      <c r="C566" s="276">
        <v>38925</v>
      </c>
      <c r="D566" s="273" t="s">
        <v>514</v>
      </c>
      <c r="E566" s="277">
        <v>60</v>
      </c>
      <c r="F566" s="274">
        <v>720000000</v>
      </c>
      <c r="G566" s="273" t="s">
        <v>487</v>
      </c>
    </row>
    <row r="567" spans="1:7">
      <c r="A567" s="273">
        <v>572</v>
      </c>
      <c r="B567" s="273" t="s">
        <v>520</v>
      </c>
      <c r="C567" s="276">
        <v>39057</v>
      </c>
      <c r="D567" s="273" t="s">
        <v>509</v>
      </c>
      <c r="E567" s="277">
        <v>40</v>
      </c>
      <c r="F567" s="274">
        <v>320000000</v>
      </c>
      <c r="G567" s="273" t="s">
        <v>512</v>
      </c>
    </row>
    <row r="568" spans="1:7">
      <c r="A568" s="273">
        <v>573</v>
      </c>
      <c r="B568" s="273" t="s">
        <v>522</v>
      </c>
      <c r="C568" s="276">
        <v>38562</v>
      </c>
      <c r="D568" s="273" t="s">
        <v>509</v>
      </c>
      <c r="E568" s="277">
        <v>-7</v>
      </c>
      <c r="F568" s="274">
        <v>9800000</v>
      </c>
      <c r="G568" s="273" t="s">
        <v>512</v>
      </c>
    </row>
    <row r="569" spans="1:7">
      <c r="A569" s="273">
        <v>574</v>
      </c>
      <c r="B569" s="273" t="s">
        <v>508</v>
      </c>
      <c r="C569" s="276">
        <v>38254</v>
      </c>
      <c r="D569" s="273" t="s">
        <v>511</v>
      </c>
      <c r="E569" s="277">
        <v>39</v>
      </c>
      <c r="F569" s="274">
        <v>1825200000</v>
      </c>
      <c r="G569" s="273" t="s">
        <v>512</v>
      </c>
    </row>
    <row r="570" spans="1:7">
      <c r="A570" s="273">
        <v>575</v>
      </c>
      <c r="B570" s="273" t="s">
        <v>516</v>
      </c>
      <c r="C570" s="276">
        <v>38353</v>
      </c>
      <c r="D570" s="273" t="s">
        <v>519</v>
      </c>
      <c r="E570" s="277">
        <v>84</v>
      </c>
      <c r="F570" s="274">
        <v>7056000000</v>
      </c>
      <c r="G570" s="273" t="s">
        <v>490</v>
      </c>
    </row>
    <row r="571" spans="1:7">
      <c r="A571" s="273">
        <v>576</v>
      </c>
      <c r="B571" s="273" t="s">
        <v>522</v>
      </c>
      <c r="C571" s="276">
        <v>38837</v>
      </c>
      <c r="D571" s="273" t="s">
        <v>514</v>
      </c>
      <c r="E571" s="277">
        <v>92</v>
      </c>
      <c r="F571" s="274">
        <v>1692800000</v>
      </c>
      <c r="G571" s="273" t="s">
        <v>490</v>
      </c>
    </row>
    <row r="572" spans="1:7">
      <c r="A572" s="273">
        <v>577</v>
      </c>
      <c r="B572" s="273" t="s">
        <v>510</v>
      </c>
      <c r="C572" s="276">
        <v>38628</v>
      </c>
      <c r="D572" s="273" t="s">
        <v>519</v>
      </c>
      <c r="E572" s="277">
        <v>68</v>
      </c>
      <c r="F572" s="274">
        <v>4624000000</v>
      </c>
      <c r="G572" s="273" t="s">
        <v>494</v>
      </c>
    </row>
    <row r="573" spans="1:7">
      <c r="A573" s="273">
        <v>578</v>
      </c>
      <c r="B573" s="273" t="s">
        <v>510</v>
      </c>
      <c r="C573" s="276">
        <v>38298</v>
      </c>
      <c r="D573" s="273" t="s">
        <v>509</v>
      </c>
      <c r="E573" s="277">
        <v>7</v>
      </c>
      <c r="F573" s="274">
        <v>9800000</v>
      </c>
      <c r="G573" s="273" t="s">
        <v>487</v>
      </c>
    </row>
    <row r="574" spans="1:7">
      <c r="A574" s="273">
        <v>579</v>
      </c>
      <c r="B574" s="273" t="s">
        <v>515</v>
      </c>
      <c r="C574" s="276">
        <v>39002</v>
      </c>
      <c r="D574" s="273" t="s">
        <v>517</v>
      </c>
      <c r="E574" s="277">
        <v>-9</v>
      </c>
      <c r="F574" s="274">
        <v>40500000</v>
      </c>
      <c r="G574" s="273" t="s">
        <v>494</v>
      </c>
    </row>
    <row r="575" spans="1:7">
      <c r="A575" s="273">
        <v>580</v>
      </c>
      <c r="B575" s="273" t="s">
        <v>523</v>
      </c>
      <c r="C575" s="276">
        <v>38639</v>
      </c>
      <c r="D575" s="273" t="s">
        <v>519</v>
      </c>
      <c r="E575" s="277">
        <v>51</v>
      </c>
      <c r="F575" s="274">
        <v>2601000000</v>
      </c>
      <c r="G575" s="273" t="s">
        <v>512</v>
      </c>
    </row>
    <row r="576" spans="1:7">
      <c r="A576" s="273">
        <v>581</v>
      </c>
      <c r="B576" s="273" t="s">
        <v>510</v>
      </c>
      <c r="C576" s="276">
        <v>38683</v>
      </c>
      <c r="D576" s="273" t="s">
        <v>509</v>
      </c>
      <c r="E576" s="277">
        <v>59</v>
      </c>
      <c r="F576" s="274">
        <v>696200000</v>
      </c>
      <c r="G576" s="273" t="s">
        <v>494</v>
      </c>
    </row>
    <row r="577" spans="1:7">
      <c r="A577" s="273">
        <v>582</v>
      </c>
      <c r="B577" s="273" t="s">
        <v>518</v>
      </c>
      <c r="C577" s="276">
        <v>38661</v>
      </c>
      <c r="D577" s="273" t="s">
        <v>519</v>
      </c>
      <c r="E577" s="277">
        <v>64</v>
      </c>
      <c r="F577" s="274">
        <v>4096000000</v>
      </c>
      <c r="G577" s="273" t="s">
        <v>490</v>
      </c>
    </row>
    <row r="578" spans="1:7">
      <c r="A578" s="273">
        <v>583</v>
      </c>
      <c r="B578" s="273" t="s">
        <v>523</v>
      </c>
      <c r="C578" s="276">
        <v>38672</v>
      </c>
      <c r="D578" s="273" t="s">
        <v>509</v>
      </c>
      <c r="E578" s="277">
        <v>0</v>
      </c>
      <c r="F578" s="274">
        <v>0</v>
      </c>
      <c r="G578" s="273" t="s">
        <v>487</v>
      </c>
    </row>
    <row r="579" spans="1:7">
      <c r="A579" s="273">
        <v>584</v>
      </c>
      <c r="B579" s="273" t="s">
        <v>522</v>
      </c>
      <c r="C579" s="276">
        <v>38397</v>
      </c>
      <c r="D579" s="273" t="s">
        <v>519</v>
      </c>
      <c r="E579" s="277">
        <v>81</v>
      </c>
      <c r="F579" s="274">
        <v>6561000000</v>
      </c>
      <c r="G579" s="273" t="s">
        <v>512</v>
      </c>
    </row>
    <row r="580" spans="1:7">
      <c r="A580" s="273">
        <v>585</v>
      </c>
      <c r="B580" s="273" t="s">
        <v>520</v>
      </c>
      <c r="C580" s="276">
        <v>38452</v>
      </c>
      <c r="D580" s="273" t="s">
        <v>514</v>
      </c>
      <c r="E580" s="277">
        <v>93</v>
      </c>
      <c r="F580" s="274">
        <v>1729800000</v>
      </c>
      <c r="G580" s="273" t="s">
        <v>512</v>
      </c>
    </row>
    <row r="581" spans="1:7">
      <c r="A581" s="273">
        <v>586</v>
      </c>
      <c r="B581" s="273" t="s">
        <v>523</v>
      </c>
      <c r="C581" s="276">
        <v>38749</v>
      </c>
      <c r="D581" s="273" t="s">
        <v>509</v>
      </c>
      <c r="E581" s="277">
        <v>20</v>
      </c>
      <c r="F581" s="274">
        <v>80000000</v>
      </c>
      <c r="G581" s="273" t="s">
        <v>494</v>
      </c>
    </row>
    <row r="582" spans="1:7">
      <c r="A582" s="273">
        <v>587</v>
      </c>
      <c r="B582" s="273" t="s">
        <v>513</v>
      </c>
      <c r="C582" s="276">
        <v>38507</v>
      </c>
      <c r="D582" s="273" t="s">
        <v>517</v>
      </c>
      <c r="E582" s="277">
        <v>39</v>
      </c>
      <c r="F582" s="274">
        <v>760500000</v>
      </c>
      <c r="G582" s="273" t="s">
        <v>487</v>
      </c>
    </row>
    <row r="583" spans="1:7">
      <c r="A583" s="273">
        <v>588</v>
      </c>
      <c r="B583" s="273" t="s">
        <v>518</v>
      </c>
      <c r="C583" s="276">
        <v>38287</v>
      </c>
      <c r="D583" s="273" t="s">
        <v>511</v>
      </c>
      <c r="E583" s="277">
        <v>6</v>
      </c>
      <c r="F583" s="274">
        <v>43200000</v>
      </c>
      <c r="G583" s="273" t="s">
        <v>494</v>
      </c>
    </row>
    <row r="584" spans="1:7">
      <c r="A584" s="273">
        <v>589</v>
      </c>
      <c r="B584" s="273" t="s">
        <v>518</v>
      </c>
      <c r="C584" s="276">
        <v>38034</v>
      </c>
      <c r="D584" s="273" t="s">
        <v>511</v>
      </c>
      <c r="E584" s="277">
        <v>34</v>
      </c>
      <c r="F584" s="274">
        <v>1387200000</v>
      </c>
      <c r="G584" s="273" t="s">
        <v>494</v>
      </c>
    </row>
    <row r="585" spans="1:7">
      <c r="A585" s="273">
        <v>590</v>
      </c>
      <c r="B585" s="273" t="s">
        <v>510</v>
      </c>
      <c r="C585" s="276">
        <v>38749</v>
      </c>
      <c r="D585" s="273" t="s">
        <v>509</v>
      </c>
      <c r="E585" s="277">
        <v>33</v>
      </c>
      <c r="F585" s="274">
        <v>217800000</v>
      </c>
      <c r="G585" s="273" t="s">
        <v>490</v>
      </c>
    </row>
    <row r="586" spans="1:7">
      <c r="A586" s="273">
        <v>591</v>
      </c>
      <c r="B586" s="273" t="s">
        <v>513</v>
      </c>
      <c r="C586" s="276">
        <v>38001</v>
      </c>
      <c r="D586" s="273" t="s">
        <v>514</v>
      </c>
      <c r="E586" s="277">
        <v>-10</v>
      </c>
      <c r="F586" s="274">
        <v>20000000</v>
      </c>
      <c r="G586" s="273" t="s">
        <v>490</v>
      </c>
    </row>
    <row r="587" spans="1:7">
      <c r="A587" s="273">
        <v>592</v>
      </c>
      <c r="B587" s="273" t="s">
        <v>523</v>
      </c>
      <c r="C587" s="276">
        <v>38936</v>
      </c>
      <c r="D587" s="273" t="s">
        <v>517</v>
      </c>
      <c r="E587" s="277">
        <v>47</v>
      </c>
      <c r="F587" s="274">
        <v>1104500000</v>
      </c>
      <c r="G587" s="273" t="s">
        <v>512</v>
      </c>
    </row>
    <row r="588" spans="1:7">
      <c r="A588" s="273">
        <v>593</v>
      </c>
      <c r="B588" s="273" t="s">
        <v>520</v>
      </c>
      <c r="C588" s="276">
        <v>38001</v>
      </c>
      <c r="D588" s="273" t="s">
        <v>511</v>
      </c>
      <c r="E588" s="277">
        <v>94</v>
      </c>
      <c r="F588" s="274">
        <v>10603200000</v>
      </c>
      <c r="G588" s="273" t="s">
        <v>487</v>
      </c>
    </row>
    <row r="589" spans="1:7">
      <c r="A589" s="273">
        <v>594</v>
      </c>
      <c r="B589" s="273" t="s">
        <v>510</v>
      </c>
      <c r="C589" s="276">
        <v>38870</v>
      </c>
      <c r="D589" s="273" t="s">
        <v>511</v>
      </c>
      <c r="E589" s="277">
        <v>92</v>
      </c>
      <c r="F589" s="274">
        <v>10156800000</v>
      </c>
      <c r="G589" s="273" t="s">
        <v>512</v>
      </c>
    </row>
    <row r="590" spans="1:7">
      <c r="A590" s="273">
        <v>595</v>
      </c>
      <c r="B590" s="273" t="s">
        <v>516</v>
      </c>
      <c r="C590" s="276">
        <v>38364</v>
      </c>
      <c r="D590" s="273" t="s">
        <v>509</v>
      </c>
      <c r="E590" s="277">
        <v>68</v>
      </c>
      <c r="F590" s="274">
        <v>924800000</v>
      </c>
      <c r="G590" s="273" t="s">
        <v>494</v>
      </c>
    </row>
    <row r="591" spans="1:7">
      <c r="A591" s="273">
        <v>596</v>
      </c>
      <c r="B591" s="273" t="s">
        <v>522</v>
      </c>
      <c r="C591" s="276">
        <v>38067</v>
      </c>
      <c r="D591" s="273" t="s">
        <v>509</v>
      </c>
      <c r="E591" s="277">
        <v>37</v>
      </c>
      <c r="F591" s="274">
        <v>273800000</v>
      </c>
      <c r="G591" s="273" t="s">
        <v>512</v>
      </c>
    </row>
    <row r="592" spans="1:7">
      <c r="A592" s="273">
        <v>597</v>
      </c>
      <c r="B592" s="273" t="s">
        <v>520</v>
      </c>
      <c r="C592" s="276">
        <v>38188</v>
      </c>
      <c r="D592" s="273" t="s">
        <v>517</v>
      </c>
      <c r="E592" s="277">
        <v>78</v>
      </c>
      <c r="F592" s="274">
        <v>3042000000</v>
      </c>
      <c r="G592" s="273" t="s">
        <v>494</v>
      </c>
    </row>
    <row r="593" spans="1:7">
      <c r="A593" s="273">
        <v>598</v>
      </c>
      <c r="B593" s="273" t="s">
        <v>510</v>
      </c>
      <c r="C593" s="276">
        <v>39057</v>
      </c>
      <c r="D593" s="273" t="s">
        <v>517</v>
      </c>
      <c r="E593" s="277">
        <v>14</v>
      </c>
      <c r="F593" s="274">
        <v>98000000</v>
      </c>
      <c r="G593" s="273" t="s">
        <v>487</v>
      </c>
    </row>
    <row r="594" spans="1:7">
      <c r="A594" s="273">
        <v>599</v>
      </c>
      <c r="B594" s="273" t="s">
        <v>523</v>
      </c>
      <c r="C594" s="276">
        <v>39024</v>
      </c>
      <c r="D594" s="273" t="s">
        <v>511</v>
      </c>
      <c r="E594" s="277">
        <v>33</v>
      </c>
      <c r="F594" s="274">
        <v>1306800000</v>
      </c>
      <c r="G594" s="273" t="s">
        <v>487</v>
      </c>
    </row>
    <row r="595" spans="1:7">
      <c r="A595" s="273">
        <v>600</v>
      </c>
      <c r="B595" s="273" t="s">
        <v>520</v>
      </c>
      <c r="C595" s="276">
        <v>38155</v>
      </c>
      <c r="D595" s="273" t="s">
        <v>517</v>
      </c>
      <c r="E595" s="277">
        <v>64</v>
      </c>
      <c r="F595" s="274">
        <v>2048000000</v>
      </c>
      <c r="G595" s="273" t="s">
        <v>490</v>
      </c>
    </row>
    <row r="596" spans="1:7">
      <c r="A596" s="273">
        <v>601</v>
      </c>
      <c r="B596" s="273" t="s">
        <v>515</v>
      </c>
      <c r="C596" s="276">
        <v>38936</v>
      </c>
      <c r="D596" s="273" t="s">
        <v>509</v>
      </c>
      <c r="E596" s="277">
        <v>6</v>
      </c>
      <c r="F596" s="274">
        <v>7200000</v>
      </c>
      <c r="G596" s="273" t="s">
        <v>494</v>
      </c>
    </row>
    <row r="597" spans="1:7">
      <c r="A597" s="273">
        <v>602</v>
      </c>
      <c r="B597" s="273" t="s">
        <v>523</v>
      </c>
      <c r="C597" s="276">
        <v>38870</v>
      </c>
      <c r="D597" s="273" t="s">
        <v>514</v>
      </c>
      <c r="E597" s="277">
        <v>65</v>
      </c>
      <c r="F597" s="274">
        <v>845000000</v>
      </c>
      <c r="G597" s="273" t="s">
        <v>490</v>
      </c>
    </row>
    <row r="598" spans="1:7">
      <c r="A598" s="273">
        <v>603</v>
      </c>
      <c r="B598" s="273" t="s">
        <v>508</v>
      </c>
      <c r="C598" s="276">
        <v>38001</v>
      </c>
      <c r="D598" s="273" t="s">
        <v>519</v>
      </c>
      <c r="E598" s="277">
        <v>24</v>
      </c>
      <c r="F598" s="274">
        <v>576000000</v>
      </c>
      <c r="G598" s="273" t="s">
        <v>494</v>
      </c>
    </row>
    <row r="599" spans="1:7">
      <c r="A599" s="273">
        <v>604</v>
      </c>
      <c r="B599" s="273" t="s">
        <v>516</v>
      </c>
      <c r="C599" s="276">
        <v>38705</v>
      </c>
      <c r="D599" s="273" t="s">
        <v>514</v>
      </c>
      <c r="E599" s="277">
        <v>89</v>
      </c>
      <c r="F599" s="274">
        <v>1584200000</v>
      </c>
      <c r="G599" s="273" t="s">
        <v>512</v>
      </c>
    </row>
    <row r="600" spans="1:7">
      <c r="A600" s="273">
        <v>605</v>
      </c>
      <c r="B600" s="273" t="s">
        <v>516</v>
      </c>
      <c r="C600" s="276">
        <v>38628</v>
      </c>
      <c r="D600" s="273" t="s">
        <v>519</v>
      </c>
      <c r="E600" s="277">
        <v>94</v>
      </c>
      <c r="F600" s="274">
        <v>8836000000</v>
      </c>
      <c r="G600" s="273" t="s">
        <v>487</v>
      </c>
    </row>
    <row r="601" spans="1:7">
      <c r="A601" s="273">
        <v>606</v>
      </c>
      <c r="B601" s="273" t="s">
        <v>515</v>
      </c>
      <c r="C601" s="276">
        <v>38694</v>
      </c>
      <c r="D601" s="273" t="s">
        <v>511</v>
      </c>
      <c r="E601" s="277">
        <v>67</v>
      </c>
      <c r="F601" s="274">
        <v>5386800000</v>
      </c>
      <c r="G601" s="273" t="s">
        <v>494</v>
      </c>
    </row>
    <row r="602" spans="1:7">
      <c r="A602" s="273">
        <v>607</v>
      </c>
      <c r="B602" s="273" t="s">
        <v>516</v>
      </c>
      <c r="C602" s="276">
        <v>38210</v>
      </c>
      <c r="D602" s="273" t="s">
        <v>519</v>
      </c>
      <c r="E602" s="277">
        <v>7</v>
      </c>
      <c r="F602" s="274">
        <v>49000000</v>
      </c>
      <c r="G602" s="273" t="s">
        <v>494</v>
      </c>
    </row>
    <row r="603" spans="1:7">
      <c r="A603" s="273">
        <v>608</v>
      </c>
      <c r="B603" s="273" t="s">
        <v>516</v>
      </c>
      <c r="C603" s="276">
        <v>38254</v>
      </c>
      <c r="D603" s="273" t="s">
        <v>511</v>
      </c>
      <c r="E603" s="277">
        <v>58</v>
      </c>
      <c r="F603" s="274">
        <v>4036800000</v>
      </c>
      <c r="G603" s="273" t="s">
        <v>487</v>
      </c>
    </row>
    <row r="604" spans="1:7">
      <c r="A604" s="273">
        <v>609</v>
      </c>
      <c r="B604" s="273" t="s">
        <v>522</v>
      </c>
      <c r="C604" s="276">
        <v>38155</v>
      </c>
      <c r="D604" s="273" t="s">
        <v>519</v>
      </c>
      <c r="E604" s="277">
        <v>77</v>
      </c>
      <c r="F604" s="274">
        <v>5929000000</v>
      </c>
      <c r="G604" s="273" t="s">
        <v>512</v>
      </c>
    </row>
    <row r="605" spans="1:7">
      <c r="A605" s="273">
        <v>610</v>
      </c>
      <c r="B605" s="273" t="s">
        <v>515</v>
      </c>
      <c r="C605" s="276">
        <v>38606</v>
      </c>
      <c r="D605" s="273" t="s">
        <v>517</v>
      </c>
      <c r="E605" s="277">
        <v>50</v>
      </c>
      <c r="F605" s="274">
        <v>1250000000</v>
      </c>
      <c r="G605" s="273" t="s">
        <v>487</v>
      </c>
    </row>
    <row r="606" spans="1:7">
      <c r="A606" s="273">
        <v>611</v>
      </c>
      <c r="B606" s="273" t="s">
        <v>508</v>
      </c>
      <c r="C606" s="276">
        <v>38936</v>
      </c>
      <c r="D606" s="273" t="s">
        <v>509</v>
      </c>
      <c r="E606" s="277">
        <v>10</v>
      </c>
      <c r="F606" s="274">
        <v>20000000</v>
      </c>
      <c r="G606" s="273" t="s">
        <v>494</v>
      </c>
    </row>
    <row r="607" spans="1:7">
      <c r="A607" s="273">
        <v>612</v>
      </c>
      <c r="B607" s="273" t="s">
        <v>510</v>
      </c>
      <c r="C607" s="276">
        <v>38595</v>
      </c>
      <c r="D607" s="273" t="s">
        <v>519</v>
      </c>
      <c r="E607" s="277">
        <v>2</v>
      </c>
      <c r="F607" s="274">
        <v>4000000</v>
      </c>
      <c r="G607" s="273" t="s">
        <v>490</v>
      </c>
    </row>
    <row r="608" spans="1:7">
      <c r="A608" s="273">
        <v>613</v>
      </c>
      <c r="B608" s="273" t="s">
        <v>513</v>
      </c>
      <c r="C608" s="276">
        <v>38925</v>
      </c>
      <c r="D608" s="273" t="s">
        <v>519</v>
      </c>
      <c r="E608" s="277">
        <v>17</v>
      </c>
      <c r="F608" s="274">
        <v>289000000</v>
      </c>
      <c r="G608" s="273" t="s">
        <v>487</v>
      </c>
    </row>
    <row r="609" spans="1:7">
      <c r="A609" s="273">
        <v>614</v>
      </c>
      <c r="B609" s="273" t="s">
        <v>518</v>
      </c>
      <c r="C609" s="276">
        <v>38474</v>
      </c>
      <c r="D609" s="273" t="s">
        <v>519</v>
      </c>
      <c r="E609" s="277">
        <v>90</v>
      </c>
      <c r="F609" s="274">
        <v>8100000000</v>
      </c>
      <c r="G609" s="273" t="s">
        <v>512</v>
      </c>
    </row>
    <row r="610" spans="1:7">
      <c r="A610" s="273">
        <v>615</v>
      </c>
      <c r="B610" s="273" t="s">
        <v>510</v>
      </c>
      <c r="C610" s="276">
        <v>39046</v>
      </c>
      <c r="D610" s="273" t="s">
        <v>511</v>
      </c>
      <c r="E610" s="277">
        <v>58</v>
      </c>
      <c r="F610" s="274">
        <v>4036800000</v>
      </c>
      <c r="G610" s="273" t="s">
        <v>494</v>
      </c>
    </row>
    <row r="611" spans="1:7">
      <c r="A611" s="273">
        <v>616</v>
      </c>
      <c r="B611" s="273" t="s">
        <v>518</v>
      </c>
      <c r="C611" s="276">
        <v>38738</v>
      </c>
      <c r="D611" s="273" t="s">
        <v>519</v>
      </c>
      <c r="E611" s="277">
        <v>66</v>
      </c>
      <c r="F611" s="274">
        <v>4356000000</v>
      </c>
      <c r="G611" s="273" t="s">
        <v>512</v>
      </c>
    </row>
    <row r="612" spans="1:7">
      <c r="A612" s="273">
        <v>617</v>
      </c>
      <c r="B612" s="273" t="s">
        <v>522</v>
      </c>
      <c r="C612" s="276">
        <v>38166</v>
      </c>
      <c r="D612" s="273" t="s">
        <v>517</v>
      </c>
      <c r="E612" s="277">
        <v>6</v>
      </c>
      <c r="F612" s="274">
        <v>18000000</v>
      </c>
      <c r="G612" s="273" t="s">
        <v>512</v>
      </c>
    </row>
    <row r="613" spans="1:7">
      <c r="A613" s="273">
        <v>618</v>
      </c>
      <c r="B613" s="273" t="s">
        <v>516</v>
      </c>
      <c r="C613" s="276">
        <v>38826</v>
      </c>
      <c r="D613" s="273" t="s">
        <v>509</v>
      </c>
      <c r="E613" s="277">
        <v>90</v>
      </c>
      <c r="F613" s="274">
        <v>1620000000</v>
      </c>
      <c r="G613" s="273" t="s">
        <v>494</v>
      </c>
    </row>
    <row r="614" spans="1:7">
      <c r="A614" s="273">
        <v>619</v>
      </c>
      <c r="B614" s="273" t="s">
        <v>516</v>
      </c>
      <c r="C614" s="276">
        <v>38859</v>
      </c>
      <c r="D614" s="273" t="s">
        <v>509</v>
      </c>
      <c r="E614" s="277">
        <v>38</v>
      </c>
      <c r="F614" s="274">
        <v>288800000</v>
      </c>
      <c r="G614" s="273" t="s">
        <v>490</v>
      </c>
    </row>
    <row r="615" spans="1:7">
      <c r="A615" s="273">
        <v>620</v>
      </c>
      <c r="B615" s="273" t="s">
        <v>518</v>
      </c>
      <c r="C615" s="276">
        <v>38265</v>
      </c>
      <c r="D615" s="273" t="s">
        <v>519</v>
      </c>
      <c r="E615" s="277">
        <v>3</v>
      </c>
      <c r="F615" s="274">
        <v>9000000</v>
      </c>
      <c r="G615" s="273" t="s">
        <v>512</v>
      </c>
    </row>
    <row r="616" spans="1:7">
      <c r="A616" s="273">
        <v>621</v>
      </c>
      <c r="B616" s="273" t="s">
        <v>520</v>
      </c>
      <c r="C616" s="276">
        <v>38089</v>
      </c>
      <c r="D616" s="273" t="s">
        <v>511</v>
      </c>
      <c r="E616" s="277">
        <v>-4</v>
      </c>
      <c r="F616" s="274">
        <v>19200000</v>
      </c>
      <c r="G616" s="273" t="s">
        <v>512</v>
      </c>
    </row>
    <row r="617" spans="1:7">
      <c r="A617" s="273">
        <v>622</v>
      </c>
      <c r="B617" s="273" t="s">
        <v>513</v>
      </c>
      <c r="C617" s="276">
        <v>38155</v>
      </c>
      <c r="D617" s="273" t="s">
        <v>517</v>
      </c>
      <c r="E617" s="277">
        <v>8</v>
      </c>
      <c r="F617" s="274">
        <v>32000000</v>
      </c>
      <c r="G617" s="273" t="s">
        <v>490</v>
      </c>
    </row>
    <row r="618" spans="1:7">
      <c r="A618" s="273">
        <v>623</v>
      </c>
      <c r="B618" s="273" t="s">
        <v>516</v>
      </c>
      <c r="C618" s="276">
        <v>38078</v>
      </c>
      <c r="D618" s="273" t="s">
        <v>519</v>
      </c>
      <c r="E618" s="277">
        <v>-8</v>
      </c>
      <c r="F618" s="274">
        <v>64000000</v>
      </c>
      <c r="G618" s="273" t="s">
        <v>490</v>
      </c>
    </row>
    <row r="619" spans="1:7">
      <c r="A619" s="273">
        <v>624</v>
      </c>
      <c r="B619" s="273" t="s">
        <v>510</v>
      </c>
      <c r="C619" s="276">
        <v>38254</v>
      </c>
      <c r="D619" s="273" t="s">
        <v>519</v>
      </c>
      <c r="E619" s="277">
        <v>72</v>
      </c>
      <c r="F619" s="274">
        <v>5184000000</v>
      </c>
      <c r="G619" s="273" t="s">
        <v>512</v>
      </c>
    </row>
    <row r="620" spans="1:7">
      <c r="A620" s="273">
        <v>625</v>
      </c>
      <c r="B620" s="273" t="s">
        <v>522</v>
      </c>
      <c r="C620" s="276">
        <v>38738</v>
      </c>
      <c r="D620" s="273" t="s">
        <v>517</v>
      </c>
      <c r="E620" s="277">
        <v>83</v>
      </c>
      <c r="F620" s="274">
        <v>3444500000</v>
      </c>
      <c r="G620" s="273" t="s">
        <v>490</v>
      </c>
    </row>
    <row r="621" spans="1:7">
      <c r="A621" s="273">
        <v>626</v>
      </c>
      <c r="B621" s="273" t="s">
        <v>515</v>
      </c>
      <c r="C621" s="276">
        <v>38870</v>
      </c>
      <c r="D621" s="273" t="s">
        <v>511</v>
      </c>
      <c r="E621" s="277">
        <v>12</v>
      </c>
      <c r="F621" s="274">
        <v>172800000</v>
      </c>
      <c r="G621" s="273" t="s">
        <v>490</v>
      </c>
    </row>
    <row r="622" spans="1:7">
      <c r="A622" s="273">
        <v>627</v>
      </c>
      <c r="B622" s="273" t="s">
        <v>516</v>
      </c>
      <c r="C622" s="276">
        <v>38859</v>
      </c>
      <c r="D622" s="273" t="s">
        <v>511</v>
      </c>
      <c r="E622" s="277">
        <v>-8</v>
      </c>
      <c r="F622" s="274">
        <v>76800000</v>
      </c>
      <c r="G622" s="273" t="s">
        <v>494</v>
      </c>
    </row>
    <row r="623" spans="1:7">
      <c r="A623" s="273">
        <v>628</v>
      </c>
      <c r="B623" s="273" t="s">
        <v>508</v>
      </c>
      <c r="C623" s="276">
        <v>38760</v>
      </c>
      <c r="D623" s="273" t="s">
        <v>517</v>
      </c>
      <c r="E623" s="277">
        <v>22</v>
      </c>
      <c r="F623" s="274">
        <v>242000000</v>
      </c>
      <c r="G623" s="273" t="s">
        <v>490</v>
      </c>
    </row>
    <row r="624" spans="1:7">
      <c r="A624" s="273">
        <v>629</v>
      </c>
      <c r="B624" s="273" t="s">
        <v>518</v>
      </c>
      <c r="C624" s="276">
        <v>39024</v>
      </c>
      <c r="D624" s="273" t="s">
        <v>519</v>
      </c>
      <c r="E624" s="277">
        <v>-2</v>
      </c>
      <c r="F624" s="274">
        <v>4000000</v>
      </c>
      <c r="G624" s="273" t="s">
        <v>490</v>
      </c>
    </row>
    <row r="625" spans="1:7">
      <c r="A625" s="273">
        <v>630</v>
      </c>
      <c r="B625" s="273" t="s">
        <v>510</v>
      </c>
      <c r="C625" s="276">
        <v>38727</v>
      </c>
      <c r="D625" s="273" t="s">
        <v>511</v>
      </c>
      <c r="E625" s="277">
        <v>55</v>
      </c>
      <c r="F625" s="274">
        <v>3630000000</v>
      </c>
      <c r="G625" s="273" t="s">
        <v>494</v>
      </c>
    </row>
    <row r="626" spans="1:7">
      <c r="A626" s="273">
        <v>631</v>
      </c>
      <c r="B626" s="273" t="s">
        <v>522</v>
      </c>
      <c r="C626" s="276">
        <v>38892</v>
      </c>
      <c r="D626" s="273" t="s">
        <v>517</v>
      </c>
      <c r="E626" s="277">
        <v>40</v>
      </c>
      <c r="F626" s="274">
        <v>800000000</v>
      </c>
      <c r="G626" s="273" t="s">
        <v>490</v>
      </c>
    </row>
    <row r="627" spans="1:7">
      <c r="A627" s="273">
        <v>632</v>
      </c>
      <c r="B627" s="273" t="s">
        <v>508</v>
      </c>
      <c r="C627" s="276">
        <v>38529</v>
      </c>
      <c r="D627" s="273" t="s">
        <v>511</v>
      </c>
      <c r="E627" s="277">
        <v>61</v>
      </c>
      <c r="F627" s="274">
        <v>4465200000</v>
      </c>
      <c r="G627" s="273" t="s">
        <v>512</v>
      </c>
    </row>
    <row r="628" spans="1:7">
      <c r="A628" s="273">
        <v>633</v>
      </c>
      <c r="B628" s="273" t="s">
        <v>510</v>
      </c>
      <c r="C628" s="276">
        <v>38518</v>
      </c>
      <c r="D628" s="273" t="s">
        <v>517</v>
      </c>
      <c r="E628" s="277">
        <v>40</v>
      </c>
      <c r="F628" s="274">
        <v>800000000</v>
      </c>
      <c r="G628" s="273" t="s">
        <v>494</v>
      </c>
    </row>
    <row r="629" spans="1:7">
      <c r="A629" s="273">
        <v>634</v>
      </c>
      <c r="B629" s="273" t="s">
        <v>522</v>
      </c>
      <c r="C629" s="276">
        <v>38969</v>
      </c>
      <c r="D629" s="273" t="s">
        <v>517</v>
      </c>
      <c r="E629" s="277">
        <v>31</v>
      </c>
      <c r="F629" s="274">
        <v>480500000</v>
      </c>
      <c r="G629" s="273" t="s">
        <v>512</v>
      </c>
    </row>
    <row r="630" spans="1:7">
      <c r="A630" s="273">
        <v>635</v>
      </c>
      <c r="B630" s="273" t="s">
        <v>508</v>
      </c>
      <c r="C630" s="276">
        <v>38100</v>
      </c>
      <c r="D630" s="273" t="s">
        <v>519</v>
      </c>
      <c r="E630" s="277">
        <v>6</v>
      </c>
      <c r="F630" s="274">
        <v>36000000</v>
      </c>
      <c r="G630" s="273" t="s">
        <v>512</v>
      </c>
    </row>
    <row r="631" spans="1:7">
      <c r="A631" s="273">
        <v>636</v>
      </c>
      <c r="B631" s="273" t="s">
        <v>510</v>
      </c>
      <c r="C631" s="276">
        <v>38650</v>
      </c>
      <c r="D631" s="273" t="s">
        <v>511</v>
      </c>
      <c r="E631" s="277">
        <v>-6</v>
      </c>
      <c r="F631" s="274">
        <v>43200000</v>
      </c>
      <c r="G631" s="273" t="s">
        <v>494</v>
      </c>
    </row>
    <row r="632" spans="1:7">
      <c r="A632" s="273">
        <v>637</v>
      </c>
      <c r="B632" s="273" t="s">
        <v>510</v>
      </c>
      <c r="C632" s="276">
        <v>38540</v>
      </c>
      <c r="D632" s="273" t="s">
        <v>517</v>
      </c>
      <c r="E632" s="277">
        <v>14</v>
      </c>
      <c r="F632" s="274">
        <v>98000000</v>
      </c>
      <c r="G632" s="273" t="s">
        <v>512</v>
      </c>
    </row>
    <row r="633" spans="1:7">
      <c r="A633" s="273">
        <v>638</v>
      </c>
      <c r="B633" s="273" t="s">
        <v>510</v>
      </c>
      <c r="C633" s="276">
        <v>38199</v>
      </c>
      <c r="D633" s="273" t="s">
        <v>519</v>
      </c>
      <c r="E633" s="277">
        <v>94</v>
      </c>
      <c r="F633" s="274">
        <v>8836000000</v>
      </c>
      <c r="G633" s="273" t="s">
        <v>487</v>
      </c>
    </row>
    <row r="634" spans="1:7">
      <c r="A634" s="273">
        <v>639</v>
      </c>
      <c r="B634" s="273" t="s">
        <v>522</v>
      </c>
      <c r="C634" s="276">
        <v>38562</v>
      </c>
      <c r="D634" s="273" t="s">
        <v>519</v>
      </c>
      <c r="E634" s="277">
        <v>70</v>
      </c>
      <c r="F634" s="274">
        <v>4900000000</v>
      </c>
      <c r="G634" s="273" t="s">
        <v>487</v>
      </c>
    </row>
    <row r="635" spans="1:7">
      <c r="A635" s="273">
        <v>640</v>
      </c>
      <c r="B635" s="273" t="s">
        <v>520</v>
      </c>
      <c r="C635" s="276">
        <v>38298</v>
      </c>
      <c r="D635" s="273" t="s">
        <v>509</v>
      </c>
      <c r="E635" s="277">
        <v>-8</v>
      </c>
      <c r="F635" s="274">
        <v>12800000</v>
      </c>
      <c r="G635" s="273" t="s">
        <v>494</v>
      </c>
    </row>
    <row r="636" spans="1:7">
      <c r="A636" s="273">
        <v>641</v>
      </c>
      <c r="B636" s="273" t="s">
        <v>520</v>
      </c>
      <c r="C636" s="276">
        <v>39024</v>
      </c>
      <c r="D636" s="273" t="s">
        <v>509</v>
      </c>
      <c r="E636" s="277">
        <v>-8</v>
      </c>
      <c r="F636" s="274">
        <v>12800000</v>
      </c>
      <c r="G636" s="273" t="s">
        <v>494</v>
      </c>
    </row>
    <row r="637" spans="1:7">
      <c r="A637" s="273">
        <v>642</v>
      </c>
      <c r="B637" s="273" t="s">
        <v>513</v>
      </c>
      <c r="C637" s="276">
        <v>38716</v>
      </c>
      <c r="D637" s="273" t="s">
        <v>519</v>
      </c>
      <c r="E637" s="277">
        <v>2</v>
      </c>
      <c r="F637" s="274">
        <v>4000000</v>
      </c>
      <c r="G637" s="273" t="s">
        <v>512</v>
      </c>
    </row>
    <row r="638" spans="1:7">
      <c r="A638" s="273">
        <v>643</v>
      </c>
      <c r="B638" s="273" t="s">
        <v>510</v>
      </c>
      <c r="C638" s="276">
        <v>37990</v>
      </c>
      <c r="D638" s="273" t="s">
        <v>514</v>
      </c>
      <c r="E638" s="277">
        <v>10</v>
      </c>
      <c r="F638" s="274">
        <v>20000000</v>
      </c>
      <c r="G638" s="273" t="s">
        <v>494</v>
      </c>
    </row>
    <row r="639" spans="1:7">
      <c r="A639" s="273">
        <v>644</v>
      </c>
      <c r="B639" s="273" t="s">
        <v>523</v>
      </c>
      <c r="C639" s="276">
        <v>38474</v>
      </c>
      <c r="D639" s="273" t="s">
        <v>517</v>
      </c>
      <c r="E639" s="277">
        <v>51</v>
      </c>
      <c r="F639" s="274">
        <v>1300500000</v>
      </c>
      <c r="G639" s="273" t="s">
        <v>494</v>
      </c>
    </row>
    <row r="640" spans="1:7">
      <c r="A640" s="273">
        <v>645</v>
      </c>
      <c r="B640" s="273" t="s">
        <v>523</v>
      </c>
      <c r="C640" s="276">
        <v>38078</v>
      </c>
      <c r="D640" s="273" t="s">
        <v>517</v>
      </c>
      <c r="E640" s="277">
        <v>5</v>
      </c>
      <c r="F640" s="274">
        <v>12500000</v>
      </c>
      <c r="G640" s="273" t="s">
        <v>494</v>
      </c>
    </row>
    <row r="641" spans="1:7">
      <c r="A641" s="273">
        <v>646</v>
      </c>
      <c r="B641" s="273" t="s">
        <v>520</v>
      </c>
      <c r="C641" s="276">
        <v>38870</v>
      </c>
      <c r="D641" s="273" t="s">
        <v>517</v>
      </c>
      <c r="E641" s="277">
        <v>39</v>
      </c>
      <c r="F641" s="274">
        <v>760500000</v>
      </c>
      <c r="G641" s="273" t="s">
        <v>494</v>
      </c>
    </row>
    <row r="642" spans="1:7">
      <c r="A642" s="273">
        <v>647</v>
      </c>
      <c r="B642" s="273" t="s">
        <v>513</v>
      </c>
      <c r="C642" s="276">
        <v>38067</v>
      </c>
      <c r="D642" s="273" t="s">
        <v>517</v>
      </c>
      <c r="E642" s="277">
        <v>20</v>
      </c>
      <c r="F642" s="274">
        <v>200000000</v>
      </c>
      <c r="G642" s="273" t="s">
        <v>490</v>
      </c>
    </row>
    <row r="643" spans="1:7">
      <c r="A643" s="273">
        <v>648</v>
      </c>
      <c r="B643" s="273" t="s">
        <v>520</v>
      </c>
      <c r="C643" s="276">
        <v>38320</v>
      </c>
      <c r="D643" s="273" t="s">
        <v>511</v>
      </c>
      <c r="E643" s="277">
        <v>29</v>
      </c>
      <c r="F643" s="274">
        <v>1009200000</v>
      </c>
      <c r="G643" s="273" t="s">
        <v>494</v>
      </c>
    </row>
    <row r="644" spans="1:7">
      <c r="A644" s="273">
        <v>649</v>
      </c>
      <c r="B644" s="273" t="s">
        <v>515</v>
      </c>
      <c r="C644" s="276">
        <v>38749</v>
      </c>
      <c r="D644" s="273" t="s">
        <v>511</v>
      </c>
      <c r="E644" s="277">
        <v>43</v>
      </c>
      <c r="F644" s="274">
        <v>2218800000</v>
      </c>
      <c r="G644" s="273" t="s">
        <v>512</v>
      </c>
    </row>
    <row r="645" spans="1:7">
      <c r="A645" s="273">
        <v>650</v>
      </c>
      <c r="B645" s="273" t="s">
        <v>513</v>
      </c>
      <c r="C645" s="276">
        <v>38232</v>
      </c>
      <c r="D645" s="273" t="s">
        <v>519</v>
      </c>
      <c r="E645" s="277">
        <v>40</v>
      </c>
      <c r="F645" s="274">
        <v>1600000000</v>
      </c>
      <c r="G645" s="273" t="s">
        <v>512</v>
      </c>
    </row>
    <row r="646" spans="1:7">
      <c r="A646" s="273">
        <v>651</v>
      </c>
      <c r="B646" s="273" t="s">
        <v>520</v>
      </c>
      <c r="C646" s="276">
        <v>38760</v>
      </c>
      <c r="D646" s="273" t="s">
        <v>511</v>
      </c>
      <c r="E646" s="277">
        <v>36</v>
      </c>
      <c r="F646" s="274">
        <v>1555200000</v>
      </c>
      <c r="G646" s="273" t="s">
        <v>494</v>
      </c>
    </row>
    <row r="647" spans="1:7">
      <c r="A647" s="273">
        <v>652</v>
      </c>
      <c r="B647" s="273" t="s">
        <v>520</v>
      </c>
      <c r="C647" s="276">
        <v>38375</v>
      </c>
      <c r="D647" s="273" t="s">
        <v>517</v>
      </c>
      <c r="E647" s="277">
        <v>88</v>
      </c>
      <c r="F647" s="274">
        <v>3872000000</v>
      </c>
      <c r="G647" s="273" t="s">
        <v>494</v>
      </c>
    </row>
    <row r="648" spans="1:7">
      <c r="A648" s="273">
        <v>653</v>
      </c>
      <c r="B648" s="273" t="s">
        <v>508</v>
      </c>
      <c r="C648" s="276">
        <v>38386</v>
      </c>
      <c r="D648" s="273" t="s">
        <v>519</v>
      </c>
      <c r="E648" s="277">
        <v>55</v>
      </c>
      <c r="F648" s="274">
        <v>3025000000</v>
      </c>
      <c r="G648" s="273" t="s">
        <v>494</v>
      </c>
    </row>
    <row r="649" spans="1:7">
      <c r="A649" s="273">
        <v>654</v>
      </c>
      <c r="B649" s="273" t="s">
        <v>522</v>
      </c>
      <c r="C649" s="276">
        <v>38342</v>
      </c>
      <c r="D649" s="273" t="s">
        <v>517</v>
      </c>
      <c r="E649" s="277">
        <v>65</v>
      </c>
      <c r="F649" s="274">
        <v>2112500000</v>
      </c>
      <c r="G649" s="273" t="s">
        <v>490</v>
      </c>
    </row>
    <row r="650" spans="1:7">
      <c r="A650" s="273">
        <v>655</v>
      </c>
      <c r="B650" s="273" t="s">
        <v>522</v>
      </c>
      <c r="C650" s="276">
        <v>38540</v>
      </c>
      <c r="D650" s="273" t="s">
        <v>509</v>
      </c>
      <c r="E650" s="277">
        <v>6</v>
      </c>
      <c r="F650" s="274">
        <v>7200000</v>
      </c>
      <c r="G650" s="273" t="s">
        <v>490</v>
      </c>
    </row>
    <row r="651" spans="1:7">
      <c r="A651" s="273">
        <v>656</v>
      </c>
      <c r="B651" s="273" t="s">
        <v>523</v>
      </c>
      <c r="C651" s="276">
        <v>38859</v>
      </c>
      <c r="D651" s="273" t="s">
        <v>511</v>
      </c>
      <c r="E651" s="277">
        <v>-1</v>
      </c>
      <c r="F651" s="274">
        <v>1200000</v>
      </c>
      <c r="G651" s="273" t="s">
        <v>512</v>
      </c>
    </row>
    <row r="652" spans="1:7">
      <c r="A652" s="273">
        <v>657</v>
      </c>
      <c r="B652" s="273" t="s">
        <v>522</v>
      </c>
      <c r="C652" s="276">
        <v>38980</v>
      </c>
      <c r="D652" s="273" t="s">
        <v>511</v>
      </c>
      <c r="E652" s="277">
        <v>32</v>
      </c>
      <c r="F652" s="274">
        <v>1228800000</v>
      </c>
      <c r="G652" s="273" t="s">
        <v>494</v>
      </c>
    </row>
    <row r="653" spans="1:7">
      <c r="A653" s="273">
        <v>658</v>
      </c>
      <c r="B653" s="273" t="s">
        <v>510</v>
      </c>
      <c r="C653" s="276">
        <v>38738</v>
      </c>
      <c r="D653" s="273" t="s">
        <v>519</v>
      </c>
      <c r="E653" s="277">
        <v>17</v>
      </c>
      <c r="F653" s="274">
        <v>289000000</v>
      </c>
      <c r="G653" s="273" t="s">
        <v>494</v>
      </c>
    </row>
    <row r="654" spans="1:7">
      <c r="A654" s="273">
        <v>659</v>
      </c>
      <c r="B654" s="273" t="s">
        <v>515</v>
      </c>
      <c r="C654" s="276">
        <v>38177</v>
      </c>
      <c r="D654" s="273" t="s">
        <v>517</v>
      </c>
      <c r="E654" s="277">
        <v>25</v>
      </c>
      <c r="F654" s="274">
        <v>312500000</v>
      </c>
      <c r="G654" s="273" t="s">
        <v>487</v>
      </c>
    </row>
    <row r="655" spans="1:7">
      <c r="A655" s="273">
        <v>660</v>
      </c>
      <c r="B655" s="273" t="s">
        <v>515</v>
      </c>
      <c r="C655" s="276">
        <v>38441</v>
      </c>
      <c r="D655" s="273" t="s">
        <v>517</v>
      </c>
      <c r="E655" s="277">
        <v>11</v>
      </c>
      <c r="F655" s="274">
        <v>60500000</v>
      </c>
      <c r="G655" s="273" t="s">
        <v>487</v>
      </c>
    </row>
    <row r="656" spans="1:7">
      <c r="A656" s="273">
        <v>661</v>
      </c>
      <c r="B656" s="273" t="s">
        <v>515</v>
      </c>
      <c r="C656" s="276">
        <v>38034</v>
      </c>
      <c r="D656" s="273" t="s">
        <v>519</v>
      </c>
      <c r="E656" s="277">
        <v>51</v>
      </c>
      <c r="F656" s="274">
        <v>2601000000</v>
      </c>
      <c r="G656" s="273" t="s">
        <v>494</v>
      </c>
    </row>
    <row r="657" spans="1:7">
      <c r="A657" s="273">
        <v>662</v>
      </c>
      <c r="B657" s="273" t="s">
        <v>520</v>
      </c>
      <c r="C657" s="276">
        <v>39024</v>
      </c>
      <c r="D657" s="273" t="s">
        <v>514</v>
      </c>
      <c r="E657" s="277">
        <v>25</v>
      </c>
      <c r="F657" s="274">
        <v>125000000</v>
      </c>
      <c r="G657" s="273" t="s">
        <v>490</v>
      </c>
    </row>
    <row r="658" spans="1:7">
      <c r="A658" s="273">
        <v>663</v>
      </c>
      <c r="B658" s="273" t="s">
        <v>510</v>
      </c>
      <c r="C658" s="276">
        <v>39035</v>
      </c>
      <c r="D658" s="273" t="s">
        <v>517</v>
      </c>
      <c r="E658" s="277">
        <v>27</v>
      </c>
      <c r="F658" s="274">
        <v>364500000</v>
      </c>
      <c r="G658" s="273" t="s">
        <v>487</v>
      </c>
    </row>
    <row r="659" spans="1:7">
      <c r="A659" s="273">
        <v>664</v>
      </c>
      <c r="B659" s="273" t="s">
        <v>508</v>
      </c>
      <c r="C659" s="276">
        <v>38518</v>
      </c>
      <c r="D659" s="273" t="s">
        <v>509</v>
      </c>
      <c r="E659" s="277">
        <v>38</v>
      </c>
      <c r="F659" s="274">
        <v>288800000</v>
      </c>
      <c r="G659" s="273" t="s">
        <v>490</v>
      </c>
    </row>
    <row r="660" spans="1:7">
      <c r="A660" s="273">
        <v>665</v>
      </c>
      <c r="B660" s="273" t="s">
        <v>518</v>
      </c>
      <c r="C660" s="276">
        <v>38980</v>
      </c>
      <c r="D660" s="273" t="s">
        <v>511</v>
      </c>
      <c r="E660" s="277">
        <v>27</v>
      </c>
      <c r="F660" s="274">
        <v>874800000</v>
      </c>
      <c r="G660" s="273" t="s">
        <v>512</v>
      </c>
    </row>
    <row r="661" spans="1:7">
      <c r="A661" s="273">
        <v>666</v>
      </c>
      <c r="B661" s="273" t="s">
        <v>522</v>
      </c>
      <c r="C661" s="276">
        <v>38881</v>
      </c>
      <c r="D661" s="273" t="s">
        <v>517</v>
      </c>
      <c r="E661" s="277">
        <v>59</v>
      </c>
      <c r="F661" s="274">
        <v>1740500000</v>
      </c>
      <c r="G661" s="273" t="s">
        <v>490</v>
      </c>
    </row>
    <row r="662" spans="1:7">
      <c r="A662" s="273">
        <v>667</v>
      </c>
      <c r="B662" s="273" t="s">
        <v>523</v>
      </c>
      <c r="C662" s="276">
        <v>38760</v>
      </c>
      <c r="D662" s="273" t="s">
        <v>511</v>
      </c>
      <c r="E662" s="277">
        <v>73</v>
      </c>
      <c r="F662" s="274">
        <v>6394800000</v>
      </c>
      <c r="G662" s="273" t="s">
        <v>490</v>
      </c>
    </row>
    <row r="663" spans="1:7">
      <c r="A663" s="273">
        <v>668</v>
      </c>
      <c r="B663" s="273" t="s">
        <v>516</v>
      </c>
      <c r="C663" s="276">
        <v>38595</v>
      </c>
      <c r="D663" s="273" t="s">
        <v>517</v>
      </c>
      <c r="E663" s="277">
        <v>43</v>
      </c>
      <c r="F663" s="274">
        <v>924500000</v>
      </c>
      <c r="G663" s="273" t="s">
        <v>512</v>
      </c>
    </row>
    <row r="664" spans="1:7">
      <c r="A664" s="273">
        <v>669</v>
      </c>
      <c r="B664" s="273" t="s">
        <v>518</v>
      </c>
      <c r="C664" s="276">
        <v>38903</v>
      </c>
      <c r="D664" s="273" t="s">
        <v>519</v>
      </c>
      <c r="E664" s="277">
        <v>51</v>
      </c>
      <c r="F664" s="274">
        <v>2601000000</v>
      </c>
      <c r="G664" s="273" t="s">
        <v>490</v>
      </c>
    </row>
    <row r="665" spans="1:7">
      <c r="A665" s="273">
        <v>670</v>
      </c>
      <c r="B665" s="273" t="s">
        <v>508</v>
      </c>
      <c r="C665" s="276">
        <v>38243</v>
      </c>
      <c r="D665" s="273" t="s">
        <v>509</v>
      </c>
      <c r="E665" s="277">
        <v>32</v>
      </c>
      <c r="F665" s="274">
        <v>204800000</v>
      </c>
      <c r="G665" s="273" t="s">
        <v>512</v>
      </c>
    </row>
    <row r="666" spans="1:7">
      <c r="A666" s="273">
        <v>671</v>
      </c>
      <c r="B666" s="273" t="s">
        <v>515</v>
      </c>
      <c r="C666" s="276">
        <v>38815</v>
      </c>
      <c r="D666" s="273" t="s">
        <v>509</v>
      </c>
      <c r="E666" s="277">
        <v>89</v>
      </c>
      <c r="F666" s="274">
        <v>1584200000</v>
      </c>
      <c r="G666" s="273" t="s">
        <v>512</v>
      </c>
    </row>
    <row r="667" spans="1:7">
      <c r="A667" s="273">
        <v>672</v>
      </c>
      <c r="B667" s="273" t="s">
        <v>522</v>
      </c>
      <c r="C667" s="276">
        <v>38683</v>
      </c>
      <c r="D667" s="273" t="s">
        <v>519</v>
      </c>
      <c r="E667" s="277">
        <v>-1</v>
      </c>
      <c r="F667" s="274">
        <v>1000000</v>
      </c>
      <c r="G667" s="273" t="s">
        <v>487</v>
      </c>
    </row>
    <row r="668" spans="1:7">
      <c r="A668" s="273">
        <v>673</v>
      </c>
      <c r="B668" s="273" t="s">
        <v>510</v>
      </c>
      <c r="C668" s="276">
        <v>38793</v>
      </c>
      <c r="D668" s="273" t="s">
        <v>517</v>
      </c>
      <c r="E668" s="277">
        <v>26</v>
      </c>
      <c r="F668" s="274">
        <v>338000000</v>
      </c>
      <c r="G668" s="273" t="s">
        <v>487</v>
      </c>
    </row>
    <row r="669" spans="1:7">
      <c r="A669" s="273">
        <v>674</v>
      </c>
      <c r="B669" s="273" t="s">
        <v>522</v>
      </c>
      <c r="C669" s="276">
        <v>38408</v>
      </c>
      <c r="D669" s="273" t="s">
        <v>511</v>
      </c>
      <c r="E669" s="277">
        <v>56</v>
      </c>
      <c r="F669" s="274">
        <v>3763200000</v>
      </c>
      <c r="G669" s="273" t="s">
        <v>512</v>
      </c>
    </row>
    <row r="670" spans="1:7">
      <c r="A670" s="273">
        <v>675</v>
      </c>
      <c r="B670" s="273" t="s">
        <v>508</v>
      </c>
      <c r="C670" s="276">
        <v>38221</v>
      </c>
      <c r="D670" s="273" t="s">
        <v>509</v>
      </c>
      <c r="E670" s="277">
        <v>10</v>
      </c>
      <c r="F670" s="274">
        <v>20000000</v>
      </c>
      <c r="G670" s="273" t="s">
        <v>512</v>
      </c>
    </row>
    <row r="671" spans="1:7">
      <c r="A671" s="273">
        <v>676</v>
      </c>
      <c r="B671" s="273" t="s">
        <v>510</v>
      </c>
      <c r="C671" s="276">
        <v>38023</v>
      </c>
      <c r="D671" s="273" t="s">
        <v>514</v>
      </c>
      <c r="E671" s="277">
        <v>8</v>
      </c>
      <c r="F671" s="274">
        <v>12800000</v>
      </c>
      <c r="G671" s="273" t="s">
        <v>487</v>
      </c>
    </row>
    <row r="672" spans="1:7">
      <c r="A672" s="273">
        <v>677</v>
      </c>
      <c r="B672" s="273" t="s">
        <v>516</v>
      </c>
      <c r="C672" s="276">
        <v>38474</v>
      </c>
      <c r="D672" s="273" t="s">
        <v>517</v>
      </c>
      <c r="E672" s="277">
        <v>75</v>
      </c>
      <c r="F672" s="274">
        <v>2812500000</v>
      </c>
      <c r="G672" s="273" t="s">
        <v>494</v>
      </c>
    </row>
    <row r="673" spans="1:7">
      <c r="A673" s="273">
        <v>678</v>
      </c>
      <c r="B673" s="273" t="s">
        <v>522</v>
      </c>
      <c r="C673" s="276">
        <v>38386</v>
      </c>
      <c r="D673" s="273" t="s">
        <v>511</v>
      </c>
      <c r="E673" s="277">
        <v>79</v>
      </c>
      <c r="F673" s="274">
        <v>7489200000</v>
      </c>
      <c r="G673" s="273" t="s">
        <v>487</v>
      </c>
    </row>
    <row r="674" spans="1:7">
      <c r="A674" s="273">
        <v>679</v>
      </c>
      <c r="B674" s="273" t="s">
        <v>516</v>
      </c>
      <c r="C674" s="276">
        <v>38485</v>
      </c>
      <c r="D674" s="273" t="s">
        <v>511</v>
      </c>
      <c r="E674" s="277">
        <v>25</v>
      </c>
      <c r="F674" s="274">
        <v>750000000</v>
      </c>
      <c r="G674" s="273" t="s">
        <v>494</v>
      </c>
    </row>
    <row r="675" spans="1:7">
      <c r="A675" s="273">
        <v>680</v>
      </c>
      <c r="B675" s="273" t="s">
        <v>518</v>
      </c>
      <c r="C675" s="276">
        <v>39002</v>
      </c>
      <c r="D675" s="273" t="s">
        <v>509</v>
      </c>
      <c r="E675" s="277">
        <v>22</v>
      </c>
      <c r="F675" s="274">
        <v>96800000</v>
      </c>
      <c r="G675" s="273" t="s">
        <v>487</v>
      </c>
    </row>
    <row r="676" spans="1:7">
      <c r="A676" s="273">
        <v>681</v>
      </c>
      <c r="B676" s="273" t="s">
        <v>508</v>
      </c>
      <c r="C676" s="276">
        <v>38243</v>
      </c>
      <c r="D676" s="273" t="s">
        <v>514</v>
      </c>
      <c r="E676" s="277">
        <v>88</v>
      </c>
      <c r="F676" s="274">
        <v>1548800000</v>
      </c>
      <c r="G676" s="273" t="s">
        <v>490</v>
      </c>
    </row>
    <row r="677" spans="1:7">
      <c r="A677" s="273">
        <v>682</v>
      </c>
      <c r="B677" s="273" t="s">
        <v>520</v>
      </c>
      <c r="C677" s="276">
        <v>38298</v>
      </c>
      <c r="D677" s="273" t="s">
        <v>511</v>
      </c>
      <c r="E677" s="277">
        <v>94</v>
      </c>
      <c r="F677" s="274">
        <v>10603200000</v>
      </c>
      <c r="G677" s="273" t="s">
        <v>512</v>
      </c>
    </row>
    <row r="678" spans="1:7">
      <c r="A678" s="273">
        <v>683</v>
      </c>
      <c r="B678" s="273" t="s">
        <v>522</v>
      </c>
      <c r="C678" s="276">
        <v>38628</v>
      </c>
      <c r="D678" s="273" t="s">
        <v>519</v>
      </c>
      <c r="E678" s="277">
        <v>58</v>
      </c>
      <c r="F678" s="274">
        <v>3364000000</v>
      </c>
      <c r="G678" s="273" t="s">
        <v>494</v>
      </c>
    </row>
    <row r="679" spans="1:7">
      <c r="A679" s="273">
        <v>684</v>
      </c>
      <c r="B679" s="273" t="s">
        <v>520</v>
      </c>
      <c r="C679" s="276">
        <v>38507</v>
      </c>
      <c r="D679" s="273" t="s">
        <v>509</v>
      </c>
      <c r="E679" s="277">
        <v>66</v>
      </c>
      <c r="F679" s="274">
        <v>871200000</v>
      </c>
      <c r="G679" s="273" t="s">
        <v>494</v>
      </c>
    </row>
    <row r="680" spans="1:7">
      <c r="A680" s="273">
        <v>685</v>
      </c>
      <c r="B680" s="273" t="s">
        <v>522</v>
      </c>
      <c r="C680" s="276">
        <v>38936</v>
      </c>
      <c r="D680" s="273" t="s">
        <v>517</v>
      </c>
      <c r="E680" s="277">
        <v>82</v>
      </c>
      <c r="F680" s="274">
        <v>3362000000</v>
      </c>
      <c r="G680" s="273" t="s">
        <v>490</v>
      </c>
    </row>
    <row r="681" spans="1:7">
      <c r="A681" s="273">
        <v>686</v>
      </c>
      <c r="B681" s="273" t="s">
        <v>510</v>
      </c>
      <c r="C681" s="276">
        <v>38991</v>
      </c>
      <c r="D681" s="273" t="s">
        <v>511</v>
      </c>
      <c r="E681" s="277">
        <v>94</v>
      </c>
      <c r="F681" s="274">
        <v>10603200000</v>
      </c>
      <c r="G681" s="273" t="s">
        <v>494</v>
      </c>
    </row>
    <row r="682" spans="1:7">
      <c r="A682" s="273">
        <v>687</v>
      </c>
      <c r="B682" s="273" t="s">
        <v>513</v>
      </c>
      <c r="C682" s="276">
        <v>39079</v>
      </c>
      <c r="D682" s="273" t="s">
        <v>509</v>
      </c>
      <c r="E682" s="277">
        <v>27</v>
      </c>
      <c r="F682" s="274">
        <v>145800000</v>
      </c>
      <c r="G682" s="273" t="s">
        <v>490</v>
      </c>
    </row>
    <row r="683" spans="1:7">
      <c r="A683" s="273">
        <v>688</v>
      </c>
      <c r="B683" s="273" t="s">
        <v>508</v>
      </c>
      <c r="C683" s="276">
        <v>38089</v>
      </c>
      <c r="D683" s="273" t="s">
        <v>514</v>
      </c>
      <c r="E683" s="277">
        <v>56</v>
      </c>
      <c r="F683" s="274">
        <v>627200000</v>
      </c>
      <c r="G683" s="273" t="s">
        <v>512</v>
      </c>
    </row>
    <row r="684" spans="1:7">
      <c r="A684" s="273">
        <v>689</v>
      </c>
      <c r="B684" s="273" t="s">
        <v>520</v>
      </c>
      <c r="C684" s="276">
        <v>38826</v>
      </c>
      <c r="D684" s="273" t="s">
        <v>519</v>
      </c>
      <c r="E684" s="277">
        <v>82</v>
      </c>
      <c r="F684" s="274">
        <v>6724000000</v>
      </c>
      <c r="G684" s="273" t="s">
        <v>494</v>
      </c>
    </row>
    <row r="685" spans="1:7">
      <c r="A685" s="273">
        <v>690</v>
      </c>
      <c r="B685" s="273" t="s">
        <v>520</v>
      </c>
      <c r="C685" s="276">
        <v>38606</v>
      </c>
      <c r="D685" s="273" t="s">
        <v>519</v>
      </c>
      <c r="E685" s="277">
        <v>7</v>
      </c>
      <c r="F685" s="274">
        <v>49000000</v>
      </c>
      <c r="G685" s="273" t="s">
        <v>494</v>
      </c>
    </row>
    <row r="686" spans="1:7">
      <c r="A686" s="273">
        <v>691</v>
      </c>
      <c r="B686" s="273" t="s">
        <v>508</v>
      </c>
      <c r="C686" s="276">
        <v>38727</v>
      </c>
      <c r="D686" s="273" t="s">
        <v>509</v>
      </c>
      <c r="E686" s="277">
        <v>25</v>
      </c>
      <c r="F686" s="274">
        <v>125000000</v>
      </c>
      <c r="G686" s="273" t="s">
        <v>490</v>
      </c>
    </row>
    <row r="687" spans="1:7">
      <c r="A687" s="273">
        <v>692</v>
      </c>
      <c r="B687" s="273" t="s">
        <v>513</v>
      </c>
      <c r="C687" s="276">
        <v>39079</v>
      </c>
      <c r="D687" s="273" t="s">
        <v>511</v>
      </c>
      <c r="E687" s="277">
        <v>15</v>
      </c>
      <c r="F687" s="274">
        <v>270000000</v>
      </c>
      <c r="G687" s="273" t="s">
        <v>494</v>
      </c>
    </row>
    <row r="688" spans="1:7">
      <c r="A688" s="273">
        <v>693</v>
      </c>
      <c r="B688" s="273" t="s">
        <v>522</v>
      </c>
      <c r="C688" s="276">
        <v>38265</v>
      </c>
      <c r="D688" s="273" t="s">
        <v>511</v>
      </c>
      <c r="E688" s="277">
        <v>39</v>
      </c>
      <c r="F688" s="274">
        <v>1825200000</v>
      </c>
      <c r="G688" s="273" t="s">
        <v>494</v>
      </c>
    </row>
    <row r="689" spans="1:7">
      <c r="A689" s="273">
        <v>694</v>
      </c>
      <c r="B689" s="273" t="s">
        <v>508</v>
      </c>
      <c r="C689" s="276">
        <v>38628</v>
      </c>
      <c r="D689" s="273" t="s">
        <v>509</v>
      </c>
      <c r="E689" s="277">
        <v>22</v>
      </c>
      <c r="F689" s="274">
        <v>96800000</v>
      </c>
      <c r="G689" s="273" t="s">
        <v>512</v>
      </c>
    </row>
    <row r="690" spans="1:7">
      <c r="A690" s="273">
        <v>695</v>
      </c>
      <c r="B690" s="273" t="s">
        <v>515</v>
      </c>
      <c r="C690" s="276">
        <v>38430</v>
      </c>
      <c r="D690" s="273" t="s">
        <v>514</v>
      </c>
      <c r="E690" s="277">
        <v>0</v>
      </c>
      <c r="F690" s="274">
        <v>0</v>
      </c>
      <c r="G690" s="273" t="s">
        <v>490</v>
      </c>
    </row>
    <row r="691" spans="1:7">
      <c r="A691" s="273">
        <v>696</v>
      </c>
      <c r="B691" s="273" t="s">
        <v>508</v>
      </c>
      <c r="C691" s="276">
        <v>38188</v>
      </c>
      <c r="D691" s="273" t="s">
        <v>519</v>
      </c>
      <c r="E691" s="277">
        <v>47</v>
      </c>
      <c r="F691" s="274">
        <v>2209000000</v>
      </c>
      <c r="G691" s="273" t="s">
        <v>494</v>
      </c>
    </row>
    <row r="692" spans="1:7">
      <c r="A692" s="273">
        <v>697</v>
      </c>
      <c r="B692" s="273" t="s">
        <v>522</v>
      </c>
      <c r="C692" s="276">
        <v>38782</v>
      </c>
      <c r="D692" s="273" t="s">
        <v>514</v>
      </c>
      <c r="E692" s="277">
        <v>36</v>
      </c>
      <c r="F692" s="274">
        <v>259200000</v>
      </c>
      <c r="G692" s="273" t="s">
        <v>487</v>
      </c>
    </row>
    <row r="693" spans="1:7">
      <c r="A693" s="273">
        <v>698</v>
      </c>
      <c r="B693" s="273" t="s">
        <v>522</v>
      </c>
      <c r="C693" s="276">
        <v>38243</v>
      </c>
      <c r="D693" s="273" t="s">
        <v>517</v>
      </c>
      <c r="E693" s="277">
        <v>46</v>
      </c>
      <c r="F693" s="274">
        <v>1058000000</v>
      </c>
      <c r="G693" s="273" t="s">
        <v>490</v>
      </c>
    </row>
    <row r="694" spans="1:7">
      <c r="A694" s="273">
        <v>699</v>
      </c>
      <c r="B694" s="273" t="s">
        <v>520</v>
      </c>
      <c r="C694" s="276">
        <v>38837</v>
      </c>
      <c r="D694" s="273" t="s">
        <v>517</v>
      </c>
      <c r="E694" s="277">
        <v>84</v>
      </c>
      <c r="F694" s="274">
        <v>3528000000</v>
      </c>
      <c r="G694" s="273" t="s">
        <v>487</v>
      </c>
    </row>
    <row r="695" spans="1:7">
      <c r="A695" s="273">
        <v>700</v>
      </c>
      <c r="B695" s="273" t="s">
        <v>518</v>
      </c>
      <c r="C695" s="276">
        <v>38067</v>
      </c>
      <c r="D695" s="273" t="s">
        <v>509</v>
      </c>
      <c r="E695" s="277">
        <v>38</v>
      </c>
      <c r="F695" s="274">
        <v>288800000</v>
      </c>
      <c r="G695" s="273" t="s">
        <v>487</v>
      </c>
    </row>
    <row r="696" spans="1:7">
      <c r="A696" s="273">
        <v>701</v>
      </c>
      <c r="B696" s="273" t="s">
        <v>508</v>
      </c>
      <c r="C696" s="276">
        <v>38133</v>
      </c>
      <c r="D696" s="273" t="s">
        <v>509</v>
      </c>
      <c r="E696" s="277">
        <v>13</v>
      </c>
      <c r="F696" s="274">
        <v>33800000</v>
      </c>
      <c r="G696" s="273" t="s">
        <v>487</v>
      </c>
    </row>
    <row r="697" spans="1:7">
      <c r="A697" s="273">
        <v>702</v>
      </c>
      <c r="B697" s="273" t="s">
        <v>520</v>
      </c>
      <c r="C697" s="276">
        <v>38826</v>
      </c>
      <c r="D697" s="273" t="s">
        <v>511</v>
      </c>
      <c r="E697" s="277">
        <v>40</v>
      </c>
      <c r="F697" s="274">
        <v>1920000000</v>
      </c>
      <c r="G697" s="273" t="s">
        <v>512</v>
      </c>
    </row>
    <row r="698" spans="1:7">
      <c r="A698" s="273">
        <v>703</v>
      </c>
      <c r="B698" s="273" t="s">
        <v>516</v>
      </c>
      <c r="C698" s="276">
        <v>38155</v>
      </c>
      <c r="D698" s="273" t="s">
        <v>514</v>
      </c>
      <c r="E698" s="277">
        <v>46</v>
      </c>
      <c r="F698" s="274">
        <v>423200000</v>
      </c>
      <c r="G698" s="273" t="s">
        <v>512</v>
      </c>
    </row>
    <row r="699" spans="1:7">
      <c r="A699" s="273">
        <v>704</v>
      </c>
      <c r="B699" s="273" t="s">
        <v>523</v>
      </c>
      <c r="C699" s="276">
        <v>38199</v>
      </c>
      <c r="D699" s="273" t="s">
        <v>517</v>
      </c>
      <c r="E699" s="277">
        <v>11</v>
      </c>
      <c r="F699" s="274">
        <v>60500000</v>
      </c>
      <c r="G699" s="273" t="s">
        <v>487</v>
      </c>
    </row>
    <row r="700" spans="1:7">
      <c r="A700" s="273">
        <v>705</v>
      </c>
      <c r="B700" s="273" t="s">
        <v>513</v>
      </c>
      <c r="C700" s="276">
        <v>38518</v>
      </c>
      <c r="D700" s="273" t="s">
        <v>509</v>
      </c>
      <c r="E700" s="277">
        <v>-1</v>
      </c>
      <c r="F700" s="274">
        <v>200000</v>
      </c>
      <c r="G700" s="273" t="s">
        <v>490</v>
      </c>
    </row>
    <row r="701" spans="1:7">
      <c r="A701" s="273">
        <v>706</v>
      </c>
      <c r="B701" s="273" t="s">
        <v>513</v>
      </c>
      <c r="C701" s="276">
        <v>38056</v>
      </c>
      <c r="D701" s="273" t="s">
        <v>509</v>
      </c>
      <c r="E701" s="277">
        <v>32</v>
      </c>
      <c r="F701" s="274">
        <v>204800000</v>
      </c>
      <c r="G701" s="273" t="s">
        <v>487</v>
      </c>
    </row>
    <row r="702" spans="1:7">
      <c r="A702" s="273">
        <v>707</v>
      </c>
      <c r="B702" s="273" t="s">
        <v>523</v>
      </c>
      <c r="C702" s="276">
        <v>38001</v>
      </c>
      <c r="D702" s="273" t="s">
        <v>511</v>
      </c>
      <c r="E702" s="277">
        <v>78</v>
      </c>
      <c r="F702" s="274">
        <v>7300800000</v>
      </c>
      <c r="G702" s="273" t="s">
        <v>512</v>
      </c>
    </row>
    <row r="703" spans="1:7">
      <c r="A703" s="273">
        <v>708</v>
      </c>
      <c r="B703" s="273" t="s">
        <v>513</v>
      </c>
      <c r="C703" s="276">
        <v>38375</v>
      </c>
      <c r="D703" s="273" t="s">
        <v>514</v>
      </c>
      <c r="E703" s="277">
        <v>71</v>
      </c>
      <c r="F703" s="274">
        <v>1008200000</v>
      </c>
      <c r="G703" s="273" t="s">
        <v>487</v>
      </c>
    </row>
    <row r="704" spans="1:7">
      <c r="A704" s="273">
        <v>709</v>
      </c>
      <c r="B704" s="273" t="s">
        <v>516</v>
      </c>
      <c r="C704" s="276">
        <v>38100</v>
      </c>
      <c r="D704" s="273" t="s">
        <v>509</v>
      </c>
      <c r="E704" s="277">
        <v>36</v>
      </c>
      <c r="F704" s="274">
        <v>259200000</v>
      </c>
      <c r="G704" s="273" t="s">
        <v>512</v>
      </c>
    </row>
    <row r="705" spans="1:7">
      <c r="A705" s="273">
        <v>710</v>
      </c>
      <c r="B705" s="273" t="s">
        <v>522</v>
      </c>
      <c r="C705" s="276">
        <v>38221</v>
      </c>
      <c r="D705" s="273" t="s">
        <v>519</v>
      </c>
      <c r="E705" s="277">
        <v>79</v>
      </c>
      <c r="F705" s="274">
        <v>6241000000</v>
      </c>
      <c r="G705" s="273" t="s">
        <v>490</v>
      </c>
    </row>
    <row r="706" spans="1:7">
      <c r="A706" s="273">
        <v>711</v>
      </c>
      <c r="B706" s="273" t="s">
        <v>513</v>
      </c>
      <c r="C706" s="276">
        <v>38573</v>
      </c>
      <c r="D706" s="273" t="s">
        <v>514</v>
      </c>
      <c r="E706" s="277">
        <v>92</v>
      </c>
      <c r="F706" s="274">
        <v>1692800000</v>
      </c>
      <c r="G706" s="273" t="s">
        <v>490</v>
      </c>
    </row>
    <row r="707" spans="1:7">
      <c r="A707" s="273">
        <v>712</v>
      </c>
      <c r="B707" s="273" t="s">
        <v>510</v>
      </c>
      <c r="C707" s="276">
        <v>38001</v>
      </c>
      <c r="D707" s="273" t="s">
        <v>511</v>
      </c>
      <c r="E707" s="277">
        <v>38</v>
      </c>
      <c r="F707" s="274">
        <v>1732800000</v>
      </c>
      <c r="G707" s="273" t="s">
        <v>512</v>
      </c>
    </row>
    <row r="708" spans="1:7">
      <c r="A708" s="273">
        <v>713</v>
      </c>
      <c r="B708" s="273" t="s">
        <v>508</v>
      </c>
      <c r="C708" s="276">
        <v>39057</v>
      </c>
      <c r="D708" s="273" t="s">
        <v>519</v>
      </c>
      <c r="E708" s="277">
        <v>50</v>
      </c>
      <c r="F708" s="274">
        <v>2500000000</v>
      </c>
      <c r="G708" s="273" t="s">
        <v>487</v>
      </c>
    </row>
    <row r="709" spans="1:7">
      <c r="A709" s="273">
        <v>714</v>
      </c>
      <c r="B709" s="273" t="s">
        <v>518</v>
      </c>
      <c r="C709" s="276">
        <v>38771</v>
      </c>
      <c r="D709" s="273" t="s">
        <v>511</v>
      </c>
      <c r="E709" s="277">
        <v>31</v>
      </c>
      <c r="F709" s="274">
        <v>1153200000</v>
      </c>
      <c r="G709" s="273" t="s">
        <v>490</v>
      </c>
    </row>
    <row r="710" spans="1:7">
      <c r="A710" s="273">
        <v>715</v>
      </c>
      <c r="B710" s="273" t="s">
        <v>522</v>
      </c>
      <c r="C710" s="276">
        <v>38881</v>
      </c>
      <c r="D710" s="273" t="s">
        <v>509</v>
      </c>
      <c r="E710" s="277">
        <v>9</v>
      </c>
      <c r="F710" s="274">
        <v>16200000</v>
      </c>
      <c r="G710" s="273" t="s">
        <v>487</v>
      </c>
    </row>
    <row r="711" spans="1:7">
      <c r="A711" s="273">
        <v>716</v>
      </c>
      <c r="B711" s="273" t="s">
        <v>510</v>
      </c>
      <c r="C711" s="276">
        <v>38408</v>
      </c>
      <c r="D711" s="273" t="s">
        <v>517</v>
      </c>
      <c r="E711" s="277">
        <v>24</v>
      </c>
      <c r="F711" s="274">
        <v>288000000</v>
      </c>
      <c r="G711" s="273" t="s">
        <v>490</v>
      </c>
    </row>
    <row r="712" spans="1:7">
      <c r="A712" s="273">
        <v>717</v>
      </c>
      <c r="B712" s="273" t="s">
        <v>513</v>
      </c>
      <c r="C712" s="276">
        <v>38364</v>
      </c>
      <c r="D712" s="273" t="s">
        <v>509</v>
      </c>
      <c r="E712" s="277">
        <v>50</v>
      </c>
      <c r="F712" s="274">
        <v>500000000</v>
      </c>
      <c r="G712" s="273" t="s">
        <v>490</v>
      </c>
    </row>
    <row r="713" spans="1:7">
      <c r="A713" s="273">
        <v>718</v>
      </c>
      <c r="B713" s="273" t="s">
        <v>522</v>
      </c>
      <c r="C713" s="276">
        <v>38760</v>
      </c>
      <c r="D713" s="273" t="s">
        <v>514</v>
      </c>
      <c r="E713" s="277">
        <v>32</v>
      </c>
      <c r="F713" s="274">
        <v>204800000</v>
      </c>
      <c r="G713" s="273" t="s">
        <v>490</v>
      </c>
    </row>
    <row r="714" spans="1:7">
      <c r="A714" s="273">
        <v>719</v>
      </c>
      <c r="B714" s="273" t="s">
        <v>523</v>
      </c>
      <c r="C714" s="276">
        <v>38243</v>
      </c>
      <c r="D714" s="273" t="s">
        <v>511</v>
      </c>
      <c r="E714" s="277">
        <v>71</v>
      </c>
      <c r="F714" s="274">
        <v>6049200000</v>
      </c>
      <c r="G714" s="273" t="s">
        <v>494</v>
      </c>
    </row>
    <row r="715" spans="1:7">
      <c r="A715" s="273">
        <v>720</v>
      </c>
      <c r="B715" s="273" t="s">
        <v>518</v>
      </c>
      <c r="C715" s="276">
        <v>39024</v>
      </c>
      <c r="D715" s="273" t="s">
        <v>519</v>
      </c>
      <c r="E715" s="277">
        <v>28</v>
      </c>
      <c r="F715" s="274">
        <v>784000000</v>
      </c>
      <c r="G715" s="273" t="s">
        <v>494</v>
      </c>
    </row>
    <row r="716" spans="1:7">
      <c r="A716" s="273">
        <v>721</v>
      </c>
      <c r="B716" s="273" t="s">
        <v>513</v>
      </c>
      <c r="C716" s="276">
        <v>39013</v>
      </c>
      <c r="D716" s="273" t="s">
        <v>509</v>
      </c>
      <c r="E716" s="277">
        <v>40</v>
      </c>
      <c r="F716" s="274">
        <v>320000000</v>
      </c>
      <c r="G716" s="273" t="s">
        <v>487</v>
      </c>
    </row>
    <row r="717" spans="1:7">
      <c r="A717" s="273">
        <v>722</v>
      </c>
      <c r="B717" s="273" t="s">
        <v>518</v>
      </c>
      <c r="C717" s="276">
        <v>38001</v>
      </c>
      <c r="D717" s="273" t="s">
        <v>517</v>
      </c>
      <c r="E717" s="277">
        <v>75</v>
      </c>
      <c r="F717" s="274">
        <v>2812500000</v>
      </c>
      <c r="G717" s="273" t="s">
        <v>487</v>
      </c>
    </row>
    <row r="718" spans="1:7">
      <c r="A718" s="273">
        <v>723</v>
      </c>
      <c r="B718" s="273" t="s">
        <v>515</v>
      </c>
      <c r="C718" s="276">
        <v>38221</v>
      </c>
      <c r="D718" s="273" t="s">
        <v>509</v>
      </c>
      <c r="E718" s="277">
        <v>30</v>
      </c>
      <c r="F718" s="274">
        <v>180000000</v>
      </c>
      <c r="G718" s="273" t="s">
        <v>512</v>
      </c>
    </row>
    <row r="719" spans="1:7">
      <c r="A719" s="273">
        <v>724</v>
      </c>
      <c r="B719" s="273" t="s">
        <v>522</v>
      </c>
      <c r="C719" s="276">
        <v>38694</v>
      </c>
      <c r="D719" s="273" t="s">
        <v>509</v>
      </c>
      <c r="E719" s="277">
        <v>78</v>
      </c>
      <c r="F719" s="274">
        <v>1216800000</v>
      </c>
      <c r="G719" s="273" t="s">
        <v>494</v>
      </c>
    </row>
    <row r="720" spans="1:7">
      <c r="A720" s="273">
        <v>725</v>
      </c>
      <c r="B720" s="273" t="s">
        <v>516</v>
      </c>
      <c r="C720" s="276">
        <v>38573</v>
      </c>
      <c r="D720" s="273" t="s">
        <v>519</v>
      </c>
      <c r="E720" s="277">
        <v>15</v>
      </c>
      <c r="F720" s="274">
        <v>225000000</v>
      </c>
      <c r="G720" s="273" t="s">
        <v>494</v>
      </c>
    </row>
    <row r="721" spans="1:7">
      <c r="A721" s="273">
        <v>726</v>
      </c>
      <c r="B721" s="273" t="s">
        <v>518</v>
      </c>
      <c r="C721" s="276">
        <v>38298</v>
      </c>
      <c r="D721" s="273" t="s">
        <v>514</v>
      </c>
      <c r="E721" s="277">
        <v>30</v>
      </c>
      <c r="F721" s="274">
        <v>180000000</v>
      </c>
      <c r="G721" s="273" t="s">
        <v>490</v>
      </c>
    </row>
    <row r="722" spans="1:7">
      <c r="A722" s="273">
        <v>727</v>
      </c>
      <c r="B722" s="273" t="s">
        <v>515</v>
      </c>
      <c r="C722" s="276">
        <v>38628</v>
      </c>
      <c r="D722" s="273" t="s">
        <v>511</v>
      </c>
      <c r="E722" s="277">
        <v>27</v>
      </c>
      <c r="F722" s="274">
        <v>874800000</v>
      </c>
      <c r="G722" s="273" t="s">
        <v>490</v>
      </c>
    </row>
    <row r="723" spans="1:7">
      <c r="A723" s="273">
        <v>728</v>
      </c>
      <c r="B723" s="273" t="s">
        <v>510</v>
      </c>
      <c r="C723" s="276">
        <v>38881</v>
      </c>
      <c r="D723" s="273" t="s">
        <v>509</v>
      </c>
      <c r="E723" s="277">
        <v>95</v>
      </c>
      <c r="F723" s="274">
        <v>1805000000</v>
      </c>
      <c r="G723" s="273" t="s">
        <v>512</v>
      </c>
    </row>
    <row r="724" spans="1:7">
      <c r="A724" s="273">
        <v>729</v>
      </c>
      <c r="B724" s="273" t="s">
        <v>522</v>
      </c>
      <c r="C724" s="276">
        <v>38034</v>
      </c>
      <c r="D724" s="273" t="s">
        <v>511</v>
      </c>
      <c r="E724" s="277">
        <v>62</v>
      </c>
      <c r="F724" s="274">
        <v>4612800000</v>
      </c>
      <c r="G724" s="273" t="s">
        <v>494</v>
      </c>
    </row>
    <row r="725" spans="1:7">
      <c r="A725" s="273">
        <v>730</v>
      </c>
      <c r="B725" s="273" t="s">
        <v>518</v>
      </c>
      <c r="C725" s="276">
        <v>38793</v>
      </c>
      <c r="D725" s="273" t="s">
        <v>509</v>
      </c>
      <c r="E725" s="277">
        <v>-4</v>
      </c>
      <c r="F725" s="274">
        <v>3200000</v>
      </c>
      <c r="G725" s="273" t="s">
        <v>490</v>
      </c>
    </row>
    <row r="726" spans="1:7">
      <c r="A726" s="273">
        <v>731</v>
      </c>
      <c r="B726" s="273" t="s">
        <v>508</v>
      </c>
      <c r="C726" s="276">
        <v>38188</v>
      </c>
      <c r="D726" s="273" t="s">
        <v>519</v>
      </c>
      <c r="E726" s="277">
        <v>-3</v>
      </c>
      <c r="F726" s="274">
        <v>9000000</v>
      </c>
      <c r="G726" s="273" t="s">
        <v>490</v>
      </c>
    </row>
    <row r="727" spans="1:7">
      <c r="A727" s="273">
        <v>732</v>
      </c>
      <c r="B727" s="273" t="s">
        <v>510</v>
      </c>
      <c r="C727" s="276">
        <v>38540</v>
      </c>
      <c r="D727" s="273" t="s">
        <v>519</v>
      </c>
      <c r="E727" s="277">
        <v>62</v>
      </c>
      <c r="F727" s="274">
        <v>3844000000</v>
      </c>
      <c r="G727" s="273" t="s">
        <v>512</v>
      </c>
    </row>
    <row r="728" spans="1:7">
      <c r="A728" s="273">
        <v>733</v>
      </c>
      <c r="B728" s="273" t="s">
        <v>508</v>
      </c>
      <c r="C728" s="276">
        <v>38210</v>
      </c>
      <c r="D728" s="273" t="s">
        <v>514</v>
      </c>
      <c r="E728" s="277">
        <v>92</v>
      </c>
      <c r="F728" s="274">
        <v>1692800000</v>
      </c>
      <c r="G728" s="273" t="s">
        <v>512</v>
      </c>
    </row>
    <row r="729" spans="1:7">
      <c r="A729" s="273">
        <v>734</v>
      </c>
      <c r="B729" s="273" t="s">
        <v>515</v>
      </c>
      <c r="C729" s="276">
        <v>39068</v>
      </c>
      <c r="D729" s="273" t="s">
        <v>511</v>
      </c>
      <c r="E729" s="277">
        <v>35</v>
      </c>
      <c r="F729" s="274">
        <v>1470000000</v>
      </c>
      <c r="G729" s="273" t="s">
        <v>494</v>
      </c>
    </row>
    <row r="730" spans="1:7">
      <c r="A730" s="273">
        <v>735</v>
      </c>
      <c r="B730" s="273" t="s">
        <v>508</v>
      </c>
      <c r="C730" s="276">
        <v>38474</v>
      </c>
      <c r="D730" s="273" t="s">
        <v>517</v>
      </c>
      <c r="E730" s="277">
        <v>91</v>
      </c>
      <c r="F730" s="274">
        <v>4140500000</v>
      </c>
      <c r="G730" s="273" t="s">
        <v>490</v>
      </c>
    </row>
    <row r="731" spans="1:7">
      <c r="A731" s="273">
        <v>736</v>
      </c>
      <c r="B731" s="273" t="s">
        <v>518</v>
      </c>
      <c r="C731" s="276">
        <v>38177</v>
      </c>
      <c r="D731" s="273" t="s">
        <v>519</v>
      </c>
      <c r="E731" s="277">
        <v>21</v>
      </c>
      <c r="F731" s="274">
        <v>441000000</v>
      </c>
      <c r="G731" s="273" t="s">
        <v>494</v>
      </c>
    </row>
    <row r="732" spans="1:7">
      <c r="A732" s="273">
        <v>737</v>
      </c>
      <c r="B732" s="273" t="s">
        <v>516</v>
      </c>
      <c r="C732" s="276">
        <v>38738</v>
      </c>
      <c r="D732" s="273" t="s">
        <v>519</v>
      </c>
      <c r="E732" s="277">
        <v>49</v>
      </c>
      <c r="F732" s="274">
        <v>2401000000</v>
      </c>
      <c r="G732" s="273" t="s">
        <v>494</v>
      </c>
    </row>
    <row r="733" spans="1:7">
      <c r="A733" s="273">
        <v>738</v>
      </c>
      <c r="B733" s="273" t="s">
        <v>515</v>
      </c>
      <c r="C733" s="276">
        <v>38430</v>
      </c>
      <c r="D733" s="273" t="s">
        <v>511</v>
      </c>
      <c r="E733" s="277">
        <v>34</v>
      </c>
      <c r="F733" s="274">
        <v>1387200000</v>
      </c>
      <c r="G733" s="273" t="s">
        <v>512</v>
      </c>
    </row>
    <row r="734" spans="1:7">
      <c r="A734" s="273">
        <v>739</v>
      </c>
      <c r="B734" s="273" t="s">
        <v>510</v>
      </c>
      <c r="C734" s="276">
        <v>38375</v>
      </c>
      <c r="D734" s="273" t="s">
        <v>509</v>
      </c>
      <c r="E734" s="277">
        <v>56</v>
      </c>
      <c r="F734" s="274">
        <v>627200000</v>
      </c>
      <c r="G734" s="273" t="s">
        <v>487</v>
      </c>
    </row>
    <row r="735" spans="1:7">
      <c r="A735" s="273">
        <v>740</v>
      </c>
      <c r="B735" s="273" t="s">
        <v>518</v>
      </c>
      <c r="C735" s="276">
        <v>38133</v>
      </c>
      <c r="D735" s="273" t="s">
        <v>517</v>
      </c>
      <c r="E735" s="277">
        <v>81</v>
      </c>
      <c r="F735" s="274">
        <v>3280500000</v>
      </c>
      <c r="G735" s="273" t="s">
        <v>490</v>
      </c>
    </row>
    <row r="736" spans="1:7">
      <c r="A736" s="273">
        <v>741</v>
      </c>
      <c r="B736" s="273" t="s">
        <v>508</v>
      </c>
      <c r="C736" s="276">
        <v>38089</v>
      </c>
      <c r="D736" s="273" t="s">
        <v>517</v>
      </c>
      <c r="E736" s="277">
        <v>63</v>
      </c>
      <c r="F736" s="274">
        <v>1984500000</v>
      </c>
      <c r="G736" s="273" t="s">
        <v>490</v>
      </c>
    </row>
    <row r="737" spans="1:7">
      <c r="A737" s="273">
        <v>742</v>
      </c>
      <c r="B737" s="273" t="s">
        <v>518</v>
      </c>
      <c r="C737" s="276">
        <v>38474</v>
      </c>
      <c r="D737" s="273" t="s">
        <v>511</v>
      </c>
      <c r="E737" s="277">
        <v>-3</v>
      </c>
      <c r="F737" s="274">
        <v>10800000</v>
      </c>
      <c r="G737" s="273" t="s">
        <v>512</v>
      </c>
    </row>
    <row r="738" spans="1:7">
      <c r="A738" s="273">
        <v>743</v>
      </c>
      <c r="B738" s="273" t="s">
        <v>516</v>
      </c>
      <c r="C738" s="276">
        <v>38540</v>
      </c>
      <c r="D738" s="273" t="s">
        <v>511</v>
      </c>
      <c r="E738" s="277">
        <v>8</v>
      </c>
      <c r="F738" s="274">
        <v>76800000</v>
      </c>
      <c r="G738" s="273" t="s">
        <v>487</v>
      </c>
    </row>
    <row r="739" spans="1:7">
      <c r="A739" s="273">
        <v>744</v>
      </c>
      <c r="B739" s="273" t="s">
        <v>522</v>
      </c>
      <c r="C739" s="276">
        <v>38078</v>
      </c>
      <c r="D739" s="273" t="s">
        <v>509</v>
      </c>
      <c r="E739" s="277">
        <v>46</v>
      </c>
      <c r="F739" s="274">
        <v>423200000</v>
      </c>
      <c r="G739" s="273" t="s">
        <v>490</v>
      </c>
    </row>
    <row r="740" spans="1:7">
      <c r="A740" s="273">
        <v>745</v>
      </c>
      <c r="B740" s="273" t="s">
        <v>516</v>
      </c>
      <c r="C740" s="276">
        <v>38397</v>
      </c>
      <c r="D740" s="273" t="s">
        <v>509</v>
      </c>
      <c r="E740" s="277">
        <v>3</v>
      </c>
      <c r="F740" s="274">
        <v>1800000</v>
      </c>
      <c r="G740" s="273" t="s">
        <v>494</v>
      </c>
    </row>
    <row r="741" spans="1:7">
      <c r="A741" s="273">
        <v>746</v>
      </c>
      <c r="B741" s="273" t="s">
        <v>516</v>
      </c>
      <c r="C741" s="276">
        <v>38859</v>
      </c>
      <c r="D741" s="273" t="s">
        <v>511</v>
      </c>
      <c r="E741" s="277">
        <v>68</v>
      </c>
      <c r="F741" s="274">
        <v>5548800000</v>
      </c>
      <c r="G741" s="273" t="s">
        <v>490</v>
      </c>
    </row>
    <row r="742" spans="1:7">
      <c r="A742" s="273">
        <v>747</v>
      </c>
      <c r="B742" s="273" t="s">
        <v>508</v>
      </c>
      <c r="C742" s="276">
        <v>38826</v>
      </c>
      <c r="D742" s="273" t="s">
        <v>511</v>
      </c>
      <c r="E742" s="277">
        <v>83</v>
      </c>
      <c r="F742" s="274">
        <v>8266800000</v>
      </c>
      <c r="G742" s="273" t="s">
        <v>487</v>
      </c>
    </row>
    <row r="743" spans="1:7">
      <c r="A743" s="273">
        <v>748</v>
      </c>
      <c r="B743" s="273" t="s">
        <v>518</v>
      </c>
      <c r="C743" s="276">
        <v>38397</v>
      </c>
      <c r="D743" s="273" t="s">
        <v>517</v>
      </c>
      <c r="E743" s="277">
        <v>51</v>
      </c>
      <c r="F743" s="274">
        <v>1300500000</v>
      </c>
      <c r="G743" s="273" t="s">
        <v>490</v>
      </c>
    </row>
    <row r="744" spans="1:7">
      <c r="A744" s="273">
        <v>749</v>
      </c>
      <c r="B744" s="273" t="s">
        <v>523</v>
      </c>
      <c r="C744" s="276">
        <v>38826</v>
      </c>
      <c r="D744" s="273" t="s">
        <v>511</v>
      </c>
      <c r="E744" s="277">
        <v>16</v>
      </c>
      <c r="F744" s="274">
        <v>307200000</v>
      </c>
      <c r="G744" s="273" t="s">
        <v>490</v>
      </c>
    </row>
    <row r="745" spans="1:7">
      <c r="A745" s="273">
        <v>750</v>
      </c>
      <c r="B745" s="273" t="s">
        <v>523</v>
      </c>
      <c r="C745" s="276">
        <v>38848</v>
      </c>
      <c r="D745" s="273" t="s">
        <v>517</v>
      </c>
      <c r="E745" s="277">
        <v>-2</v>
      </c>
      <c r="F745" s="274">
        <v>2000000</v>
      </c>
      <c r="G745" s="273" t="s">
        <v>494</v>
      </c>
    </row>
    <row r="746" spans="1:7">
      <c r="A746" s="273">
        <v>751</v>
      </c>
      <c r="B746" s="273" t="s">
        <v>518</v>
      </c>
      <c r="C746" s="276">
        <v>38320</v>
      </c>
      <c r="D746" s="273" t="s">
        <v>509</v>
      </c>
      <c r="E746" s="277">
        <v>6</v>
      </c>
      <c r="F746" s="274">
        <v>7200000</v>
      </c>
      <c r="G746" s="273" t="s">
        <v>494</v>
      </c>
    </row>
    <row r="747" spans="1:7">
      <c r="A747" s="273">
        <v>752</v>
      </c>
      <c r="B747" s="273" t="s">
        <v>516</v>
      </c>
      <c r="C747" s="276">
        <v>38650</v>
      </c>
      <c r="D747" s="273" t="s">
        <v>509</v>
      </c>
      <c r="E747" s="277">
        <v>-5</v>
      </c>
      <c r="F747" s="274">
        <v>5000000</v>
      </c>
      <c r="G747" s="273" t="s">
        <v>487</v>
      </c>
    </row>
    <row r="748" spans="1:7">
      <c r="A748" s="273">
        <v>753</v>
      </c>
      <c r="B748" s="273" t="s">
        <v>508</v>
      </c>
      <c r="C748" s="276">
        <v>38738</v>
      </c>
      <c r="D748" s="273" t="s">
        <v>517</v>
      </c>
      <c r="E748" s="277">
        <v>42</v>
      </c>
      <c r="F748" s="274">
        <v>882000000</v>
      </c>
      <c r="G748" s="273" t="s">
        <v>494</v>
      </c>
    </row>
    <row r="749" spans="1:7">
      <c r="A749" s="273">
        <v>754</v>
      </c>
      <c r="B749" s="273" t="s">
        <v>518</v>
      </c>
      <c r="C749" s="276">
        <v>38364</v>
      </c>
      <c r="D749" s="273" t="s">
        <v>517</v>
      </c>
      <c r="E749" s="277">
        <v>47</v>
      </c>
      <c r="F749" s="274">
        <v>1104500000</v>
      </c>
      <c r="G749" s="273" t="s">
        <v>512</v>
      </c>
    </row>
    <row r="750" spans="1:7">
      <c r="A750" s="273">
        <v>755</v>
      </c>
      <c r="B750" s="273" t="s">
        <v>510</v>
      </c>
      <c r="C750" s="276">
        <v>38925</v>
      </c>
      <c r="D750" s="273" t="s">
        <v>519</v>
      </c>
      <c r="E750" s="277">
        <v>16</v>
      </c>
      <c r="F750" s="274">
        <v>256000000</v>
      </c>
      <c r="G750" s="273" t="s">
        <v>490</v>
      </c>
    </row>
    <row r="751" spans="1:7">
      <c r="A751" s="273">
        <v>756</v>
      </c>
      <c r="B751" s="273" t="s">
        <v>523</v>
      </c>
      <c r="C751" s="276">
        <v>38122</v>
      </c>
      <c r="D751" s="273" t="s">
        <v>509</v>
      </c>
      <c r="E751" s="277">
        <v>11</v>
      </c>
      <c r="F751" s="274">
        <v>24200000</v>
      </c>
      <c r="G751" s="273" t="s">
        <v>490</v>
      </c>
    </row>
    <row r="752" spans="1:7">
      <c r="A752" s="273">
        <v>757</v>
      </c>
      <c r="B752" s="273" t="s">
        <v>508</v>
      </c>
      <c r="C752" s="276">
        <v>38320</v>
      </c>
      <c r="D752" s="273" t="s">
        <v>517</v>
      </c>
      <c r="E752" s="277">
        <v>-10</v>
      </c>
      <c r="F752" s="274">
        <v>50000000</v>
      </c>
      <c r="G752" s="273" t="s">
        <v>487</v>
      </c>
    </row>
    <row r="753" spans="1:7">
      <c r="A753" s="273">
        <v>758</v>
      </c>
      <c r="B753" s="273" t="s">
        <v>513</v>
      </c>
      <c r="C753" s="276">
        <v>38056</v>
      </c>
      <c r="D753" s="273" t="s">
        <v>517</v>
      </c>
      <c r="E753" s="277">
        <v>21</v>
      </c>
      <c r="F753" s="274">
        <v>220500000</v>
      </c>
      <c r="G753" s="273" t="s">
        <v>494</v>
      </c>
    </row>
    <row r="754" spans="1:7">
      <c r="A754" s="273">
        <v>759</v>
      </c>
      <c r="B754" s="273" t="s">
        <v>523</v>
      </c>
      <c r="C754" s="276">
        <v>38650</v>
      </c>
      <c r="D754" s="273" t="s">
        <v>519</v>
      </c>
      <c r="E754" s="277">
        <v>52</v>
      </c>
      <c r="F754" s="274">
        <v>2704000000</v>
      </c>
      <c r="G754" s="273" t="s">
        <v>487</v>
      </c>
    </row>
    <row r="755" spans="1:7">
      <c r="A755" s="273">
        <v>760</v>
      </c>
      <c r="B755" s="273" t="s">
        <v>518</v>
      </c>
      <c r="C755" s="276">
        <v>38089</v>
      </c>
      <c r="D755" s="273" t="s">
        <v>514</v>
      </c>
      <c r="E755" s="277">
        <v>5</v>
      </c>
      <c r="F755" s="274">
        <v>5000000</v>
      </c>
      <c r="G755" s="273" t="s">
        <v>494</v>
      </c>
    </row>
    <row r="756" spans="1:7">
      <c r="A756" s="273">
        <v>761</v>
      </c>
      <c r="B756" s="273" t="s">
        <v>518</v>
      </c>
      <c r="C756" s="276">
        <v>38562</v>
      </c>
      <c r="D756" s="273" t="s">
        <v>517</v>
      </c>
      <c r="E756" s="277">
        <v>52</v>
      </c>
      <c r="F756" s="274">
        <v>1352000000</v>
      </c>
      <c r="G756" s="273" t="s">
        <v>512</v>
      </c>
    </row>
    <row r="757" spans="1:7">
      <c r="A757" s="273">
        <v>762</v>
      </c>
      <c r="B757" s="273" t="s">
        <v>516</v>
      </c>
      <c r="C757" s="276">
        <v>38441</v>
      </c>
      <c r="D757" s="273" t="s">
        <v>519</v>
      </c>
      <c r="E757" s="277">
        <v>38</v>
      </c>
      <c r="F757" s="274">
        <v>1444000000</v>
      </c>
      <c r="G757" s="273" t="s">
        <v>494</v>
      </c>
    </row>
    <row r="758" spans="1:7">
      <c r="A758" s="273">
        <v>763</v>
      </c>
      <c r="B758" s="273" t="s">
        <v>520</v>
      </c>
      <c r="C758" s="276">
        <v>38848</v>
      </c>
      <c r="D758" s="273" t="s">
        <v>519</v>
      </c>
      <c r="E758" s="277">
        <v>84</v>
      </c>
      <c r="F758" s="274">
        <v>7056000000</v>
      </c>
      <c r="G758" s="273" t="s">
        <v>487</v>
      </c>
    </row>
    <row r="759" spans="1:7">
      <c r="A759" s="273">
        <v>764</v>
      </c>
      <c r="B759" s="273" t="s">
        <v>523</v>
      </c>
      <c r="C759" s="276">
        <v>39057</v>
      </c>
      <c r="D759" s="273" t="s">
        <v>514</v>
      </c>
      <c r="E759" s="277">
        <v>18</v>
      </c>
      <c r="F759" s="274">
        <v>64800000</v>
      </c>
      <c r="G759" s="273" t="s">
        <v>494</v>
      </c>
    </row>
    <row r="760" spans="1:7">
      <c r="A760" s="273">
        <v>765</v>
      </c>
      <c r="B760" s="273" t="s">
        <v>522</v>
      </c>
      <c r="C760" s="276">
        <v>38111</v>
      </c>
      <c r="D760" s="273" t="s">
        <v>509</v>
      </c>
      <c r="E760" s="277">
        <v>-6</v>
      </c>
      <c r="F760" s="274">
        <v>7200000</v>
      </c>
      <c r="G760" s="273" t="s">
        <v>490</v>
      </c>
    </row>
    <row r="761" spans="1:7">
      <c r="A761" s="273">
        <v>766</v>
      </c>
      <c r="B761" s="273" t="s">
        <v>523</v>
      </c>
      <c r="C761" s="276">
        <v>38078</v>
      </c>
      <c r="D761" s="273" t="s">
        <v>509</v>
      </c>
      <c r="E761" s="277">
        <v>5</v>
      </c>
      <c r="F761" s="274">
        <v>5000000</v>
      </c>
      <c r="G761" s="273" t="s">
        <v>490</v>
      </c>
    </row>
    <row r="762" spans="1:7">
      <c r="A762" s="273">
        <v>767</v>
      </c>
      <c r="B762" s="273" t="s">
        <v>516</v>
      </c>
      <c r="C762" s="276">
        <v>39057</v>
      </c>
      <c r="D762" s="273" t="s">
        <v>511</v>
      </c>
      <c r="E762" s="277">
        <v>59</v>
      </c>
      <c r="F762" s="274">
        <v>4177200000</v>
      </c>
      <c r="G762" s="273" t="s">
        <v>494</v>
      </c>
    </row>
    <row r="763" spans="1:7">
      <c r="A763" s="273">
        <v>768</v>
      </c>
      <c r="B763" s="273" t="s">
        <v>516</v>
      </c>
      <c r="C763" s="276">
        <v>38529</v>
      </c>
      <c r="D763" s="273" t="s">
        <v>519</v>
      </c>
      <c r="E763" s="277">
        <v>-1</v>
      </c>
      <c r="F763" s="274">
        <v>1000000</v>
      </c>
      <c r="G763" s="273" t="s">
        <v>487</v>
      </c>
    </row>
    <row r="764" spans="1:7">
      <c r="A764" s="273">
        <v>769</v>
      </c>
      <c r="B764" s="273" t="s">
        <v>522</v>
      </c>
      <c r="C764" s="276">
        <v>38375</v>
      </c>
      <c r="D764" s="273" t="s">
        <v>514</v>
      </c>
      <c r="E764" s="277">
        <v>12</v>
      </c>
      <c r="F764" s="274">
        <v>28800000</v>
      </c>
      <c r="G764" s="273" t="s">
        <v>487</v>
      </c>
    </row>
    <row r="765" spans="1:7">
      <c r="A765" s="273">
        <v>770</v>
      </c>
      <c r="B765" s="273" t="s">
        <v>516</v>
      </c>
      <c r="C765" s="276">
        <v>38067</v>
      </c>
      <c r="D765" s="273" t="s">
        <v>514</v>
      </c>
      <c r="E765" s="277">
        <v>25</v>
      </c>
      <c r="F765" s="274">
        <v>125000000</v>
      </c>
      <c r="G765" s="273" t="s">
        <v>487</v>
      </c>
    </row>
    <row r="766" spans="1:7">
      <c r="A766" s="273">
        <v>771</v>
      </c>
      <c r="B766" s="273" t="s">
        <v>518</v>
      </c>
      <c r="C766" s="276">
        <v>38529</v>
      </c>
      <c r="D766" s="273" t="s">
        <v>519</v>
      </c>
      <c r="E766" s="277">
        <v>33</v>
      </c>
      <c r="F766" s="274">
        <v>1089000000</v>
      </c>
      <c r="G766" s="273" t="s">
        <v>487</v>
      </c>
    </row>
    <row r="767" spans="1:7">
      <c r="A767" s="273">
        <v>772</v>
      </c>
      <c r="B767" s="273" t="s">
        <v>508</v>
      </c>
      <c r="C767" s="276">
        <v>38045</v>
      </c>
      <c r="D767" s="273" t="s">
        <v>519</v>
      </c>
      <c r="E767" s="277">
        <v>12</v>
      </c>
      <c r="F767" s="274">
        <v>144000000</v>
      </c>
      <c r="G767" s="273" t="s">
        <v>490</v>
      </c>
    </row>
    <row r="768" spans="1:7">
      <c r="A768" s="273">
        <v>773</v>
      </c>
      <c r="B768" s="273" t="s">
        <v>520</v>
      </c>
      <c r="C768" s="276">
        <v>38573</v>
      </c>
      <c r="D768" s="273" t="s">
        <v>517</v>
      </c>
      <c r="E768" s="277">
        <v>52</v>
      </c>
      <c r="F768" s="274">
        <v>1352000000</v>
      </c>
      <c r="G768" s="273" t="s">
        <v>487</v>
      </c>
    </row>
    <row r="769" spans="1:7">
      <c r="A769" s="273">
        <v>774</v>
      </c>
      <c r="B769" s="273" t="s">
        <v>522</v>
      </c>
      <c r="C769" s="276">
        <v>38441</v>
      </c>
      <c r="D769" s="273" t="s">
        <v>517</v>
      </c>
      <c r="E769" s="277">
        <v>34</v>
      </c>
      <c r="F769" s="274">
        <v>578000000</v>
      </c>
      <c r="G769" s="273" t="s">
        <v>490</v>
      </c>
    </row>
    <row r="770" spans="1:7">
      <c r="A770" s="273">
        <v>775</v>
      </c>
      <c r="B770" s="273" t="s">
        <v>518</v>
      </c>
      <c r="C770" s="276">
        <v>38562</v>
      </c>
      <c r="D770" s="273" t="s">
        <v>511</v>
      </c>
      <c r="E770" s="277">
        <v>66</v>
      </c>
      <c r="F770" s="274">
        <v>5227200000</v>
      </c>
      <c r="G770" s="273" t="s">
        <v>494</v>
      </c>
    </row>
    <row r="771" spans="1:7">
      <c r="A771" s="273">
        <v>776</v>
      </c>
      <c r="B771" s="273" t="s">
        <v>518</v>
      </c>
      <c r="C771" s="276">
        <v>38199</v>
      </c>
      <c r="D771" s="273" t="s">
        <v>514</v>
      </c>
      <c r="E771" s="277">
        <v>10</v>
      </c>
      <c r="F771" s="274">
        <v>20000000</v>
      </c>
      <c r="G771" s="273" t="s">
        <v>494</v>
      </c>
    </row>
    <row r="772" spans="1:7">
      <c r="A772" s="273">
        <v>777</v>
      </c>
      <c r="B772" s="273" t="s">
        <v>523</v>
      </c>
      <c r="C772" s="276">
        <v>38045</v>
      </c>
      <c r="D772" s="273" t="s">
        <v>511</v>
      </c>
      <c r="E772" s="277">
        <v>-5</v>
      </c>
      <c r="F772" s="274">
        <v>30000000</v>
      </c>
      <c r="G772" s="273" t="s">
        <v>512</v>
      </c>
    </row>
    <row r="773" spans="1:7">
      <c r="A773" s="273">
        <v>778</v>
      </c>
      <c r="B773" s="273" t="s">
        <v>513</v>
      </c>
      <c r="C773" s="276">
        <v>38573</v>
      </c>
      <c r="D773" s="273" t="s">
        <v>519</v>
      </c>
      <c r="E773" s="277">
        <v>89</v>
      </c>
      <c r="F773" s="274">
        <v>7921000000</v>
      </c>
      <c r="G773" s="273" t="s">
        <v>494</v>
      </c>
    </row>
    <row r="774" spans="1:7">
      <c r="A774" s="273">
        <v>779</v>
      </c>
      <c r="B774" s="273" t="s">
        <v>523</v>
      </c>
      <c r="C774" s="276">
        <v>38452</v>
      </c>
      <c r="D774" s="273" t="s">
        <v>511</v>
      </c>
      <c r="E774" s="277">
        <v>5</v>
      </c>
      <c r="F774" s="274">
        <v>30000000</v>
      </c>
      <c r="G774" s="273" t="s">
        <v>494</v>
      </c>
    </row>
    <row r="775" spans="1:7">
      <c r="A775" s="273">
        <v>780</v>
      </c>
      <c r="B775" s="273" t="s">
        <v>522</v>
      </c>
      <c r="C775" s="276">
        <v>39002</v>
      </c>
      <c r="D775" s="273" t="s">
        <v>519</v>
      </c>
      <c r="E775" s="277">
        <v>48</v>
      </c>
      <c r="F775" s="274">
        <v>2304000000</v>
      </c>
      <c r="G775" s="273" t="s">
        <v>512</v>
      </c>
    </row>
    <row r="776" spans="1:7">
      <c r="A776" s="273">
        <v>781</v>
      </c>
      <c r="B776" s="273" t="s">
        <v>508</v>
      </c>
      <c r="C776" s="276">
        <v>39057</v>
      </c>
      <c r="D776" s="273" t="s">
        <v>519</v>
      </c>
      <c r="E776" s="277">
        <v>36</v>
      </c>
      <c r="F776" s="274">
        <v>1296000000</v>
      </c>
      <c r="G776" s="273" t="s">
        <v>512</v>
      </c>
    </row>
    <row r="777" spans="1:7">
      <c r="A777" s="273">
        <v>782</v>
      </c>
      <c r="B777" s="273" t="s">
        <v>518</v>
      </c>
      <c r="C777" s="276">
        <v>39035</v>
      </c>
      <c r="D777" s="273" t="s">
        <v>519</v>
      </c>
      <c r="E777" s="277">
        <v>80</v>
      </c>
      <c r="F777" s="274">
        <v>6400000000</v>
      </c>
      <c r="G777" s="273" t="s">
        <v>490</v>
      </c>
    </row>
    <row r="778" spans="1:7">
      <c r="A778" s="273">
        <v>783</v>
      </c>
      <c r="B778" s="273" t="s">
        <v>508</v>
      </c>
      <c r="C778" s="276">
        <v>39046</v>
      </c>
      <c r="D778" s="273" t="s">
        <v>509</v>
      </c>
      <c r="E778" s="277">
        <v>64</v>
      </c>
      <c r="F778" s="274">
        <v>819200000</v>
      </c>
      <c r="G778" s="273" t="s">
        <v>490</v>
      </c>
    </row>
    <row r="779" spans="1:7">
      <c r="A779" s="273">
        <v>784</v>
      </c>
      <c r="B779" s="273" t="s">
        <v>508</v>
      </c>
      <c r="C779" s="276">
        <v>38639</v>
      </c>
      <c r="D779" s="273" t="s">
        <v>511</v>
      </c>
      <c r="E779" s="277">
        <v>51</v>
      </c>
      <c r="F779" s="274">
        <v>3121200000</v>
      </c>
      <c r="G779" s="273" t="s">
        <v>487</v>
      </c>
    </row>
    <row r="780" spans="1:7">
      <c r="A780" s="273">
        <v>785</v>
      </c>
      <c r="B780" s="273" t="s">
        <v>513</v>
      </c>
      <c r="C780" s="276">
        <v>38452</v>
      </c>
      <c r="D780" s="273" t="s">
        <v>517</v>
      </c>
      <c r="E780" s="277">
        <v>92</v>
      </c>
      <c r="F780" s="274">
        <v>4232000000</v>
      </c>
      <c r="G780" s="273" t="s">
        <v>487</v>
      </c>
    </row>
    <row r="781" spans="1:7">
      <c r="A781" s="273">
        <v>786</v>
      </c>
      <c r="B781" s="273" t="s">
        <v>523</v>
      </c>
      <c r="C781" s="276">
        <v>38463</v>
      </c>
      <c r="D781" s="273" t="s">
        <v>517</v>
      </c>
      <c r="E781" s="277">
        <v>93</v>
      </c>
      <c r="F781" s="274">
        <v>4324500000</v>
      </c>
      <c r="G781" s="273" t="s">
        <v>512</v>
      </c>
    </row>
    <row r="782" spans="1:7">
      <c r="A782" s="273">
        <v>787</v>
      </c>
      <c r="B782" s="273" t="s">
        <v>522</v>
      </c>
      <c r="C782" s="276">
        <v>38386</v>
      </c>
      <c r="D782" s="273" t="s">
        <v>511</v>
      </c>
      <c r="E782" s="277">
        <v>36</v>
      </c>
      <c r="F782" s="274">
        <v>1555200000</v>
      </c>
      <c r="G782" s="273" t="s">
        <v>490</v>
      </c>
    </row>
    <row r="783" spans="1:7">
      <c r="A783" s="273">
        <v>788</v>
      </c>
      <c r="B783" s="273" t="s">
        <v>513</v>
      </c>
      <c r="C783" s="276">
        <v>39002</v>
      </c>
      <c r="D783" s="273" t="s">
        <v>509</v>
      </c>
      <c r="E783" s="277">
        <v>-9</v>
      </c>
      <c r="F783" s="274">
        <v>16200000</v>
      </c>
      <c r="G783" s="273" t="s">
        <v>512</v>
      </c>
    </row>
    <row r="784" spans="1:7">
      <c r="A784" s="273">
        <v>789</v>
      </c>
      <c r="B784" s="273" t="s">
        <v>522</v>
      </c>
      <c r="C784" s="276">
        <v>38496</v>
      </c>
      <c r="D784" s="273" t="s">
        <v>509</v>
      </c>
      <c r="E784" s="277">
        <v>48</v>
      </c>
      <c r="F784" s="274">
        <v>460800000</v>
      </c>
      <c r="G784" s="273" t="s">
        <v>490</v>
      </c>
    </row>
    <row r="785" spans="1:7">
      <c r="A785" s="273">
        <v>790</v>
      </c>
      <c r="B785" s="273" t="s">
        <v>523</v>
      </c>
      <c r="C785" s="276">
        <v>38672</v>
      </c>
      <c r="D785" s="273" t="s">
        <v>517</v>
      </c>
      <c r="E785" s="277">
        <v>11</v>
      </c>
      <c r="F785" s="274">
        <v>60500000</v>
      </c>
      <c r="G785" s="273" t="s">
        <v>487</v>
      </c>
    </row>
    <row r="786" spans="1:7">
      <c r="A786" s="273">
        <v>791</v>
      </c>
      <c r="B786" s="273" t="s">
        <v>523</v>
      </c>
      <c r="C786" s="276">
        <v>38188</v>
      </c>
      <c r="D786" s="273" t="s">
        <v>514</v>
      </c>
      <c r="E786" s="277">
        <v>8</v>
      </c>
      <c r="F786" s="274">
        <v>12800000</v>
      </c>
      <c r="G786" s="273" t="s">
        <v>490</v>
      </c>
    </row>
    <row r="787" spans="1:7">
      <c r="A787" s="273">
        <v>792</v>
      </c>
      <c r="B787" s="273" t="s">
        <v>516</v>
      </c>
      <c r="C787" s="276">
        <v>38089</v>
      </c>
      <c r="D787" s="273" t="s">
        <v>511</v>
      </c>
      <c r="E787" s="277">
        <v>36</v>
      </c>
      <c r="F787" s="274">
        <v>1555200000</v>
      </c>
      <c r="G787" s="273" t="s">
        <v>487</v>
      </c>
    </row>
    <row r="788" spans="1:7">
      <c r="A788" s="273">
        <v>793</v>
      </c>
      <c r="B788" s="273" t="s">
        <v>523</v>
      </c>
      <c r="C788" s="276">
        <v>38661</v>
      </c>
      <c r="D788" s="273" t="s">
        <v>519</v>
      </c>
      <c r="E788" s="277">
        <v>93</v>
      </c>
      <c r="F788" s="274">
        <v>8649000000</v>
      </c>
      <c r="G788" s="273" t="s">
        <v>490</v>
      </c>
    </row>
    <row r="789" spans="1:7">
      <c r="A789" s="273">
        <v>794</v>
      </c>
      <c r="B789" s="273" t="s">
        <v>510</v>
      </c>
      <c r="C789" s="276">
        <v>38089</v>
      </c>
      <c r="D789" s="273" t="s">
        <v>509</v>
      </c>
      <c r="E789" s="277">
        <v>39</v>
      </c>
      <c r="F789" s="274">
        <v>304200000</v>
      </c>
      <c r="G789" s="273" t="s">
        <v>487</v>
      </c>
    </row>
    <row r="790" spans="1:7">
      <c r="A790" s="273">
        <v>795</v>
      </c>
      <c r="B790" s="273" t="s">
        <v>510</v>
      </c>
      <c r="C790" s="276">
        <v>38133</v>
      </c>
      <c r="D790" s="273" t="s">
        <v>517</v>
      </c>
      <c r="E790" s="277">
        <v>72</v>
      </c>
      <c r="F790" s="274">
        <v>2592000000</v>
      </c>
      <c r="G790" s="273" t="s">
        <v>494</v>
      </c>
    </row>
    <row r="791" spans="1:7">
      <c r="A791" s="273">
        <v>796</v>
      </c>
      <c r="B791" s="273" t="s">
        <v>520</v>
      </c>
      <c r="C791" s="276">
        <v>38782</v>
      </c>
      <c r="D791" s="273" t="s">
        <v>509</v>
      </c>
      <c r="E791" s="277">
        <v>3</v>
      </c>
      <c r="F791" s="274">
        <v>1800000</v>
      </c>
      <c r="G791" s="273" t="s">
        <v>512</v>
      </c>
    </row>
    <row r="792" spans="1:7">
      <c r="A792" s="273">
        <v>797</v>
      </c>
      <c r="B792" s="273" t="s">
        <v>515</v>
      </c>
      <c r="C792" s="276">
        <v>38353</v>
      </c>
      <c r="D792" s="273" t="s">
        <v>519</v>
      </c>
      <c r="E792" s="277">
        <v>47</v>
      </c>
      <c r="F792" s="274">
        <v>2209000000</v>
      </c>
      <c r="G792" s="273" t="s">
        <v>487</v>
      </c>
    </row>
    <row r="793" spans="1:7">
      <c r="A793" s="273">
        <v>798</v>
      </c>
      <c r="B793" s="273" t="s">
        <v>518</v>
      </c>
      <c r="C793" s="276">
        <v>39079</v>
      </c>
      <c r="D793" s="273" t="s">
        <v>519</v>
      </c>
      <c r="E793" s="277">
        <v>72</v>
      </c>
      <c r="F793" s="274">
        <v>5184000000</v>
      </c>
      <c r="G793" s="273" t="s">
        <v>490</v>
      </c>
    </row>
    <row r="794" spans="1:7">
      <c r="A794" s="273">
        <v>799</v>
      </c>
      <c r="B794" s="273" t="s">
        <v>516</v>
      </c>
      <c r="C794" s="276">
        <v>39057</v>
      </c>
      <c r="D794" s="273" t="s">
        <v>519</v>
      </c>
      <c r="E794" s="277">
        <v>26</v>
      </c>
      <c r="F794" s="274">
        <v>676000000</v>
      </c>
      <c r="G794" s="273" t="s">
        <v>512</v>
      </c>
    </row>
    <row r="795" spans="1:7">
      <c r="A795" s="273">
        <v>800</v>
      </c>
      <c r="B795" s="273" t="s">
        <v>515</v>
      </c>
      <c r="C795" s="276">
        <v>38265</v>
      </c>
      <c r="D795" s="273" t="s">
        <v>517</v>
      </c>
      <c r="E795" s="277">
        <v>47</v>
      </c>
      <c r="F795" s="274">
        <v>1104500000</v>
      </c>
      <c r="G795" s="273" t="s">
        <v>494</v>
      </c>
    </row>
    <row r="796" spans="1:7">
      <c r="A796" s="273">
        <v>801</v>
      </c>
      <c r="B796" s="273" t="s">
        <v>518</v>
      </c>
      <c r="C796" s="276">
        <v>38727</v>
      </c>
      <c r="D796" s="273" t="s">
        <v>509</v>
      </c>
      <c r="E796" s="277">
        <v>14</v>
      </c>
      <c r="F796" s="274">
        <v>39200000</v>
      </c>
      <c r="G796" s="273" t="s">
        <v>487</v>
      </c>
    </row>
    <row r="797" spans="1:7">
      <c r="A797" s="273">
        <v>802</v>
      </c>
      <c r="B797" s="273" t="s">
        <v>515</v>
      </c>
      <c r="C797" s="276">
        <v>38529</v>
      </c>
      <c r="D797" s="273" t="s">
        <v>519</v>
      </c>
      <c r="E797" s="277">
        <v>71</v>
      </c>
      <c r="F797" s="274">
        <v>5041000000</v>
      </c>
      <c r="G797" s="273" t="s">
        <v>494</v>
      </c>
    </row>
    <row r="798" spans="1:7">
      <c r="A798" s="273">
        <v>803</v>
      </c>
      <c r="B798" s="273" t="s">
        <v>510</v>
      </c>
      <c r="C798" s="276">
        <v>38947</v>
      </c>
      <c r="D798" s="273" t="s">
        <v>511</v>
      </c>
      <c r="E798" s="277">
        <v>95</v>
      </c>
      <c r="F798" s="274">
        <v>10830000000</v>
      </c>
      <c r="G798" s="273" t="s">
        <v>512</v>
      </c>
    </row>
    <row r="799" spans="1:7">
      <c r="A799" s="273">
        <v>804</v>
      </c>
      <c r="B799" s="273" t="s">
        <v>523</v>
      </c>
      <c r="C799" s="276">
        <v>38782</v>
      </c>
      <c r="D799" s="273" t="s">
        <v>519</v>
      </c>
      <c r="E799" s="277">
        <v>37</v>
      </c>
      <c r="F799" s="274">
        <v>1369000000</v>
      </c>
      <c r="G799" s="273" t="s">
        <v>494</v>
      </c>
    </row>
    <row r="800" spans="1:7">
      <c r="A800" s="273">
        <v>805</v>
      </c>
      <c r="B800" s="273" t="s">
        <v>510</v>
      </c>
      <c r="C800" s="276">
        <v>38694</v>
      </c>
      <c r="D800" s="273" t="s">
        <v>509</v>
      </c>
      <c r="E800" s="277">
        <v>-1</v>
      </c>
      <c r="F800" s="274">
        <v>200000</v>
      </c>
      <c r="G800" s="273" t="s">
        <v>487</v>
      </c>
    </row>
    <row r="801" spans="1:7">
      <c r="A801" s="273">
        <v>806</v>
      </c>
      <c r="B801" s="273" t="s">
        <v>520</v>
      </c>
      <c r="C801" s="276">
        <v>38947</v>
      </c>
      <c r="D801" s="273" t="s">
        <v>517</v>
      </c>
      <c r="E801" s="277">
        <v>26</v>
      </c>
      <c r="F801" s="274">
        <v>338000000</v>
      </c>
      <c r="G801" s="273" t="s">
        <v>512</v>
      </c>
    </row>
    <row r="802" spans="1:7">
      <c r="A802" s="273">
        <v>807</v>
      </c>
      <c r="B802" s="273" t="s">
        <v>515</v>
      </c>
      <c r="C802" s="276">
        <v>37990</v>
      </c>
      <c r="D802" s="273" t="s">
        <v>517</v>
      </c>
      <c r="E802" s="277">
        <v>67</v>
      </c>
      <c r="F802" s="274">
        <v>2244500000</v>
      </c>
      <c r="G802" s="273" t="s">
        <v>487</v>
      </c>
    </row>
    <row r="803" spans="1:7">
      <c r="A803" s="273">
        <v>808</v>
      </c>
      <c r="B803" s="273" t="s">
        <v>520</v>
      </c>
      <c r="C803" s="276">
        <v>38034</v>
      </c>
      <c r="D803" s="273" t="s">
        <v>509</v>
      </c>
      <c r="E803" s="277">
        <v>15</v>
      </c>
      <c r="F803" s="274">
        <v>45000000</v>
      </c>
      <c r="G803" s="273" t="s">
        <v>512</v>
      </c>
    </row>
    <row r="804" spans="1:7">
      <c r="A804" s="273">
        <v>809</v>
      </c>
      <c r="B804" s="273" t="s">
        <v>522</v>
      </c>
      <c r="C804" s="276">
        <v>38771</v>
      </c>
      <c r="D804" s="273" t="s">
        <v>509</v>
      </c>
      <c r="E804" s="277">
        <v>73</v>
      </c>
      <c r="F804" s="274">
        <v>1065800000</v>
      </c>
      <c r="G804" s="273" t="s">
        <v>494</v>
      </c>
    </row>
    <row r="805" spans="1:7">
      <c r="A805" s="273">
        <v>810</v>
      </c>
      <c r="B805" s="273" t="s">
        <v>522</v>
      </c>
      <c r="C805" s="276">
        <v>38265</v>
      </c>
      <c r="D805" s="273" t="s">
        <v>519</v>
      </c>
      <c r="E805" s="277">
        <v>13</v>
      </c>
      <c r="F805" s="274">
        <v>169000000</v>
      </c>
      <c r="G805" s="273" t="s">
        <v>490</v>
      </c>
    </row>
    <row r="806" spans="1:7">
      <c r="A806" s="273">
        <v>811</v>
      </c>
      <c r="B806" s="273" t="s">
        <v>520</v>
      </c>
      <c r="C806" s="276">
        <v>38067</v>
      </c>
      <c r="D806" s="273" t="s">
        <v>511</v>
      </c>
      <c r="E806" s="277">
        <v>76</v>
      </c>
      <c r="F806" s="274">
        <v>6931200000</v>
      </c>
      <c r="G806" s="273" t="s">
        <v>487</v>
      </c>
    </row>
    <row r="807" spans="1:7">
      <c r="A807" s="273">
        <v>812</v>
      </c>
      <c r="B807" s="273" t="s">
        <v>523</v>
      </c>
      <c r="C807" s="276">
        <v>38144</v>
      </c>
      <c r="D807" s="273" t="s">
        <v>517</v>
      </c>
      <c r="E807" s="277">
        <v>-9</v>
      </c>
      <c r="F807" s="274">
        <v>40500000</v>
      </c>
      <c r="G807" s="273" t="s">
        <v>494</v>
      </c>
    </row>
    <row r="808" spans="1:7">
      <c r="A808" s="273">
        <v>813</v>
      </c>
      <c r="B808" s="273" t="s">
        <v>516</v>
      </c>
      <c r="C808" s="276">
        <v>38507</v>
      </c>
      <c r="D808" s="273" t="s">
        <v>514</v>
      </c>
      <c r="E808" s="277">
        <v>36</v>
      </c>
      <c r="F808" s="274">
        <v>259200000</v>
      </c>
      <c r="G808" s="273" t="s">
        <v>490</v>
      </c>
    </row>
    <row r="809" spans="1:7">
      <c r="A809" s="273">
        <v>814</v>
      </c>
      <c r="B809" s="273" t="s">
        <v>513</v>
      </c>
      <c r="C809" s="276">
        <v>38133</v>
      </c>
      <c r="D809" s="273" t="s">
        <v>511</v>
      </c>
      <c r="E809" s="277">
        <v>11</v>
      </c>
      <c r="F809" s="274">
        <v>145200000</v>
      </c>
      <c r="G809" s="273" t="s">
        <v>494</v>
      </c>
    </row>
    <row r="810" spans="1:7">
      <c r="A810" s="273">
        <v>815</v>
      </c>
      <c r="B810" s="273" t="s">
        <v>516</v>
      </c>
      <c r="C810" s="276">
        <v>38738</v>
      </c>
      <c r="D810" s="273" t="s">
        <v>509</v>
      </c>
      <c r="E810" s="277">
        <v>73</v>
      </c>
      <c r="F810" s="274">
        <v>1065800000</v>
      </c>
      <c r="G810" s="273" t="s">
        <v>487</v>
      </c>
    </row>
    <row r="811" spans="1:7">
      <c r="A811" s="273">
        <v>816</v>
      </c>
      <c r="B811" s="273" t="s">
        <v>522</v>
      </c>
      <c r="C811" s="276">
        <v>38276</v>
      </c>
      <c r="D811" s="273" t="s">
        <v>514</v>
      </c>
      <c r="E811" s="277">
        <v>93</v>
      </c>
      <c r="F811" s="274">
        <v>1729800000</v>
      </c>
      <c r="G811" s="273" t="s">
        <v>494</v>
      </c>
    </row>
    <row r="812" spans="1:7">
      <c r="A812" s="273">
        <v>817</v>
      </c>
      <c r="B812" s="273" t="s">
        <v>508</v>
      </c>
      <c r="C812" s="276">
        <v>38815</v>
      </c>
      <c r="D812" s="273" t="s">
        <v>511</v>
      </c>
      <c r="E812" s="277">
        <v>69</v>
      </c>
      <c r="F812" s="274">
        <v>5713200000</v>
      </c>
      <c r="G812" s="273" t="s">
        <v>487</v>
      </c>
    </row>
    <row r="813" spans="1:7">
      <c r="A813" s="273">
        <v>818</v>
      </c>
      <c r="B813" s="273" t="s">
        <v>510</v>
      </c>
      <c r="C813" s="276">
        <v>38089</v>
      </c>
      <c r="D813" s="273" t="s">
        <v>517</v>
      </c>
      <c r="E813" s="277">
        <v>86</v>
      </c>
      <c r="F813" s="274">
        <v>3698000000</v>
      </c>
      <c r="G813" s="273" t="s">
        <v>512</v>
      </c>
    </row>
    <row r="814" spans="1:7">
      <c r="A814" s="273">
        <v>819</v>
      </c>
      <c r="B814" s="273" t="s">
        <v>508</v>
      </c>
      <c r="C814" s="276">
        <v>38870</v>
      </c>
      <c r="D814" s="273" t="s">
        <v>519</v>
      </c>
      <c r="E814" s="277">
        <v>54</v>
      </c>
      <c r="F814" s="274">
        <v>2916000000</v>
      </c>
      <c r="G814" s="273" t="s">
        <v>494</v>
      </c>
    </row>
    <row r="815" spans="1:7">
      <c r="A815" s="273">
        <v>820</v>
      </c>
      <c r="B815" s="273" t="s">
        <v>518</v>
      </c>
      <c r="C815" s="276">
        <v>38463</v>
      </c>
      <c r="D815" s="273" t="s">
        <v>519</v>
      </c>
      <c r="E815" s="277">
        <v>-2</v>
      </c>
      <c r="F815" s="274">
        <v>4000000</v>
      </c>
      <c r="G815" s="273" t="s">
        <v>512</v>
      </c>
    </row>
    <row r="816" spans="1:7">
      <c r="A816" s="273">
        <v>821</v>
      </c>
      <c r="B816" s="273" t="s">
        <v>515</v>
      </c>
      <c r="C816" s="276">
        <v>38980</v>
      </c>
      <c r="D816" s="273" t="s">
        <v>511</v>
      </c>
      <c r="E816" s="277">
        <v>83</v>
      </c>
      <c r="F816" s="274">
        <v>8266800000</v>
      </c>
      <c r="G816" s="273" t="s">
        <v>490</v>
      </c>
    </row>
    <row r="817" spans="1:7">
      <c r="A817" s="273">
        <v>822</v>
      </c>
      <c r="B817" s="273" t="s">
        <v>523</v>
      </c>
      <c r="C817" s="276">
        <v>38639</v>
      </c>
      <c r="D817" s="273" t="s">
        <v>519</v>
      </c>
      <c r="E817" s="277">
        <v>2</v>
      </c>
      <c r="F817" s="274">
        <v>4000000</v>
      </c>
      <c r="G817" s="273" t="s">
        <v>490</v>
      </c>
    </row>
    <row r="818" spans="1:7">
      <c r="A818" s="273">
        <v>823</v>
      </c>
      <c r="B818" s="273" t="s">
        <v>516</v>
      </c>
      <c r="C818" s="276">
        <v>38947</v>
      </c>
      <c r="D818" s="273" t="s">
        <v>517</v>
      </c>
      <c r="E818" s="277">
        <v>54</v>
      </c>
      <c r="F818" s="274">
        <v>1458000000</v>
      </c>
      <c r="G818" s="273" t="s">
        <v>512</v>
      </c>
    </row>
    <row r="819" spans="1:7">
      <c r="A819" s="273">
        <v>824</v>
      </c>
      <c r="B819" s="273" t="s">
        <v>510</v>
      </c>
      <c r="C819" s="276">
        <v>38078</v>
      </c>
      <c r="D819" s="273" t="s">
        <v>511</v>
      </c>
      <c r="E819" s="277">
        <v>76</v>
      </c>
      <c r="F819" s="274">
        <v>6931200000</v>
      </c>
      <c r="G819" s="273" t="s">
        <v>487</v>
      </c>
    </row>
    <row r="820" spans="1:7">
      <c r="A820" s="273">
        <v>825</v>
      </c>
      <c r="B820" s="273" t="s">
        <v>508</v>
      </c>
      <c r="C820" s="276">
        <v>38595</v>
      </c>
      <c r="D820" s="273" t="s">
        <v>517</v>
      </c>
      <c r="E820" s="277">
        <v>10</v>
      </c>
      <c r="F820" s="274">
        <v>50000000</v>
      </c>
      <c r="G820" s="273" t="s">
        <v>512</v>
      </c>
    </row>
    <row r="821" spans="1:7">
      <c r="A821" s="273">
        <v>826</v>
      </c>
      <c r="B821" s="273" t="s">
        <v>522</v>
      </c>
      <c r="C821" s="276">
        <v>39002</v>
      </c>
      <c r="D821" s="273" t="s">
        <v>511</v>
      </c>
      <c r="E821" s="277">
        <v>81</v>
      </c>
      <c r="F821" s="274">
        <v>7873200000</v>
      </c>
      <c r="G821" s="273" t="s">
        <v>490</v>
      </c>
    </row>
    <row r="822" spans="1:7">
      <c r="A822" s="273">
        <v>827</v>
      </c>
      <c r="B822" s="273" t="s">
        <v>522</v>
      </c>
      <c r="C822" s="276">
        <v>38980</v>
      </c>
      <c r="D822" s="273" t="s">
        <v>517</v>
      </c>
      <c r="E822" s="277">
        <v>83</v>
      </c>
      <c r="F822" s="274">
        <v>3444500000</v>
      </c>
      <c r="G822" s="273" t="s">
        <v>512</v>
      </c>
    </row>
    <row r="823" spans="1:7">
      <c r="A823" s="273">
        <v>828</v>
      </c>
      <c r="B823" s="273" t="s">
        <v>515</v>
      </c>
      <c r="C823" s="276">
        <v>39024</v>
      </c>
      <c r="D823" s="273" t="s">
        <v>511</v>
      </c>
      <c r="E823" s="277">
        <v>6</v>
      </c>
      <c r="F823" s="274">
        <v>43200000</v>
      </c>
      <c r="G823" s="273" t="s">
        <v>494</v>
      </c>
    </row>
    <row r="824" spans="1:7">
      <c r="A824" s="273">
        <v>829</v>
      </c>
      <c r="B824" s="273" t="s">
        <v>516</v>
      </c>
      <c r="C824" s="276">
        <v>39035</v>
      </c>
      <c r="D824" s="273" t="s">
        <v>519</v>
      </c>
      <c r="E824" s="277">
        <v>77</v>
      </c>
      <c r="F824" s="274">
        <v>5929000000</v>
      </c>
      <c r="G824" s="273" t="s">
        <v>487</v>
      </c>
    </row>
    <row r="825" spans="1:7">
      <c r="A825" s="273">
        <v>830</v>
      </c>
      <c r="B825" s="273" t="s">
        <v>522</v>
      </c>
      <c r="C825" s="276">
        <v>38804</v>
      </c>
      <c r="D825" s="273" t="s">
        <v>519</v>
      </c>
      <c r="E825" s="277">
        <v>41</v>
      </c>
      <c r="F825" s="274">
        <v>1681000000</v>
      </c>
      <c r="G825" s="273" t="s">
        <v>490</v>
      </c>
    </row>
    <row r="826" spans="1:7">
      <c r="A826" s="273">
        <v>831</v>
      </c>
      <c r="B826" s="273" t="s">
        <v>513</v>
      </c>
      <c r="C826" s="276">
        <v>39057</v>
      </c>
      <c r="D826" s="273" t="s">
        <v>509</v>
      </c>
      <c r="E826" s="277">
        <v>80</v>
      </c>
      <c r="F826" s="274">
        <v>1280000000</v>
      </c>
      <c r="G826" s="273" t="s">
        <v>494</v>
      </c>
    </row>
    <row r="827" spans="1:7">
      <c r="A827" s="273">
        <v>832</v>
      </c>
      <c r="B827" s="273" t="s">
        <v>515</v>
      </c>
      <c r="C827" s="276">
        <v>38859</v>
      </c>
      <c r="D827" s="273" t="s">
        <v>517</v>
      </c>
      <c r="E827" s="277">
        <v>20</v>
      </c>
      <c r="F827" s="274">
        <v>200000000</v>
      </c>
      <c r="G827" s="273" t="s">
        <v>487</v>
      </c>
    </row>
    <row r="828" spans="1:7">
      <c r="A828" s="273">
        <v>833</v>
      </c>
      <c r="B828" s="273" t="s">
        <v>520</v>
      </c>
      <c r="C828" s="276">
        <v>38012</v>
      </c>
      <c r="D828" s="273" t="s">
        <v>517</v>
      </c>
      <c r="E828" s="277">
        <v>31</v>
      </c>
      <c r="F828" s="274">
        <v>480500000</v>
      </c>
      <c r="G828" s="273" t="s">
        <v>512</v>
      </c>
    </row>
    <row r="829" spans="1:7">
      <c r="A829" s="273">
        <v>834</v>
      </c>
      <c r="B829" s="273" t="s">
        <v>510</v>
      </c>
      <c r="C829" s="276">
        <v>38727</v>
      </c>
      <c r="D829" s="273" t="s">
        <v>511</v>
      </c>
      <c r="E829" s="277">
        <v>34</v>
      </c>
      <c r="F829" s="274">
        <v>1387200000</v>
      </c>
      <c r="G829" s="273" t="s">
        <v>487</v>
      </c>
    </row>
    <row r="830" spans="1:7">
      <c r="A830" s="273">
        <v>835</v>
      </c>
      <c r="B830" s="273" t="s">
        <v>513</v>
      </c>
      <c r="C830" s="276">
        <v>38595</v>
      </c>
      <c r="D830" s="273" t="s">
        <v>511</v>
      </c>
      <c r="E830" s="277">
        <v>2</v>
      </c>
      <c r="F830" s="274">
        <v>4800000</v>
      </c>
      <c r="G830" s="273" t="s">
        <v>490</v>
      </c>
    </row>
    <row r="831" spans="1:7">
      <c r="A831" s="273">
        <v>836</v>
      </c>
      <c r="B831" s="273" t="s">
        <v>522</v>
      </c>
      <c r="C831" s="276">
        <v>38760</v>
      </c>
      <c r="D831" s="273" t="s">
        <v>511</v>
      </c>
      <c r="E831" s="277">
        <v>17</v>
      </c>
      <c r="F831" s="274">
        <v>346800000</v>
      </c>
      <c r="G831" s="273" t="s">
        <v>494</v>
      </c>
    </row>
    <row r="832" spans="1:7">
      <c r="A832" s="273">
        <v>837</v>
      </c>
      <c r="B832" s="273" t="s">
        <v>520</v>
      </c>
      <c r="C832" s="276">
        <v>38870</v>
      </c>
      <c r="D832" s="273" t="s">
        <v>517</v>
      </c>
      <c r="E832" s="277">
        <v>16</v>
      </c>
      <c r="F832" s="274">
        <v>128000000</v>
      </c>
      <c r="G832" s="273" t="s">
        <v>494</v>
      </c>
    </row>
    <row r="833" spans="1:7">
      <c r="A833" s="273">
        <v>838</v>
      </c>
      <c r="B833" s="273" t="s">
        <v>518</v>
      </c>
      <c r="C833" s="276">
        <v>38782</v>
      </c>
      <c r="D833" s="273" t="s">
        <v>511</v>
      </c>
      <c r="E833" s="277">
        <v>54</v>
      </c>
      <c r="F833" s="274">
        <v>3499200000</v>
      </c>
      <c r="G833" s="273" t="s">
        <v>490</v>
      </c>
    </row>
    <row r="834" spans="1:7">
      <c r="A834" s="273">
        <v>839</v>
      </c>
      <c r="B834" s="273" t="s">
        <v>515</v>
      </c>
      <c r="C834" s="276">
        <v>38034</v>
      </c>
      <c r="D834" s="273" t="s">
        <v>509</v>
      </c>
      <c r="E834" s="277">
        <v>-9</v>
      </c>
      <c r="F834" s="274">
        <v>16200000</v>
      </c>
      <c r="G834" s="273" t="s">
        <v>487</v>
      </c>
    </row>
    <row r="835" spans="1:7">
      <c r="A835" s="273">
        <v>840</v>
      </c>
      <c r="B835" s="273" t="s">
        <v>515</v>
      </c>
      <c r="C835" s="276">
        <v>38837</v>
      </c>
      <c r="D835" s="273" t="s">
        <v>517</v>
      </c>
      <c r="E835" s="277">
        <v>94</v>
      </c>
      <c r="F835" s="274">
        <v>4418000000</v>
      </c>
      <c r="G835" s="273" t="s">
        <v>490</v>
      </c>
    </row>
    <row r="836" spans="1:7">
      <c r="A836" s="273">
        <v>841</v>
      </c>
      <c r="B836" s="273" t="s">
        <v>522</v>
      </c>
      <c r="C836" s="276">
        <v>38232</v>
      </c>
      <c r="D836" s="273" t="s">
        <v>511</v>
      </c>
      <c r="E836" s="277">
        <v>-3</v>
      </c>
      <c r="F836" s="274">
        <v>10800000</v>
      </c>
      <c r="G836" s="273" t="s">
        <v>512</v>
      </c>
    </row>
    <row r="837" spans="1:7">
      <c r="A837" s="273">
        <v>842</v>
      </c>
      <c r="B837" s="273" t="s">
        <v>518</v>
      </c>
      <c r="C837" s="276">
        <v>38298</v>
      </c>
      <c r="D837" s="273" t="s">
        <v>519</v>
      </c>
      <c r="E837" s="277">
        <v>9</v>
      </c>
      <c r="F837" s="274">
        <v>81000000</v>
      </c>
      <c r="G837" s="273" t="s">
        <v>490</v>
      </c>
    </row>
    <row r="838" spans="1:7">
      <c r="A838" s="273">
        <v>843</v>
      </c>
      <c r="B838" s="273" t="s">
        <v>510</v>
      </c>
      <c r="C838" s="276">
        <v>38067</v>
      </c>
      <c r="D838" s="273" t="s">
        <v>511</v>
      </c>
      <c r="E838" s="277">
        <v>25</v>
      </c>
      <c r="F838" s="274">
        <v>750000000</v>
      </c>
      <c r="G838" s="273" t="s">
        <v>487</v>
      </c>
    </row>
    <row r="839" spans="1:7">
      <c r="A839" s="273">
        <v>844</v>
      </c>
      <c r="B839" s="273" t="s">
        <v>513</v>
      </c>
      <c r="C839" s="276">
        <v>39013</v>
      </c>
      <c r="D839" s="273" t="s">
        <v>509</v>
      </c>
      <c r="E839" s="277">
        <v>29</v>
      </c>
      <c r="F839" s="274">
        <v>168200000</v>
      </c>
      <c r="G839" s="273" t="s">
        <v>494</v>
      </c>
    </row>
    <row r="840" spans="1:7">
      <c r="A840" s="273">
        <v>845</v>
      </c>
      <c r="B840" s="273" t="s">
        <v>523</v>
      </c>
      <c r="C840" s="276">
        <v>38221</v>
      </c>
      <c r="D840" s="273" t="s">
        <v>517</v>
      </c>
      <c r="E840" s="277">
        <v>37</v>
      </c>
      <c r="F840" s="274">
        <v>684500000</v>
      </c>
      <c r="G840" s="273" t="s">
        <v>487</v>
      </c>
    </row>
    <row r="841" spans="1:7">
      <c r="A841" s="273">
        <v>846</v>
      </c>
      <c r="B841" s="273" t="s">
        <v>515</v>
      </c>
      <c r="C841" s="276">
        <v>38529</v>
      </c>
      <c r="D841" s="273" t="s">
        <v>511</v>
      </c>
      <c r="E841" s="277">
        <v>19</v>
      </c>
      <c r="F841" s="274">
        <v>433200000</v>
      </c>
      <c r="G841" s="273" t="s">
        <v>490</v>
      </c>
    </row>
    <row r="842" spans="1:7">
      <c r="A842" s="273">
        <v>847</v>
      </c>
      <c r="B842" s="273" t="s">
        <v>518</v>
      </c>
      <c r="C842" s="276">
        <v>38089</v>
      </c>
      <c r="D842" s="273" t="s">
        <v>509</v>
      </c>
      <c r="E842" s="277">
        <v>28</v>
      </c>
      <c r="F842" s="274">
        <v>156800000</v>
      </c>
      <c r="G842" s="273" t="s">
        <v>512</v>
      </c>
    </row>
    <row r="843" spans="1:7">
      <c r="A843" s="273">
        <v>848</v>
      </c>
      <c r="B843" s="273" t="s">
        <v>522</v>
      </c>
      <c r="C843" s="276">
        <v>38144</v>
      </c>
      <c r="D843" s="273" t="s">
        <v>517</v>
      </c>
      <c r="E843" s="277">
        <v>18</v>
      </c>
      <c r="F843" s="274">
        <v>162000000</v>
      </c>
      <c r="G843" s="273" t="s">
        <v>490</v>
      </c>
    </row>
    <row r="844" spans="1:7">
      <c r="A844" s="273">
        <v>849</v>
      </c>
      <c r="B844" s="273" t="s">
        <v>513</v>
      </c>
      <c r="C844" s="276">
        <v>38870</v>
      </c>
      <c r="D844" s="273" t="s">
        <v>514</v>
      </c>
      <c r="E844" s="277">
        <v>84</v>
      </c>
      <c r="F844" s="274">
        <v>1411200000</v>
      </c>
      <c r="G844" s="273" t="s">
        <v>494</v>
      </c>
    </row>
    <row r="845" spans="1:7">
      <c r="A845" s="273">
        <v>850</v>
      </c>
      <c r="B845" s="273" t="s">
        <v>520</v>
      </c>
      <c r="C845" s="276">
        <v>38276</v>
      </c>
      <c r="D845" s="273" t="s">
        <v>511</v>
      </c>
      <c r="E845" s="277">
        <v>79</v>
      </c>
      <c r="F845" s="274">
        <v>7489200000</v>
      </c>
      <c r="G845" s="273" t="s">
        <v>490</v>
      </c>
    </row>
    <row r="846" spans="1:7">
      <c r="A846" s="273">
        <v>851</v>
      </c>
      <c r="B846" s="273" t="s">
        <v>523</v>
      </c>
      <c r="C846" s="276">
        <v>38298</v>
      </c>
      <c r="D846" s="273" t="s">
        <v>511</v>
      </c>
      <c r="E846" s="277">
        <v>31</v>
      </c>
      <c r="F846" s="274">
        <v>1153200000</v>
      </c>
      <c r="G846" s="273" t="s">
        <v>512</v>
      </c>
    </row>
    <row r="847" spans="1:7">
      <c r="A847" s="273">
        <v>852</v>
      </c>
      <c r="B847" s="273" t="s">
        <v>522</v>
      </c>
      <c r="C847" s="276">
        <v>38925</v>
      </c>
      <c r="D847" s="273" t="s">
        <v>514</v>
      </c>
      <c r="E847" s="277">
        <v>34</v>
      </c>
      <c r="F847" s="274">
        <v>231200000</v>
      </c>
      <c r="G847" s="273" t="s">
        <v>487</v>
      </c>
    </row>
    <row r="848" spans="1:7">
      <c r="A848" s="273">
        <v>853</v>
      </c>
      <c r="B848" s="273" t="s">
        <v>523</v>
      </c>
      <c r="C848" s="276">
        <v>38672</v>
      </c>
      <c r="D848" s="273" t="s">
        <v>519</v>
      </c>
      <c r="E848" s="277">
        <v>66</v>
      </c>
      <c r="F848" s="274">
        <v>4356000000</v>
      </c>
      <c r="G848" s="273" t="s">
        <v>494</v>
      </c>
    </row>
    <row r="849" spans="1:7">
      <c r="A849" s="273">
        <v>854</v>
      </c>
      <c r="B849" s="273" t="s">
        <v>520</v>
      </c>
      <c r="C849" s="276">
        <v>38859</v>
      </c>
      <c r="D849" s="273" t="s">
        <v>519</v>
      </c>
      <c r="E849" s="277">
        <v>44</v>
      </c>
      <c r="F849" s="274">
        <v>1936000000</v>
      </c>
      <c r="G849" s="273" t="s">
        <v>487</v>
      </c>
    </row>
    <row r="850" spans="1:7">
      <c r="A850" s="273">
        <v>855</v>
      </c>
      <c r="B850" s="273" t="s">
        <v>508</v>
      </c>
      <c r="C850" s="276">
        <v>38375</v>
      </c>
      <c r="D850" s="273" t="s">
        <v>517</v>
      </c>
      <c r="E850" s="277">
        <v>94</v>
      </c>
      <c r="F850" s="274">
        <v>4418000000</v>
      </c>
      <c r="G850" s="273" t="s">
        <v>494</v>
      </c>
    </row>
    <row r="851" spans="1:7">
      <c r="A851" s="273">
        <v>856</v>
      </c>
      <c r="B851" s="273" t="s">
        <v>516</v>
      </c>
      <c r="C851" s="276">
        <v>38089</v>
      </c>
      <c r="D851" s="273" t="s">
        <v>511</v>
      </c>
      <c r="E851" s="277">
        <v>11</v>
      </c>
      <c r="F851" s="274">
        <v>145200000</v>
      </c>
      <c r="G851" s="273" t="s">
        <v>487</v>
      </c>
    </row>
    <row r="852" spans="1:7">
      <c r="A852" s="273">
        <v>857</v>
      </c>
      <c r="B852" s="273" t="s">
        <v>510</v>
      </c>
      <c r="C852" s="276">
        <v>38221</v>
      </c>
      <c r="D852" s="273" t="s">
        <v>509</v>
      </c>
      <c r="E852" s="277">
        <v>74</v>
      </c>
      <c r="F852" s="274">
        <v>1095200000</v>
      </c>
      <c r="G852" s="273" t="s">
        <v>487</v>
      </c>
    </row>
    <row r="853" spans="1:7">
      <c r="A853" s="273">
        <v>858</v>
      </c>
      <c r="B853" s="273" t="s">
        <v>522</v>
      </c>
      <c r="C853" s="276">
        <v>39057</v>
      </c>
      <c r="D853" s="273" t="s">
        <v>519</v>
      </c>
      <c r="E853" s="277">
        <v>28</v>
      </c>
      <c r="F853" s="274">
        <v>784000000</v>
      </c>
      <c r="G853" s="273" t="s">
        <v>490</v>
      </c>
    </row>
    <row r="854" spans="1:7">
      <c r="A854" s="273">
        <v>859</v>
      </c>
      <c r="B854" s="273" t="s">
        <v>518</v>
      </c>
      <c r="C854" s="276">
        <v>38507</v>
      </c>
      <c r="D854" s="273" t="s">
        <v>509</v>
      </c>
      <c r="E854" s="277">
        <v>40</v>
      </c>
      <c r="F854" s="274">
        <v>320000000</v>
      </c>
      <c r="G854" s="273" t="s">
        <v>490</v>
      </c>
    </row>
    <row r="855" spans="1:7">
      <c r="A855" s="273">
        <v>860</v>
      </c>
      <c r="B855" s="273" t="s">
        <v>518</v>
      </c>
      <c r="C855" s="276">
        <v>38023</v>
      </c>
      <c r="D855" s="273" t="s">
        <v>509</v>
      </c>
      <c r="E855" s="277">
        <v>34</v>
      </c>
      <c r="F855" s="274">
        <v>231200000</v>
      </c>
      <c r="G855" s="273" t="s">
        <v>494</v>
      </c>
    </row>
    <row r="856" spans="1:7">
      <c r="A856" s="273">
        <v>861</v>
      </c>
      <c r="B856" s="273" t="s">
        <v>508</v>
      </c>
      <c r="C856" s="276">
        <v>38606</v>
      </c>
      <c r="D856" s="273" t="s">
        <v>517</v>
      </c>
      <c r="E856" s="277">
        <v>38</v>
      </c>
      <c r="F856" s="274">
        <v>722000000</v>
      </c>
      <c r="G856" s="273" t="s">
        <v>494</v>
      </c>
    </row>
    <row r="857" spans="1:7">
      <c r="A857" s="273">
        <v>862</v>
      </c>
      <c r="B857" s="273" t="s">
        <v>510</v>
      </c>
      <c r="C857" s="276">
        <v>38518</v>
      </c>
      <c r="D857" s="273" t="s">
        <v>519</v>
      </c>
      <c r="E857" s="277">
        <v>69</v>
      </c>
      <c r="F857" s="274">
        <v>4761000000</v>
      </c>
      <c r="G857" s="273" t="s">
        <v>512</v>
      </c>
    </row>
    <row r="858" spans="1:7">
      <c r="A858" s="273">
        <v>863</v>
      </c>
      <c r="B858" s="273" t="s">
        <v>513</v>
      </c>
      <c r="C858" s="276">
        <v>38584</v>
      </c>
      <c r="D858" s="273" t="s">
        <v>517</v>
      </c>
      <c r="E858" s="277">
        <v>34</v>
      </c>
      <c r="F858" s="274">
        <v>578000000</v>
      </c>
      <c r="G858" s="273" t="s">
        <v>512</v>
      </c>
    </row>
    <row r="859" spans="1:7">
      <c r="A859" s="273">
        <v>864</v>
      </c>
      <c r="B859" s="273" t="s">
        <v>508</v>
      </c>
      <c r="C859" s="276">
        <v>38573</v>
      </c>
      <c r="D859" s="273" t="s">
        <v>519</v>
      </c>
      <c r="E859" s="277">
        <v>29</v>
      </c>
      <c r="F859" s="274">
        <v>841000000</v>
      </c>
      <c r="G859" s="273" t="s">
        <v>512</v>
      </c>
    </row>
    <row r="860" spans="1:7">
      <c r="A860" s="273">
        <v>865</v>
      </c>
      <c r="B860" s="273" t="s">
        <v>516</v>
      </c>
      <c r="C860" s="276">
        <v>38034</v>
      </c>
      <c r="D860" s="273" t="s">
        <v>511</v>
      </c>
      <c r="E860" s="277">
        <v>-10</v>
      </c>
      <c r="F860" s="274">
        <v>120000000</v>
      </c>
      <c r="G860" s="273" t="s">
        <v>512</v>
      </c>
    </row>
    <row r="861" spans="1:7">
      <c r="A861" s="273">
        <v>866</v>
      </c>
      <c r="B861" s="273" t="s">
        <v>523</v>
      </c>
      <c r="C861" s="276">
        <v>38287</v>
      </c>
      <c r="D861" s="273" t="s">
        <v>514</v>
      </c>
      <c r="E861" s="277">
        <v>42</v>
      </c>
      <c r="F861" s="274">
        <v>352800000</v>
      </c>
      <c r="G861" s="273" t="s">
        <v>512</v>
      </c>
    </row>
    <row r="862" spans="1:7">
      <c r="A862" s="273">
        <v>867</v>
      </c>
      <c r="B862" s="273" t="s">
        <v>515</v>
      </c>
      <c r="C862" s="276">
        <v>38793</v>
      </c>
      <c r="D862" s="273" t="s">
        <v>519</v>
      </c>
      <c r="E862" s="277">
        <v>58</v>
      </c>
      <c r="F862" s="274">
        <v>3364000000</v>
      </c>
      <c r="G862" s="273" t="s">
        <v>490</v>
      </c>
    </row>
    <row r="863" spans="1:7">
      <c r="A863" s="273">
        <v>868</v>
      </c>
      <c r="B863" s="273" t="s">
        <v>520</v>
      </c>
      <c r="C863" s="276">
        <v>38056</v>
      </c>
      <c r="D863" s="273" t="s">
        <v>511</v>
      </c>
      <c r="E863" s="277">
        <v>27</v>
      </c>
      <c r="F863" s="274">
        <v>874800000</v>
      </c>
      <c r="G863" s="273" t="s">
        <v>512</v>
      </c>
    </row>
    <row r="864" spans="1:7">
      <c r="A864" s="273">
        <v>869</v>
      </c>
      <c r="B864" s="273" t="s">
        <v>523</v>
      </c>
      <c r="C864" s="276">
        <v>38903</v>
      </c>
      <c r="D864" s="273" t="s">
        <v>517</v>
      </c>
      <c r="E864" s="277">
        <v>47</v>
      </c>
      <c r="F864" s="274">
        <v>1104500000</v>
      </c>
      <c r="G864" s="273" t="s">
        <v>487</v>
      </c>
    </row>
    <row r="865" spans="1:7">
      <c r="A865" s="273">
        <v>870</v>
      </c>
      <c r="B865" s="273" t="s">
        <v>520</v>
      </c>
      <c r="C865" s="276">
        <v>38023</v>
      </c>
      <c r="D865" s="273" t="s">
        <v>511</v>
      </c>
      <c r="E865" s="277">
        <v>29</v>
      </c>
      <c r="F865" s="274">
        <v>1009200000</v>
      </c>
      <c r="G865" s="273" t="s">
        <v>494</v>
      </c>
    </row>
    <row r="866" spans="1:7">
      <c r="A866" s="273">
        <v>871</v>
      </c>
      <c r="B866" s="273" t="s">
        <v>523</v>
      </c>
      <c r="C866" s="276">
        <v>38848</v>
      </c>
      <c r="D866" s="273" t="s">
        <v>519</v>
      </c>
      <c r="E866" s="277">
        <v>28</v>
      </c>
      <c r="F866" s="274">
        <v>784000000</v>
      </c>
      <c r="G866" s="273" t="s">
        <v>494</v>
      </c>
    </row>
    <row r="867" spans="1:7">
      <c r="A867" s="273">
        <v>872</v>
      </c>
      <c r="B867" s="273" t="s">
        <v>508</v>
      </c>
      <c r="C867" s="276">
        <v>38980</v>
      </c>
      <c r="D867" s="273" t="s">
        <v>517</v>
      </c>
      <c r="E867" s="277">
        <v>79</v>
      </c>
      <c r="F867" s="274">
        <v>3120500000</v>
      </c>
      <c r="G867" s="273" t="s">
        <v>494</v>
      </c>
    </row>
    <row r="868" spans="1:7">
      <c r="A868" s="273">
        <v>873</v>
      </c>
      <c r="B868" s="273" t="s">
        <v>513</v>
      </c>
      <c r="C868" s="276">
        <v>38298</v>
      </c>
      <c r="D868" s="273" t="s">
        <v>517</v>
      </c>
      <c r="E868" s="277">
        <v>41</v>
      </c>
      <c r="F868" s="274">
        <v>840500000</v>
      </c>
      <c r="G868" s="273" t="s">
        <v>487</v>
      </c>
    </row>
    <row r="869" spans="1:7">
      <c r="A869" s="273">
        <v>874</v>
      </c>
      <c r="B869" s="273" t="s">
        <v>520</v>
      </c>
      <c r="C869" s="276">
        <v>38540</v>
      </c>
      <c r="D869" s="273" t="s">
        <v>514</v>
      </c>
      <c r="E869" s="277">
        <v>57</v>
      </c>
      <c r="F869" s="274">
        <v>649800000</v>
      </c>
      <c r="G869" s="273" t="s">
        <v>512</v>
      </c>
    </row>
    <row r="870" spans="1:7">
      <c r="A870" s="273">
        <v>875</v>
      </c>
      <c r="B870" s="273" t="s">
        <v>523</v>
      </c>
      <c r="C870" s="276">
        <v>38914</v>
      </c>
      <c r="D870" s="273" t="s">
        <v>509</v>
      </c>
      <c r="E870" s="277">
        <v>45</v>
      </c>
      <c r="F870" s="274">
        <v>405000000</v>
      </c>
      <c r="G870" s="273" t="s">
        <v>490</v>
      </c>
    </row>
    <row r="871" spans="1:7">
      <c r="A871" s="273">
        <v>876</v>
      </c>
      <c r="B871" s="273" t="s">
        <v>522</v>
      </c>
      <c r="C871" s="276">
        <v>38793</v>
      </c>
      <c r="D871" s="273" t="s">
        <v>519</v>
      </c>
      <c r="E871" s="277">
        <v>91</v>
      </c>
      <c r="F871" s="274">
        <v>8281000000</v>
      </c>
      <c r="G871" s="273" t="s">
        <v>490</v>
      </c>
    </row>
    <row r="872" spans="1:7">
      <c r="A872" s="273">
        <v>877</v>
      </c>
      <c r="B872" s="273" t="s">
        <v>520</v>
      </c>
      <c r="C872" s="276">
        <v>38375</v>
      </c>
      <c r="D872" s="273" t="s">
        <v>519</v>
      </c>
      <c r="E872" s="277">
        <v>49</v>
      </c>
      <c r="F872" s="274">
        <v>2401000000</v>
      </c>
      <c r="G872" s="273" t="s">
        <v>490</v>
      </c>
    </row>
    <row r="873" spans="1:7">
      <c r="A873" s="273">
        <v>878</v>
      </c>
      <c r="B873" s="273" t="s">
        <v>508</v>
      </c>
      <c r="C873" s="276">
        <v>38254</v>
      </c>
      <c r="D873" s="273" t="s">
        <v>509</v>
      </c>
      <c r="E873" s="277">
        <v>68</v>
      </c>
      <c r="F873" s="274">
        <v>924800000</v>
      </c>
      <c r="G873" s="273" t="s">
        <v>490</v>
      </c>
    </row>
    <row r="874" spans="1:7">
      <c r="A874" s="273">
        <v>879</v>
      </c>
      <c r="B874" s="273" t="s">
        <v>516</v>
      </c>
      <c r="C874" s="276">
        <v>38397</v>
      </c>
      <c r="D874" s="273" t="s">
        <v>514</v>
      </c>
      <c r="E874" s="277">
        <v>38</v>
      </c>
      <c r="F874" s="274">
        <v>288800000</v>
      </c>
      <c r="G874" s="273" t="s">
        <v>490</v>
      </c>
    </row>
    <row r="875" spans="1:7">
      <c r="A875" s="273">
        <v>880</v>
      </c>
      <c r="B875" s="273" t="s">
        <v>513</v>
      </c>
      <c r="C875" s="276">
        <v>38980</v>
      </c>
      <c r="D875" s="273" t="s">
        <v>511</v>
      </c>
      <c r="E875" s="277">
        <v>4</v>
      </c>
      <c r="F875" s="274">
        <v>19200000</v>
      </c>
      <c r="G875" s="273" t="s">
        <v>494</v>
      </c>
    </row>
    <row r="876" spans="1:7">
      <c r="A876" s="273">
        <v>881</v>
      </c>
      <c r="B876" s="273" t="s">
        <v>520</v>
      </c>
      <c r="C876" s="276">
        <v>38452</v>
      </c>
      <c r="D876" s="273" t="s">
        <v>519</v>
      </c>
      <c r="E876" s="277">
        <v>45</v>
      </c>
      <c r="F876" s="274">
        <v>2025000000</v>
      </c>
      <c r="G876" s="273" t="s">
        <v>487</v>
      </c>
    </row>
    <row r="877" spans="1:7">
      <c r="A877" s="273">
        <v>882</v>
      </c>
      <c r="B877" s="273" t="s">
        <v>518</v>
      </c>
      <c r="C877" s="276">
        <v>38331</v>
      </c>
      <c r="D877" s="273" t="s">
        <v>519</v>
      </c>
      <c r="E877" s="277">
        <v>85</v>
      </c>
      <c r="F877" s="274">
        <v>7225000000</v>
      </c>
      <c r="G877" s="273" t="s">
        <v>512</v>
      </c>
    </row>
    <row r="878" spans="1:7">
      <c r="A878" s="273">
        <v>883</v>
      </c>
      <c r="B878" s="273" t="s">
        <v>520</v>
      </c>
      <c r="C878" s="276">
        <v>38540</v>
      </c>
      <c r="D878" s="273" t="s">
        <v>514</v>
      </c>
      <c r="E878" s="277">
        <v>57</v>
      </c>
      <c r="F878" s="274">
        <v>649800000</v>
      </c>
      <c r="G878" s="273" t="s">
        <v>512</v>
      </c>
    </row>
    <row r="879" spans="1:7">
      <c r="A879" s="273">
        <v>884</v>
      </c>
      <c r="B879" s="273" t="s">
        <v>515</v>
      </c>
      <c r="C879" s="276">
        <v>38672</v>
      </c>
      <c r="D879" s="273" t="s">
        <v>519</v>
      </c>
      <c r="E879" s="277">
        <v>-3</v>
      </c>
      <c r="F879" s="274">
        <v>9000000</v>
      </c>
      <c r="G879" s="273" t="s">
        <v>487</v>
      </c>
    </row>
    <row r="880" spans="1:7">
      <c r="A880" s="273">
        <v>885</v>
      </c>
      <c r="B880" s="273" t="s">
        <v>523</v>
      </c>
      <c r="C880" s="276">
        <v>38936</v>
      </c>
      <c r="D880" s="273" t="s">
        <v>511</v>
      </c>
      <c r="E880" s="277">
        <v>-9</v>
      </c>
      <c r="F880" s="274">
        <v>97200000</v>
      </c>
      <c r="G880" s="273" t="s">
        <v>512</v>
      </c>
    </row>
    <row r="881" spans="1:7">
      <c r="A881" s="273">
        <v>886</v>
      </c>
      <c r="B881" s="273" t="s">
        <v>515</v>
      </c>
      <c r="C881" s="276">
        <v>38100</v>
      </c>
      <c r="D881" s="273" t="s">
        <v>517</v>
      </c>
      <c r="E881" s="277">
        <v>86</v>
      </c>
      <c r="F881" s="274">
        <v>3698000000</v>
      </c>
      <c r="G881" s="273" t="s">
        <v>512</v>
      </c>
    </row>
    <row r="882" spans="1:7">
      <c r="A882" s="273">
        <v>887</v>
      </c>
      <c r="B882" s="273" t="s">
        <v>522</v>
      </c>
      <c r="C882" s="276">
        <v>38419</v>
      </c>
      <c r="D882" s="273" t="s">
        <v>511</v>
      </c>
      <c r="E882" s="277">
        <v>11</v>
      </c>
      <c r="F882" s="274">
        <v>145200000</v>
      </c>
      <c r="G882" s="273" t="s">
        <v>487</v>
      </c>
    </row>
    <row r="883" spans="1:7">
      <c r="A883" s="273">
        <v>888</v>
      </c>
      <c r="B883" s="273" t="s">
        <v>516</v>
      </c>
      <c r="C883" s="276">
        <v>38001</v>
      </c>
      <c r="D883" s="273" t="s">
        <v>519</v>
      </c>
      <c r="E883" s="277">
        <v>87</v>
      </c>
      <c r="F883" s="274">
        <v>7569000000</v>
      </c>
      <c r="G883" s="273" t="s">
        <v>512</v>
      </c>
    </row>
    <row r="884" spans="1:7">
      <c r="A884" s="273">
        <v>889</v>
      </c>
      <c r="B884" s="273" t="s">
        <v>516</v>
      </c>
      <c r="C884" s="276">
        <v>38199</v>
      </c>
      <c r="D884" s="273" t="s">
        <v>517</v>
      </c>
      <c r="E884" s="277">
        <v>86</v>
      </c>
      <c r="F884" s="274">
        <v>3698000000</v>
      </c>
      <c r="G884" s="273" t="s">
        <v>494</v>
      </c>
    </row>
    <row r="885" spans="1:7">
      <c r="A885" s="273">
        <v>890</v>
      </c>
      <c r="B885" s="273" t="s">
        <v>508</v>
      </c>
      <c r="C885" s="276">
        <v>38749</v>
      </c>
      <c r="D885" s="273" t="s">
        <v>509</v>
      </c>
      <c r="E885" s="277">
        <v>62</v>
      </c>
      <c r="F885" s="274">
        <v>768800000</v>
      </c>
      <c r="G885" s="273" t="s">
        <v>490</v>
      </c>
    </row>
    <row r="886" spans="1:7">
      <c r="A886" s="273">
        <v>891</v>
      </c>
      <c r="B886" s="273" t="s">
        <v>520</v>
      </c>
      <c r="C886" s="276">
        <v>38914</v>
      </c>
      <c r="D886" s="273" t="s">
        <v>519</v>
      </c>
      <c r="E886" s="277">
        <v>80</v>
      </c>
      <c r="F886" s="274">
        <v>6400000000</v>
      </c>
      <c r="G886" s="273" t="s">
        <v>490</v>
      </c>
    </row>
    <row r="887" spans="1:7">
      <c r="A887" s="273">
        <v>892</v>
      </c>
      <c r="B887" s="273" t="s">
        <v>516</v>
      </c>
      <c r="C887" s="276">
        <v>38188</v>
      </c>
      <c r="D887" s="273" t="s">
        <v>514</v>
      </c>
      <c r="E887" s="277">
        <v>11</v>
      </c>
      <c r="F887" s="274">
        <v>24200000</v>
      </c>
      <c r="G887" s="273" t="s">
        <v>494</v>
      </c>
    </row>
    <row r="888" spans="1:7">
      <c r="A888" s="273">
        <v>893</v>
      </c>
      <c r="B888" s="273" t="s">
        <v>516</v>
      </c>
      <c r="C888" s="276">
        <v>38694</v>
      </c>
      <c r="D888" s="273" t="s">
        <v>514</v>
      </c>
      <c r="E888" s="277">
        <v>11</v>
      </c>
      <c r="F888" s="274">
        <v>24200000</v>
      </c>
      <c r="G888" s="273" t="s">
        <v>512</v>
      </c>
    </row>
    <row r="889" spans="1:7">
      <c r="A889" s="273">
        <v>894</v>
      </c>
      <c r="B889" s="273" t="s">
        <v>523</v>
      </c>
      <c r="C889" s="276">
        <v>38661</v>
      </c>
      <c r="D889" s="273" t="s">
        <v>517</v>
      </c>
      <c r="E889" s="277">
        <v>-4</v>
      </c>
      <c r="F889" s="274">
        <v>8000000</v>
      </c>
      <c r="G889" s="273" t="s">
        <v>494</v>
      </c>
    </row>
    <row r="890" spans="1:7">
      <c r="A890" s="273">
        <v>895</v>
      </c>
      <c r="B890" s="273" t="s">
        <v>518</v>
      </c>
      <c r="C890" s="276">
        <v>38331</v>
      </c>
      <c r="D890" s="273" t="s">
        <v>514</v>
      </c>
      <c r="E890" s="277">
        <v>42</v>
      </c>
      <c r="F890" s="274">
        <v>352800000</v>
      </c>
      <c r="G890" s="273" t="s">
        <v>490</v>
      </c>
    </row>
    <row r="891" spans="1:7">
      <c r="A891" s="273">
        <v>896</v>
      </c>
      <c r="B891" s="273" t="s">
        <v>518</v>
      </c>
      <c r="C891" s="276">
        <v>38166</v>
      </c>
      <c r="D891" s="273" t="s">
        <v>509</v>
      </c>
      <c r="E891" s="277">
        <v>51</v>
      </c>
      <c r="F891" s="274">
        <v>520200000</v>
      </c>
      <c r="G891" s="273" t="s">
        <v>494</v>
      </c>
    </row>
    <row r="892" spans="1:7">
      <c r="A892" s="273">
        <v>897</v>
      </c>
      <c r="B892" s="273" t="s">
        <v>516</v>
      </c>
      <c r="C892" s="276">
        <v>38188</v>
      </c>
      <c r="D892" s="273" t="s">
        <v>511</v>
      </c>
      <c r="E892" s="277">
        <v>91</v>
      </c>
      <c r="F892" s="274">
        <v>9937200000</v>
      </c>
      <c r="G892" s="273" t="s">
        <v>494</v>
      </c>
    </row>
    <row r="893" spans="1:7">
      <c r="A893" s="273">
        <v>898</v>
      </c>
      <c r="B893" s="273" t="s">
        <v>520</v>
      </c>
      <c r="C893" s="276">
        <v>38947</v>
      </c>
      <c r="D893" s="273" t="s">
        <v>509</v>
      </c>
      <c r="E893" s="277">
        <v>24</v>
      </c>
      <c r="F893" s="274">
        <v>115200000</v>
      </c>
      <c r="G893" s="273" t="s">
        <v>490</v>
      </c>
    </row>
    <row r="894" spans="1:7">
      <c r="A894" s="273">
        <v>899</v>
      </c>
      <c r="B894" s="273" t="s">
        <v>520</v>
      </c>
      <c r="C894" s="276">
        <v>38012</v>
      </c>
      <c r="D894" s="273" t="s">
        <v>517</v>
      </c>
      <c r="E894" s="277">
        <v>19</v>
      </c>
      <c r="F894" s="274">
        <v>180500000</v>
      </c>
      <c r="G894" s="273" t="s">
        <v>512</v>
      </c>
    </row>
    <row r="895" spans="1:7">
      <c r="A895" s="273">
        <v>900</v>
      </c>
      <c r="B895" s="273" t="s">
        <v>516</v>
      </c>
      <c r="C895" s="276">
        <v>38067</v>
      </c>
      <c r="D895" s="273" t="s">
        <v>509</v>
      </c>
      <c r="E895" s="277">
        <v>80</v>
      </c>
      <c r="F895" s="274">
        <v>1280000000</v>
      </c>
      <c r="G895" s="273" t="s">
        <v>512</v>
      </c>
    </row>
    <row r="896" spans="1:7">
      <c r="A896" s="273">
        <v>901</v>
      </c>
      <c r="B896" s="273" t="s">
        <v>508</v>
      </c>
      <c r="C896" s="276">
        <v>39057</v>
      </c>
      <c r="D896" s="273" t="s">
        <v>511</v>
      </c>
      <c r="E896" s="277">
        <v>0</v>
      </c>
      <c r="F896" s="274">
        <v>0</v>
      </c>
      <c r="G896" s="273" t="s">
        <v>487</v>
      </c>
    </row>
    <row r="897" spans="1:7">
      <c r="A897" s="273">
        <v>902</v>
      </c>
      <c r="B897" s="273" t="s">
        <v>522</v>
      </c>
      <c r="C897" s="276">
        <v>38991</v>
      </c>
      <c r="D897" s="273" t="s">
        <v>511</v>
      </c>
      <c r="E897" s="277">
        <v>69</v>
      </c>
      <c r="F897" s="274">
        <v>5713200000</v>
      </c>
      <c r="G897" s="273" t="s">
        <v>487</v>
      </c>
    </row>
    <row r="898" spans="1:7">
      <c r="A898" s="273">
        <v>903</v>
      </c>
      <c r="B898" s="273" t="s">
        <v>520</v>
      </c>
      <c r="C898" s="276">
        <v>38914</v>
      </c>
      <c r="D898" s="273" t="s">
        <v>519</v>
      </c>
      <c r="E898" s="277">
        <v>84</v>
      </c>
      <c r="F898" s="274">
        <v>7056000000</v>
      </c>
      <c r="G898" s="273" t="s">
        <v>512</v>
      </c>
    </row>
    <row r="899" spans="1:7">
      <c r="A899" s="273">
        <v>904</v>
      </c>
      <c r="B899" s="273" t="s">
        <v>510</v>
      </c>
      <c r="C899" s="276">
        <v>38584</v>
      </c>
      <c r="D899" s="273" t="s">
        <v>514</v>
      </c>
      <c r="E899" s="277">
        <v>31</v>
      </c>
      <c r="F899" s="274">
        <v>192200000</v>
      </c>
      <c r="G899" s="273" t="s">
        <v>490</v>
      </c>
    </row>
    <row r="900" spans="1:7">
      <c r="A900" s="273">
        <v>905</v>
      </c>
      <c r="B900" s="273" t="s">
        <v>515</v>
      </c>
      <c r="C900" s="276">
        <v>38595</v>
      </c>
      <c r="D900" s="273" t="s">
        <v>517</v>
      </c>
      <c r="E900" s="277">
        <v>11</v>
      </c>
      <c r="F900" s="274">
        <v>60500000</v>
      </c>
      <c r="G900" s="273" t="s">
        <v>494</v>
      </c>
    </row>
    <row r="901" spans="1:7">
      <c r="A901" s="273">
        <v>906</v>
      </c>
      <c r="B901" s="273" t="s">
        <v>513</v>
      </c>
      <c r="C901" s="276">
        <v>38441</v>
      </c>
      <c r="D901" s="273" t="s">
        <v>509</v>
      </c>
      <c r="E901" s="277">
        <v>79</v>
      </c>
      <c r="F901" s="274">
        <v>1248200000</v>
      </c>
      <c r="G901" s="273" t="s">
        <v>512</v>
      </c>
    </row>
    <row r="902" spans="1:7">
      <c r="A902" s="273">
        <v>907</v>
      </c>
      <c r="B902" s="273" t="s">
        <v>522</v>
      </c>
      <c r="C902" s="276">
        <v>38892</v>
      </c>
      <c r="D902" s="273" t="s">
        <v>517</v>
      </c>
      <c r="E902" s="277">
        <v>22</v>
      </c>
      <c r="F902" s="274">
        <v>242000000</v>
      </c>
      <c r="G902" s="273" t="s">
        <v>512</v>
      </c>
    </row>
    <row r="903" spans="1:7">
      <c r="A903" s="273">
        <v>908</v>
      </c>
      <c r="B903" s="273" t="s">
        <v>508</v>
      </c>
      <c r="C903" s="276">
        <v>38386</v>
      </c>
      <c r="D903" s="273" t="s">
        <v>511</v>
      </c>
      <c r="E903" s="277">
        <v>76</v>
      </c>
      <c r="F903" s="274">
        <v>6931200000</v>
      </c>
      <c r="G903" s="273" t="s">
        <v>487</v>
      </c>
    </row>
    <row r="904" spans="1:7">
      <c r="A904" s="273">
        <v>909</v>
      </c>
      <c r="B904" s="273" t="s">
        <v>513</v>
      </c>
      <c r="C904" s="276">
        <v>38265</v>
      </c>
      <c r="D904" s="273" t="s">
        <v>517</v>
      </c>
      <c r="E904" s="277">
        <v>0</v>
      </c>
      <c r="F904" s="274">
        <v>0</v>
      </c>
      <c r="G904" s="273" t="s">
        <v>512</v>
      </c>
    </row>
    <row r="905" spans="1:7">
      <c r="A905" s="273">
        <v>910</v>
      </c>
      <c r="B905" s="273" t="s">
        <v>520</v>
      </c>
      <c r="C905" s="276">
        <v>38430</v>
      </c>
      <c r="D905" s="273" t="s">
        <v>509</v>
      </c>
      <c r="E905" s="277">
        <v>94</v>
      </c>
      <c r="F905" s="274">
        <v>1767200000</v>
      </c>
      <c r="G905" s="273" t="s">
        <v>490</v>
      </c>
    </row>
    <row r="906" spans="1:7">
      <c r="A906" s="273">
        <v>911</v>
      </c>
      <c r="B906" s="273" t="s">
        <v>515</v>
      </c>
      <c r="C906" s="276">
        <v>38298</v>
      </c>
      <c r="D906" s="273" t="s">
        <v>511</v>
      </c>
      <c r="E906" s="277">
        <v>14</v>
      </c>
      <c r="F906" s="274">
        <v>235200000</v>
      </c>
      <c r="G906" s="273" t="s">
        <v>494</v>
      </c>
    </row>
    <row r="907" spans="1:7">
      <c r="A907" s="273">
        <v>912</v>
      </c>
      <c r="B907" s="273" t="s">
        <v>520</v>
      </c>
      <c r="C907" s="276">
        <v>38903</v>
      </c>
      <c r="D907" s="273" t="s">
        <v>519</v>
      </c>
      <c r="E907" s="277">
        <v>57</v>
      </c>
      <c r="F907" s="274">
        <v>3249000000</v>
      </c>
      <c r="G907" s="273" t="s">
        <v>490</v>
      </c>
    </row>
    <row r="908" spans="1:7">
      <c r="A908" s="273">
        <v>913</v>
      </c>
      <c r="B908" s="273" t="s">
        <v>522</v>
      </c>
      <c r="C908" s="276">
        <v>38463</v>
      </c>
      <c r="D908" s="273" t="s">
        <v>509</v>
      </c>
      <c r="E908" s="277">
        <v>3</v>
      </c>
      <c r="F908" s="274">
        <v>1800000</v>
      </c>
      <c r="G908" s="273" t="s">
        <v>487</v>
      </c>
    </row>
    <row r="909" spans="1:7">
      <c r="A909" s="273">
        <v>914</v>
      </c>
      <c r="B909" s="273" t="s">
        <v>523</v>
      </c>
      <c r="C909" s="276">
        <v>38903</v>
      </c>
      <c r="D909" s="273" t="s">
        <v>509</v>
      </c>
      <c r="E909" s="277">
        <v>50</v>
      </c>
      <c r="F909" s="274">
        <v>500000000</v>
      </c>
      <c r="G909" s="273" t="s">
        <v>490</v>
      </c>
    </row>
    <row r="910" spans="1:7">
      <c r="A910" s="273">
        <v>915</v>
      </c>
      <c r="B910" s="273" t="s">
        <v>513</v>
      </c>
      <c r="C910" s="276">
        <v>38881</v>
      </c>
      <c r="D910" s="273" t="s">
        <v>517</v>
      </c>
      <c r="E910" s="277">
        <v>25</v>
      </c>
      <c r="F910" s="274">
        <v>312500000</v>
      </c>
      <c r="G910" s="273" t="s">
        <v>487</v>
      </c>
    </row>
    <row r="911" spans="1:7">
      <c r="A911" s="273">
        <v>916</v>
      </c>
      <c r="B911" s="273" t="s">
        <v>518</v>
      </c>
      <c r="C911" s="276">
        <v>38595</v>
      </c>
      <c r="D911" s="273" t="s">
        <v>511</v>
      </c>
      <c r="E911" s="277">
        <v>46</v>
      </c>
      <c r="F911" s="274">
        <v>2539200000</v>
      </c>
      <c r="G911" s="273" t="s">
        <v>494</v>
      </c>
    </row>
    <row r="912" spans="1:7">
      <c r="A912" s="273">
        <v>917</v>
      </c>
      <c r="B912" s="273" t="s">
        <v>515</v>
      </c>
      <c r="C912" s="276">
        <v>38914</v>
      </c>
      <c r="D912" s="273" t="s">
        <v>509</v>
      </c>
      <c r="E912" s="277">
        <v>19</v>
      </c>
      <c r="F912" s="274">
        <v>72200000</v>
      </c>
      <c r="G912" s="273" t="s">
        <v>487</v>
      </c>
    </row>
    <row r="913" spans="1:7">
      <c r="A913" s="273">
        <v>918</v>
      </c>
      <c r="B913" s="273" t="s">
        <v>520</v>
      </c>
      <c r="C913" s="276">
        <v>38859</v>
      </c>
      <c r="D913" s="273" t="s">
        <v>517</v>
      </c>
      <c r="E913" s="277">
        <v>6</v>
      </c>
      <c r="F913" s="274">
        <v>18000000</v>
      </c>
      <c r="G913" s="273" t="s">
        <v>490</v>
      </c>
    </row>
    <row r="914" spans="1:7">
      <c r="A914" s="273">
        <v>919</v>
      </c>
      <c r="B914" s="273" t="s">
        <v>522</v>
      </c>
      <c r="C914" s="276">
        <v>38903</v>
      </c>
      <c r="D914" s="273" t="s">
        <v>514</v>
      </c>
      <c r="E914" s="277">
        <v>8</v>
      </c>
      <c r="F914" s="274">
        <v>12800000</v>
      </c>
      <c r="G914" s="273" t="s">
        <v>512</v>
      </c>
    </row>
    <row r="915" spans="1:7">
      <c r="A915" s="273">
        <v>920</v>
      </c>
      <c r="B915" s="273" t="s">
        <v>520</v>
      </c>
      <c r="C915" s="276">
        <v>38727</v>
      </c>
      <c r="D915" s="273" t="s">
        <v>519</v>
      </c>
      <c r="E915" s="277">
        <v>-2</v>
      </c>
      <c r="F915" s="274">
        <v>4000000</v>
      </c>
      <c r="G915" s="273" t="s">
        <v>512</v>
      </c>
    </row>
    <row r="916" spans="1:7">
      <c r="A916" s="273">
        <v>921</v>
      </c>
      <c r="B916" s="273" t="s">
        <v>515</v>
      </c>
      <c r="C916" s="276">
        <v>38452</v>
      </c>
      <c r="D916" s="273" t="s">
        <v>509</v>
      </c>
      <c r="E916" s="277">
        <v>80</v>
      </c>
      <c r="F916" s="274">
        <v>1280000000</v>
      </c>
      <c r="G916" s="273" t="s">
        <v>487</v>
      </c>
    </row>
    <row r="917" spans="1:7">
      <c r="A917" s="273">
        <v>922</v>
      </c>
      <c r="B917" s="273" t="s">
        <v>522</v>
      </c>
      <c r="C917" s="276">
        <v>38474</v>
      </c>
      <c r="D917" s="273" t="s">
        <v>511</v>
      </c>
      <c r="E917" s="277">
        <v>19</v>
      </c>
      <c r="F917" s="274">
        <v>433200000</v>
      </c>
      <c r="G917" s="273" t="s">
        <v>494</v>
      </c>
    </row>
    <row r="918" spans="1:7">
      <c r="A918" s="273">
        <v>923</v>
      </c>
      <c r="B918" s="273" t="s">
        <v>508</v>
      </c>
      <c r="C918" s="276">
        <v>38452</v>
      </c>
      <c r="D918" s="273" t="s">
        <v>514</v>
      </c>
      <c r="E918" s="277">
        <v>27</v>
      </c>
      <c r="F918" s="274">
        <v>145800000</v>
      </c>
      <c r="G918" s="273" t="s">
        <v>494</v>
      </c>
    </row>
    <row r="919" spans="1:7">
      <c r="A919" s="273">
        <v>924</v>
      </c>
      <c r="B919" s="273" t="s">
        <v>513</v>
      </c>
      <c r="C919" s="276">
        <v>38023</v>
      </c>
      <c r="D919" s="273" t="s">
        <v>519</v>
      </c>
      <c r="E919" s="277">
        <v>79</v>
      </c>
      <c r="F919" s="274">
        <v>6241000000</v>
      </c>
      <c r="G919" s="273" t="s">
        <v>490</v>
      </c>
    </row>
    <row r="920" spans="1:7">
      <c r="A920" s="273">
        <v>925</v>
      </c>
      <c r="B920" s="273" t="s">
        <v>522</v>
      </c>
      <c r="C920" s="276">
        <v>38727</v>
      </c>
      <c r="D920" s="273" t="s">
        <v>511</v>
      </c>
      <c r="E920" s="277">
        <v>57</v>
      </c>
      <c r="F920" s="274">
        <v>3898800000</v>
      </c>
      <c r="G920" s="273" t="s">
        <v>494</v>
      </c>
    </row>
    <row r="921" spans="1:7">
      <c r="A921" s="273">
        <v>926</v>
      </c>
      <c r="B921" s="273" t="s">
        <v>523</v>
      </c>
      <c r="C921" s="276">
        <v>38705</v>
      </c>
      <c r="D921" s="273" t="s">
        <v>509</v>
      </c>
      <c r="E921" s="277">
        <v>47</v>
      </c>
      <c r="F921" s="274">
        <v>441800000</v>
      </c>
      <c r="G921" s="273" t="s">
        <v>487</v>
      </c>
    </row>
    <row r="922" spans="1:7">
      <c r="A922" s="273">
        <v>927</v>
      </c>
      <c r="B922" s="273" t="s">
        <v>523</v>
      </c>
      <c r="C922" s="276">
        <v>38298</v>
      </c>
      <c r="D922" s="273" t="s">
        <v>509</v>
      </c>
      <c r="E922" s="277">
        <v>9</v>
      </c>
      <c r="F922" s="274">
        <v>16200000</v>
      </c>
      <c r="G922" s="273" t="s">
        <v>494</v>
      </c>
    </row>
    <row r="923" spans="1:7">
      <c r="A923" s="273">
        <v>928</v>
      </c>
      <c r="B923" s="273" t="s">
        <v>522</v>
      </c>
      <c r="C923" s="276">
        <v>38683</v>
      </c>
      <c r="D923" s="273" t="s">
        <v>509</v>
      </c>
      <c r="E923" s="277">
        <v>65</v>
      </c>
      <c r="F923" s="274">
        <v>845000000</v>
      </c>
      <c r="G923" s="273" t="s">
        <v>512</v>
      </c>
    </row>
    <row r="924" spans="1:7">
      <c r="A924" s="273">
        <v>929</v>
      </c>
      <c r="B924" s="273" t="s">
        <v>515</v>
      </c>
      <c r="C924" s="276">
        <v>38056</v>
      </c>
      <c r="D924" s="273" t="s">
        <v>511</v>
      </c>
      <c r="E924" s="277">
        <v>58</v>
      </c>
      <c r="F924" s="274">
        <v>4036800000</v>
      </c>
      <c r="G924" s="273" t="s">
        <v>490</v>
      </c>
    </row>
    <row r="925" spans="1:7">
      <c r="A925" s="273">
        <v>930</v>
      </c>
      <c r="B925" s="273" t="s">
        <v>523</v>
      </c>
      <c r="C925" s="276">
        <v>38243</v>
      </c>
      <c r="D925" s="273" t="s">
        <v>519</v>
      </c>
      <c r="E925" s="277">
        <v>48</v>
      </c>
      <c r="F925" s="274">
        <v>2304000000</v>
      </c>
      <c r="G925" s="273" t="s">
        <v>494</v>
      </c>
    </row>
    <row r="926" spans="1:7">
      <c r="A926" s="273">
        <v>931</v>
      </c>
      <c r="B926" s="273" t="s">
        <v>515</v>
      </c>
      <c r="C926" s="276">
        <v>38639</v>
      </c>
      <c r="D926" s="273" t="s">
        <v>511</v>
      </c>
      <c r="E926" s="277">
        <v>75</v>
      </c>
      <c r="F926" s="274">
        <v>6750000000</v>
      </c>
      <c r="G926" s="273" t="s">
        <v>487</v>
      </c>
    </row>
    <row r="927" spans="1:7">
      <c r="A927" s="273">
        <v>932</v>
      </c>
      <c r="B927" s="273" t="s">
        <v>523</v>
      </c>
      <c r="C927" s="276">
        <v>38738</v>
      </c>
      <c r="D927" s="273" t="s">
        <v>511</v>
      </c>
      <c r="E927" s="277">
        <v>59</v>
      </c>
      <c r="F927" s="274">
        <v>4177200000</v>
      </c>
      <c r="G927" s="273" t="s">
        <v>490</v>
      </c>
    </row>
    <row r="928" spans="1:7">
      <c r="A928" s="273">
        <v>933</v>
      </c>
      <c r="B928" s="273" t="s">
        <v>522</v>
      </c>
      <c r="C928" s="276">
        <v>38375</v>
      </c>
      <c r="D928" s="273" t="s">
        <v>519</v>
      </c>
      <c r="E928" s="277">
        <v>34</v>
      </c>
      <c r="F928" s="274">
        <v>1156000000</v>
      </c>
      <c r="G928" s="273" t="s">
        <v>512</v>
      </c>
    </row>
    <row r="929" spans="1:7">
      <c r="A929" s="273">
        <v>934</v>
      </c>
      <c r="B929" s="273" t="s">
        <v>515</v>
      </c>
      <c r="C929" s="276">
        <v>38078</v>
      </c>
      <c r="D929" s="273" t="s">
        <v>514</v>
      </c>
      <c r="E929" s="277">
        <v>57</v>
      </c>
      <c r="F929" s="274">
        <v>649800000</v>
      </c>
      <c r="G929" s="273" t="s">
        <v>487</v>
      </c>
    </row>
    <row r="930" spans="1:7">
      <c r="A930" s="273">
        <v>935</v>
      </c>
      <c r="B930" s="273" t="s">
        <v>520</v>
      </c>
      <c r="C930" s="276">
        <v>38804</v>
      </c>
      <c r="D930" s="273" t="s">
        <v>509</v>
      </c>
      <c r="E930" s="277">
        <v>62</v>
      </c>
      <c r="F930" s="274">
        <v>768800000</v>
      </c>
      <c r="G930" s="273" t="s">
        <v>494</v>
      </c>
    </row>
    <row r="931" spans="1:7">
      <c r="A931" s="273">
        <v>936</v>
      </c>
      <c r="B931" s="273" t="s">
        <v>518</v>
      </c>
      <c r="C931" s="276">
        <v>38903</v>
      </c>
      <c r="D931" s="273" t="s">
        <v>514</v>
      </c>
      <c r="E931" s="277">
        <v>17</v>
      </c>
      <c r="F931" s="274">
        <v>57800000</v>
      </c>
      <c r="G931" s="273" t="s">
        <v>494</v>
      </c>
    </row>
    <row r="932" spans="1:7">
      <c r="A932" s="273">
        <v>937</v>
      </c>
      <c r="B932" s="273" t="s">
        <v>513</v>
      </c>
      <c r="C932" s="276">
        <v>38562</v>
      </c>
      <c r="D932" s="273" t="s">
        <v>511</v>
      </c>
      <c r="E932" s="277">
        <v>83</v>
      </c>
      <c r="F932" s="274">
        <v>8266800000</v>
      </c>
      <c r="G932" s="273" t="s">
        <v>490</v>
      </c>
    </row>
    <row r="933" spans="1:7">
      <c r="A933" s="273">
        <v>938</v>
      </c>
      <c r="B933" s="273" t="s">
        <v>513</v>
      </c>
      <c r="C933" s="276">
        <v>38188</v>
      </c>
      <c r="D933" s="273" t="s">
        <v>509</v>
      </c>
      <c r="E933" s="277">
        <v>56</v>
      </c>
      <c r="F933" s="274">
        <v>627200000</v>
      </c>
      <c r="G933" s="273" t="s">
        <v>487</v>
      </c>
    </row>
    <row r="934" spans="1:7">
      <c r="A934" s="273">
        <v>939</v>
      </c>
      <c r="B934" s="273" t="s">
        <v>510</v>
      </c>
      <c r="C934" s="276">
        <v>38045</v>
      </c>
      <c r="D934" s="273" t="s">
        <v>509</v>
      </c>
      <c r="E934" s="277">
        <v>14</v>
      </c>
      <c r="F934" s="274">
        <v>39200000</v>
      </c>
      <c r="G934" s="273" t="s">
        <v>490</v>
      </c>
    </row>
    <row r="935" spans="1:7">
      <c r="A935" s="273">
        <v>940</v>
      </c>
      <c r="B935" s="273" t="s">
        <v>516</v>
      </c>
      <c r="C935" s="276">
        <v>38353</v>
      </c>
      <c r="D935" s="273" t="s">
        <v>514</v>
      </c>
      <c r="E935" s="277">
        <v>-9</v>
      </c>
      <c r="F935" s="274">
        <v>16200000</v>
      </c>
      <c r="G935" s="273" t="s">
        <v>490</v>
      </c>
    </row>
    <row r="936" spans="1:7">
      <c r="A936" s="273">
        <v>941</v>
      </c>
      <c r="B936" s="273" t="s">
        <v>508</v>
      </c>
      <c r="C936" s="276">
        <v>38551</v>
      </c>
      <c r="D936" s="273" t="s">
        <v>511</v>
      </c>
      <c r="E936" s="277">
        <v>44</v>
      </c>
      <c r="F936" s="274">
        <v>2323200000</v>
      </c>
      <c r="G936" s="273" t="s">
        <v>494</v>
      </c>
    </row>
    <row r="937" spans="1:7">
      <c r="A937" s="273">
        <v>942</v>
      </c>
      <c r="B937" s="273" t="s">
        <v>515</v>
      </c>
      <c r="C937" s="276">
        <v>38023</v>
      </c>
      <c r="D937" s="273" t="s">
        <v>517</v>
      </c>
      <c r="E937" s="277">
        <v>32</v>
      </c>
      <c r="F937" s="274">
        <v>512000000</v>
      </c>
      <c r="G937" s="273" t="s">
        <v>487</v>
      </c>
    </row>
    <row r="938" spans="1:7">
      <c r="A938" s="273">
        <v>943</v>
      </c>
      <c r="B938" s="273" t="s">
        <v>522</v>
      </c>
      <c r="C938" s="276">
        <v>38364</v>
      </c>
      <c r="D938" s="273" t="s">
        <v>517</v>
      </c>
      <c r="E938" s="277">
        <v>85</v>
      </c>
      <c r="F938" s="274">
        <v>3612500000</v>
      </c>
      <c r="G938" s="273" t="s">
        <v>487</v>
      </c>
    </row>
    <row r="939" spans="1:7">
      <c r="A939" s="273">
        <v>944</v>
      </c>
      <c r="B939" s="273" t="s">
        <v>508</v>
      </c>
      <c r="C939" s="276">
        <v>38254</v>
      </c>
      <c r="D939" s="273" t="s">
        <v>509</v>
      </c>
      <c r="E939" s="277">
        <v>-2</v>
      </c>
      <c r="F939" s="274">
        <v>800000</v>
      </c>
      <c r="G939" s="273" t="s">
        <v>490</v>
      </c>
    </row>
    <row r="940" spans="1:7">
      <c r="A940" s="273">
        <v>945</v>
      </c>
      <c r="B940" s="273" t="s">
        <v>520</v>
      </c>
      <c r="C940" s="276">
        <v>38386</v>
      </c>
      <c r="D940" s="273" t="s">
        <v>514</v>
      </c>
      <c r="E940" s="277">
        <v>31</v>
      </c>
      <c r="F940" s="274">
        <v>192200000</v>
      </c>
      <c r="G940" s="273" t="s">
        <v>494</v>
      </c>
    </row>
    <row r="941" spans="1:7">
      <c r="A941" s="273">
        <v>946</v>
      </c>
      <c r="B941" s="273" t="s">
        <v>523</v>
      </c>
      <c r="C941" s="276">
        <v>38221</v>
      </c>
      <c r="D941" s="273" t="s">
        <v>517</v>
      </c>
      <c r="E941" s="277">
        <v>-7</v>
      </c>
      <c r="F941" s="274">
        <v>24500000</v>
      </c>
      <c r="G941" s="273" t="s">
        <v>494</v>
      </c>
    </row>
    <row r="942" spans="1:7">
      <c r="A942" s="273">
        <v>947</v>
      </c>
      <c r="B942" s="273" t="s">
        <v>516</v>
      </c>
      <c r="C942" s="276">
        <v>38012</v>
      </c>
      <c r="D942" s="273" t="s">
        <v>514</v>
      </c>
      <c r="E942" s="277">
        <v>-1</v>
      </c>
      <c r="F942" s="274">
        <v>200000</v>
      </c>
      <c r="G942" s="273" t="s">
        <v>512</v>
      </c>
    </row>
    <row r="943" spans="1:7">
      <c r="A943" s="273">
        <v>948</v>
      </c>
      <c r="B943" s="273" t="s">
        <v>513</v>
      </c>
      <c r="C943" s="276">
        <v>39046</v>
      </c>
      <c r="D943" s="273" t="s">
        <v>509</v>
      </c>
      <c r="E943" s="277">
        <v>6</v>
      </c>
      <c r="F943" s="274">
        <v>7200000</v>
      </c>
      <c r="G943" s="273" t="s">
        <v>487</v>
      </c>
    </row>
    <row r="944" spans="1:7">
      <c r="A944" s="273">
        <v>949</v>
      </c>
      <c r="B944" s="273" t="s">
        <v>518</v>
      </c>
      <c r="C944" s="276">
        <v>38144</v>
      </c>
      <c r="D944" s="273" t="s">
        <v>511</v>
      </c>
      <c r="E944" s="277">
        <v>13</v>
      </c>
      <c r="F944" s="274">
        <v>202800000</v>
      </c>
      <c r="G944" s="273" t="s">
        <v>490</v>
      </c>
    </row>
    <row r="945" spans="1:7">
      <c r="A945" s="273">
        <v>950</v>
      </c>
      <c r="B945" s="273" t="s">
        <v>513</v>
      </c>
      <c r="C945" s="276">
        <v>38287</v>
      </c>
      <c r="D945" s="273" t="s">
        <v>509</v>
      </c>
      <c r="E945" s="277">
        <v>70</v>
      </c>
      <c r="F945" s="274">
        <v>980000000</v>
      </c>
      <c r="G945" s="273" t="s">
        <v>494</v>
      </c>
    </row>
    <row r="946" spans="1:7">
      <c r="A946" s="273">
        <v>951</v>
      </c>
      <c r="B946" s="273" t="s">
        <v>516</v>
      </c>
      <c r="C946" s="276">
        <v>38155</v>
      </c>
      <c r="D946" s="273" t="s">
        <v>511</v>
      </c>
      <c r="E946" s="277">
        <v>15</v>
      </c>
      <c r="F946" s="274">
        <v>270000000</v>
      </c>
      <c r="G946" s="273" t="s">
        <v>490</v>
      </c>
    </row>
    <row r="947" spans="1:7">
      <c r="A947" s="273">
        <v>952</v>
      </c>
      <c r="B947" s="273" t="s">
        <v>518</v>
      </c>
      <c r="C947" s="276">
        <v>38826</v>
      </c>
      <c r="D947" s="273" t="s">
        <v>519</v>
      </c>
      <c r="E947" s="277">
        <v>18</v>
      </c>
      <c r="F947" s="274">
        <v>324000000</v>
      </c>
      <c r="G947" s="273" t="s">
        <v>494</v>
      </c>
    </row>
    <row r="948" spans="1:7">
      <c r="A948" s="273">
        <v>953</v>
      </c>
      <c r="B948" s="273" t="s">
        <v>518</v>
      </c>
      <c r="C948" s="276">
        <v>38771</v>
      </c>
      <c r="D948" s="273" t="s">
        <v>517</v>
      </c>
      <c r="E948" s="277">
        <v>30</v>
      </c>
      <c r="F948" s="274">
        <v>450000000</v>
      </c>
      <c r="G948" s="273" t="s">
        <v>494</v>
      </c>
    </row>
    <row r="949" spans="1:7">
      <c r="A949" s="273">
        <v>954</v>
      </c>
      <c r="B949" s="273" t="s">
        <v>515</v>
      </c>
      <c r="C949" s="276">
        <v>39024</v>
      </c>
      <c r="D949" s="273" t="s">
        <v>519</v>
      </c>
      <c r="E949" s="277">
        <v>17</v>
      </c>
      <c r="F949" s="274">
        <v>289000000</v>
      </c>
      <c r="G949" s="273" t="s">
        <v>487</v>
      </c>
    </row>
    <row r="950" spans="1:7">
      <c r="A950" s="273">
        <v>955</v>
      </c>
      <c r="B950" s="273" t="s">
        <v>515</v>
      </c>
      <c r="C950" s="276">
        <v>38364</v>
      </c>
      <c r="D950" s="273" t="s">
        <v>517</v>
      </c>
      <c r="E950" s="277">
        <v>-1</v>
      </c>
      <c r="F950" s="274">
        <v>500000</v>
      </c>
      <c r="G950" s="273" t="s">
        <v>512</v>
      </c>
    </row>
    <row r="951" spans="1:7">
      <c r="A951" s="273">
        <v>956</v>
      </c>
      <c r="B951" s="273" t="s">
        <v>522</v>
      </c>
      <c r="C951" s="276">
        <v>38430</v>
      </c>
      <c r="D951" s="273" t="s">
        <v>511</v>
      </c>
      <c r="E951" s="277">
        <v>50</v>
      </c>
      <c r="F951" s="274">
        <v>3000000000</v>
      </c>
      <c r="G951" s="273" t="s">
        <v>494</v>
      </c>
    </row>
    <row r="952" spans="1:7">
      <c r="A952" s="273">
        <v>957</v>
      </c>
      <c r="B952" s="273" t="s">
        <v>513</v>
      </c>
      <c r="C952" s="276">
        <v>38716</v>
      </c>
      <c r="D952" s="273" t="s">
        <v>509</v>
      </c>
      <c r="E952" s="277">
        <v>83</v>
      </c>
      <c r="F952" s="274">
        <v>1377800000</v>
      </c>
      <c r="G952" s="273" t="s">
        <v>487</v>
      </c>
    </row>
    <row r="953" spans="1:7">
      <c r="A953" s="273">
        <v>958</v>
      </c>
      <c r="B953" s="273" t="s">
        <v>520</v>
      </c>
      <c r="C953" s="276">
        <v>38111</v>
      </c>
      <c r="D953" s="273" t="s">
        <v>519</v>
      </c>
      <c r="E953" s="277">
        <v>54</v>
      </c>
      <c r="F953" s="274">
        <v>2916000000</v>
      </c>
      <c r="G953" s="273" t="s">
        <v>512</v>
      </c>
    </row>
    <row r="954" spans="1:7">
      <c r="A954" s="273">
        <v>959</v>
      </c>
      <c r="B954" s="273" t="s">
        <v>513</v>
      </c>
      <c r="C954" s="276">
        <v>38463</v>
      </c>
      <c r="D954" s="273" t="s">
        <v>509</v>
      </c>
      <c r="E954" s="277">
        <v>16</v>
      </c>
      <c r="F954" s="274">
        <v>51200000</v>
      </c>
      <c r="G954" s="273" t="s">
        <v>494</v>
      </c>
    </row>
    <row r="955" spans="1:7">
      <c r="A955" s="273">
        <v>960</v>
      </c>
      <c r="B955" s="273" t="s">
        <v>520</v>
      </c>
      <c r="C955" s="276">
        <v>38980</v>
      </c>
      <c r="D955" s="273" t="s">
        <v>509</v>
      </c>
      <c r="E955" s="277">
        <v>53</v>
      </c>
      <c r="F955" s="274">
        <v>561800000</v>
      </c>
      <c r="G955" s="273" t="s">
        <v>487</v>
      </c>
    </row>
    <row r="956" spans="1:7">
      <c r="A956" s="273">
        <v>961</v>
      </c>
      <c r="B956" s="273" t="s">
        <v>518</v>
      </c>
      <c r="C956" s="276">
        <v>38727</v>
      </c>
      <c r="D956" s="273" t="s">
        <v>517</v>
      </c>
      <c r="E956" s="277">
        <v>95</v>
      </c>
      <c r="F956" s="274">
        <v>4512500000</v>
      </c>
      <c r="G956" s="273" t="s">
        <v>490</v>
      </c>
    </row>
    <row r="957" spans="1:7">
      <c r="A957" s="273">
        <v>962</v>
      </c>
      <c r="B957" s="273" t="s">
        <v>513</v>
      </c>
      <c r="C957" s="276">
        <v>37990</v>
      </c>
      <c r="D957" s="273" t="s">
        <v>519</v>
      </c>
      <c r="E957" s="277">
        <v>74</v>
      </c>
      <c r="F957" s="274">
        <v>5476000000</v>
      </c>
      <c r="G957" s="273" t="s">
        <v>494</v>
      </c>
    </row>
    <row r="958" spans="1:7">
      <c r="A958" s="273">
        <v>963</v>
      </c>
      <c r="B958" s="273" t="s">
        <v>516</v>
      </c>
      <c r="C958" s="276">
        <v>38584</v>
      </c>
      <c r="D958" s="273" t="s">
        <v>519</v>
      </c>
      <c r="E958" s="277">
        <v>11</v>
      </c>
      <c r="F958" s="274">
        <v>121000000</v>
      </c>
      <c r="G958" s="273" t="s">
        <v>512</v>
      </c>
    </row>
    <row r="959" spans="1:7">
      <c r="A959" s="273">
        <v>964</v>
      </c>
      <c r="B959" s="273" t="s">
        <v>510</v>
      </c>
      <c r="C959" s="276">
        <v>38980</v>
      </c>
      <c r="D959" s="273" t="s">
        <v>511</v>
      </c>
      <c r="E959" s="277">
        <v>63</v>
      </c>
      <c r="F959" s="274">
        <v>4762800000</v>
      </c>
      <c r="G959" s="273" t="s">
        <v>490</v>
      </c>
    </row>
    <row r="960" spans="1:7">
      <c r="A960" s="273">
        <v>965</v>
      </c>
      <c r="B960" s="273" t="s">
        <v>508</v>
      </c>
      <c r="C960" s="276">
        <v>38595</v>
      </c>
      <c r="D960" s="273" t="s">
        <v>517</v>
      </c>
      <c r="E960" s="277">
        <v>53</v>
      </c>
      <c r="F960" s="274">
        <v>1404500000</v>
      </c>
      <c r="G960" s="273" t="s">
        <v>487</v>
      </c>
    </row>
    <row r="961" spans="1:7">
      <c r="A961" s="273">
        <v>966</v>
      </c>
      <c r="B961" s="273" t="s">
        <v>515</v>
      </c>
      <c r="C961" s="276">
        <v>38925</v>
      </c>
      <c r="D961" s="273" t="s">
        <v>509</v>
      </c>
      <c r="E961" s="277">
        <v>1</v>
      </c>
      <c r="F961" s="274">
        <v>200000</v>
      </c>
      <c r="G961" s="273" t="s">
        <v>494</v>
      </c>
    </row>
    <row r="962" spans="1:7">
      <c r="A962" s="273">
        <v>967</v>
      </c>
      <c r="B962" s="273" t="s">
        <v>518</v>
      </c>
      <c r="C962" s="276">
        <v>38309</v>
      </c>
      <c r="D962" s="273" t="s">
        <v>511</v>
      </c>
      <c r="E962" s="277">
        <v>24</v>
      </c>
      <c r="F962" s="274">
        <v>691200000</v>
      </c>
      <c r="G962" s="273" t="s">
        <v>512</v>
      </c>
    </row>
    <row r="963" spans="1:7">
      <c r="A963" s="273">
        <v>968</v>
      </c>
      <c r="B963" s="273" t="s">
        <v>515</v>
      </c>
      <c r="C963" s="276">
        <v>38815</v>
      </c>
      <c r="D963" s="273" t="s">
        <v>514</v>
      </c>
      <c r="E963" s="277">
        <v>5</v>
      </c>
      <c r="F963" s="274">
        <v>5000000</v>
      </c>
      <c r="G963" s="273" t="s">
        <v>490</v>
      </c>
    </row>
    <row r="964" spans="1:7">
      <c r="A964" s="273">
        <v>969</v>
      </c>
      <c r="B964" s="273" t="s">
        <v>508</v>
      </c>
      <c r="C964" s="276">
        <v>38408</v>
      </c>
      <c r="D964" s="273" t="s">
        <v>509</v>
      </c>
      <c r="E964" s="277">
        <v>35</v>
      </c>
      <c r="F964" s="274">
        <v>245000000</v>
      </c>
      <c r="G964" s="273" t="s">
        <v>487</v>
      </c>
    </row>
    <row r="965" spans="1:7">
      <c r="A965" s="273">
        <v>970</v>
      </c>
      <c r="B965" s="273" t="s">
        <v>508</v>
      </c>
      <c r="C965" s="276">
        <v>38859</v>
      </c>
      <c r="D965" s="273" t="s">
        <v>517</v>
      </c>
      <c r="E965" s="277">
        <v>33</v>
      </c>
      <c r="F965" s="274">
        <v>544500000</v>
      </c>
      <c r="G965" s="273" t="s">
        <v>494</v>
      </c>
    </row>
    <row r="966" spans="1:7">
      <c r="A966" s="273">
        <v>971</v>
      </c>
      <c r="B966" s="273" t="s">
        <v>520</v>
      </c>
      <c r="C966" s="276">
        <v>38749</v>
      </c>
      <c r="D966" s="273" t="s">
        <v>519</v>
      </c>
      <c r="E966" s="277">
        <v>65</v>
      </c>
      <c r="F966" s="274">
        <v>4225000000</v>
      </c>
      <c r="G966" s="273" t="s">
        <v>494</v>
      </c>
    </row>
    <row r="967" spans="1:7">
      <c r="A967" s="273">
        <v>972</v>
      </c>
      <c r="B967" s="273" t="s">
        <v>523</v>
      </c>
      <c r="C967" s="276">
        <v>38760</v>
      </c>
      <c r="D967" s="273" t="s">
        <v>519</v>
      </c>
      <c r="E967" s="277">
        <v>52</v>
      </c>
      <c r="F967" s="274">
        <v>2704000000</v>
      </c>
      <c r="G967" s="273" t="s">
        <v>487</v>
      </c>
    </row>
    <row r="968" spans="1:7">
      <c r="A968" s="273">
        <v>973</v>
      </c>
      <c r="B968" s="273" t="s">
        <v>523</v>
      </c>
      <c r="C968" s="276">
        <v>38947</v>
      </c>
      <c r="D968" s="273" t="s">
        <v>519</v>
      </c>
      <c r="E968" s="277">
        <v>44</v>
      </c>
      <c r="F968" s="274">
        <v>1936000000</v>
      </c>
      <c r="G968" s="273" t="s">
        <v>487</v>
      </c>
    </row>
    <row r="969" spans="1:7">
      <c r="A969" s="273">
        <v>974</v>
      </c>
      <c r="B969" s="273" t="s">
        <v>513</v>
      </c>
      <c r="C969" s="276">
        <v>39002</v>
      </c>
      <c r="D969" s="273" t="s">
        <v>514</v>
      </c>
      <c r="E969" s="277">
        <v>72</v>
      </c>
      <c r="F969" s="274">
        <v>1036800000</v>
      </c>
      <c r="G969" s="273" t="s">
        <v>487</v>
      </c>
    </row>
    <row r="970" spans="1:7">
      <c r="A970" s="273">
        <v>975</v>
      </c>
      <c r="B970" s="273" t="s">
        <v>520</v>
      </c>
      <c r="C970" s="276">
        <v>38243</v>
      </c>
      <c r="D970" s="273" t="s">
        <v>519</v>
      </c>
      <c r="E970" s="277">
        <v>13</v>
      </c>
      <c r="F970" s="274">
        <v>169000000</v>
      </c>
      <c r="G970" s="273" t="s">
        <v>487</v>
      </c>
    </row>
    <row r="971" spans="1:7">
      <c r="A971" s="273">
        <v>976</v>
      </c>
      <c r="B971" s="273" t="s">
        <v>515</v>
      </c>
      <c r="C971" s="276">
        <v>38969</v>
      </c>
      <c r="D971" s="273" t="s">
        <v>511</v>
      </c>
      <c r="E971" s="277">
        <v>16</v>
      </c>
      <c r="F971" s="274">
        <v>307200000</v>
      </c>
      <c r="G971" s="273" t="s">
        <v>494</v>
      </c>
    </row>
    <row r="972" spans="1:7">
      <c r="A972" s="273">
        <v>977</v>
      </c>
      <c r="B972" s="273" t="s">
        <v>523</v>
      </c>
      <c r="C972" s="276">
        <v>38760</v>
      </c>
      <c r="D972" s="273" t="s">
        <v>511</v>
      </c>
      <c r="E972" s="277">
        <v>19</v>
      </c>
      <c r="F972" s="274">
        <v>433200000</v>
      </c>
      <c r="G972" s="273" t="s">
        <v>490</v>
      </c>
    </row>
    <row r="973" spans="1:7">
      <c r="A973" s="273">
        <v>978</v>
      </c>
      <c r="B973" s="273" t="s">
        <v>515</v>
      </c>
      <c r="C973" s="276">
        <v>38485</v>
      </c>
      <c r="D973" s="273" t="s">
        <v>519</v>
      </c>
      <c r="E973" s="277">
        <v>67</v>
      </c>
      <c r="F973" s="274">
        <v>4489000000</v>
      </c>
      <c r="G973" s="273" t="s">
        <v>490</v>
      </c>
    </row>
    <row r="974" spans="1:7">
      <c r="A974" s="273">
        <v>979</v>
      </c>
      <c r="B974" s="273" t="s">
        <v>520</v>
      </c>
      <c r="C974" s="276">
        <v>38760</v>
      </c>
      <c r="D974" s="273" t="s">
        <v>509</v>
      </c>
      <c r="E974" s="277">
        <v>2</v>
      </c>
      <c r="F974" s="274">
        <v>800000</v>
      </c>
      <c r="G974" s="273" t="s">
        <v>512</v>
      </c>
    </row>
    <row r="975" spans="1:7">
      <c r="A975" s="273">
        <v>980</v>
      </c>
      <c r="B975" s="273" t="s">
        <v>515</v>
      </c>
      <c r="C975" s="276">
        <v>38870</v>
      </c>
      <c r="D975" s="273" t="s">
        <v>519</v>
      </c>
      <c r="E975" s="277">
        <v>28</v>
      </c>
      <c r="F975" s="274">
        <v>784000000</v>
      </c>
      <c r="G975" s="273" t="s">
        <v>494</v>
      </c>
    </row>
    <row r="976" spans="1:7">
      <c r="A976" s="273">
        <v>981</v>
      </c>
      <c r="B976" s="273" t="s">
        <v>516</v>
      </c>
      <c r="C976" s="276">
        <v>38584</v>
      </c>
      <c r="D976" s="273" t="s">
        <v>511</v>
      </c>
      <c r="E976" s="277">
        <v>-6</v>
      </c>
      <c r="F976" s="274">
        <v>43200000</v>
      </c>
      <c r="G976" s="273" t="s">
        <v>512</v>
      </c>
    </row>
    <row r="977" spans="1:7">
      <c r="A977" s="273">
        <v>982</v>
      </c>
      <c r="B977" s="273" t="s">
        <v>513</v>
      </c>
      <c r="C977" s="276">
        <v>38441</v>
      </c>
      <c r="D977" s="273" t="s">
        <v>519</v>
      </c>
      <c r="E977" s="277">
        <v>70</v>
      </c>
      <c r="F977" s="274">
        <v>4900000000</v>
      </c>
      <c r="G977" s="273" t="s">
        <v>512</v>
      </c>
    </row>
    <row r="978" spans="1:7">
      <c r="A978" s="273">
        <v>983</v>
      </c>
      <c r="B978" s="273" t="s">
        <v>510</v>
      </c>
      <c r="C978" s="276">
        <v>38771</v>
      </c>
      <c r="D978" s="273" t="s">
        <v>509</v>
      </c>
      <c r="E978" s="277">
        <v>65</v>
      </c>
      <c r="F978" s="274">
        <v>845000000</v>
      </c>
      <c r="G978" s="273" t="s">
        <v>494</v>
      </c>
    </row>
    <row r="979" spans="1:7">
      <c r="A979" s="273">
        <v>984</v>
      </c>
      <c r="B979" s="273" t="s">
        <v>520</v>
      </c>
      <c r="C979" s="276">
        <v>39079</v>
      </c>
      <c r="D979" s="273" t="s">
        <v>511</v>
      </c>
      <c r="E979" s="277">
        <v>39</v>
      </c>
      <c r="F979" s="274">
        <v>1825200000</v>
      </c>
      <c r="G979" s="273" t="s">
        <v>487</v>
      </c>
    </row>
    <row r="980" spans="1:7">
      <c r="A980" s="273">
        <v>985</v>
      </c>
      <c r="B980" s="273" t="s">
        <v>510</v>
      </c>
      <c r="C980" s="276">
        <v>38958</v>
      </c>
      <c r="D980" s="273" t="s">
        <v>511</v>
      </c>
      <c r="E980" s="277">
        <v>72</v>
      </c>
      <c r="F980" s="274">
        <v>6220800000</v>
      </c>
      <c r="G980" s="273" t="s">
        <v>490</v>
      </c>
    </row>
    <row r="981" spans="1:7">
      <c r="A981" s="273">
        <v>986</v>
      </c>
      <c r="B981" s="273" t="s">
        <v>508</v>
      </c>
      <c r="C981" s="276">
        <v>38474</v>
      </c>
      <c r="D981" s="273" t="s">
        <v>514</v>
      </c>
      <c r="E981" s="277">
        <v>47</v>
      </c>
      <c r="F981" s="274">
        <v>441800000</v>
      </c>
      <c r="G981" s="273" t="s">
        <v>490</v>
      </c>
    </row>
    <row r="982" spans="1:7">
      <c r="A982" s="273">
        <v>987</v>
      </c>
      <c r="B982" s="273" t="s">
        <v>520</v>
      </c>
      <c r="C982" s="276">
        <v>38848</v>
      </c>
      <c r="D982" s="273" t="s">
        <v>509</v>
      </c>
      <c r="E982" s="277">
        <v>94</v>
      </c>
      <c r="F982" s="274">
        <v>1767200000</v>
      </c>
      <c r="G982" s="273" t="s">
        <v>487</v>
      </c>
    </row>
    <row r="983" spans="1:7">
      <c r="A983" s="273">
        <v>988</v>
      </c>
      <c r="B983" s="273" t="s">
        <v>508</v>
      </c>
      <c r="C983" s="276">
        <v>38485</v>
      </c>
      <c r="D983" s="273" t="s">
        <v>509</v>
      </c>
      <c r="E983" s="277">
        <v>58</v>
      </c>
      <c r="F983" s="274">
        <v>672800000</v>
      </c>
      <c r="G983" s="273" t="s">
        <v>490</v>
      </c>
    </row>
    <row r="984" spans="1:7">
      <c r="A984" s="273">
        <v>989</v>
      </c>
      <c r="B984" s="273" t="s">
        <v>522</v>
      </c>
      <c r="C984" s="276">
        <v>38122</v>
      </c>
      <c r="D984" s="273" t="s">
        <v>517</v>
      </c>
      <c r="E984" s="277">
        <v>-6</v>
      </c>
      <c r="F984" s="274">
        <v>18000000</v>
      </c>
      <c r="G984" s="273" t="s">
        <v>487</v>
      </c>
    </row>
    <row r="985" spans="1:7">
      <c r="A985" s="273">
        <v>990</v>
      </c>
      <c r="B985" s="273" t="s">
        <v>516</v>
      </c>
      <c r="C985" s="276">
        <v>38034</v>
      </c>
      <c r="D985" s="273" t="s">
        <v>517</v>
      </c>
      <c r="E985" s="277">
        <v>38</v>
      </c>
      <c r="F985" s="274">
        <v>722000000</v>
      </c>
      <c r="G985" s="273" t="s">
        <v>494</v>
      </c>
    </row>
    <row r="986" spans="1:7">
      <c r="A986" s="273">
        <v>991</v>
      </c>
      <c r="B986" s="273" t="s">
        <v>518</v>
      </c>
      <c r="C986" s="276">
        <v>38001</v>
      </c>
      <c r="D986" s="273" t="s">
        <v>517</v>
      </c>
      <c r="E986" s="277">
        <v>-1</v>
      </c>
      <c r="F986" s="274">
        <v>500000</v>
      </c>
      <c r="G986" s="273" t="s">
        <v>512</v>
      </c>
    </row>
    <row r="987" spans="1:7">
      <c r="A987" s="273">
        <v>992</v>
      </c>
      <c r="B987" s="273" t="s">
        <v>522</v>
      </c>
      <c r="C987" s="276">
        <v>38672</v>
      </c>
      <c r="D987" s="273" t="s">
        <v>517</v>
      </c>
      <c r="E987" s="277">
        <v>34</v>
      </c>
      <c r="F987" s="274">
        <v>578000000</v>
      </c>
      <c r="G987" s="273" t="s">
        <v>490</v>
      </c>
    </row>
    <row r="988" spans="1:7">
      <c r="A988" s="273">
        <v>993</v>
      </c>
      <c r="B988" s="273" t="s">
        <v>515</v>
      </c>
      <c r="C988" s="276">
        <v>38078</v>
      </c>
      <c r="D988" s="273" t="s">
        <v>509</v>
      </c>
      <c r="E988" s="277">
        <v>30</v>
      </c>
      <c r="F988" s="274">
        <v>180000000</v>
      </c>
      <c r="G988" s="273" t="s">
        <v>490</v>
      </c>
    </row>
    <row r="989" spans="1:7">
      <c r="A989" s="273">
        <v>994</v>
      </c>
      <c r="B989" s="273" t="s">
        <v>516</v>
      </c>
      <c r="C989" s="276">
        <v>38133</v>
      </c>
      <c r="D989" s="273" t="s">
        <v>511</v>
      </c>
      <c r="E989" s="277">
        <v>62</v>
      </c>
      <c r="F989" s="274">
        <v>4612800000</v>
      </c>
      <c r="G989" s="273" t="s">
        <v>494</v>
      </c>
    </row>
    <row r="990" spans="1:7">
      <c r="A990" s="273">
        <v>995</v>
      </c>
      <c r="B990" s="273" t="s">
        <v>508</v>
      </c>
      <c r="C990" s="276">
        <v>38760</v>
      </c>
      <c r="D990" s="273" t="s">
        <v>509</v>
      </c>
      <c r="E990" s="277">
        <v>24</v>
      </c>
      <c r="F990" s="274">
        <v>115200000</v>
      </c>
      <c r="G990" s="273" t="s">
        <v>487</v>
      </c>
    </row>
    <row r="991" spans="1:7">
      <c r="A991" s="273">
        <v>996</v>
      </c>
      <c r="B991" s="273" t="s">
        <v>516</v>
      </c>
      <c r="C991" s="276">
        <v>38243</v>
      </c>
      <c r="D991" s="273" t="s">
        <v>517</v>
      </c>
      <c r="E991" s="277">
        <v>4</v>
      </c>
      <c r="F991" s="274">
        <v>8000000</v>
      </c>
      <c r="G991" s="273" t="s">
        <v>490</v>
      </c>
    </row>
    <row r="992" spans="1:7">
      <c r="A992" s="273">
        <v>997</v>
      </c>
      <c r="B992" s="273" t="s">
        <v>520</v>
      </c>
      <c r="C992" s="276">
        <v>38144</v>
      </c>
      <c r="D992" s="273" t="s">
        <v>509</v>
      </c>
      <c r="E992" s="277">
        <v>88</v>
      </c>
      <c r="F992" s="274">
        <v>1548800000</v>
      </c>
      <c r="G992" s="273" t="s">
        <v>490</v>
      </c>
    </row>
    <row r="993" spans="1:7">
      <c r="A993" s="273">
        <v>998</v>
      </c>
      <c r="B993" s="273" t="s">
        <v>520</v>
      </c>
      <c r="C993" s="276">
        <v>38628</v>
      </c>
      <c r="D993" s="273" t="s">
        <v>517</v>
      </c>
      <c r="E993" s="277">
        <v>78</v>
      </c>
      <c r="F993" s="274">
        <v>3042000000</v>
      </c>
      <c r="G993" s="273" t="s">
        <v>487</v>
      </c>
    </row>
    <row r="994" spans="1:7">
      <c r="A994" s="273">
        <v>999</v>
      </c>
      <c r="B994" s="273" t="s">
        <v>513</v>
      </c>
      <c r="C994" s="276">
        <v>38639</v>
      </c>
      <c r="D994" s="273" t="s">
        <v>517</v>
      </c>
      <c r="E994" s="277">
        <v>82</v>
      </c>
      <c r="F994" s="274">
        <v>3362000000</v>
      </c>
      <c r="G994" s="273" t="s">
        <v>490</v>
      </c>
    </row>
    <row r="995" spans="1:7">
      <c r="A995" s="273">
        <v>1000</v>
      </c>
      <c r="B995" s="273" t="s">
        <v>518</v>
      </c>
      <c r="C995" s="276">
        <v>38485</v>
      </c>
      <c r="D995" s="273" t="s">
        <v>509</v>
      </c>
      <c r="E995" s="277">
        <v>68</v>
      </c>
      <c r="F995" s="274">
        <v>924800000</v>
      </c>
      <c r="G995" s="273" t="s">
        <v>487</v>
      </c>
    </row>
    <row r="996" spans="1:7">
      <c r="A996" s="273">
        <v>1001</v>
      </c>
      <c r="B996" s="273" t="s">
        <v>518</v>
      </c>
      <c r="C996" s="276">
        <v>38034</v>
      </c>
      <c r="D996" s="273" t="s">
        <v>511</v>
      </c>
      <c r="E996" s="277">
        <v>20</v>
      </c>
      <c r="F996" s="274">
        <v>480000000</v>
      </c>
      <c r="G996" s="273" t="s">
        <v>512</v>
      </c>
    </row>
    <row r="997" spans="1:7">
      <c r="A997" s="273">
        <v>1002</v>
      </c>
      <c r="B997" s="273" t="s">
        <v>516</v>
      </c>
      <c r="C997" s="276">
        <v>38265</v>
      </c>
      <c r="D997" s="273" t="s">
        <v>509</v>
      </c>
      <c r="E997" s="277">
        <v>-10</v>
      </c>
      <c r="F997" s="274">
        <v>20000000</v>
      </c>
      <c r="G997" s="273" t="s">
        <v>494</v>
      </c>
    </row>
    <row r="998" spans="1:7">
      <c r="A998" s="273">
        <v>1003</v>
      </c>
      <c r="B998" s="273" t="s">
        <v>515</v>
      </c>
      <c r="C998" s="276">
        <v>38254</v>
      </c>
      <c r="D998" s="273" t="s">
        <v>517</v>
      </c>
      <c r="E998" s="277">
        <v>94</v>
      </c>
      <c r="F998" s="274">
        <v>4418000000</v>
      </c>
      <c r="G998" s="273" t="s">
        <v>494</v>
      </c>
    </row>
    <row r="999" spans="1:7">
      <c r="A999" s="273">
        <v>1004</v>
      </c>
      <c r="B999" s="273" t="s">
        <v>515</v>
      </c>
      <c r="C999" s="276">
        <v>38815</v>
      </c>
      <c r="D999" s="273" t="s">
        <v>511</v>
      </c>
      <c r="E999" s="277">
        <v>62</v>
      </c>
      <c r="F999" s="274">
        <v>4612800000</v>
      </c>
      <c r="G999" s="273" t="s">
        <v>487</v>
      </c>
    </row>
    <row r="1000" spans="1:7">
      <c r="A1000" s="273">
        <v>1005</v>
      </c>
      <c r="B1000" s="273" t="s">
        <v>520</v>
      </c>
      <c r="C1000" s="276">
        <v>38177</v>
      </c>
      <c r="D1000" s="273" t="s">
        <v>519</v>
      </c>
      <c r="E1000" s="277">
        <v>71</v>
      </c>
      <c r="F1000" s="274">
        <v>5041000000</v>
      </c>
      <c r="G1000" s="273" t="s">
        <v>490</v>
      </c>
    </row>
    <row r="1001" spans="1:7">
      <c r="A1001" s="273">
        <v>1006</v>
      </c>
      <c r="B1001" s="273" t="s">
        <v>513</v>
      </c>
      <c r="C1001" s="276">
        <v>38067</v>
      </c>
      <c r="D1001" s="273" t="s">
        <v>514</v>
      </c>
      <c r="E1001" s="277">
        <v>70</v>
      </c>
      <c r="F1001" s="274">
        <v>980000000</v>
      </c>
      <c r="G1001" s="273" t="s">
        <v>490</v>
      </c>
    </row>
    <row r="1002" spans="1:7">
      <c r="A1002" s="273">
        <v>1007</v>
      </c>
      <c r="B1002" s="273" t="s">
        <v>523</v>
      </c>
      <c r="C1002" s="276">
        <v>38089</v>
      </c>
      <c r="D1002" s="273" t="s">
        <v>511</v>
      </c>
      <c r="E1002" s="277">
        <v>17</v>
      </c>
      <c r="F1002" s="274">
        <v>346800000</v>
      </c>
      <c r="G1002" s="273" t="s">
        <v>487</v>
      </c>
    </row>
    <row r="1003" spans="1:7">
      <c r="A1003" s="273">
        <v>1008</v>
      </c>
      <c r="B1003" s="273" t="s">
        <v>513</v>
      </c>
      <c r="C1003" s="276">
        <v>38694</v>
      </c>
      <c r="D1003" s="273" t="s">
        <v>517</v>
      </c>
      <c r="E1003" s="277">
        <v>51</v>
      </c>
      <c r="F1003" s="274">
        <v>1300500000</v>
      </c>
      <c r="G1003" s="273" t="s">
        <v>487</v>
      </c>
    </row>
    <row r="1004" spans="1:7">
      <c r="A1004" s="273">
        <v>1009</v>
      </c>
      <c r="B1004" s="273" t="s">
        <v>508</v>
      </c>
      <c r="C1004" s="276">
        <v>38837</v>
      </c>
      <c r="D1004" s="273" t="s">
        <v>519</v>
      </c>
      <c r="E1004" s="277">
        <v>70</v>
      </c>
      <c r="F1004" s="274">
        <v>4900000000</v>
      </c>
      <c r="G1004" s="273" t="s">
        <v>512</v>
      </c>
    </row>
    <row r="1005" spans="1:7">
      <c r="A1005" s="273">
        <v>1010</v>
      </c>
      <c r="B1005" s="273" t="s">
        <v>515</v>
      </c>
      <c r="C1005" s="276">
        <v>38892</v>
      </c>
      <c r="D1005" s="273" t="s">
        <v>517</v>
      </c>
      <c r="E1005" s="277">
        <v>94</v>
      </c>
      <c r="F1005" s="274">
        <v>4418000000</v>
      </c>
      <c r="G1005" s="273" t="s">
        <v>490</v>
      </c>
    </row>
    <row r="1006" spans="1:7">
      <c r="A1006" s="273">
        <v>1011</v>
      </c>
      <c r="B1006" s="273" t="s">
        <v>516</v>
      </c>
      <c r="C1006" s="276">
        <v>38331</v>
      </c>
      <c r="D1006" s="273" t="s">
        <v>519</v>
      </c>
      <c r="E1006" s="277">
        <v>70</v>
      </c>
      <c r="F1006" s="274">
        <v>4900000000</v>
      </c>
      <c r="G1006" s="273" t="s">
        <v>512</v>
      </c>
    </row>
    <row r="1007" spans="1:7">
      <c r="A1007" s="273">
        <v>1012</v>
      </c>
      <c r="B1007" s="273" t="s">
        <v>513</v>
      </c>
      <c r="C1007" s="276">
        <v>38485</v>
      </c>
      <c r="D1007" s="273" t="s">
        <v>509</v>
      </c>
      <c r="E1007" s="277">
        <v>89</v>
      </c>
      <c r="F1007" s="274">
        <v>1584200000</v>
      </c>
      <c r="G1007" s="273" t="s">
        <v>490</v>
      </c>
    </row>
    <row r="1008" spans="1:7">
      <c r="A1008" s="273">
        <v>1013</v>
      </c>
      <c r="B1008" s="273" t="s">
        <v>516</v>
      </c>
      <c r="C1008" s="276">
        <v>38639</v>
      </c>
      <c r="D1008" s="273" t="s">
        <v>509</v>
      </c>
      <c r="E1008" s="277">
        <v>26</v>
      </c>
      <c r="F1008" s="274">
        <v>135200000</v>
      </c>
      <c r="G1008" s="273" t="s">
        <v>512</v>
      </c>
    </row>
    <row r="1009" spans="1:7">
      <c r="A1009" s="273">
        <v>1014</v>
      </c>
      <c r="B1009" s="273" t="s">
        <v>523</v>
      </c>
      <c r="C1009" s="276">
        <v>38694</v>
      </c>
      <c r="D1009" s="273" t="s">
        <v>517</v>
      </c>
      <c r="E1009" s="277">
        <v>8</v>
      </c>
      <c r="F1009" s="274">
        <v>32000000</v>
      </c>
      <c r="G1009" s="273" t="s">
        <v>512</v>
      </c>
    </row>
    <row r="1010" spans="1:7">
      <c r="A1010" s="273">
        <v>1015</v>
      </c>
      <c r="B1010" s="273" t="s">
        <v>513</v>
      </c>
      <c r="C1010" s="276">
        <v>38749</v>
      </c>
      <c r="D1010" s="273" t="s">
        <v>511</v>
      </c>
      <c r="E1010" s="277">
        <v>8</v>
      </c>
      <c r="F1010" s="274">
        <v>76800000</v>
      </c>
      <c r="G1010" s="273" t="s">
        <v>512</v>
      </c>
    </row>
    <row r="1011" spans="1:7">
      <c r="A1011" s="273">
        <v>1016</v>
      </c>
      <c r="B1011" s="273" t="s">
        <v>523</v>
      </c>
      <c r="C1011" s="276">
        <v>39002</v>
      </c>
      <c r="D1011" s="273" t="s">
        <v>517</v>
      </c>
      <c r="E1011" s="277">
        <v>62</v>
      </c>
      <c r="F1011" s="274">
        <v>1922000000</v>
      </c>
      <c r="G1011" s="273" t="s">
        <v>487</v>
      </c>
    </row>
    <row r="1012" spans="1:7">
      <c r="A1012" s="273">
        <v>1017</v>
      </c>
      <c r="B1012" s="273" t="s">
        <v>522</v>
      </c>
      <c r="C1012" s="276">
        <v>38947</v>
      </c>
      <c r="D1012" s="273" t="s">
        <v>517</v>
      </c>
      <c r="E1012" s="277">
        <v>-9</v>
      </c>
      <c r="F1012" s="274">
        <v>40500000</v>
      </c>
      <c r="G1012" s="273" t="s">
        <v>494</v>
      </c>
    </row>
    <row r="1013" spans="1:7">
      <c r="A1013" s="273">
        <v>1018</v>
      </c>
      <c r="B1013" s="273" t="s">
        <v>515</v>
      </c>
      <c r="C1013" s="276">
        <v>38221</v>
      </c>
      <c r="D1013" s="273" t="s">
        <v>511</v>
      </c>
      <c r="E1013" s="277">
        <v>55</v>
      </c>
      <c r="F1013" s="274">
        <v>3630000000</v>
      </c>
      <c r="G1013" s="273" t="s">
        <v>487</v>
      </c>
    </row>
    <row r="1014" spans="1:7">
      <c r="A1014" s="273">
        <v>1019</v>
      </c>
      <c r="B1014" s="273" t="s">
        <v>510</v>
      </c>
      <c r="C1014" s="276">
        <v>38232</v>
      </c>
      <c r="D1014" s="273" t="s">
        <v>514</v>
      </c>
      <c r="E1014" s="277">
        <v>71</v>
      </c>
      <c r="F1014" s="274">
        <v>1008200000</v>
      </c>
      <c r="G1014" s="273" t="s">
        <v>512</v>
      </c>
    </row>
    <row r="1015" spans="1:7">
      <c r="A1015" s="273">
        <v>1020</v>
      </c>
      <c r="B1015" s="273" t="s">
        <v>520</v>
      </c>
      <c r="C1015" s="276">
        <v>38793</v>
      </c>
      <c r="D1015" s="273" t="s">
        <v>519</v>
      </c>
      <c r="E1015" s="277">
        <v>5</v>
      </c>
      <c r="F1015" s="274">
        <v>25000000</v>
      </c>
      <c r="G1015" s="273" t="s">
        <v>494</v>
      </c>
    </row>
    <row r="1016" spans="1:7">
      <c r="A1016" s="273">
        <v>1021</v>
      </c>
      <c r="B1016" s="273" t="s">
        <v>516</v>
      </c>
      <c r="C1016" s="276">
        <v>38595</v>
      </c>
      <c r="D1016" s="273" t="s">
        <v>511</v>
      </c>
      <c r="E1016" s="277">
        <v>28</v>
      </c>
      <c r="F1016" s="274">
        <v>940800000</v>
      </c>
      <c r="G1016" s="273" t="s">
        <v>487</v>
      </c>
    </row>
    <row r="1017" spans="1:7">
      <c r="A1017" s="273">
        <v>1022</v>
      </c>
      <c r="B1017" s="273" t="s">
        <v>520</v>
      </c>
      <c r="C1017" s="276">
        <v>38848</v>
      </c>
      <c r="D1017" s="273" t="s">
        <v>514</v>
      </c>
      <c r="E1017" s="277">
        <v>95</v>
      </c>
      <c r="F1017" s="274">
        <v>1805000000</v>
      </c>
      <c r="G1017" s="273" t="s">
        <v>494</v>
      </c>
    </row>
    <row r="1018" spans="1:7">
      <c r="A1018" s="273">
        <v>1023</v>
      </c>
      <c r="B1018" s="273" t="s">
        <v>508</v>
      </c>
      <c r="C1018" s="276">
        <v>38617</v>
      </c>
      <c r="D1018" s="273" t="s">
        <v>517</v>
      </c>
      <c r="E1018" s="277">
        <v>56</v>
      </c>
      <c r="F1018" s="274">
        <v>1568000000</v>
      </c>
      <c r="G1018" s="273" t="s">
        <v>494</v>
      </c>
    </row>
    <row r="1019" spans="1:7">
      <c r="A1019" s="273">
        <v>1024</v>
      </c>
      <c r="B1019" s="273" t="s">
        <v>523</v>
      </c>
      <c r="C1019" s="276">
        <v>38650</v>
      </c>
      <c r="D1019" s="273" t="s">
        <v>511</v>
      </c>
      <c r="E1019" s="277">
        <v>79</v>
      </c>
      <c r="F1019" s="274">
        <v>7489200000</v>
      </c>
      <c r="G1019" s="273" t="s">
        <v>494</v>
      </c>
    </row>
    <row r="1020" spans="1:7">
      <c r="A1020" s="273">
        <v>1025</v>
      </c>
      <c r="B1020" s="273" t="s">
        <v>523</v>
      </c>
      <c r="C1020" s="276">
        <v>38562</v>
      </c>
      <c r="D1020" s="273" t="s">
        <v>517</v>
      </c>
      <c r="E1020" s="277">
        <v>10</v>
      </c>
      <c r="F1020" s="274">
        <v>50000000</v>
      </c>
      <c r="G1020" s="273" t="s">
        <v>494</v>
      </c>
    </row>
    <row r="1021" spans="1:7">
      <c r="A1021" s="273">
        <v>1026</v>
      </c>
      <c r="B1021" s="273" t="s">
        <v>510</v>
      </c>
      <c r="C1021" s="276">
        <v>38254</v>
      </c>
      <c r="D1021" s="273" t="s">
        <v>514</v>
      </c>
      <c r="E1021" s="277">
        <v>69</v>
      </c>
      <c r="F1021" s="274">
        <v>952200000</v>
      </c>
      <c r="G1021" s="273" t="s">
        <v>490</v>
      </c>
    </row>
    <row r="1022" spans="1:7">
      <c r="A1022" s="273">
        <v>1027</v>
      </c>
      <c r="B1022" s="273" t="s">
        <v>516</v>
      </c>
      <c r="C1022" s="276">
        <v>38793</v>
      </c>
      <c r="D1022" s="273" t="s">
        <v>509</v>
      </c>
      <c r="E1022" s="277">
        <v>15</v>
      </c>
      <c r="F1022" s="274">
        <v>45000000</v>
      </c>
      <c r="G1022" s="273" t="s">
        <v>512</v>
      </c>
    </row>
    <row r="1023" spans="1:7">
      <c r="A1023" s="273">
        <v>1028</v>
      </c>
      <c r="B1023" s="273" t="s">
        <v>523</v>
      </c>
      <c r="C1023" s="276">
        <v>38749</v>
      </c>
      <c r="D1023" s="273" t="s">
        <v>517</v>
      </c>
      <c r="E1023" s="277">
        <v>0</v>
      </c>
      <c r="F1023" s="274">
        <v>0</v>
      </c>
      <c r="G1023" s="273" t="s">
        <v>490</v>
      </c>
    </row>
    <row r="1024" spans="1:7">
      <c r="A1024" s="273">
        <v>1029</v>
      </c>
      <c r="B1024" s="273" t="s">
        <v>523</v>
      </c>
      <c r="C1024" s="276">
        <v>38540</v>
      </c>
      <c r="D1024" s="273" t="s">
        <v>514</v>
      </c>
      <c r="E1024" s="277">
        <v>78</v>
      </c>
      <c r="F1024" s="274">
        <v>1216800000</v>
      </c>
      <c r="G1024" s="273" t="s">
        <v>487</v>
      </c>
    </row>
    <row r="1025" spans="1:7">
      <c r="A1025" s="273">
        <v>1030</v>
      </c>
      <c r="B1025" s="273" t="s">
        <v>510</v>
      </c>
      <c r="C1025" s="276">
        <v>38496</v>
      </c>
      <c r="D1025" s="273" t="s">
        <v>519</v>
      </c>
      <c r="E1025" s="277">
        <v>89</v>
      </c>
      <c r="F1025" s="274">
        <v>7921000000</v>
      </c>
      <c r="G1025" s="273" t="s">
        <v>494</v>
      </c>
    </row>
    <row r="1026" spans="1:7">
      <c r="A1026" s="273">
        <v>1031</v>
      </c>
      <c r="B1026" s="273" t="s">
        <v>523</v>
      </c>
      <c r="C1026" s="276">
        <v>38397</v>
      </c>
      <c r="D1026" s="273" t="s">
        <v>519</v>
      </c>
      <c r="E1026" s="277">
        <v>94</v>
      </c>
      <c r="F1026" s="274">
        <v>8836000000</v>
      </c>
      <c r="G1026" s="273" t="s">
        <v>487</v>
      </c>
    </row>
    <row r="1027" spans="1:7">
      <c r="A1027" s="273">
        <v>1032</v>
      </c>
      <c r="B1027" s="273" t="s">
        <v>508</v>
      </c>
      <c r="C1027" s="276">
        <v>38034</v>
      </c>
      <c r="D1027" s="273" t="s">
        <v>519</v>
      </c>
      <c r="E1027" s="277">
        <v>-5</v>
      </c>
      <c r="F1027" s="274">
        <v>25000000</v>
      </c>
      <c r="G1027" s="273" t="s">
        <v>490</v>
      </c>
    </row>
    <row r="1028" spans="1:7">
      <c r="A1028" s="273">
        <v>1033</v>
      </c>
      <c r="B1028" s="273" t="s">
        <v>510</v>
      </c>
      <c r="C1028" s="276">
        <v>39057</v>
      </c>
      <c r="D1028" s="273" t="s">
        <v>509</v>
      </c>
      <c r="E1028" s="277">
        <v>42</v>
      </c>
      <c r="F1028" s="274">
        <v>352800000</v>
      </c>
      <c r="G1028" s="273" t="s">
        <v>512</v>
      </c>
    </row>
    <row r="1029" spans="1:7">
      <c r="A1029" s="273">
        <v>1034</v>
      </c>
      <c r="B1029" s="273" t="s">
        <v>520</v>
      </c>
      <c r="C1029" s="276">
        <v>38980</v>
      </c>
      <c r="D1029" s="273" t="s">
        <v>517</v>
      </c>
      <c r="E1029" s="277">
        <v>9</v>
      </c>
      <c r="F1029" s="274">
        <v>40500000</v>
      </c>
      <c r="G1029" s="273" t="s">
        <v>490</v>
      </c>
    </row>
    <row r="1030" spans="1:7">
      <c r="A1030" s="273">
        <v>1035</v>
      </c>
      <c r="B1030" s="273" t="s">
        <v>520</v>
      </c>
      <c r="C1030" s="276">
        <v>38452</v>
      </c>
      <c r="D1030" s="273" t="s">
        <v>511</v>
      </c>
      <c r="E1030" s="277">
        <v>8</v>
      </c>
      <c r="F1030" s="274">
        <v>76800000</v>
      </c>
      <c r="G1030" s="273" t="s">
        <v>487</v>
      </c>
    </row>
    <row r="1031" spans="1:7">
      <c r="A1031" s="273">
        <v>1036</v>
      </c>
      <c r="B1031" s="273" t="s">
        <v>508</v>
      </c>
      <c r="C1031" s="276">
        <v>38210</v>
      </c>
      <c r="D1031" s="273" t="s">
        <v>511</v>
      </c>
      <c r="E1031" s="277">
        <v>69</v>
      </c>
      <c r="F1031" s="274">
        <v>5713200000</v>
      </c>
      <c r="G1031" s="273" t="s">
        <v>494</v>
      </c>
    </row>
    <row r="1032" spans="1:7">
      <c r="A1032" s="273">
        <v>1037</v>
      </c>
      <c r="B1032" s="273" t="s">
        <v>518</v>
      </c>
      <c r="C1032" s="276">
        <v>39002</v>
      </c>
      <c r="D1032" s="273" t="s">
        <v>519</v>
      </c>
      <c r="E1032" s="277">
        <v>2</v>
      </c>
      <c r="F1032" s="274">
        <v>4000000</v>
      </c>
      <c r="G1032" s="273" t="s">
        <v>494</v>
      </c>
    </row>
    <row r="1033" spans="1:7">
      <c r="A1033" s="273">
        <v>1038</v>
      </c>
      <c r="B1033" s="273" t="s">
        <v>523</v>
      </c>
      <c r="C1033" s="276">
        <v>38254</v>
      </c>
      <c r="D1033" s="273" t="s">
        <v>517</v>
      </c>
      <c r="E1033" s="277">
        <v>3</v>
      </c>
      <c r="F1033" s="274">
        <v>4500000</v>
      </c>
      <c r="G1033" s="273" t="s">
        <v>512</v>
      </c>
    </row>
    <row r="1034" spans="1:7">
      <c r="A1034" s="273">
        <v>1039</v>
      </c>
      <c r="B1034" s="273" t="s">
        <v>520</v>
      </c>
      <c r="C1034" s="276">
        <v>38518</v>
      </c>
      <c r="D1034" s="273" t="s">
        <v>514</v>
      </c>
      <c r="E1034" s="277">
        <v>76</v>
      </c>
      <c r="F1034" s="274">
        <v>1155200000</v>
      </c>
      <c r="G1034" s="273" t="s">
        <v>512</v>
      </c>
    </row>
    <row r="1035" spans="1:7">
      <c r="A1035" s="273">
        <v>1040</v>
      </c>
      <c r="B1035" s="273" t="s">
        <v>518</v>
      </c>
      <c r="C1035" s="276">
        <v>38166</v>
      </c>
      <c r="D1035" s="273" t="s">
        <v>517</v>
      </c>
      <c r="E1035" s="277">
        <v>-7</v>
      </c>
      <c r="F1035" s="274">
        <v>24500000</v>
      </c>
      <c r="G1035" s="273" t="s">
        <v>490</v>
      </c>
    </row>
    <row r="1036" spans="1:7">
      <c r="A1036" s="273">
        <v>1041</v>
      </c>
      <c r="B1036" s="273" t="s">
        <v>516</v>
      </c>
      <c r="C1036" s="276">
        <v>38903</v>
      </c>
      <c r="D1036" s="273" t="s">
        <v>519</v>
      </c>
      <c r="E1036" s="277">
        <v>24</v>
      </c>
      <c r="F1036" s="274">
        <v>576000000</v>
      </c>
      <c r="G1036" s="273" t="s">
        <v>490</v>
      </c>
    </row>
    <row r="1037" spans="1:7">
      <c r="A1037" s="273">
        <v>1042</v>
      </c>
      <c r="B1037" s="273" t="s">
        <v>522</v>
      </c>
      <c r="C1037" s="276">
        <v>38969</v>
      </c>
      <c r="D1037" s="273" t="s">
        <v>511</v>
      </c>
      <c r="E1037" s="277">
        <v>35</v>
      </c>
      <c r="F1037" s="274">
        <v>1470000000</v>
      </c>
      <c r="G1037" s="273" t="s">
        <v>490</v>
      </c>
    </row>
    <row r="1038" spans="1:7">
      <c r="A1038" s="273">
        <v>1043</v>
      </c>
      <c r="B1038" s="273" t="s">
        <v>523</v>
      </c>
      <c r="C1038" s="276">
        <v>38067</v>
      </c>
      <c r="D1038" s="273" t="s">
        <v>511</v>
      </c>
      <c r="E1038" s="277">
        <v>23</v>
      </c>
      <c r="F1038" s="274">
        <v>634800000</v>
      </c>
      <c r="G1038" s="273" t="s">
        <v>490</v>
      </c>
    </row>
    <row r="1039" spans="1:7">
      <c r="A1039" s="273">
        <v>1044</v>
      </c>
      <c r="B1039" s="273" t="s">
        <v>515</v>
      </c>
      <c r="C1039" s="276">
        <v>38837</v>
      </c>
      <c r="D1039" s="273" t="s">
        <v>517</v>
      </c>
      <c r="E1039" s="277">
        <v>32</v>
      </c>
      <c r="F1039" s="274">
        <v>512000000</v>
      </c>
      <c r="G1039" s="273" t="s">
        <v>487</v>
      </c>
    </row>
    <row r="1040" spans="1:7">
      <c r="A1040" s="273">
        <v>1045</v>
      </c>
      <c r="B1040" s="273" t="s">
        <v>518</v>
      </c>
      <c r="C1040" s="276">
        <v>38232</v>
      </c>
      <c r="D1040" s="273" t="s">
        <v>519</v>
      </c>
      <c r="E1040" s="277">
        <v>46</v>
      </c>
      <c r="F1040" s="274">
        <v>2116000000</v>
      </c>
      <c r="G1040" s="273" t="s">
        <v>512</v>
      </c>
    </row>
    <row r="1041" spans="1:7">
      <c r="A1041" s="273">
        <v>1046</v>
      </c>
      <c r="B1041" s="273" t="s">
        <v>523</v>
      </c>
      <c r="C1041" s="276">
        <v>38023</v>
      </c>
      <c r="D1041" s="273" t="s">
        <v>509</v>
      </c>
      <c r="E1041" s="277">
        <v>28</v>
      </c>
      <c r="F1041" s="274">
        <v>156800000</v>
      </c>
      <c r="G1041" s="273" t="s">
        <v>512</v>
      </c>
    </row>
    <row r="1042" spans="1:7">
      <c r="A1042" s="273">
        <v>1047</v>
      </c>
      <c r="B1042" s="273" t="s">
        <v>523</v>
      </c>
      <c r="C1042" s="276">
        <v>38386</v>
      </c>
      <c r="D1042" s="273" t="s">
        <v>514</v>
      </c>
      <c r="E1042" s="277">
        <v>58</v>
      </c>
      <c r="F1042" s="274">
        <v>672800000</v>
      </c>
      <c r="G1042" s="273" t="s">
        <v>494</v>
      </c>
    </row>
    <row r="1043" spans="1:7">
      <c r="A1043" s="273">
        <v>1048</v>
      </c>
      <c r="B1043" s="273" t="s">
        <v>520</v>
      </c>
      <c r="C1043" s="276">
        <v>38672</v>
      </c>
      <c r="D1043" s="273" t="s">
        <v>509</v>
      </c>
      <c r="E1043" s="277">
        <v>19</v>
      </c>
      <c r="F1043" s="274">
        <v>72200000</v>
      </c>
      <c r="G1043" s="273" t="s">
        <v>494</v>
      </c>
    </row>
    <row r="1044" spans="1:7">
      <c r="A1044" s="273">
        <v>1049</v>
      </c>
      <c r="B1044" s="273" t="s">
        <v>516</v>
      </c>
      <c r="C1044" s="276">
        <v>38210</v>
      </c>
      <c r="D1044" s="273" t="s">
        <v>509</v>
      </c>
      <c r="E1044" s="277">
        <v>79</v>
      </c>
      <c r="F1044" s="274">
        <v>1248200000</v>
      </c>
      <c r="G1044" s="273" t="s">
        <v>487</v>
      </c>
    </row>
    <row r="1045" spans="1:7">
      <c r="A1045" s="273">
        <v>1050</v>
      </c>
      <c r="B1045" s="273" t="s">
        <v>508</v>
      </c>
      <c r="C1045" s="276">
        <v>38331</v>
      </c>
      <c r="D1045" s="273" t="s">
        <v>519</v>
      </c>
      <c r="E1045" s="277">
        <v>31</v>
      </c>
      <c r="F1045" s="274">
        <v>961000000</v>
      </c>
      <c r="G1045" s="273" t="s">
        <v>512</v>
      </c>
    </row>
    <row r="1046" spans="1:7">
      <c r="A1046" s="273">
        <v>1051</v>
      </c>
      <c r="B1046" s="273" t="s">
        <v>523</v>
      </c>
      <c r="C1046" s="276">
        <v>38672</v>
      </c>
      <c r="D1046" s="273" t="s">
        <v>517</v>
      </c>
      <c r="E1046" s="277">
        <v>4</v>
      </c>
      <c r="F1046" s="274">
        <v>8000000</v>
      </c>
      <c r="G1046" s="273" t="s">
        <v>494</v>
      </c>
    </row>
    <row r="1047" spans="1:7">
      <c r="A1047" s="273">
        <v>1052</v>
      </c>
      <c r="B1047" s="273" t="s">
        <v>516</v>
      </c>
      <c r="C1047" s="276">
        <v>38804</v>
      </c>
      <c r="D1047" s="273" t="s">
        <v>511</v>
      </c>
      <c r="E1047" s="277">
        <v>91</v>
      </c>
      <c r="F1047" s="274">
        <v>9937200000</v>
      </c>
      <c r="G1047" s="273" t="s">
        <v>512</v>
      </c>
    </row>
    <row r="1048" spans="1:7">
      <c r="A1048" s="273">
        <v>1053</v>
      </c>
      <c r="B1048" s="273" t="s">
        <v>510</v>
      </c>
      <c r="C1048" s="276">
        <v>38518</v>
      </c>
      <c r="D1048" s="273" t="s">
        <v>509</v>
      </c>
      <c r="E1048" s="277">
        <v>51</v>
      </c>
      <c r="F1048" s="274">
        <v>520200000</v>
      </c>
      <c r="G1048" s="273" t="s">
        <v>494</v>
      </c>
    </row>
    <row r="1049" spans="1:7">
      <c r="A1049" s="273">
        <v>1054</v>
      </c>
      <c r="B1049" s="273" t="s">
        <v>520</v>
      </c>
      <c r="C1049" s="276">
        <v>38001</v>
      </c>
      <c r="D1049" s="273" t="s">
        <v>517</v>
      </c>
      <c r="E1049" s="277">
        <v>2</v>
      </c>
      <c r="F1049" s="274">
        <v>2000000</v>
      </c>
      <c r="G1049" s="273" t="s">
        <v>494</v>
      </c>
    </row>
    <row r="1050" spans="1:7">
      <c r="A1050" s="273">
        <v>1055</v>
      </c>
      <c r="B1050" s="273" t="s">
        <v>522</v>
      </c>
      <c r="C1050" s="276">
        <v>38540</v>
      </c>
      <c r="D1050" s="273" t="s">
        <v>514</v>
      </c>
      <c r="E1050" s="277">
        <v>42</v>
      </c>
      <c r="F1050" s="274">
        <v>352800000</v>
      </c>
      <c r="G1050" s="273" t="s">
        <v>490</v>
      </c>
    </row>
    <row r="1051" spans="1:7">
      <c r="A1051" s="273">
        <v>1056</v>
      </c>
      <c r="B1051" s="273" t="s">
        <v>508</v>
      </c>
      <c r="C1051" s="276">
        <v>38309</v>
      </c>
      <c r="D1051" s="273" t="s">
        <v>509</v>
      </c>
      <c r="E1051" s="277">
        <v>57</v>
      </c>
      <c r="F1051" s="274">
        <v>649800000</v>
      </c>
      <c r="G1051" s="273" t="s">
        <v>487</v>
      </c>
    </row>
    <row r="1052" spans="1:7">
      <c r="A1052" s="273">
        <v>1057</v>
      </c>
      <c r="B1052" s="273" t="s">
        <v>516</v>
      </c>
      <c r="C1052" s="276">
        <v>38254</v>
      </c>
      <c r="D1052" s="273" t="s">
        <v>511</v>
      </c>
      <c r="E1052" s="277">
        <v>63</v>
      </c>
      <c r="F1052" s="274">
        <v>4762800000</v>
      </c>
      <c r="G1052" s="273" t="s">
        <v>487</v>
      </c>
    </row>
    <row r="1053" spans="1:7">
      <c r="A1053" s="273">
        <v>1058</v>
      </c>
      <c r="B1053" s="273" t="s">
        <v>508</v>
      </c>
      <c r="C1053" s="276">
        <v>38111</v>
      </c>
      <c r="D1053" s="273" t="s">
        <v>519</v>
      </c>
      <c r="E1053" s="277">
        <v>37</v>
      </c>
      <c r="F1053" s="274">
        <v>1369000000</v>
      </c>
      <c r="G1053" s="273" t="s">
        <v>512</v>
      </c>
    </row>
    <row r="1054" spans="1:7">
      <c r="A1054" s="273">
        <v>1059</v>
      </c>
      <c r="B1054" s="273" t="s">
        <v>508</v>
      </c>
      <c r="C1054" s="276">
        <v>38056</v>
      </c>
      <c r="D1054" s="273" t="s">
        <v>509</v>
      </c>
      <c r="E1054" s="277">
        <v>30</v>
      </c>
      <c r="F1054" s="274">
        <v>180000000</v>
      </c>
      <c r="G1054" s="273" t="s">
        <v>494</v>
      </c>
    </row>
    <row r="1055" spans="1:7">
      <c r="A1055" s="273">
        <v>1060</v>
      </c>
      <c r="B1055" s="273" t="s">
        <v>510</v>
      </c>
      <c r="C1055" s="276">
        <v>38804</v>
      </c>
      <c r="D1055" s="273" t="s">
        <v>511</v>
      </c>
      <c r="E1055" s="277">
        <v>31</v>
      </c>
      <c r="F1055" s="274">
        <v>1153200000</v>
      </c>
      <c r="G1055" s="273" t="s">
        <v>487</v>
      </c>
    </row>
    <row r="1056" spans="1:7">
      <c r="A1056" s="273">
        <v>1061</v>
      </c>
      <c r="B1056" s="273" t="s">
        <v>518</v>
      </c>
      <c r="C1056" s="276">
        <v>38056</v>
      </c>
      <c r="D1056" s="273" t="s">
        <v>517</v>
      </c>
      <c r="E1056" s="277">
        <v>55</v>
      </c>
      <c r="F1056" s="274">
        <v>1512500000</v>
      </c>
      <c r="G1056" s="273" t="s">
        <v>487</v>
      </c>
    </row>
    <row r="1057" spans="1:7">
      <c r="A1057" s="273">
        <v>1062</v>
      </c>
      <c r="B1057" s="273" t="s">
        <v>522</v>
      </c>
      <c r="C1057" s="276">
        <v>38705</v>
      </c>
      <c r="D1057" s="273" t="s">
        <v>517</v>
      </c>
      <c r="E1057" s="277">
        <v>-5</v>
      </c>
      <c r="F1057" s="274">
        <v>12500000</v>
      </c>
      <c r="G1057" s="273" t="s">
        <v>494</v>
      </c>
    </row>
    <row r="1058" spans="1:7">
      <c r="A1058" s="273">
        <v>1063</v>
      </c>
      <c r="B1058" s="273" t="s">
        <v>515</v>
      </c>
      <c r="C1058" s="276">
        <v>38100</v>
      </c>
      <c r="D1058" s="273" t="s">
        <v>509</v>
      </c>
      <c r="E1058" s="277">
        <v>28</v>
      </c>
      <c r="F1058" s="274">
        <v>156800000</v>
      </c>
      <c r="G1058" s="273" t="s">
        <v>487</v>
      </c>
    </row>
    <row r="1059" spans="1:7">
      <c r="A1059" s="273">
        <v>1064</v>
      </c>
      <c r="B1059" s="273" t="s">
        <v>520</v>
      </c>
      <c r="C1059" s="276">
        <v>38584</v>
      </c>
      <c r="D1059" s="273" t="s">
        <v>517</v>
      </c>
      <c r="E1059" s="277">
        <v>93</v>
      </c>
      <c r="F1059" s="274">
        <v>4324500000</v>
      </c>
      <c r="G1059" s="273" t="s">
        <v>512</v>
      </c>
    </row>
    <row r="1060" spans="1:7">
      <c r="A1060" s="273">
        <v>1065</v>
      </c>
      <c r="B1060" s="273" t="s">
        <v>522</v>
      </c>
      <c r="C1060" s="276">
        <v>38639</v>
      </c>
      <c r="D1060" s="273" t="s">
        <v>514</v>
      </c>
      <c r="E1060" s="277">
        <v>13</v>
      </c>
      <c r="F1060" s="274">
        <v>33800000</v>
      </c>
      <c r="G1060" s="273" t="s">
        <v>512</v>
      </c>
    </row>
    <row r="1061" spans="1:7">
      <c r="A1061" s="273">
        <v>1066</v>
      </c>
      <c r="B1061" s="273" t="s">
        <v>508</v>
      </c>
      <c r="C1061" s="276">
        <v>38782</v>
      </c>
      <c r="D1061" s="273" t="s">
        <v>511</v>
      </c>
      <c r="E1061" s="277">
        <v>94</v>
      </c>
      <c r="F1061" s="274">
        <v>10603200000</v>
      </c>
      <c r="G1061" s="273" t="s">
        <v>487</v>
      </c>
    </row>
    <row r="1062" spans="1:7">
      <c r="A1062" s="273">
        <v>1067</v>
      </c>
      <c r="B1062" s="273" t="s">
        <v>522</v>
      </c>
      <c r="C1062" s="276">
        <v>38430</v>
      </c>
      <c r="D1062" s="273" t="s">
        <v>511</v>
      </c>
      <c r="E1062" s="277">
        <v>1</v>
      </c>
      <c r="F1062" s="274">
        <v>1200000</v>
      </c>
      <c r="G1062" s="273" t="s">
        <v>487</v>
      </c>
    </row>
    <row r="1063" spans="1:7">
      <c r="A1063" s="273">
        <v>1068</v>
      </c>
      <c r="B1063" s="273" t="s">
        <v>523</v>
      </c>
      <c r="C1063" s="276">
        <v>38628</v>
      </c>
      <c r="D1063" s="273" t="s">
        <v>511</v>
      </c>
      <c r="E1063" s="277">
        <v>5</v>
      </c>
      <c r="F1063" s="274">
        <v>30000000</v>
      </c>
      <c r="G1063" s="273" t="s">
        <v>490</v>
      </c>
    </row>
    <row r="1064" spans="1:7">
      <c r="A1064" s="273">
        <v>1069</v>
      </c>
      <c r="B1064" s="273" t="s">
        <v>516</v>
      </c>
      <c r="C1064" s="276">
        <v>38870</v>
      </c>
      <c r="D1064" s="273" t="s">
        <v>519</v>
      </c>
      <c r="E1064" s="277">
        <v>60</v>
      </c>
      <c r="F1064" s="274">
        <v>3600000000</v>
      </c>
      <c r="G1064" s="273" t="s">
        <v>494</v>
      </c>
    </row>
    <row r="1065" spans="1:7">
      <c r="A1065" s="273">
        <v>1070</v>
      </c>
      <c r="B1065" s="273" t="s">
        <v>510</v>
      </c>
      <c r="C1065" s="276">
        <v>38188</v>
      </c>
      <c r="D1065" s="273" t="s">
        <v>509</v>
      </c>
      <c r="E1065" s="277">
        <v>67</v>
      </c>
      <c r="F1065" s="274">
        <v>897800000</v>
      </c>
      <c r="G1065" s="273" t="s">
        <v>494</v>
      </c>
    </row>
    <row r="1066" spans="1:7">
      <c r="A1066" s="273">
        <v>1071</v>
      </c>
      <c r="B1066" s="273" t="s">
        <v>510</v>
      </c>
      <c r="C1066" s="276">
        <v>38331</v>
      </c>
      <c r="D1066" s="273" t="s">
        <v>511</v>
      </c>
      <c r="E1066" s="277">
        <v>87</v>
      </c>
      <c r="F1066" s="274">
        <v>9082800000</v>
      </c>
      <c r="G1066" s="273" t="s">
        <v>494</v>
      </c>
    </row>
    <row r="1067" spans="1:7">
      <c r="A1067" s="273">
        <v>1072</v>
      </c>
      <c r="B1067" s="273" t="s">
        <v>510</v>
      </c>
      <c r="C1067" s="276">
        <v>38309</v>
      </c>
      <c r="D1067" s="273" t="s">
        <v>519</v>
      </c>
      <c r="E1067" s="277">
        <v>53</v>
      </c>
      <c r="F1067" s="274">
        <v>2809000000</v>
      </c>
      <c r="G1067" s="273" t="s">
        <v>490</v>
      </c>
    </row>
    <row r="1068" spans="1:7">
      <c r="A1068" s="273">
        <v>1073</v>
      </c>
      <c r="B1068" s="273" t="s">
        <v>522</v>
      </c>
      <c r="C1068" s="276">
        <v>38573</v>
      </c>
      <c r="D1068" s="273" t="s">
        <v>509</v>
      </c>
      <c r="E1068" s="277">
        <v>74</v>
      </c>
      <c r="F1068" s="274">
        <v>1095200000</v>
      </c>
      <c r="G1068" s="273" t="s">
        <v>494</v>
      </c>
    </row>
    <row r="1069" spans="1:7">
      <c r="A1069" s="273">
        <v>1074</v>
      </c>
      <c r="B1069" s="273" t="s">
        <v>508</v>
      </c>
      <c r="C1069" s="276">
        <v>39035</v>
      </c>
      <c r="D1069" s="273" t="s">
        <v>509</v>
      </c>
      <c r="E1069" s="277">
        <v>83</v>
      </c>
      <c r="F1069" s="274">
        <v>1377800000</v>
      </c>
      <c r="G1069" s="273" t="s">
        <v>487</v>
      </c>
    </row>
    <row r="1070" spans="1:7">
      <c r="A1070" s="273">
        <v>1075</v>
      </c>
      <c r="B1070" s="273" t="s">
        <v>523</v>
      </c>
      <c r="C1070" s="276">
        <v>38639</v>
      </c>
      <c r="D1070" s="273" t="s">
        <v>519</v>
      </c>
      <c r="E1070" s="277">
        <v>45</v>
      </c>
      <c r="F1070" s="274">
        <v>2025000000</v>
      </c>
      <c r="G1070" s="273" t="s">
        <v>512</v>
      </c>
    </row>
    <row r="1071" spans="1:7">
      <c r="A1071" s="273">
        <v>1076</v>
      </c>
      <c r="B1071" s="273" t="s">
        <v>522</v>
      </c>
      <c r="C1071" s="276">
        <v>38166</v>
      </c>
      <c r="D1071" s="273" t="s">
        <v>509</v>
      </c>
      <c r="E1071" s="277">
        <v>36</v>
      </c>
      <c r="F1071" s="274">
        <v>259200000</v>
      </c>
      <c r="G1071" s="273" t="s">
        <v>487</v>
      </c>
    </row>
    <row r="1072" spans="1:7">
      <c r="A1072" s="273">
        <v>1077</v>
      </c>
      <c r="B1072" s="273" t="s">
        <v>510</v>
      </c>
      <c r="C1072" s="276">
        <v>38705</v>
      </c>
      <c r="D1072" s="273" t="s">
        <v>511</v>
      </c>
      <c r="E1072" s="277">
        <v>82</v>
      </c>
      <c r="F1072" s="274">
        <v>8068800000</v>
      </c>
      <c r="G1072" s="273" t="s">
        <v>512</v>
      </c>
    </row>
    <row r="1073" spans="1:7">
      <c r="A1073" s="273">
        <v>1078</v>
      </c>
      <c r="B1073" s="273" t="s">
        <v>513</v>
      </c>
      <c r="C1073" s="276">
        <v>38958</v>
      </c>
      <c r="D1073" s="273" t="s">
        <v>511</v>
      </c>
      <c r="E1073" s="277">
        <v>18</v>
      </c>
      <c r="F1073" s="274">
        <v>388800000</v>
      </c>
      <c r="G1073" s="273" t="s">
        <v>487</v>
      </c>
    </row>
    <row r="1074" spans="1:7">
      <c r="A1074" s="273">
        <v>1079</v>
      </c>
      <c r="B1074" s="273" t="s">
        <v>520</v>
      </c>
      <c r="C1074" s="276">
        <v>38089</v>
      </c>
      <c r="D1074" s="273" t="s">
        <v>511</v>
      </c>
      <c r="E1074" s="277">
        <v>21</v>
      </c>
      <c r="F1074" s="274">
        <v>529200000</v>
      </c>
      <c r="G1074" s="273" t="s">
        <v>494</v>
      </c>
    </row>
    <row r="1075" spans="1:7">
      <c r="A1075" s="273">
        <v>1080</v>
      </c>
      <c r="B1075" s="273" t="s">
        <v>516</v>
      </c>
      <c r="C1075" s="276">
        <v>38529</v>
      </c>
      <c r="D1075" s="273" t="s">
        <v>511</v>
      </c>
      <c r="E1075" s="277">
        <v>56</v>
      </c>
      <c r="F1075" s="274">
        <v>3763200000</v>
      </c>
      <c r="G1075" s="273" t="s">
        <v>494</v>
      </c>
    </row>
    <row r="1076" spans="1:7">
      <c r="A1076" s="273">
        <v>1081</v>
      </c>
      <c r="B1076" s="273" t="s">
        <v>523</v>
      </c>
      <c r="C1076" s="276">
        <v>38837</v>
      </c>
      <c r="D1076" s="273" t="s">
        <v>517</v>
      </c>
      <c r="E1076" s="277">
        <v>51</v>
      </c>
      <c r="F1076" s="274">
        <v>1300500000</v>
      </c>
      <c r="G1076" s="273" t="s">
        <v>487</v>
      </c>
    </row>
    <row r="1077" spans="1:7">
      <c r="A1077" s="273">
        <v>1082</v>
      </c>
      <c r="B1077" s="273" t="s">
        <v>518</v>
      </c>
      <c r="C1077" s="276">
        <v>38782</v>
      </c>
      <c r="D1077" s="273" t="s">
        <v>511</v>
      </c>
      <c r="E1077" s="277">
        <v>88</v>
      </c>
      <c r="F1077" s="274">
        <v>9292800000</v>
      </c>
      <c r="G1077" s="273" t="s">
        <v>490</v>
      </c>
    </row>
    <row r="1078" spans="1:7">
      <c r="A1078" s="273">
        <v>1083</v>
      </c>
      <c r="B1078" s="273" t="s">
        <v>520</v>
      </c>
      <c r="C1078" s="276">
        <v>38463</v>
      </c>
      <c r="D1078" s="273" t="s">
        <v>517</v>
      </c>
      <c r="E1078" s="277">
        <v>93</v>
      </c>
      <c r="F1078" s="274">
        <v>4324500000</v>
      </c>
      <c r="G1078" s="273" t="s">
        <v>487</v>
      </c>
    </row>
    <row r="1079" spans="1:7">
      <c r="A1079" s="273">
        <v>1084</v>
      </c>
      <c r="B1079" s="273" t="s">
        <v>513</v>
      </c>
      <c r="C1079" s="276">
        <v>38254</v>
      </c>
      <c r="D1079" s="273" t="s">
        <v>509</v>
      </c>
      <c r="E1079" s="277">
        <v>-4</v>
      </c>
      <c r="F1079" s="274">
        <v>3200000</v>
      </c>
      <c r="G1079" s="273" t="s">
        <v>490</v>
      </c>
    </row>
    <row r="1080" spans="1:7">
      <c r="A1080" s="273">
        <v>1085</v>
      </c>
      <c r="B1080" s="273" t="s">
        <v>516</v>
      </c>
      <c r="C1080" s="276">
        <v>38463</v>
      </c>
      <c r="D1080" s="273" t="s">
        <v>517</v>
      </c>
      <c r="E1080" s="277">
        <v>30</v>
      </c>
      <c r="F1080" s="274">
        <v>450000000</v>
      </c>
      <c r="G1080" s="273" t="s">
        <v>494</v>
      </c>
    </row>
    <row r="1081" spans="1:7">
      <c r="A1081" s="273">
        <v>1086</v>
      </c>
      <c r="B1081" s="273" t="s">
        <v>522</v>
      </c>
      <c r="C1081" s="276">
        <v>38705</v>
      </c>
      <c r="D1081" s="273" t="s">
        <v>511</v>
      </c>
      <c r="E1081" s="277">
        <v>81</v>
      </c>
      <c r="F1081" s="274">
        <v>7873200000</v>
      </c>
      <c r="G1081" s="273" t="s">
        <v>494</v>
      </c>
    </row>
    <row r="1082" spans="1:7">
      <c r="A1082" s="273">
        <v>1087</v>
      </c>
      <c r="B1082" s="273" t="s">
        <v>516</v>
      </c>
      <c r="C1082" s="276">
        <v>38463</v>
      </c>
      <c r="D1082" s="273" t="s">
        <v>511</v>
      </c>
      <c r="E1082" s="277">
        <v>58</v>
      </c>
      <c r="F1082" s="274">
        <v>4036800000</v>
      </c>
      <c r="G1082" s="273" t="s">
        <v>512</v>
      </c>
    </row>
    <row r="1083" spans="1:7">
      <c r="A1083" s="273">
        <v>1088</v>
      </c>
      <c r="B1083" s="273" t="s">
        <v>513</v>
      </c>
      <c r="C1083" s="276">
        <v>37990</v>
      </c>
      <c r="D1083" s="273" t="s">
        <v>519</v>
      </c>
      <c r="E1083" s="277">
        <v>50</v>
      </c>
      <c r="F1083" s="274">
        <v>2500000000</v>
      </c>
      <c r="G1083" s="273" t="s">
        <v>512</v>
      </c>
    </row>
    <row r="1084" spans="1:7">
      <c r="A1084" s="273">
        <v>1089</v>
      </c>
      <c r="B1084" s="273" t="s">
        <v>515</v>
      </c>
      <c r="C1084" s="276">
        <v>38166</v>
      </c>
      <c r="D1084" s="273" t="s">
        <v>509</v>
      </c>
      <c r="E1084" s="277">
        <v>92</v>
      </c>
      <c r="F1084" s="274">
        <v>1692800000</v>
      </c>
      <c r="G1084" s="273" t="s">
        <v>494</v>
      </c>
    </row>
    <row r="1085" spans="1:7">
      <c r="A1085" s="273">
        <v>1090</v>
      </c>
      <c r="B1085" s="273" t="s">
        <v>513</v>
      </c>
      <c r="C1085" s="276">
        <v>39035</v>
      </c>
      <c r="D1085" s="273" t="s">
        <v>511</v>
      </c>
      <c r="E1085" s="277">
        <v>27</v>
      </c>
      <c r="F1085" s="274">
        <v>874800000</v>
      </c>
      <c r="G1085" s="273" t="s">
        <v>494</v>
      </c>
    </row>
    <row r="1086" spans="1:7">
      <c r="A1086" s="273">
        <v>1091</v>
      </c>
      <c r="B1086" s="273" t="s">
        <v>515</v>
      </c>
      <c r="C1086" s="276">
        <v>38221</v>
      </c>
      <c r="D1086" s="273" t="s">
        <v>511</v>
      </c>
      <c r="E1086" s="277">
        <v>61</v>
      </c>
      <c r="F1086" s="274">
        <v>4465200000</v>
      </c>
      <c r="G1086" s="273" t="s">
        <v>494</v>
      </c>
    </row>
    <row r="1087" spans="1:7">
      <c r="A1087" s="273">
        <v>1092</v>
      </c>
      <c r="B1087" s="273" t="s">
        <v>516</v>
      </c>
      <c r="C1087" s="276">
        <v>38925</v>
      </c>
      <c r="D1087" s="273" t="s">
        <v>519</v>
      </c>
      <c r="E1087" s="277">
        <v>7</v>
      </c>
      <c r="F1087" s="274">
        <v>49000000</v>
      </c>
      <c r="G1087" s="273" t="s">
        <v>494</v>
      </c>
    </row>
    <row r="1088" spans="1:7">
      <c r="A1088" s="273">
        <v>1093</v>
      </c>
      <c r="B1088" s="273" t="s">
        <v>508</v>
      </c>
      <c r="C1088" s="276">
        <v>38331</v>
      </c>
      <c r="D1088" s="273" t="s">
        <v>509</v>
      </c>
      <c r="E1088" s="277">
        <v>25</v>
      </c>
      <c r="F1088" s="274">
        <v>125000000</v>
      </c>
      <c r="G1088" s="273" t="s">
        <v>512</v>
      </c>
    </row>
    <row r="1089" spans="1:7">
      <c r="A1089" s="273">
        <v>1094</v>
      </c>
      <c r="B1089" s="273" t="s">
        <v>513</v>
      </c>
      <c r="C1089" s="276">
        <v>38221</v>
      </c>
      <c r="D1089" s="273" t="s">
        <v>509</v>
      </c>
      <c r="E1089" s="277">
        <v>84</v>
      </c>
      <c r="F1089" s="274">
        <v>1411200000</v>
      </c>
      <c r="G1089" s="273" t="s">
        <v>494</v>
      </c>
    </row>
    <row r="1090" spans="1:7">
      <c r="A1090" s="273">
        <v>1095</v>
      </c>
      <c r="B1090" s="273" t="s">
        <v>508</v>
      </c>
      <c r="C1090" s="276">
        <v>38078</v>
      </c>
      <c r="D1090" s="273" t="s">
        <v>517</v>
      </c>
      <c r="E1090" s="277">
        <v>66</v>
      </c>
      <c r="F1090" s="274">
        <v>2178000000</v>
      </c>
      <c r="G1090" s="273" t="s">
        <v>490</v>
      </c>
    </row>
    <row r="1091" spans="1:7">
      <c r="A1091" s="273">
        <v>1096</v>
      </c>
      <c r="B1091" s="273" t="s">
        <v>520</v>
      </c>
      <c r="C1091" s="276">
        <v>38111</v>
      </c>
      <c r="D1091" s="273" t="s">
        <v>517</v>
      </c>
      <c r="E1091" s="277">
        <v>89</v>
      </c>
      <c r="F1091" s="274">
        <v>3960500000</v>
      </c>
      <c r="G1091" s="273" t="s">
        <v>487</v>
      </c>
    </row>
    <row r="1092" spans="1:7">
      <c r="A1092" s="273">
        <v>1097</v>
      </c>
      <c r="B1092" s="273" t="s">
        <v>518</v>
      </c>
      <c r="C1092" s="276">
        <v>38485</v>
      </c>
      <c r="D1092" s="273" t="s">
        <v>511</v>
      </c>
      <c r="E1092" s="277">
        <v>32</v>
      </c>
      <c r="F1092" s="274">
        <v>1228800000</v>
      </c>
      <c r="G1092" s="273" t="s">
        <v>512</v>
      </c>
    </row>
    <row r="1093" spans="1:7">
      <c r="A1093" s="273">
        <v>1098</v>
      </c>
      <c r="B1093" s="273" t="s">
        <v>518</v>
      </c>
      <c r="C1093" s="276">
        <v>38903</v>
      </c>
      <c r="D1093" s="273" t="s">
        <v>509</v>
      </c>
      <c r="E1093" s="277">
        <v>78</v>
      </c>
      <c r="F1093" s="274">
        <v>1216800000</v>
      </c>
      <c r="G1093" s="273" t="s">
        <v>512</v>
      </c>
    </row>
    <row r="1094" spans="1:7">
      <c r="A1094" s="273">
        <v>1099</v>
      </c>
      <c r="B1094" s="273" t="s">
        <v>520</v>
      </c>
      <c r="C1094" s="276">
        <v>38793</v>
      </c>
      <c r="D1094" s="273" t="s">
        <v>514</v>
      </c>
      <c r="E1094" s="277">
        <v>56</v>
      </c>
      <c r="F1094" s="274">
        <v>627200000</v>
      </c>
      <c r="G1094" s="273" t="s">
        <v>490</v>
      </c>
    </row>
    <row r="1095" spans="1:7">
      <c r="A1095" s="273">
        <v>1100</v>
      </c>
      <c r="B1095" s="273" t="s">
        <v>516</v>
      </c>
      <c r="C1095" s="276">
        <v>39079</v>
      </c>
      <c r="D1095" s="273" t="s">
        <v>511</v>
      </c>
      <c r="E1095" s="277">
        <v>80</v>
      </c>
      <c r="F1095" s="274">
        <v>7680000000</v>
      </c>
      <c r="G1095" s="273" t="s">
        <v>512</v>
      </c>
    </row>
    <row r="1096" spans="1:7">
      <c r="A1096" s="273">
        <v>1101</v>
      </c>
      <c r="B1096" s="273" t="s">
        <v>523</v>
      </c>
      <c r="C1096" s="276">
        <v>38386</v>
      </c>
      <c r="D1096" s="273" t="s">
        <v>519</v>
      </c>
      <c r="E1096" s="277">
        <v>72</v>
      </c>
      <c r="F1096" s="274">
        <v>5184000000</v>
      </c>
      <c r="G1096" s="273" t="s">
        <v>512</v>
      </c>
    </row>
    <row r="1097" spans="1:7">
      <c r="A1097" s="273">
        <v>1102</v>
      </c>
      <c r="B1097" s="273" t="s">
        <v>515</v>
      </c>
      <c r="C1097" s="276">
        <v>38672</v>
      </c>
      <c r="D1097" s="273" t="s">
        <v>509</v>
      </c>
      <c r="E1097" s="277">
        <v>23</v>
      </c>
      <c r="F1097" s="274">
        <v>105800000</v>
      </c>
      <c r="G1097" s="273" t="s">
        <v>487</v>
      </c>
    </row>
    <row r="1098" spans="1:7">
      <c r="A1098" s="273">
        <v>1103</v>
      </c>
      <c r="B1098" s="273" t="s">
        <v>523</v>
      </c>
      <c r="C1098" s="276">
        <v>38782</v>
      </c>
      <c r="D1098" s="273" t="s">
        <v>519</v>
      </c>
      <c r="E1098" s="277">
        <v>-2</v>
      </c>
      <c r="F1098" s="274">
        <v>4000000</v>
      </c>
      <c r="G1098" s="273" t="s">
        <v>490</v>
      </c>
    </row>
    <row r="1099" spans="1:7">
      <c r="A1099" s="273">
        <v>1104</v>
      </c>
      <c r="B1099" s="273" t="s">
        <v>516</v>
      </c>
      <c r="C1099" s="276">
        <v>38265</v>
      </c>
      <c r="D1099" s="273" t="s">
        <v>509</v>
      </c>
      <c r="E1099" s="277">
        <v>81</v>
      </c>
      <c r="F1099" s="274">
        <v>1312200000</v>
      </c>
      <c r="G1099" s="273" t="s">
        <v>494</v>
      </c>
    </row>
    <row r="1100" spans="1:7">
      <c r="A1100" s="273">
        <v>1105</v>
      </c>
      <c r="B1100" s="273" t="s">
        <v>520</v>
      </c>
      <c r="C1100" s="276">
        <v>38661</v>
      </c>
      <c r="D1100" s="273" t="s">
        <v>514</v>
      </c>
      <c r="E1100" s="277">
        <v>-4</v>
      </c>
      <c r="F1100" s="274">
        <v>3200000</v>
      </c>
      <c r="G1100" s="273" t="s">
        <v>490</v>
      </c>
    </row>
    <row r="1101" spans="1:7">
      <c r="A1101" s="273">
        <v>1106</v>
      </c>
      <c r="B1101" s="273" t="s">
        <v>508</v>
      </c>
      <c r="C1101" s="276">
        <v>38353</v>
      </c>
      <c r="D1101" s="273" t="s">
        <v>519</v>
      </c>
      <c r="E1101" s="277">
        <v>81</v>
      </c>
      <c r="F1101" s="274">
        <v>6561000000</v>
      </c>
      <c r="G1101" s="273" t="s">
        <v>494</v>
      </c>
    </row>
    <row r="1102" spans="1:7">
      <c r="A1102" s="273">
        <v>1107</v>
      </c>
      <c r="B1102" s="273" t="s">
        <v>516</v>
      </c>
      <c r="C1102" s="276">
        <v>38056</v>
      </c>
      <c r="D1102" s="273" t="s">
        <v>514</v>
      </c>
      <c r="E1102" s="277">
        <v>-9</v>
      </c>
      <c r="F1102" s="274">
        <v>16200000</v>
      </c>
      <c r="G1102" s="273" t="s">
        <v>512</v>
      </c>
    </row>
    <row r="1103" spans="1:7">
      <c r="A1103" s="273">
        <v>1108</v>
      </c>
      <c r="B1103" s="273" t="s">
        <v>510</v>
      </c>
      <c r="C1103" s="276">
        <v>38419</v>
      </c>
      <c r="D1103" s="273" t="s">
        <v>517</v>
      </c>
      <c r="E1103" s="277">
        <v>67</v>
      </c>
      <c r="F1103" s="274">
        <v>2244500000</v>
      </c>
      <c r="G1103" s="273" t="s">
        <v>490</v>
      </c>
    </row>
    <row r="1104" spans="1:7">
      <c r="A1104" s="273">
        <v>1109</v>
      </c>
      <c r="B1104" s="273" t="s">
        <v>508</v>
      </c>
      <c r="C1104" s="276">
        <v>38386</v>
      </c>
      <c r="D1104" s="273" t="s">
        <v>519</v>
      </c>
      <c r="E1104" s="277">
        <v>27</v>
      </c>
      <c r="F1104" s="274">
        <v>729000000</v>
      </c>
      <c r="G1104" s="273" t="s">
        <v>490</v>
      </c>
    </row>
    <row r="1105" spans="1:7">
      <c r="A1105" s="273">
        <v>1110</v>
      </c>
      <c r="B1105" s="273" t="s">
        <v>516</v>
      </c>
      <c r="C1105" s="276">
        <v>38782</v>
      </c>
      <c r="D1105" s="273" t="s">
        <v>519</v>
      </c>
      <c r="E1105" s="277">
        <v>-1</v>
      </c>
      <c r="F1105" s="274">
        <v>1000000</v>
      </c>
      <c r="G1105" s="273" t="s">
        <v>487</v>
      </c>
    </row>
    <row r="1106" spans="1:7">
      <c r="A1106" s="273">
        <v>1111</v>
      </c>
      <c r="B1106" s="273" t="s">
        <v>513</v>
      </c>
      <c r="C1106" s="276">
        <v>38595</v>
      </c>
      <c r="D1106" s="273" t="s">
        <v>519</v>
      </c>
      <c r="E1106" s="277">
        <v>24</v>
      </c>
      <c r="F1106" s="274">
        <v>576000000</v>
      </c>
      <c r="G1106" s="273" t="s">
        <v>487</v>
      </c>
    </row>
    <row r="1107" spans="1:7">
      <c r="A1107" s="273">
        <v>1112</v>
      </c>
      <c r="B1107" s="273" t="s">
        <v>510</v>
      </c>
      <c r="C1107" s="276">
        <v>38749</v>
      </c>
      <c r="D1107" s="273" t="s">
        <v>517</v>
      </c>
      <c r="E1107" s="277">
        <v>80</v>
      </c>
      <c r="F1107" s="274">
        <v>3200000000</v>
      </c>
      <c r="G1107" s="273" t="s">
        <v>487</v>
      </c>
    </row>
    <row r="1108" spans="1:7">
      <c r="A1108" s="273">
        <v>1113</v>
      </c>
      <c r="B1108" s="273" t="s">
        <v>515</v>
      </c>
      <c r="C1108" s="276">
        <v>38265</v>
      </c>
      <c r="D1108" s="273" t="s">
        <v>509</v>
      </c>
      <c r="E1108" s="277">
        <v>82</v>
      </c>
      <c r="F1108" s="274">
        <v>1344800000</v>
      </c>
      <c r="G1108" s="273" t="s">
        <v>494</v>
      </c>
    </row>
    <row r="1109" spans="1:7">
      <c r="A1109" s="273">
        <v>1114</v>
      </c>
      <c r="B1109" s="273" t="s">
        <v>522</v>
      </c>
      <c r="C1109" s="276">
        <v>38716</v>
      </c>
      <c r="D1109" s="273" t="s">
        <v>511</v>
      </c>
      <c r="E1109" s="277">
        <v>1</v>
      </c>
      <c r="F1109" s="274">
        <v>1200000</v>
      </c>
      <c r="G1109" s="273" t="s">
        <v>487</v>
      </c>
    </row>
    <row r="1110" spans="1:7">
      <c r="A1110" s="273">
        <v>1115</v>
      </c>
      <c r="B1110" s="273" t="s">
        <v>518</v>
      </c>
      <c r="C1110" s="276">
        <v>38089</v>
      </c>
      <c r="D1110" s="273" t="s">
        <v>511</v>
      </c>
      <c r="E1110" s="277">
        <v>11</v>
      </c>
      <c r="F1110" s="274">
        <v>145200000</v>
      </c>
      <c r="G1110" s="273" t="s">
        <v>490</v>
      </c>
    </row>
    <row r="1111" spans="1:7">
      <c r="A1111" s="273">
        <v>1116</v>
      </c>
      <c r="B1111" s="273" t="s">
        <v>508</v>
      </c>
      <c r="C1111" s="276">
        <v>38914</v>
      </c>
      <c r="D1111" s="273" t="s">
        <v>519</v>
      </c>
      <c r="E1111" s="277">
        <v>12</v>
      </c>
      <c r="F1111" s="274">
        <v>144000000</v>
      </c>
      <c r="G1111" s="273" t="s">
        <v>487</v>
      </c>
    </row>
    <row r="1112" spans="1:7">
      <c r="A1112" s="273">
        <v>1117</v>
      </c>
      <c r="B1112" s="273" t="s">
        <v>523</v>
      </c>
      <c r="C1112" s="276">
        <v>38331</v>
      </c>
      <c r="D1112" s="273" t="s">
        <v>517</v>
      </c>
      <c r="E1112" s="277">
        <v>54</v>
      </c>
      <c r="F1112" s="274">
        <v>1458000000</v>
      </c>
      <c r="G1112" s="273" t="s">
        <v>487</v>
      </c>
    </row>
    <row r="1113" spans="1:7">
      <c r="A1113" s="273">
        <v>1118</v>
      </c>
      <c r="B1113" s="273" t="s">
        <v>522</v>
      </c>
      <c r="C1113" s="276">
        <v>39024</v>
      </c>
      <c r="D1113" s="273" t="s">
        <v>519</v>
      </c>
      <c r="E1113" s="277">
        <v>78</v>
      </c>
      <c r="F1113" s="274">
        <v>6084000000</v>
      </c>
      <c r="G1113" s="273" t="s">
        <v>490</v>
      </c>
    </row>
    <row r="1114" spans="1:7">
      <c r="A1114" s="273">
        <v>1119</v>
      </c>
      <c r="B1114" s="273" t="s">
        <v>523</v>
      </c>
      <c r="C1114" s="276">
        <v>38023</v>
      </c>
      <c r="D1114" s="273" t="s">
        <v>519</v>
      </c>
      <c r="E1114" s="277">
        <v>-8</v>
      </c>
      <c r="F1114" s="274">
        <v>64000000</v>
      </c>
      <c r="G1114" s="273" t="s">
        <v>490</v>
      </c>
    </row>
    <row r="1115" spans="1:7">
      <c r="A1115" s="273">
        <v>1120</v>
      </c>
      <c r="B1115" s="273" t="s">
        <v>508</v>
      </c>
      <c r="C1115" s="276">
        <v>38034</v>
      </c>
      <c r="D1115" s="273" t="s">
        <v>517</v>
      </c>
      <c r="E1115" s="277">
        <v>6</v>
      </c>
      <c r="F1115" s="274">
        <v>18000000</v>
      </c>
      <c r="G1115" s="273" t="s">
        <v>494</v>
      </c>
    </row>
    <row r="1116" spans="1:7">
      <c r="A1116" s="273">
        <v>1121</v>
      </c>
      <c r="B1116" s="273" t="s">
        <v>515</v>
      </c>
      <c r="C1116" s="276">
        <v>38265</v>
      </c>
      <c r="D1116" s="273" t="s">
        <v>511</v>
      </c>
      <c r="E1116" s="277">
        <v>30</v>
      </c>
      <c r="F1116" s="274">
        <v>1080000000</v>
      </c>
      <c r="G1116" s="273" t="s">
        <v>490</v>
      </c>
    </row>
    <row r="1117" spans="1:7">
      <c r="A1117" s="273">
        <v>1122</v>
      </c>
      <c r="B1117" s="273" t="s">
        <v>516</v>
      </c>
      <c r="C1117" s="276">
        <v>38749</v>
      </c>
      <c r="D1117" s="273" t="s">
        <v>509</v>
      </c>
      <c r="E1117" s="277">
        <v>55</v>
      </c>
      <c r="F1117" s="274">
        <v>605000000</v>
      </c>
      <c r="G1117" s="273" t="s">
        <v>494</v>
      </c>
    </row>
    <row r="1118" spans="1:7">
      <c r="A1118" s="273">
        <v>1123</v>
      </c>
      <c r="B1118" s="273" t="s">
        <v>523</v>
      </c>
      <c r="C1118" s="276">
        <v>38804</v>
      </c>
      <c r="D1118" s="273" t="s">
        <v>517</v>
      </c>
      <c r="E1118" s="277">
        <v>53</v>
      </c>
      <c r="F1118" s="274">
        <v>1404500000</v>
      </c>
      <c r="G1118" s="273" t="s">
        <v>487</v>
      </c>
    </row>
    <row r="1119" spans="1:7">
      <c r="A1119" s="273">
        <v>1124</v>
      </c>
      <c r="B1119" s="273" t="s">
        <v>513</v>
      </c>
      <c r="C1119" s="276">
        <v>38397</v>
      </c>
      <c r="D1119" s="273" t="s">
        <v>519</v>
      </c>
      <c r="E1119" s="277">
        <v>29</v>
      </c>
      <c r="F1119" s="274">
        <v>841000000</v>
      </c>
      <c r="G1119" s="273" t="s">
        <v>487</v>
      </c>
    </row>
    <row r="1120" spans="1:7">
      <c r="A1120" s="273">
        <v>1125</v>
      </c>
      <c r="B1120" s="273" t="s">
        <v>508</v>
      </c>
      <c r="C1120" s="276">
        <v>38089</v>
      </c>
      <c r="D1120" s="273" t="s">
        <v>509</v>
      </c>
      <c r="E1120" s="277">
        <v>75</v>
      </c>
      <c r="F1120" s="274">
        <v>1125000000</v>
      </c>
      <c r="G1120" s="273" t="s">
        <v>512</v>
      </c>
    </row>
    <row r="1121" spans="1:7">
      <c r="A1121" s="273">
        <v>1126</v>
      </c>
      <c r="B1121" s="273" t="s">
        <v>513</v>
      </c>
      <c r="C1121" s="276">
        <v>38320</v>
      </c>
      <c r="D1121" s="273" t="s">
        <v>511</v>
      </c>
      <c r="E1121" s="277">
        <v>78</v>
      </c>
      <c r="F1121" s="274">
        <v>7300800000</v>
      </c>
      <c r="G1121" s="273" t="s">
        <v>494</v>
      </c>
    </row>
    <row r="1122" spans="1:7">
      <c r="A1122" s="273">
        <v>1127</v>
      </c>
      <c r="B1122" s="273" t="s">
        <v>515</v>
      </c>
      <c r="C1122" s="276">
        <v>38980</v>
      </c>
      <c r="D1122" s="273" t="s">
        <v>511</v>
      </c>
      <c r="E1122" s="277">
        <v>6</v>
      </c>
      <c r="F1122" s="274">
        <v>43200000</v>
      </c>
      <c r="G1122" s="273" t="s">
        <v>494</v>
      </c>
    </row>
    <row r="1123" spans="1:7">
      <c r="A1123" s="273">
        <v>1128</v>
      </c>
      <c r="B1123" s="273" t="s">
        <v>516</v>
      </c>
      <c r="C1123" s="276">
        <v>38562</v>
      </c>
      <c r="D1123" s="273" t="s">
        <v>509</v>
      </c>
      <c r="E1123" s="277">
        <v>57</v>
      </c>
      <c r="F1123" s="274">
        <v>649800000</v>
      </c>
      <c r="G1123" s="273" t="s">
        <v>490</v>
      </c>
    </row>
    <row r="1124" spans="1:7">
      <c r="A1124" s="273">
        <v>1129</v>
      </c>
      <c r="B1124" s="273" t="s">
        <v>510</v>
      </c>
      <c r="C1124" s="276">
        <v>38452</v>
      </c>
      <c r="D1124" s="273" t="s">
        <v>517</v>
      </c>
      <c r="E1124" s="277">
        <v>35</v>
      </c>
      <c r="F1124" s="274">
        <v>612500000</v>
      </c>
      <c r="G1124" s="273" t="s">
        <v>494</v>
      </c>
    </row>
    <row r="1125" spans="1:7">
      <c r="A1125" s="273">
        <v>1130</v>
      </c>
      <c r="B1125" s="273" t="s">
        <v>523</v>
      </c>
      <c r="C1125" s="276">
        <v>39035</v>
      </c>
      <c r="D1125" s="273" t="s">
        <v>517</v>
      </c>
      <c r="E1125" s="277">
        <v>72</v>
      </c>
      <c r="F1125" s="274">
        <v>2592000000</v>
      </c>
      <c r="G1125" s="273" t="s">
        <v>512</v>
      </c>
    </row>
    <row r="1126" spans="1:7">
      <c r="A1126" s="273">
        <v>1131</v>
      </c>
      <c r="B1126" s="273" t="s">
        <v>522</v>
      </c>
      <c r="C1126" s="276">
        <v>38155</v>
      </c>
      <c r="D1126" s="273" t="s">
        <v>519</v>
      </c>
      <c r="E1126" s="277">
        <v>79</v>
      </c>
      <c r="F1126" s="274">
        <v>6241000000</v>
      </c>
      <c r="G1126" s="273" t="s">
        <v>494</v>
      </c>
    </row>
    <row r="1127" spans="1:7">
      <c r="A1127" s="273">
        <v>1132</v>
      </c>
      <c r="B1127" s="273" t="s">
        <v>523</v>
      </c>
      <c r="C1127" s="276">
        <v>38463</v>
      </c>
      <c r="D1127" s="273" t="s">
        <v>509</v>
      </c>
      <c r="E1127" s="277">
        <v>89</v>
      </c>
      <c r="F1127" s="274">
        <v>1584200000</v>
      </c>
      <c r="G1127" s="273" t="s">
        <v>490</v>
      </c>
    </row>
    <row r="1128" spans="1:7">
      <c r="A1128" s="273">
        <v>1133</v>
      </c>
      <c r="B1128" s="273" t="s">
        <v>522</v>
      </c>
      <c r="C1128" s="276">
        <v>38474</v>
      </c>
      <c r="D1128" s="273" t="s">
        <v>517</v>
      </c>
      <c r="E1128" s="277">
        <v>84</v>
      </c>
      <c r="F1128" s="274">
        <v>3528000000</v>
      </c>
      <c r="G1128" s="273" t="s">
        <v>487</v>
      </c>
    </row>
    <row r="1129" spans="1:7">
      <c r="A1129" s="273">
        <v>1134</v>
      </c>
      <c r="B1129" s="273" t="s">
        <v>518</v>
      </c>
      <c r="C1129" s="276">
        <v>38969</v>
      </c>
      <c r="D1129" s="273" t="s">
        <v>519</v>
      </c>
      <c r="E1129" s="277">
        <v>43</v>
      </c>
      <c r="F1129" s="274">
        <v>1849000000</v>
      </c>
      <c r="G1129" s="273" t="s">
        <v>490</v>
      </c>
    </row>
    <row r="1130" spans="1:7">
      <c r="A1130" s="273">
        <v>1135</v>
      </c>
      <c r="B1130" s="273" t="s">
        <v>520</v>
      </c>
      <c r="C1130" s="276">
        <v>38738</v>
      </c>
      <c r="D1130" s="273" t="s">
        <v>509</v>
      </c>
      <c r="E1130" s="277">
        <v>-4</v>
      </c>
      <c r="F1130" s="274">
        <v>3200000</v>
      </c>
      <c r="G1130" s="273" t="s">
        <v>512</v>
      </c>
    </row>
    <row r="1131" spans="1:7">
      <c r="A1131" s="273">
        <v>1136</v>
      </c>
      <c r="B1131" s="273" t="s">
        <v>520</v>
      </c>
      <c r="C1131" s="276">
        <v>38364</v>
      </c>
      <c r="D1131" s="273" t="s">
        <v>511</v>
      </c>
      <c r="E1131" s="277">
        <v>51</v>
      </c>
      <c r="F1131" s="274">
        <v>3121200000</v>
      </c>
      <c r="G1131" s="273" t="s">
        <v>490</v>
      </c>
    </row>
    <row r="1132" spans="1:7">
      <c r="A1132" s="273">
        <v>1137</v>
      </c>
      <c r="B1132" s="273" t="s">
        <v>508</v>
      </c>
      <c r="C1132" s="276">
        <v>38859</v>
      </c>
      <c r="D1132" s="273" t="s">
        <v>509</v>
      </c>
      <c r="E1132" s="277">
        <v>17</v>
      </c>
      <c r="F1132" s="274">
        <v>57800000</v>
      </c>
      <c r="G1132" s="273" t="s">
        <v>490</v>
      </c>
    </row>
    <row r="1133" spans="1:7">
      <c r="A1133" s="273">
        <v>1138</v>
      </c>
      <c r="B1133" s="273" t="s">
        <v>510</v>
      </c>
      <c r="C1133" s="276">
        <v>39035</v>
      </c>
      <c r="D1133" s="273" t="s">
        <v>519</v>
      </c>
      <c r="E1133" s="277">
        <v>51</v>
      </c>
      <c r="F1133" s="274">
        <v>2601000000</v>
      </c>
      <c r="G1133" s="273" t="s">
        <v>490</v>
      </c>
    </row>
    <row r="1134" spans="1:7">
      <c r="A1134" s="273">
        <v>1139</v>
      </c>
      <c r="B1134" s="273" t="s">
        <v>522</v>
      </c>
      <c r="C1134" s="276">
        <v>38782</v>
      </c>
      <c r="D1134" s="273" t="s">
        <v>517</v>
      </c>
      <c r="E1134" s="277">
        <v>14</v>
      </c>
      <c r="F1134" s="274">
        <v>98000000</v>
      </c>
      <c r="G1134" s="273" t="s">
        <v>490</v>
      </c>
    </row>
    <row r="1135" spans="1:7">
      <c r="A1135" s="273">
        <v>1140</v>
      </c>
      <c r="B1135" s="273" t="s">
        <v>513</v>
      </c>
      <c r="C1135" s="276">
        <v>39068</v>
      </c>
      <c r="D1135" s="273" t="s">
        <v>509</v>
      </c>
      <c r="E1135" s="277">
        <v>60</v>
      </c>
      <c r="F1135" s="274">
        <v>720000000</v>
      </c>
      <c r="G1135" s="273" t="s">
        <v>487</v>
      </c>
    </row>
    <row r="1136" spans="1:7">
      <c r="A1136" s="273">
        <v>1141</v>
      </c>
      <c r="B1136" s="273" t="s">
        <v>523</v>
      </c>
      <c r="C1136" s="276">
        <v>38309</v>
      </c>
      <c r="D1136" s="273" t="s">
        <v>519</v>
      </c>
      <c r="E1136" s="277">
        <v>-8</v>
      </c>
      <c r="F1136" s="274">
        <v>64000000</v>
      </c>
      <c r="G1136" s="273" t="s">
        <v>490</v>
      </c>
    </row>
    <row r="1137" spans="1:7">
      <c r="A1137" s="273">
        <v>1142</v>
      </c>
      <c r="B1137" s="273" t="s">
        <v>516</v>
      </c>
      <c r="C1137" s="276">
        <v>38529</v>
      </c>
      <c r="D1137" s="273" t="s">
        <v>511</v>
      </c>
      <c r="E1137" s="277">
        <v>95</v>
      </c>
      <c r="F1137" s="274">
        <v>10830000000</v>
      </c>
      <c r="G1137" s="273" t="s">
        <v>494</v>
      </c>
    </row>
    <row r="1138" spans="1:7">
      <c r="A1138" s="273">
        <v>1143</v>
      </c>
      <c r="B1138" s="273" t="s">
        <v>515</v>
      </c>
      <c r="C1138" s="276">
        <v>38749</v>
      </c>
      <c r="D1138" s="273" t="s">
        <v>511</v>
      </c>
      <c r="E1138" s="277">
        <v>66</v>
      </c>
      <c r="F1138" s="274">
        <v>5227200000</v>
      </c>
      <c r="G1138" s="273" t="s">
        <v>487</v>
      </c>
    </row>
    <row r="1139" spans="1:7">
      <c r="A1139" s="273">
        <v>1144</v>
      </c>
      <c r="B1139" s="273" t="s">
        <v>515</v>
      </c>
      <c r="C1139" s="276">
        <v>38342</v>
      </c>
      <c r="D1139" s="273" t="s">
        <v>509</v>
      </c>
      <c r="E1139" s="277">
        <v>77</v>
      </c>
      <c r="F1139" s="274">
        <v>1185800000</v>
      </c>
      <c r="G1139" s="273" t="s">
        <v>512</v>
      </c>
    </row>
    <row r="1140" spans="1:7">
      <c r="A1140" s="273">
        <v>1145</v>
      </c>
      <c r="B1140" s="273" t="s">
        <v>510</v>
      </c>
      <c r="C1140" s="276">
        <v>38331</v>
      </c>
      <c r="D1140" s="273" t="s">
        <v>517</v>
      </c>
      <c r="E1140" s="277">
        <v>65</v>
      </c>
      <c r="F1140" s="274">
        <v>2112500000</v>
      </c>
      <c r="G1140" s="273" t="s">
        <v>487</v>
      </c>
    </row>
    <row r="1141" spans="1:7">
      <c r="A1141" s="273">
        <v>1146</v>
      </c>
      <c r="B1141" s="273" t="s">
        <v>510</v>
      </c>
      <c r="C1141" s="276">
        <v>38463</v>
      </c>
      <c r="D1141" s="273" t="s">
        <v>519</v>
      </c>
      <c r="E1141" s="277">
        <v>29</v>
      </c>
      <c r="F1141" s="274">
        <v>841000000</v>
      </c>
      <c r="G1141" s="273" t="s">
        <v>512</v>
      </c>
    </row>
    <row r="1142" spans="1:7">
      <c r="A1142" s="273">
        <v>1147</v>
      </c>
      <c r="B1142" s="273" t="s">
        <v>515</v>
      </c>
      <c r="C1142" s="276">
        <v>38177</v>
      </c>
      <c r="D1142" s="273" t="s">
        <v>514</v>
      </c>
      <c r="E1142" s="277">
        <v>8</v>
      </c>
      <c r="F1142" s="274">
        <v>12800000</v>
      </c>
      <c r="G1142" s="273" t="s">
        <v>487</v>
      </c>
    </row>
    <row r="1143" spans="1:7">
      <c r="A1143" s="273">
        <v>1148</v>
      </c>
      <c r="B1143" s="273" t="s">
        <v>513</v>
      </c>
      <c r="C1143" s="276">
        <v>38727</v>
      </c>
      <c r="D1143" s="273" t="s">
        <v>514</v>
      </c>
      <c r="E1143" s="277">
        <v>42</v>
      </c>
      <c r="F1143" s="274">
        <v>352800000</v>
      </c>
      <c r="G1143" s="273" t="s">
        <v>487</v>
      </c>
    </row>
    <row r="1144" spans="1:7">
      <c r="A1144" s="273">
        <v>1149</v>
      </c>
      <c r="B1144" s="273" t="s">
        <v>508</v>
      </c>
      <c r="C1144" s="276">
        <v>38045</v>
      </c>
      <c r="D1144" s="273" t="s">
        <v>511</v>
      </c>
      <c r="E1144" s="277">
        <v>93</v>
      </c>
      <c r="F1144" s="274">
        <v>10378800000</v>
      </c>
      <c r="G1144" s="273" t="s">
        <v>512</v>
      </c>
    </row>
    <row r="1145" spans="1:7">
      <c r="A1145" s="273">
        <v>1150</v>
      </c>
      <c r="B1145" s="273" t="s">
        <v>515</v>
      </c>
      <c r="C1145" s="276">
        <v>38144</v>
      </c>
      <c r="D1145" s="273" t="s">
        <v>511</v>
      </c>
      <c r="E1145" s="277">
        <v>69</v>
      </c>
      <c r="F1145" s="274">
        <v>5713200000</v>
      </c>
      <c r="G1145" s="273" t="s">
        <v>494</v>
      </c>
    </row>
    <row r="1146" spans="1:7">
      <c r="A1146" s="273">
        <v>1151</v>
      </c>
      <c r="B1146" s="273" t="s">
        <v>516</v>
      </c>
      <c r="C1146" s="276">
        <v>38903</v>
      </c>
      <c r="D1146" s="273" t="s">
        <v>519</v>
      </c>
      <c r="E1146" s="277">
        <v>91</v>
      </c>
      <c r="F1146" s="274">
        <v>8281000000</v>
      </c>
      <c r="G1146" s="273" t="s">
        <v>494</v>
      </c>
    </row>
    <row r="1147" spans="1:7">
      <c r="A1147" s="273">
        <v>1152</v>
      </c>
      <c r="B1147" s="273" t="s">
        <v>510</v>
      </c>
      <c r="C1147" s="276">
        <v>38386</v>
      </c>
      <c r="D1147" s="273" t="s">
        <v>517</v>
      </c>
      <c r="E1147" s="277">
        <v>11</v>
      </c>
      <c r="F1147" s="274">
        <v>60500000</v>
      </c>
      <c r="G1147" s="273" t="s">
        <v>494</v>
      </c>
    </row>
    <row r="1148" spans="1:7">
      <c r="A1148" s="273">
        <v>1153</v>
      </c>
      <c r="B1148" s="273" t="s">
        <v>510</v>
      </c>
      <c r="C1148" s="276">
        <v>38353</v>
      </c>
      <c r="D1148" s="273" t="s">
        <v>509</v>
      </c>
      <c r="E1148" s="277">
        <v>-1</v>
      </c>
      <c r="F1148" s="274">
        <v>200000</v>
      </c>
      <c r="G1148" s="273" t="s">
        <v>512</v>
      </c>
    </row>
    <row r="1149" spans="1:7">
      <c r="A1149" s="273">
        <v>1154</v>
      </c>
      <c r="B1149" s="273" t="s">
        <v>522</v>
      </c>
      <c r="C1149" s="276">
        <v>38342</v>
      </c>
      <c r="D1149" s="273" t="s">
        <v>519</v>
      </c>
      <c r="E1149" s="277">
        <v>52</v>
      </c>
      <c r="F1149" s="274">
        <v>2704000000</v>
      </c>
      <c r="G1149" s="273" t="s">
        <v>494</v>
      </c>
    </row>
    <row r="1150" spans="1:7">
      <c r="A1150" s="273">
        <v>1155</v>
      </c>
      <c r="B1150" s="273" t="s">
        <v>508</v>
      </c>
      <c r="C1150" s="276">
        <v>38782</v>
      </c>
      <c r="D1150" s="273" t="s">
        <v>514</v>
      </c>
      <c r="E1150" s="277">
        <v>-10</v>
      </c>
      <c r="F1150" s="274">
        <v>20000000</v>
      </c>
      <c r="G1150" s="273" t="s">
        <v>494</v>
      </c>
    </row>
    <row r="1151" spans="1:7">
      <c r="A1151" s="273">
        <v>1156</v>
      </c>
      <c r="B1151" s="273" t="s">
        <v>515</v>
      </c>
      <c r="C1151" s="276">
        <v>39046</v>
      </c>
      <c r="D1151" s="273" t="s">
        <v>519</v>
      </c>
      <c r="E1151" s="277">
        <v>33</v>
      </c>
      <c r="F1151" s="274">
        <v>1089000000</v>
      </c>
      <c r="G1151" s="273" t="s">
        <v>494</v>
      </c>
    </row>
    <row r="1152" spans="1:7">
      <c r="A1152" s="273">
        <v>1157</v>
      </c>
      <c r="B1152" s="273" t="s">
        <v>508</v>
      </c>
      <c r="C1152" s="276">
        <v>38265</v>
      </c>
      <c r="D1152" s="273" t="s">
        <v>514</v>
      </c>
      <c r="E1152" s="277">
        <v>-1</v>
      </c>
      <c r="F1152" s="274">
        <v>200000</v>
      </c>
      <c r="G1152" s="273" t="s">
        <v>490</v>
      </c>
    </row>
    <row r="1153" spans="1:7">
      <c r="A1153" s="273">
        <v>1158</v>
      </c>
      <c r="B1153" s="273" t="s">
        <v>516</v>
      </c>
      <c r="C1153" s="276">
        <v>38958</v>
      </c>
      <c r="D1153" s="273" t="s">
        <v>519</v>
      </c>
      <c r="E1153" s="277">
        <v>24</v>
      </c>
      <c r="F1153" s="274">
        <v>576000000</v>
      </c>
      <c r="G1153" s="273" t="s">
        <v>490</v>
      </c>
    </row>
    <row r="1154" spans="1:7">
      <c r="A1154" s="273">
        <v>1159</v>
      </c>
      <c r="B1154" s="273" t="s">
        <v>522</v>
      </c>
      <c r="C1154" s="276">
        <v>38122</v>
      </c>
      <c r="D1154" s="273" t="s">
        <v>511</v>
      </c>
      <c r="E1154" s="277">
        <v>71</v>
      </c>
      <c r="F1154" s="274">
        <v>6049200000</v>
      </c>
      <c r="G1154" s="273" t="s">
        <v>512</v>
      </c>
    </row>
    <row r="1155" spans="1:7">
      <c r="A1155" s="273">
        <v>1160</v>
      </c>
      <c r="B1155" s="273" t="s">
        <v>510</v>
      </c>
      <c r="C1155" s="276">
        <v>38309</v>
      </c>
      <c r="D1155" s="273" t="s">
        <v>509</v>
      </c>
      <c r="E1155" s="277">
        <v>88</v>
      </c>
      <c r="F1155" s="274">
        <v>1548800000</v>
      </c>
      <c r="G1155" s="273" t="s">
        <v>494</v>
      </c>
    </row>
    <row r="1156" spans="1:7">
      <c r="A1156" s="273">
        <v>1161</v>
      </c>
      <c r="B1156" s="273" t="s">
        <v>508</v>
      </c>
      <c r="C1156" s="276">
        <v>38562</v>
      </c>
      <c r="D1156" s="273" t="s">
        <v>509</v>
      </c>
      <c r="E1156" s="277">
        <v>16</v>
      </c>
      <c r="F1156" s="274">
        <v>51200000</v>
      </c>
      <c r="G1156" s="273" t="s">
        <v>490</v>
      </c>
    </row>
    <row r="1157" spans="1:7">
      <c r="A1157" s="273">
        <v>1162</v>
      </c>
      <c r="B1157" s="273" t="s">
        <v>523</v>
      </c>
      <c r="C1157" s="276">
        <v>38518</v>
      </c>
      <c r="D1157" s="273" t="s">
        <v>511</v>
      </c>
      <c r="E1157" s="277">
        <v>7</v>
      </c>
      <c r="F1157" s="274">
        <v>58800000</v>
      </c>
      <c r="G1157" s="273" t="s">
        <v>487</v>
      </c>
    </row>
    <row r="1158" spans="1:7">
      <c r="A1158" s="273">
        <v>1163</v>
      </c>
      <c r="B1158" s="273" t="s">
        <v>520</v>
      </c>
      <c r="C1158" s="276">
        <v>38254</v>
      </c>
      <c r="D1158" s="273" t="s">
        <v>519</v>
      </c>
      <c r="E1158" s="277">
        <v>46</v>
      </c>
      <c r="F1158" s="274">
        <v>2116000000</v>
      </c>
      <c r="G1158" s="273" t="s">
        <v>494</v>
      </c>
    </row>
    <row r="1159" spans="1:7">
      <c r="A1159" s="273">
        <v>1164</v>
      </c>
      <c r="B1159" s="273" t="s">
        <v>513</v>
      </c>
      <c r="C1159" s="276">
        <v>38320</v>
      </c>
      <c r="D1159" s="273" t="s">
        <v>511</v>
      </c>
      <c r="E1159" s="277">
        <v>-10</v>
      </c>
      <c r="F1159" s="274">
        <v>120000000</v>
      </c>
      <c r="G1159" s="273" t="s">
        <v>512</v>
      </c>
    </row>
    <row r="1160" spans="1:7">
      <c r="A1160" s="273">
        <v>1165</v>
      </c>
      <c r="B1160" s="273" t="s">
        <v>510</v>
      </c>
      <c r="C1160" s="276">
        <v>38892</v>
      </c>
      <c r="D1160" s="273" t="s">
        <v>509</v>
      </c>
      <c r="E1160" s="277">
        <v>83</v>
      </c>
      <c r="F1160" s="274">
        <v>1377800000</v>
      </c>
      <c r="G1160" s="273" t="s">
        <v>490</v>
      </c>
    </row>
    <row r="1161" spans="1:7">
      <c r="A1161" s="273">
        <v>1166</v>
      </c>
      <c r="B1161" s="273" t="s">
        <v>522</v>
      </c>
      <c r="C1161" s="276">
        <v>38793</v>
      </c>
      <c r="D1161" s="273" t="s">
        <v>509</v>
      </c>
      <c r="E1161" s="277">
        <v>85</v>
      </c>
      <c r="F1161" s="274">
        <v>1445000000</v>
      </c>
      <c r="G1161" s="273" t="s">
        <v>494</v>
      </c>
    </row>
    <row r="1162" spans="1:7">
      <c r="A1162" s="273">
        <v>1167</v>
      </c>
      <c r="B1162" s="273" t="s">
        <v>515</v>
      </c>
      <c r="C1162" s="276">
        <v>38606</v>
      </c>
      <c r="D1162" s="273" t="s">
        <v>517</v>
      </c>
      <c r="E1162" s="277">
        <v>18</v>
      </c>
      <c r="F1162" s="274">
        <v>162000000</v>
      </c>
      <c r="G1162" s="273" t="s">
        <v>512</v>
      </c>
    </row>
    <row r="1163" spans="1:7">
      <c r="A1163" s="273">
        <v>1168</v>
      </c>
      <c r="B1163" s="273" t="s">
        <v>518</v>
      </c>
      <c r="C1163" s="276">
        <v>38254</v>
      </c>
      <c r="D1163" s="273" t="s">
        <v>514</v>
      </c>
      <c r="E1163" s="277">
        <v>83</v>
      </c>
      <c r="F1163" s="274">
        <v>1377800000</v>
      </c>
      <c r="G1163" s="273" t="s">
        <v>512</v>
      </c>
    </row>
    <row r="1164" spans="1:7">
      <c r="A1164" s="273">
        <v>1169</v>
      </c>
      <c r="B1164" s="273" t="s">
        <v>523</v>
      </c>
      <c r="C1164" s="276">
        <v>39046</v>
      </c>
      <c r="D1164" s="273" t="s">
        <v>509</v>
      </c>
      <c r="E1164" s="277">
        <v>71</v>
      </c>
      <c r="F1164" s="274">
        <v>1008200000</v>
      </c>
      <c r="G1164" s="273" t="s">
        <v>494</v>
      </c>
    </row>
    <row r="1165" spans="1:7">
      <c r="A1165" s="273">
        <v>1170</v>
      </c>
      <c r="B1165" s="273" t="s">
        <v>520</v>
      </c>
      <c r="C1165" s="276">
        <v>38232</v>
      </c>
      <c r="D1165" s="273" t="s">
        <v>517</v>
      </c>
      <c r="E1165" s="277">
        <v>2</v>
      </c>
      <c r="F1165" s="274">
        <v>2000000</v>
      </c>
      <c r="G1165" s="273" t="s">
        <v>487</v>
      </c>
    </row>
    <row r="1166" spans="1:7">
      <c r="A1166" s="273">
        <v>1171</v>
      </c>
      <c r="B1166" s="273" t="s">
        <v>508</v>
      </c>
      <c r="C1166" s="276">
        <v>39035</v>
      </c>
      <c r="D1166" s="273" t="s">
        <v>511</v>
      </c>
      <c r="E1166" s="277">
        <v>71</v>
      </c>
      <c r="F1166" s="274">
        <v>6049200000</v>
      </c>
      <c r="G1166" s="273" t="s">
        <v>490</v>
      </c>
    </row>
    <row r="1167" spans="1:7">
      <c r="A1167" s="273">
        <v>1172</v>
      </c>
      <c r="B1167" s="273" t="s">
        <v>515</v>
      </c>
      <c r="C1167" s="276">
        <v>38617</v>
      </c>
      <c r="D1167" s="273" t="s">
        <v>514</v>
      </c>
      <c r="E1167" s="277">
        <v>68</v>
      </c>
      <c r="F1167" s="274">
        <v>924800000</v>
      </c>
      <c r="G1167" s="273" t="s">
        <v>494</v>
      </c>
    </row>
    <row r="1168" spans="1:7">
      <c r="A1168" s="273">
        <v>1173</v>
      </c>
      <c r="B1168" s="273" t="s">
        <v>520</v>
      </c>
      <c r="C1168" s="276">
        <v>38298</v>
      </c>
      <c r="D1168" s="273" t="s">
        <v>517</v>
      </c>
      <c r="E1168" s="277">
        <v>30</v>
      </c>
      <c r="F1168" s="274">
        <v>450000000</v>
      </c>
      <c r="G1168" s="273" t="s">
        <v>487</v>
      </c>
    </row>
    <row r="1169" spans="1:7">
      <c r="A1169" s="273">
        <v>1174</v>
      </c>
      <c r="B1169" s="273" t="s">
        <v>510</v>
      </c>
      <c r="C1169" s="276">
        <v>38749</v>
      </c>
      <c r="D1169" s="273" t="s">
        <v>514</v>
      </c>
      <c r="E1169" s="277">
        <v>72</v>
      </c>
      <c r="F1169" s="274">
        <v>1036800000</v>
      </c>
      <c r="G1169" s="273" t="s">
        <v>490</v>
      </c>
    </row>
    <row r="1170" spans="1:7">
      <c r="A1170" s="273">
        <v>1175</v>
      </c>
      <c r="B1170" s="273" t="s">
        <v>522</v>
      </c>
      <c r="C1170" s="276">
        <v>38221</v>
      </c>
      <c r="D1170" s="273" t="s">
        <v>517</v>
      </c>
      <c r="E1170" s="277">
        <v>73</v>
      </c>
      <c r="F1170" s="274">
        <v>2664500000</v>
      </c>
      <c r="G1170" s="273" t="s">
        <v>487</v>
      </c>
    </row>
    <row r="1171" spans="1:7">
      <c r="A1171" s="273">
        <v>1176</v>
      </c>
      <c r="B1171" s="273" t="s">
        <v>508</v>
      </c>
      <c r="C1171" s="276">
        <v>38738</v>
      </c>
      <c r="D1171" s="273" t="s">
        <v>509</v>
      </c>
      <c r="E1171" s="277">
        <v>28</v>
      </c>
      <c r="F1171" s="274">
        <v>156800000</v>
      </c>
      <c r="G1171" s="273" t="s">
        <v>487</v>
      </c>
    </row>
    <row r="1172" spans="1:7">
      <c r="A1172" s="273">
        <v>1177</v>
      </c>
      <c r="B1172" s="273" t="s">
        <v>523</v>
      </c>
      <c r="C1172" s="276">
        <v>38793</v>
      </c>
      <c r="D1172" s="273" t="s">
        <v>519</v>
      </c>
      <c r="E1172" s="277">
        <v>40</v>
      </c>
      <c r="F1172" s="274">
        <v>1600000000</v>
      </c>
      <c r="G1172" s="273" t="s">
        <v>512</v>
      </c>
    </row>
    <row r="1173" spans="1:7">
      <c r="A1173" s="273">
        <v>1178</v>
      </c>
      <c r="B1173" s="273" t="s">
        <v>520</v>
      </c>
      <c r="C1173" s="276">
        <v>39057</v>
      </c>
      <c r="D1173" s="273" t="s">
        <v>511</v>
      </c>
      <c r="E1173" s="277">
        <v>-8</v>
      </c>
      <c r="F1173" s="274">
        <v>76800000</v>
      </c>
      <c r="G1173" s="273" t="s">
        <v>490</v>
      </c>
    </row>
    <row r="1174" spans="1:7">
      <c r="A1174" s="273">
        <v>1179</v>
      </c>
      <c r="B1174" s="273" t="s">
        <v>513</v>
      </c>
      <c r="C1174" s="276">
        <v>38452</v>
      </c>
      <c r="D1174" s="273" t="s">
        <v>514</v>
      </c>
      <c r="E1174" s="277">
        <v>70</v>
      </c>
      <c r="F1174" s="274">
        <v>980000000</v>
      </c>
      <c r="G1174" s="273" t="s">
        <v>487</v>
      </c>
    </row>
    <row r="1175" spans="1:7">
      <c r="A1175" s="273">
        <v>1180</v>
      </c>
      <c r="B1175" s="273" t="s">
        <v>508</v>
      </c>
      <c r="C1175" s="276">
        <v>38705</v>
      </c>
      <c r="D1175" s="273" t="s">
        <v>517</v>
      </c>
      <c r="E1175" s="277">
        <v>3</v>
      </c>
      <c r="F1175" s="274">
        <v>4500000</v>
      </c>
      <c r="G1175" s="273" t="s">
        <v>512</v>
      </c>
    </row>
    <row r="1176" spans="1:7">
      <c r="A1176" s="273">
        <v>1181</v>
      </c>
      <c r="B1176" s="273" t="s">
        <v>508</v>
      </c>
      <c r="C1176" s="276">
        <v>38331</v>
      </c>
      <c r="D1176" s="273" t="s">
        <v>517</v>
      </c>
      <c r="E1176" s="277">
        <v>33</v>
      </c>
      <c r="F1176" s="274">
        <v>544500000</v>
      </c>
      <c r="G1176" s="273" t="s">
        <v>512</v>
      </c>
    </row>
    <row r="1177" spans="1:7">
      <c r="A1177" s="273">
        <v>1182</v>
      </c>
      <c r="B1177" s="273" t="s">
        <v>516</v>
      </c>
      <c r="C1177" s="276">
        <v>38221</v>
      </c>
      <c r="D1177" s="273" t="s">
        <v>509</v>
      </c>
      <c r="E1177" s="277">
        <v>88</v>
      </c>
      <c r="F1177" s="274">
        <v>1548800000</v>
      </c>
      <c r="G1177" s="273" t="s">
        <v>487</v>
      </c>
    </row>
    <row r="1178" spans="1:7">
      <c r="A1178" s="273">
        <v>1183</v>
      </c>
      <c r="B1178" s="273" t="s">
        <v>520</v>
      </c>
      <c r="C1178" s="276">
        <v>38353</v>
      </c>
      <c r="D1178" s="273" t="s">
        <v>519</v>
      </c>
      <c r="E1178" s="277">
        <v>39</v>
      </c>
      <c r="F1178" s="274">
        <v>1521000000</v>
      </c>
      <c r="G1178" s="273" t="s">
        <v>487</v>
      </c>
    </row>
    <row r="1179" spans="1:7">
      <c r="A1179" s="273">
        <v>1184</v>
      </c>
      <c r="B1179" s="273" t="s">
        <v>523</v>
      </c>
      <c r="C1179" s="276">
        <v>38529</v>
      </c>
      <c r="D1179" s="273" t="s">
        <v>514</v>
      </c>
      <c r="E1179" s="277">
        <v>64</v>
      </c>
      <c r="F1179" s="274">
        <v>819200000</v>
      </c>
      <c r="G1179" s="273" t="s">
        <v>512</v>
      </c>
    </row>
    <row r="1180" spans="1:7">
      <c r="A1180" s="273">
        <v>1185</v>
      </c>
      <c r="B1180" s="273" t="s">
        <v>522</v>
      </c>
      <c r="C1180" s="276">
        <v>38892</v>
      </c>
      <c r="D1180" s="273" t="s">
        <v>509</v>
      </c>
      <c r="E1180" s="277">
        <v>0</v>
      </c>
      <c r="F1180" s="274">
        <v>0</v>
      </c>
      <c r="G1180" s="273" t="s">
        <v>487</v>
      </c>
    </row>
    <row r="1181" spans="1:7">
      <c r="A1181" s="273">
        <v>1186</v>
      </c>
      <c r="B1181" s="273" t="s">
        <v>518</v>
      </c>
      <c r="C1181" s="276">
        <v>38067</v>
      </c>
      <c r="D1181" s="273" t="s">
        <v>514</v>
      </c>
      <c r="E1181" s="277">
        <v>26</v>
      </c>
      <c r="F1181" s="274">
        <v>135200000</v>
      </c>
      <c r="G1181" s="273" t="s">
        <v>494</v>
      </c>
    </row>
    <row r="1182" spans="1:7">
      <c r="A1182" s="273">
        <v>1187</v>
      </c>
      <c r="B1182" s="273" t="s">
        <v>513</v>
      </c>
      <c r="C1182" s="276">
        <v>38056</v>
      </c>
      <c r="D1182" s="273" t="s">
        <v>509</v>
      </c>
      <c r="E1182" s="277">
        <v>0</v>
      </c>
      <c r="F1182" s="274">
        <v>0</v>
      </c>
      <c r="G1182" s="273" t="s">
        <v>490</v>
      </c>
    </row>
    <row r="1183" spans="1:7">
      <c r="A1183" s="273">
        <v>1188</v>
      </c>
      <c r="B1183" s="273" t="s">
        <v>508</v>
      </c>
      <c r="C1183" s="276">
        <v>38881</v>
      </c>
      <c r="D1183" s="273" t="s">
        <v>511</v>
      </c>
      <c r="E1183" s="277">
        <v>76</v>
      </c>
      <c r="F1183" s="274">
        <v>6931200000</v>
      </c>
      <c r="G1183" s="273" t="s">
        <v>487</v>
      </c>
    </row>
    <row r="1184" spans="1:7">
      <c r="A1184" s="273">
        <v>1189</v>
      </c>
      <c r="B1184" s="273" t="s">
        <v>520</v>
      </c>
      <c r="C1184" s="276">
        <v>38287</v>
      </c>
      <c r="D1184" s="273" t="s">
        <v>517</v>
      </c>
      <c r="E1184" s="277">
        <v>75</v>
      </c>
      <c r="F1184" s="274">
        <v>2812500000</v>
      </c>
      <c r="G1184" s="273" t="s">
        <v>512</v>
      </c>
    </row>
    <row r="1185" spans="1:7">
      <c r="A1185" s="273">
        <v>1190</v>
      </c>
      <c r="B1185" s="273" t="s">
        <v>520</v>
      </c>
      <c r="C1185" s="276">
        <v>38155</v>
      </c>
      <c r="D1185" s="273" t="s">
        <v>509</v>
      </c>
      <c r="E1185" s="277">
        <v>61</v>
      </c>
      <c r="F1185" s="274">
        <v>744200000</v>
      </c>
      <c r="G1185" s="273" t="s">
        <v>494</v>
      </c>
    </row>
    <row r="1186" spans="1:7">
      <c r="A1186" s="273">
        <v>1191</v>
      </c>
      <c r="B1186" s="273" t="s">
        <v>523</v>
      </c>
      <c r="C1186" s="276">
        <v>38551</v>
      </c>
      <c r="D1186" s="273" t="s">
        <v>517</v>
      </c>
      <c r="E1186" s="277">
        <v>-2</v>
      </c>
      <c r="F1186" s="274">
        <v>2000000</v>
      </c>
      <c r="G1186" s="273" t="s">
        <v>512</v>
      </c>
    </row>
    <row r="1187" spans="1:7">
      <c r="A1187" s="273">
        <v>1192</v>
      </c>
      <c r="B1187" s="273" t="s">
        <v>510</v>
      </c>
      <c r="C1187" s="276">
        <v>38023</v>
      </c>
      <c r="D1187" s="273" t="s">
        <v>514</v>
      </c>
      <c r="E1187" s="277">
        <v>40</v>
      </c>
      <c r="F1187" s="274">
        <v>320000000</v>
      </c>
      <c r="G1187" s="273" t="s">
        <v>487</v>
      </c>
    </row>
    <row r="1188" spans="1:7">
      <c r="A1188" s="273">
        <v>1193</v>
      </c>
      <c r="B1188" s="273" t="s">
        <v>516</v>
      </c>
      <c r="C1188" s="276">
        <v>38397</v>
      </c>
      <c r="D1188" s="273" t="s">
        <v>517</v>
      </c>
      <c r="E1188" s="277">
        <v>5</v>
      </c>
      <c r="F1188" s="274">
        <v>12500000</v>
      </c>
      <c r="G1188" s="273" t="s">
        <v>490</v>
      </c>
    </row>
    <row r="1189" spans="1:7">
      <c r="A1189" s="273">
        <v>1194</v>
      </c>
      <c r="B1189" s="273" t="s">
        <v>516</v>
      </c>
      <c r="C1189" s="276">
        <v>38980</v>
      </c>
      <c r="D1189" s="273" t="s">
        <v>517</v>
      </c>
      <c r="E1189" s="277">
        <v>57</v>
      </c>
      <c r="F1189" s="274">
        <v>1624500000</v>
      </c>
      <c r="G1189" s="273" t="s">
        <v>494</v>
      </c>
    </row>
    <row r="1190" spans="1:7">
      <c r="A1190" s="273">
        <v>1195</v>
      </c>
      <c r="B1190" s="273" t="s">
        <v>522</v>
      </c>
      <c r="C1190" s="276">
        <v>38804</v>
      </c>
      <c r="D1190" s="273" t="s">
        <v>517</v>
      </c>
      <c r="E1190" s="277">
        <v>86</v>
      </c>
      <c r="F1190" s="274">
        <v>3698000000</v>
      </c>
      <c r="G1190" s="273" t="s">
        <v>512</v>
      </c>
    </row>
    <row r="1191" spans="1:7">
      <c r="A1191" s="273">
        <v>1196</v>
      </c>
      <c r="B1191" s="273" t="s">
        <v>508</v>
      </c>
      <c r="C1191" s="276">
        <v>38155</v>
      </c>
      <c r="D1191" s="273" t="s">
        <v>514</v>
      </c>
      <c r="E1191" s="277">
        <v>15</v>
      </c>
      <c r="F1191" s="274">
        <v>45000000</v>
      </c>
      <c r="G1191" s="273" t="s">
        <v>487</v>
      </c>
    </row>
    <row r="1192" spans="1:7">
      <c r="A1192" s="273">
        <v>1197</v>
      </c>
      <c r="B1192" s="273" t="s">
        <v>523</v>
      </c>
      <c r="C1192" s="276">
        <v>38969</v>
      </c>
      <c r="D1192" s="273" t="s">
        <v>517</v>
      </c>
      <c r="E1192" s="277">
        <v>39</v>
      </c>
      <c r="F1192" s="274">
        <v>760500000</v>
      </c>
      <c r="G1192" s="273" t="s">
        <v>487</v>
      </c>
    </row>
    <row r="1193" spans="1:7">
      <c r="A1193" s="273">
        <v>1198</v>
      </c>
      <c r="B1193" s="273" t="s">
        <v>508</v>
      </c>
      <c r="C1193" s="276">
        <v>38111</v>
      </c>
      <c r="D1193" s="273" t="s">
        <v>511</v>
      </c>
      <c r="E1193" s="277">
        <v>94</v>
      </c>
      <c r="F1193" s="274">
        <v>10603200000</v>
      </c>
      <c r="G1193" s="273" t="s">
        <v>512</v>
      </c>
    </row>
    <row r="1194" spans="1:7">
      <c r="A1194" s="273">
        <v>1199</v>
      </c>
      <c r="B1194" s="273" t="s">
        <v>508</v>
      </c>
      <c r="C1194" s="276">
        <v>38804</v>
      </c>
      <c r="D1194" s="273" t="s">
        <v>509</v>
      </c>
      <c r="E1194" s="277">
        <v>78</v>
      </c>
      <c r="F1194" s="274">
        <v>1216800000</v>
      </c>
      <c r="G1194" s="273" t="s">
        <v>494</v>
      </c>
    </row>
    <row r="1195" spans="1:7">
      <c r="A1195" s="273">
        <v>1200</v>
      </c>
      <c r="B1195" s="273" t="s">
        <v>523</v>
      </c>
      <c r="C1195" s="276">
        <v>38738</v>
      </c>
      <c r="D1195" s="273" t="s">
        <v>517</v>
      </c>
      <c r="E1195" s="277">
        <v>65</v>
      </c>
      <c r="F1195" s="274">
        <v>2112500000</v>
      </c>
      <c r="G1195" s="273" t="s">
        <v>487</v>
      </c>
    </row>
    <row r="1196" spans="1:7">
      <c r="A1196" s="273">
        <v>1201</v>
      </c>
      <c r="B1196" s="273" t="s">
        <v>513</v>
      </c>
      <c r="C1196" s="276">
        <v>39068</v>
      </c>
      <c r="D1196" s="273" t="s">
        <v>517</v>
      </c>
      <c r="E1196" s="277">
        <v>66</v>
      </c>
      <c r="F1196" s="274">
        <v>2178000000</v>
      </c>
      <c r="G1196" s="273" t="s">
        <v>494</v>
      </c>
    </row>
    <row r="1197" spans="1:7">
      <c r="A1197" s="273">
        <v>1202</v>
      </c>
      <c r="B1197" s="273" t="s">
        <v>520</v>
      </c>
      <c r="C1197" s="276">
        <v>38485</v>
      </c>
      <c r="D1197" s="273" t="s">
        <v>519</v>
      </c>
      <c r="E1197" s="277">
        <v>84</v>
      </c>
      <c r="F1197" s="274">
        <v>7056000000</v>
      </c>
      <c r="G1197" s="273" t="s">
        <v>487</v>
      </c>
    </row>
    <row r="1198" spans="1:7">
      <c r="A1198" s="273">
        <v>1203</v>
      </c>
      <c r="B1198" s="273" t="s">
        <v>508</v>
      </c>
      <c r="C1198" s="276">
        <v>38793</v>
      </c>
      <c r="D1198" s="273" t="s">
        <v>519</v>
      </c>
      <c r="E1198" s="277">
        <v>35</v>
      </c>
      <c r="F1198" s="274">
        <v>1225000000</v>
      </c>
      <c r="G1198" s="273" t="s">
        <v>494</v>
      </c>
    </row>
    <row r="1199" spans="1:7">
      <c r="A1199" s="273">
        <v>1204</v>
      </c>
      <c r="B1199" s="273" t="s">
        <v>518</v>
      </c>
      <c r="C1199" s="276">
        <v>38144</v>
      </c>
      <c r="D1199" s="273" t="s">
        <v>519</v>
      </c>
      <c r="E1199" s="277">
        <v>94</v>
      </c>
      <c r="F1199" s="274">
        <v>8836000000</v>
      </c>
      <c r="G1199" s="273" t="s">
        <v>490</v>
      </c>
    </row>
    <row r="1200" spans="1:7">
      <c r="A1200" s="273">
        <v>1205</v>
      </c>
      <c r="B1200" s="273" t="s">
        <v>516</v>
      </c>
      <c r="C1200" s="276">
        <v>38452</v>
      </c>
      <c r="D1200" s="273" t="s">
        <v>509</v>
      </c>
      <c r="E1200" s="277">
        <v>26</v>
      </c>
      <c r="F1200" s="274">
        <v>135200000</v>
      </c>
      <c r="G1200" s="273" t="s">
        <v>512</v>
      </c>
    </row>
    <row r="1201" spans="1:7">
      <c r="A1201" s="273">
        <v>1206</v>
      </c>
      <c r="B1201" s="273" t="s">
        <v>522</v>
      </c>
      <c r="C1201" s="276">
        <v>38925</v>
      </c>
      <c r="D1201" s="273" t="s">
        <v>517</v>
      </c>
      <c r="E1201" s="277">
        <v>80</v>
      </c>
      <c r="F1201" s="274">
        <v>3200000000</v>
      </c>
      <c r="G1201" s="273" t="s">
        <v>487</v>
      </c>
    </row>
    <row r="1202" spans="1:7">
      <c r="A1202" s="273">
        <v>1207</v>
      </c>
      <c r="B1202" s="273" t="s">
        <v>518</v>
      </c>
      <c r="C1202" s="276">
        <v>38133</v>
      </c>
      <c r="D1202" s="273" t="s">
        <v>509</v>
      </c>
      <c r="E1202" s="277">
        <v>7</v>
      </c>
      <c r="F1202" s="274">
        <v>9800000</v>
      </c>
      <c r="G1202" s="273" t="s">
        <v>490</v>
      </c>
    </row>
    <row r="1203" spans="1:7">
      <c r="A1203" s="273">
        <v>1208</v>
      </c>
      <c r="B1203" s="273" t="s">
        <v>510</v>
      </c>
      <c r="C1203" s="276">
        <v>38925</v>
      </c>
      <c r="D1203" s="273" t="s">
        <v>519</v>
      </c>
      <c r="E1203" s="277">
        <v>47</v>
      </c>
      <c r="F1203" s="274">
        <v>2209000000</v>
      </c>
      <c r="G1203" s="273" t="s">
        <v>512</v>
      </c>
    </row>
    <row r="1204" spans="1:7">
      <c r="A1204" s="273">
        <v>1209</v>
      </c>
      <c r="B1204" s="273" t="s">
        <v>516</v>
      </c>
      <c r="C1204" s="276">
        <v>38243</v>
      </c>
      <c r="D1204" s="273" t="s">
        <v>509</v>
      </c>
      <c r="E1204" s="277">
        <v>32</v>
      </c>
      <c r="F1204" s="274">
        <v>204800000</v>
      </c>
      <c r="G1204" s="273" t="s">
        <v>490</v>
      </c>
    </row>
    <row r="1205" spans="1:7">
      <c r="A1205" s="273">
        <v>1210</v>
      </c>
      <c r="B1205" s="273" t="s">
        <v>510</v>
      </c>
      <c r="C1205" s="276">
        <v>38683</v>
      </c>
      <c r="D1205" s="273" t="s">
        <v>509</v>
      </c>
      <c r="E1205" s="277">
        <v>8</v>
      </c>
      <c r="F1205" s="274">
        <v>12800000</v>
      </c>
      <c r="G1205" s="273" t="s">
        <v>490</v>
      </c>
    </row>
    <row r="1206" spans="1:7">
      <c r="A1206" s="273">
        <v>1211</v>
      </c>
      <c r="B1206" s="273" t="s">
        <v>513</v>
      </c>
      <c r="C1206" s="276">
        <v>38199</v>
      </c>
      <c r="D1206" s="273" t="s">
        <v>519</v>
      </c>
      <c r="E1206" s="277">
        <v>33</v>
      </c>
      <c r="F1206" s="274">
        <v>1089000000</v>
      </c>
      <c r="G1206" s="273" t="s">
        <v>512</v>
      </c>
    </row>
    <row r="1207" spans="1:7">
      <c r="A1207" s="273">
        <v>1212</v>
      </c>
      <c r="B1207" s="273" t="s">
        <v>522</v>
      </c>
      <c r="C1207" s="276">
        <v>38232</v>
      </c>
      <c r="D1207" s="273" t="s">
        <v>517</v>
      </c>
      <c r="E1207" s="277">
        <v>22</v>
      </c>
      <c r="F1207" s="274">
        <v>242000000</v>
      </c>
      <c r="G1207" s="273" t="s">
        <v>487</v>
      </c>
    </row>
    <row r="1208" spans="1:7">
      <c r="A1208" s="273">
        <v>1213</v>
      </c>
      <c r="B1208" s="273" t="s">
        <v>523</v>
      </c>
      <c r="C1208" s="276">
        <v>38650</v>
      </c>
      <c r="D1208" s="273" t="s">
        <v>509</v>
      </c>
      <c r="E1208" s="277">
        <v>81</v>
      </c>
      <c r="F1208" s="274">
        <v>1312200000</v>
      </c>
      <c r="G1208" s="273" t="s">
        <v>494</v>
      </c>
    </row>
    <row r="1209" spans="1:7">
      <c r="A1209" s="273">
        <v>1214</v>
      </c>
      <c r="B1209" s="273" t="s">
        <v>523</v>
      </c>
      <c r="C1209" s="276">
        <v>38881</v>
      </c>
      <c r="D1209" s="273" t="s">
        <v>514</v>
      </c>
      <c r="E1209" s="277">
        <v>81</v>
      </c>
      <c r="F1209" s="274">
        <v>1312200000</v>
      </c>
      <c r="G1209" s="273" t="s">
        <v>512</v>
      </c>
    </row>
    <row r="1210" spans="1:7">
      <c r="A1210" s="273">
        <v>1215</v>
      </c>
      <c r="B1210" s="273" t="s">
        <v>513</v>
      </c>
      <c r="C1210" s="276">
        <v>38199</v>
      </c>
      <c r="D1210" s="273" t="s">
        <v>511</v>
      </c>
      <c r="E1210" s="277">
        <v>30</v>
      </c>
      <c r="F1210" s="274">
        <v>1080000000</v>
      </c>
      <c r="G1210" s="273" t="s">
        <v>494</v>
      </c>
    </row>
    <row r="1211" spans="1:7">
      <c r="A1211" s="273">
        <v>1216</v>
      </c>
      <c r="B1211" s="273" t="s">
        <v>515</v>
      </c>
      <c r="C1211" s="276">
        <v>38243</v>
      </c>
      <c r="D1211" s="273" t="s">
        <v>509</v>
      </c>
      <c r="E1211" s="277">
        <v>-1</v>
      </c>
      <c r="F1211" s="274">
        <v>200000</v>
      </c>
      <c r="G1211" s="273" t="s">
        <v>490</v>
      </c>
    </row>
    <row r="1212" spans="1:7">
      <c r="A1212" s="273">
        <v>1217</v>
      </c>
      <c r="B1212" s="273" t="s">
        <v>510</v>
      </c>
      <c r="C1212" s="276">
        <v>38859</v>
      </c>
      <c r="D1212" s="273" t="s">
        <v>519</v>
      </c>
      <c r="E1212" s="277">
        <v>35</v>
      </c>
      <c r="F1212" s="274">
        <v>1225000000</v>
      </c>
      <c r="G1212" s="273" t="s">
        <v>512</v>
      </c>
    </row>
    <row r="1213" spans="1:7">
      <c r="A1213" s="273">
        <v>1218</v>
      </c>
      <c r="B1213" s="273" t="s">
        <v>523</v>
      </c>
      <c r="C1213" s="276">
        <v>38793</v>
      </c>
      <c r="D1213" s="273" t="s">
        <v>519</v>
      </c>
      <c r="E1213" s="277">
        <v>78</v>
      </c>
      <c r="F1213" s="274">
        <v>6084000000</v>
      </c>
      <c r="G1213" s="273" t="s">
        <v>490</v>
      </c>
    </row>
    <row r="1214" spans="1:7">
      <c r="A1214" s="273">
        <v>1219</v>
      </c>
      <c r="B1214" s="273" t="s">
        <v>508</v>
      </c>
      <c r="C1214" s="276">
        <v>38936</v>
      </c>
      <c r="D1214" s="273" t="s">
        <v>509</v>
      </c>
      <c r="E1214" s="277">
        <v>15</v>
      </c>
      <c r="F1214" s="274">
        <v>45000000</v>
      </c>
      <c r="G1214" s="273" t="s">
        <v>494</v>
      </c>
    </row>
    <row r="1215" spans="1:7">
      <c r="A1215" s="273">
        <v>1220</v>
      </c>
      <c r="B1215" s="273" t="s">
        <v>522</v>
      </c>
      <c r="C1215" s="276">
        <v>38375</v>
      </c>
      <c r="D1215" s="273" t="s">
        <v>519</v>
      </c>
      <c r="E1215" s="277">
        <v>75</v>
      </c>
      <c r="F1215" s="274">
        <v>5625000000</v>
      </c>
      <c r="G1215" s="273" t="s">
        <v>487</v>
      </c>
    </row>
    <row r="1216" spans="1:7">
      <c r="A1216" s="273">
        <v>1221</v>
      </c>
      <c r="B1216" s="273" t="s">
        <v>520</v>
      </c>
      <c r="C1216" s="276">
        <v>39002</v>
      </c>
      <c r="D1216" s="273" t="s">
        <v>517</v>
      </c>
      <c r="E1216" s="277">
        <v>12</v>
      </c>
      <c r="F1216" s="274">
        <v>72000000</v>
      </c>
      <c r="G1216" s="273" t="s">
        <v>494</v>
      </c>
    </row>
    <row r="1217" spans="1:7">
      <c r="A1217" s="273">
        <v>1222</v>
      </c>
      <c r="B1217" s="273" t="s">
        <v>518</v>
      </c>
      <c r="C1217" s="276">
        <v>38672</v>
      </c>
      <c r="D1217" s="273" t="s">
        <v>519</v>
      </c>
      <c r="E1217" s="277">
        <v>30</v>
      </c>
      <c r="F1217" s="274">
        <v>900000000</v>
      </c>
      <c r="G1217" s="273" t="s">
        <v>512</v>
      </c>
    </row>
    <row r="1218" spans="1:7">
      <c r="A1218" s="273">
        <v>1223</v>
      </c>
      <c r="B1218" s="273" t="s">
        <v>518</v>
      </c>
      <c r="C1218" s="276">
        <v>38485</v>
      </c>
      <c r="D1218" s="273" t="s">
        <v>517</v>
      </c>
      <c r="E1218" s="277">
        <v>42</v>
      </c>
      <c r="F1218" s="274">
        <v>882000000</v>
      </c>
      <c r="G1218" s="273" t="s">
        <v>490</v>
      </c>
    </row>
    <row r="1219" spans="1:7">
      <c r="A1219" s="273">
        <v>1224</v>
      </c>
      <c r="B1219" s="273" t="s">
        <v>520</v>
      </c>
      <c r="C1219" s="276">
        <v>37990</v>
      </c>
      <c r="D1219" s="273" t="s">
        <v>517</v>
      </c>
      <c r="E1219" s="277">
        <v>-8</v>
      </c>
      <c r="F1219" s="274">
        <v>32000000</v>
      </c>
      <c r="G1219" s="273" t="s">
        <v>487</v>
      </c>
    </row>
    <row r="1220" spans="1:7">
      <c r="A1220" s="273">
        <v>1225</v>
      </c>
      <c r="B1220" s="273" t="s">
        <v>522</v>
      </c>
      <c r="C1220" s="276">
        <v>38089</v>
      </c>
      <c r="D1220" s="273" t="s">
        <v>514</v>
      </c>
      <c r="E1220" s="277">
        <v>93</v>
      </c>
      <c r="F1220" s="274">
        <v>1729800000</v>
      </c>
      <c r="G1220" s="273" t="s">
        <v>490</v>
      </c>
    </row>
    <row r="1221" spans="1:7">
      <c r="A1221" s="273">
        <v>1226</v>
      </c>
      <c r="B1221" s="273" t="s">
        <v>510</v>
      </c>
      <c r="C1221" s="276">
        <v>38958</v>
      </c>
      <c r="D1221" s="273" t="s">
        <v>517</v>
      </c>
      <c r="E1221" s="277">
        <v>55</v>
      </c>
      <c r="F1221" s="274">
        <v>1512500000</v>
      </c>
      <c r="G1221" s="273" t="s">
        <v>487</v>
      </c>
    </row>
    <row r="1222" spans="1:7">
      <c r="A1222" s="273">
        <v>1227</v>
      </c>
      <c r="B1222" s="273" t="s">
        <v>513</v>
      </c>
      <c r="C1222" s="276">
        <v>38408</v>
      </c>
      <c r="D1222" s="273" t="s">
        <v>509</v>
      </c>
      <c r="E1222" s="277">
        <v>53</v>
      </c>
      <c r="F1222" s="274">
        <v>561800000</v>
      </c>
      <c r="G1222" s="273" t="s">
        <v>494</v>
      </c>
    </row>
    <row r="1223" spans="1:7">
      <c r="A1223" s="273">
        <v>1228</v>
      </c>
      <c r="B1223" s="273" t="s">
        <v>520</v>
      </c>
      <c r="C1223" s="276">
        <v>38903</v>
      </c>
      <c r="D1223" s="273" t="s">
        <v>517</v>
      </c>
      <c r="E1223" s="277">
        <v>20</v>
      </c>
      <c r="F1223" s="274">
        <v>200000000</v>
      </c>
      <c r="G1223" s="273" t="s">
        <v>490</v>
      </c>
    </row>
    <row r="1224" spans="1:7">
      <c r="A1224" s="273">
        <v>1229</v>
      </c>
      <c r="B1224" s="273" t="s">
        <v>515</v>
      </c>
      <c r="C1224" s="276">
        <v>38463</v>
      </c>
      <c r="D1224" s="273" t="s">
        <v>514</v>
      </c>
      <c r="E1224" s="277">
        <v>19</v>
      </c>
      <c r="F1224" s="274">
        <v>72200000</v>
      </c>
      <c r="G1224" s="273" t="s">
        <v>512</v>
      </c>
    </row>
    <row r="1225" spans="1:7">
      <c r="A1225" s="273">
        <v>1230</v>
      </c>
      <c r="B1225" s="273" t="s">
        <v>523</v>
      </c>
      <c r="C1225" s="276">
        <v>38375</v>
      </c>
      <c r="D1225" s="273" t="s">
        <v>519</v>
      </c>
      <c r="E1225" s="277">
        <v>23</v>
      </c>
      <c r="F1225" s="274">
        <v>529000000</v>
      </c>
      <c r="G1225" s="273" t="s">
        <v>494</v>
      </c>
    </row>
    <row r="1226" spans="1:7">
      <c r="A1226" s="273">
        <v>1231</v>
      </c>
      <c r="B1226" s="273" t="s">
        <v>508</v>
      </c>
      <c r="C1226" s="276">
        <v>38782</v>
      </c>
      <c r="D1226" s="273" t="s">
        <v>511</v>
      </c>
      <c r="E1226" s="277">
        <v>68</v>
      </c>
      <c r="F1226" s="274">
        <v>5548800000</v>
      </c>
      <c r="G1226" s="273" t="s">
        <v>494</v>
      </c>
    </row>
    <row r="1227" spans="1:7">
      <c r="A1227" s="273">
        <v>1232</v>
      </c>
      <c r="B1227" s="273" t="s">
        <v>516</v>
      </c>
      <c r="C1227" s="276">
        <v>38738</v>
      </c>
      <c r="D1227" s="273" t="s">
        <v>514</v>
      </c>
      <c r="E1227" s="277">
        <v>52</v>
      </c>
      <c r="F1227" s="274">
        <v>540800000</v>
      </c>
      <c r="G1227" s="273" t="s">
        <v>487</v>
      </c>
    </row>
    <row r="1228" spans="1:7">
      <c r="A1228" s="273">
        <v>1233</v>
      </c>
      <c r="B1228" s="273" t="s">
        <v>513</v>
      </c>
      <c r="C1228" s="276">
        <v>38551</v>
      </c>
      <c r="D1228" s="273" t="s">
        <v>517</v>
      </c>
      <c r="E1228" s="277">
        <v>40</v>
      </c>
      <c r="F1228" s="274">
        <v>800000000</v>
      </c>
      <c r="G1228" s="273" t="s">
        <v>494</v>
      </c>
    </row>
    <row r="1229" spans="1:7">
      <c r="A1229" s="273">
        <v>1234</v>
      </c>
      <c r="B1229" s="273" t="s">
        <v>516</v>
      </c>
      <c r="C1229" s="276">
        <v>38771</v>
      </c>
      <c r="D1229" s="273" t="s">
        <v>519</v>
      </c>
      <c r="E1229" s="277">
        <v>22</v>
      </c>
      <c r="F1229" s="274">
        <v>484000000</v>
      </c>
      <c r="G1229" s="273" t="s">
        <v>490</v>
      </c>
    </row>
    <row r="1230" spans="1:7">
      <c r="A1230" s="273">
        <v>1235</v>
      </c>
      <c r="B1230" s="273" t="s">
        <v>516</v>
      </c>
      <c r="C1230" s="276">
        <v>38452</v>
      </c>
      <c r="D1230" s="273" t="s">
        <v>514</v>
      </c>
      <c r="E1230" s="277">
        <v>5</v>
      </c>
      <c r="F1230" s="274">
        <v>5000000</v>
      </c>
      <c r="G1230" s="273" t="s">
        <v>490</v>
      </c>
    </row>
    <row r="1231" spans="1:7">
      <c r="A1231" s="273">
        <v>1236</v>
      </c>
      <c r="B1231" s="273" t="s">
        <v>516</v>
      </c>
      <c r="C1231" s="276">
        <v>38815</v>
      </c>
      <c r="D1231" s="273" t="s">
        <v>519</v>
      </c>
      <c r="E1231" s="277">
        <v>30</v>
      </c>
      <c r="F1231" s="274">
        <v>900000000</v>
      </c>
      <c r="G1231" s="273" t="s">
        <v>494</v>
      </c>
    </row>
    <row r="1232" spans="1:7">
      <c r="A1232" s="273">
        <v>1237</v>
      </c>
      <c r="B1232" s="273" t="s">
        <v>516</v>
      </c>
      <c r="C1232" s="276">
        <v>38078</v>
      </c>
      <c r="D1232" s="273" t="s">
        <v>517</v>
      </c>
      <c r="E1232" s="277">
        <v>6</v>
      </c>
      <c r="F1232" s="274">
        <v>18000000</v>
      </c>
      <c r="G1232" s="273" t="s">
        <v>490</v>
      </c>
    </row>
    <row r="1233" spans="1:7">
      <c r="A1233" s="273">
        <v>1238</v>
      </c>
      <c r="B1233" s="273" t="s">
        <v>522</v>
      </c>
      <c r="C1233" s="276">
        <v>38254</v>
      </c>
      <c r="D1233" s="273" t="s">
        <v>514</v>
      </c>
      <c r="E1233" s="277">
        <v>92</v>
      </c>
      <c r="F1233" s="274">
        <v>1692800000</v>
      </c>
      <c r="G1233" s="273" t="s">
        <v>487</v>
      </c>
    </row>
    <row r="1234" spans="1:7">
      <c r="A1234" s="273">
        <v>1239</v>
      </c>
      <c r="B1234" s="273" t="s">
        <v>515</v>
      </c>
      <c r="C1234" s="276">
        <v>38859</v>
      </c>
      <c r="D1234" s="273" t="s">
        <v>519</v>
      </c>
      <c r="E1234" s="277">
        <v>-5</v>
      </c>
      <c r="F1234" s="274">
        <v>25000000</v>
      </c>
      <c r="G1234" s="273" t="s">
        <v>512</v>
      </c>
    </row>
    <row r="1235" spans="1:7">
      <c r="A1235" s="273">
        <v>1240</v>
      </c>
      <c r="B1235" s="273" t="s">
        <v>518</v>
      </c>
      <c r="C1235" s="276">
        <v>38848</v>
      </c>
      <c r="D1235" s="273" t="s">
        <v>509</v>
      </c>
      <c r="E1235" s="277">
        <v>20</v>
      </c>
      <c r="F1235" s="274">
        <v>80000000</v>
      </c>
      <c r="G1235" s="273" t="s">
        <v>490</v>
      </c>
    </row>
    <row r="1236" spans="1:7">
      <c r="A1236" s="273">
        <v>1241</v>
      </c>
      <c r="B1236" s="273" t="s">
        <v>520</v>
      </c>
      <c r="C1236" s="276">
        <v>39079</v>
      </c>
      <c r="D1236" s="273" t="s">
        <v>519</v>
      </c>
      <c r="E1236" s="277">
        <v>54</v>
      </c>
      <c r="F1236" s="274">
        <v>2916000000</v>
      </c>
      <c r="G1236" s="273" t="s">
        <v>512</v>
      </c>
    </row>
    <row r="1237" spans="1:7">
      <c r="A1237" s="273">
        <v>1242</v>
      </c>
      <c r="B1237" s="273" t="s">
        <v>516</v>
      </c>
      <c r="C1237" s="276">
        <v>38452</v>
      </c>
      <c r="D1237" s="273" t="s">
        <v>517</v>
      </c>
      <c r="E1237" s="277">
        <v>9</v>
      </c>
      <c r="F1237" s="274">
        <v>40500000</v>
      </c>
      <c r="G1237" s="273" t="s">
        <v>487</v>
      </c>
    </row>
    <row r="1238" spans="1:7">
      <c r="A1238" s="273">
        <v>1243</v>
      </c>
      <c r="B1238" s="273" t="s">
        <v>515</v>
      </c>
      <c r="C1238" s="276">
        <v>38485</v>
      </c>
      <c r="D1238" s="273" t="s">
        <v>517</v>
      </c>
      <c r="E1238" s="277">
        <v>6</v>
      </c>
      <c r="F1238" s="274">
        <v>18000000</v>
      </c>
      <c r="G1238" s="273" t="s">
        <v>494</v>
      </c>
    </row>
    <row r="1239" spans="1:7">
      <c r="A1239" s="273">
        <v>1244</v>
      </c>
      <c r="B1239" s="273" t="s">
        <v>520</v>
      </c>
      <c r="C1239" s="276">
        <v>38111</v>
      </c>
      <c r="D1239" s="273" t="s">
        <v>509</v>
      </c>
      <c r="E1239" s="277">
        <v>47</v>
      </c>
      <c r="F1239" s="274">
        <v>441800000</v>
      </c>
      <c r="G1239" s="273" t="s">
        <v>487</v>
      </c>
    </row>
    <row r="1240" spans="1:7">
      <c r="A1240" s="273">
        <v>1245</v>
      </c>
      <c r="B1240" s="273" t="s">
        <v>513</v>
      </c>
      <c r="C1240" s="276">
        <v>38672</v>
      </c>
      <c r="D1240" s="273" t="s">
        <v>519</v>
      </c>
      <c r="E1240" s="277">
        <v>-10</v>
      </c>
      <c r="F1240" s="274">
        <v>100000000</v>
      </c>
      <c r="G1240" s="273" t="s">
        <v>494</v>
      </c>
    </row>
    <row r="1241" spans="1:7">
      <c r="A1241" s="273">
        <v>1246</v>
      </c>
      <c r="B1241" s="273" t="s">
        <v>523</v>
      </c>
      <c r="C1241" s="276">
        <v>38122</v>
      </c>
      <c r="D1241" s="273" t="s">
        <v>519</v>
      </c>
      <c r="E1241" s="277">
        <v>90</v>
      </c>
      <c r="F1241" s="274">
        <v>8100000000</v>
      </c>
      <c r="G1241" s="273" t="s">
        <v>512</v>
      </c>
    </row>
    <row r="1242" spans="1:7">
      <c r="A1242" s="273">
        <v>1247</v>
      </c>
      <c r="B1242" s="273" t="s">
        <v>508</v>
      </c>
      <c r="C1242" s="276">
        <v>38023</v>
      </c>
      <c r="D1242" s="273" t="s">
        <v>511</v>
      </c>
      <c r="E1242" s="277">
        <v>48</v>
      </c>
      <c r="F1242" s="274">
        <v>2764800000</v>
      </c>
      <c r="G1242" s="273" t="s">
        <v>512</v>
      </c>
    </row>
    <row r="1243" spans="1:7">
      <c r="A1243" s="273">
        <v>1248</v>
      </c>
      <c r="B1243" s="273" t="s">
        <v>520</v>
      </c>
      <c r="C1243" s="276">
        <v>38452</v>
      </c>
      <c r="D1243" s="273" t="s">
        <v>511</v>
      </c>
      <c r="E1243" s="277">
        <v>55</v>
      </c>
      <c r="F1243" s="274">
        <v>3630000000</v>
      </c>
      <c r="G1243" s="273" t="s">
        <v>494</v>
      </c>
    </row>
    <row r="1244" spans="1:7">
      <c r="A1244" s="273">
        <v>1249</v>
      </c>
      <c r="B1244" s="273" t="s">
        <v>508</v>
      </c>
      <c r="C1244" s="276">
        <v>38892</v>
      </c>
      <c r="D1244" s="273" t="s">
        <v>519</v>
      </c>
      <c r="E1244" s="277">
        <v>42</v>
      </c>
      <c r="F1244" s="274">
        <v>1764000000</v>
      </c>
      <c r="G1244" s="273" t="s">
        <v>487</v>
      </c>
    </row>
    <row r="1245" spans="1:7">
      <c r="A1245" s="273">
        <v>1250</v>
      </c>
      <c r="B1245" s="273" t="s">
        <v>523</v>
      </c>
      <c r="C1245" s="276">
        <v>38749</v>
      </c>
      <c r="D1245" s="273" t="s">
        <v>517</v>
      </c>
      <c r="E1245" s="277">
        <v>39</v>
      </c>
      <c r="F1245" s="274">
        <v>760500000</v>
      </c>
      <c r="G1245" s="273" t="s">
        <v>490</v>
      </c>
    </row>
    <row r="1246" spans="1:7">
      <c r="A1246" s="273">
        <v>1251</v>
      </c>
      <c r="B1246" s="273" t="s">
        <v>516</v>
      </c>
      <c r="C1246" s="276">
        <v>38672</v>
      </c>
      <c r="D1246" s="273" t="s">
        <v>519</v>
      </c>
      <c r="E1246" s="277">
        <v>26</v>
      </c>
      <c r="F1246" s="274">
        <v>676000000</v>
      </c>
      <c r="G1246" s="273" t="s">
        <v>494</v>
      </c>
    </row>
    <row r="1247" spans="1:7">
      <c r="A1247" s="273">
        <v>1252</v>
      </c>
      <c r="B1247" s="273" t="s">
        <v>508</v>
      </c>
      <c r="C1247" s="276">
        <v>38760</v>
      </c>
      <c r="D1247" s="273" t="s">
        <v>519</v>
      </c>
      <c r="E1247" s="277">
        <v>26</v>
      </c>
      <c r="F1247" s="274">
        <v>676000000</v>
      </c>
      <c r="G1247" s="273" t="s">
        <v>487</v>
      </c>
    </row>
    <row r="1248" spans="1:7">
      <c r="A1248" s="273">
        <v>1253</v>
      </c>
      <c r="B1248" s="273" t="s">
        <v>508</v>
      </c>
      <c r="C1248" s="276">
        <v>38705</v>
      </c>
      <c r="D1248" s="273" t="s">
        <v>517</v>
      </c>
      <c r="E1248" s="277">
        <v>52</v>
      </c>
      <c r="F1248" s="274">
        <v>1352000000</v>
      </c>
      <c r="G1248" s="273" t="s">
        <v>487</v>
      </c>
    </row>
    <row r="1249" spans="1:7">
      <c r="A1249" s="273">
        <v>1254</v>
      </c>
      <c r="B1249" s="273" t="s">
        <v>516</v>
      </c>
      <c r="C1249" s="276">
        <v>38309</v>
      </c>
      <c r="D1249" s="273" t="s">
        <v>511</v>
      </c>
      <c r="E1249" s="277">
        <v>19</v>
      </c>
      <c r="F1249" s="274">
        <v>433200000</v>
      </c>
      <c r="G1249" s="273" t="s">
        <v>494</v>
      </c>
    </row>
    <row r="1250" spans="1:7">
      <c r="A1250" s="273">
        <v>1255</v>
      </c>
      <c r="B1250" s="273" t="s">
        <v>513</v>
      </c>
      <c r="C1250" s="276">
        <v>38210</v>
      </c>
      <c r="D1250" s="273" t="s">
        <v>519</v>
      </c>
      <c r="E1250" s="277">
        <v>18</v>
      </c>
      <c r="F1250" s="274">
        <v>324000000</v>
      </c>
      <c r="G1250" s="273" t="s">
        <v>487</v>
      </c>
    </row>
    <row r="1251" spans="1:7">
      <c r="A1251" s="273">
        <v>1256</v>
      </c>
      <c r="B1251" s="273" t="s">
        <v>510</v>
      </c>
      <c r="C1251" s="276">
        <v>39046</v>
      </c>
      <c r="D1251" s="273" t="s">
        <v>519</v>
      </c>
      <c r="E1251" s="277">
        <v>87</v>
      </c>
      <c r="F1251" s="274">
        <v>7569000000</v>
      </c>
      <c r="G1251" s="273" t="s">
        <v>487</v>
      </c>
    </row>
    <row r="1252" spans="1:7">
      <c r="A1252" s="273">
        <v>1257</v>
      </c>
      <c r="B1252" s="273" t="s">
        <v>516</v>
      </c>
      <c r="C1252" s="276">
        <v>38276</v>
      </c>
      <c r="D1252" s="273" t="s">
        <v>517</v>
      </c>
      <c r="E1252" s="277">
        <v>46</v>
      </c>
      <c r="F1252" s="274">
        <v>1058000000</v>
      </c>
      <c r="G1252" s="273" t="s">
        <v>512</v>
      </c>
    </row>
    <row r="1253" spans="1:7">
      <c r="A1253" s="273">
        <v>1258</v>
      </c>
      <c r="B1253" s="273" t="s">
        <v>508</v>
      </c>
      <c r="C1253" s="276">
        <v>38914</v>
      </c>
      <c r="D1253" s="273" t="s">
        <v>519</v>
      </c>
      <c r="E1253" s="277">
        <v>54</v>
      </c>
      <c r="F1253" s="274">
        <v>2916000000</v>
      </c>
      <c r="G1253" s="273" t="s">
        <v>512</v>
      </c>
    </row>
    <row r="1254" spans="1:7">
      <c r="A1254" s="273">
        <v>1259</v>
      </c>
      <c r="B1254" s="273" t="s">
        <v>515</v>
      </c>
      <c r="C1254" s="276">
        <v>38045</v>
      </c>
      <c r="D1254" s="273" t="s">
        <v>519</v>
      </c>
      <c r="E1254" s="277">
        <v>21</v>
      </c>
      <c r="F1254" s="274">
        <v>441000000</v>
      </c>
      <c r="G1254" s="273" t="s">
        <v>494</v>
      </c>
    </row>
    <row r="1255" spans="1:7">
      <c r="A1255" s="273">
        <v>1260</v>
      </c>
      <c r="B1255" s="273" t="s">
        <v>516</v>
      </c>
      <c r="C1255" s="276">
        <v>38023</v>
      </c>
      <c r="D1255" s="273" t="s">
        <v>511</v>
      </c>
      <c r="E1255" s="277">
        <v>-6</v>
      </c>
      <c r="F1255" s="274">
        <v>43200000</v>
      </c>
      <c r="G1255" s="273" t="s">
        <v>490</v>
      </c>
    </row>
    <row r="1256" spans="1:7">
      <c r="A1256" s="273">
        <v>1261</v>
      </c>
      <c r="B1256" s="273" t="s">
        <v>518</v>
      </c>
      <c r="C1256" s="276">
        <v>38309</v>
      </c>
      <c r="D1256" s="273" t="s">
        <v>511</v>
      </c>
      <c r="E1256" s="277">
        <v>47</v>
      </c>
      <c r="F1256" s="274">
        <v>2650800000</v>
      </c>
      <c r="G1256" s="273" t="s">
        <v>487</v>
      </c>
    </row>
    <row r="1257" spans="1:7">
      <c r="A1257" s="273">
        <v>1262</v>
      </c>
      <c r="B1257" s="273" t="s">
        <v>522</v>
      </c>
      <c r="C1257" s="276">
        <v>38100</v>
      </c>
      <c r="D1257" s="273" t="s">
        <v>511</v>
      </c>
      <c r="E1257" s="277">
        <v>14</v>
      </c>
      <c r="F1257" s="274">
        <v>235200000</v>
      </c>
      <c r="G1257" s="273" t="s">
        <v>490</v>
      </c>
    </row>
    <row r="1258" spans="1:7">
      <c r="A1258" s="273">
        <v>1263</v>
      </c>
      <c r="B1258" s="273" t="s">
        <v>522</v>
      </c>
      <c r="C1258" s="276">
        <v>38991</v>
      </c>
      <c r="D1258" s="273" t="s">
        <v>511</v>
      </c>
      <c r="E1258" s="277">
        <v>73</v>
      </c>
      <c r="F1258" s="274">
        <v>6394800000</v>
      </c>
      <c r="G1258" s="273" t="s">
        <v>490</v>
      </c>
    </row>
    <row r="1259" spans="1:7">
      <c r="A1259" s="273">
        <v>1264</v>
      </c>
      <c r="B1259" s="273" t="s">
        <v>522</v>
      </c>
      <c r="C1259" s="276">
        <v>39068</v>
      </c>
      <c r="D1259" s="273" t="s">
        <v>509</v>
      </c>
      <c r="E1259" s="277">
        <v>14</v>
      </c>
      <c r="F1259" s="274">
        <v>39200000</v>
      </c>
      <c r="G1259" s="273" t="s">
        <v>494</v>
      </c>
    </row>
    <row r="1260" spans="1:7">
      <c r="A1260" s="273">
        <v>1265</v>
      </c>
      <c r="B1260" s="273" t="s">
        <v>510</v>
      </c>
      <c r="C1260" s="276">
        <v>38815</v>
      </c>
      <c r="D1260" s="273" t="s">
        <v>509</v>
      </c>
      <c r="E1260" s="277">
        <v>95</v>
      </c>
      <c r="F1260" s="274">
        <v>1805000000</v>
      </c>
      <c r="G1260" s="273" t="s">
        <v>512</v>
      </c>
    </row>
    <row r="1261" spans="1:7">
      <c r="A1261" s="273">
        <v>1266</v>
      </c>
      <c r="B1261" s="273" t="s">
        <v>518</v>
      </c>
      <c r="C1261" s="276">
        <v>38034</v>
      </c>
      <c r="D1261" s="273" t="s">
        <v>517</v>
      </c>
      <c r="E1261" s="277">
        <v>64</v>
      </c>
      <c r="F1261" s="274">
        <v>2048000000</v>
      </c>
      <c r="G1261" s="273" t="s">
        <v>494</v>
      </c>
    </row>
    <row r="1262" spans="1:7">
      <c r="A1262" s="273">
        <v>1267</v>
      </c>
      <c r="B1262" s="273" t="s">
        <v>523</v>
      </c>
      <c r="C1262" s="276">
        <v>38265</v>
      </c>
      <c r="D1262" s="273" t="s">
        <v>517</v>
      </c>
      <c r="E1262" s="277">
        <v>47</v>
      </c>
      <c r="F1262" s="274">
        <v>1104500000</v>
      </c>
      <c r="G1262" s="273" t="s">
        <v>512</v>
      </c>
    </row>
    <row r="1263" spans="1:7">
      <c r="A1263" s="273">
        <v>1268</v>
      </c>
      <c r="B1263" s="273" t="s">
        <v>518</v>
      </c>
      <c r="C1263" s="276">
        <v>38320</v>
      </c>
      <c r="D1263" s="273" t="s">
        <v>511</v>
      </c>
      <c r="E1263" s="277">
        <v>20</v>
      </c>
      <c r="F1263" s="274">
        <v>480000000</v>
      </c>
      <c r="G1263" s="273" t="s">
        <v>490</v>
      </c>
    </row>
    <row r="1264" spans="1:7">
      <c r="A1264" s="273">
        <v>1269</v>
      </c>
      <c r="B1264" s="273" t="s">
        <v>515</v>
      </c>
      <c r="C1264" s="276">
        <v>38342</v>
      </c>
      <c r="D1264" s="273" t="s">
        <v>509</v>
      </c>
      <c r="E1264" s="277">
        <v>71</v>
      </c>
      <c r="F1264" s="274">
        <v>1008200000</v>
      </c>
      <c r="G1264" s="273" t="s">
        <v>490</v>
      </c>
    </row>
    <row r="1265" spans="1:7">
      <c r="A1265" s="273">
        <v>1270</v>
      </c>
      <c r="B1265" s="273" t="s">
        <v>518</v>
      </c>
      <c r="C1265" s="276">
        <v>38639</v>
      </c>
      <c r="D1265" s="273" t="s">
        <v>517</v>
      </c>
      <c r="E1265" s="277">
        <v>66</v>
      </c>
      <c r="F1265" s="274">
        <v>2178000000</v>
      </c>
      <c r="G1265" s="273" t="s">
        <v>490</v>
      </c>
    </row>
    <row r="1266" spans="1:7">
      <c r="A1266" s="273">
        <v>1271</v>
      </c>
      <c r="B1266" s="273" t="s">
        <v>510</v>
      </c>
      <c r="C1266" s="276">
        <v>38265</v>
      </c>
      <c r="D1266" s="273" t="s">
        <v>511</v>
      </c>
      <c r="E1266" s="277">
        <v>79</v>
      </c>
      <c r="F1266" s="274">
        <v>7489200000</v>
      </c>
      <c r="G1266" s="273" t="s">
        <v>490</v>
      </c>
    </row>
    <row r="1267" spans="1:7">
      <c r="A1267" s="273">
        <v>1272</v>
      </c>
      <c r="B1267" s="273" t="s">
        <v>510</v>
      </c>
      <c r="C1267" s="276">
        <v>38650</v>
      </c>
      <c r="D1267" s="273" t="s">
        <v>519</v>
      </c>
      <c r="E1267" s="277">
        <v>-7</v>
      </c>
      <c r="F1267" s="274">
        <v>49000000</v>
      </c>
      <c r="G1267" s="273" t="s">
        <v>487</v>
      </c>
    </row>
    <row r="1268" spans="1:7">
      <c r="A1268" s="273">
        <v>1273</v>
      </c>
      <c r="B1268" s="273" t="s">
        <v>508</v>
      </c>
      <c r="C1268" s="276">
        <v>38628</v>
      </c>
      <c r="D1268" s="273" t="s">
        <v>511</v>
      </c>
      <c r="E1268" s="277">
        <v>72</v>
      </c>
      <c r="F1268" s="274">
        <v>6220800000</v>
      </c>
      <c r="G1268" s="273" t="s">
        <v>490</v>
      </c>
    </row>
    <row r="1269" spans="1:7">
      <c r="A1269" s="273">
        <v>1274</v>
      </c>
      <c r="B1269" s="273" t="s">
        <v>510</v>
      </c>
      <c r="C1269" s="276">
        <v>38265</v>
      </c>
      <c r="D1269" s="273" t="s">
        <v>514</v>
      </c>
      <c r="E1269" s="277">
        <v>91</v>
      </c>
      <c r="F1269" s="274">
        <v>1656200000</v>
      </c>
      <c r="G1269" s="273" t="s">
        <v>512</v>
      </c>
    </row>
    <row r="1270" spans="1:7">
      <c r="A1270" s="273">
        <v>1275</v>
      </c>
      <c r="B1270" s="273" t="s">
        <v>516</v>
      </c>
      <c r="C1270" s="276">
        <v>38056</v>
      </c>
      <c r="D1270" s="273" t="s">
        <v>519</v>
      </c>
      <c r="E1270" s="277">
        <v>57</v>
      </c>
      <c r="F1270" s="274">
        <v>3249000000</v>
      </c>
      <c r="G1270" s="273" t="s">
        <v>494</v>
      </c>
    </row>
    <row r="1271" spans="1:7">
      <c r="A1271" s="273">
        <v>1276</v>
      </c>
      <c r="B1271" s="273" t="s">
        <v>523</v>
      </c>
      <c r="C1271" s="276">
        <v>38254</v>
      </c>
      <c r="D1271" s="273" t="s">
        <v>511</v>
      </c>
      <c r="E1271" s="277">
        <v>-8</v>
      </c>
      <c r="F1271" s="274">
        <v>76800000</v>
      </c>
      <c r="G1271" s="273" t="s">
        <v>494</v>
      </c>
    </row>
    <row r="1272" spans="1:7">
      <c r="A1272" s="273">
        <v>1277</v>
      </c>
      <c r="B1272" s="273" t="s">
        <v>518</v>
      </c>
      <c r="C1272" s="276">
        <v>38606</v>
      </c>
      <c r="D1272" s="273" t="s">
        <v>511</v>
      </c>
      <c r="E1272" s="277">
        <v>45</v>
      </c>
      <c r="F1272" s="274">
        <v>2430000000</v>
      </c>
      <c r="G1272" s="273" t="s">
        <v>487</v>
      </c>
    </row>
    <row r="1273" spans="1:7">
      <c r="A1273" s="273">
        <v>1278</v>
      </c>
      <c r="B1273" s="273" t="s">
        <v>515</v>
      </c>
      <c r="C1273" s="276">
        <v>38287</v>
      </c>
      <c r="D1273" s="273" t="s">
        <v>517</v>
      </c>
      <c r="E1273" s="277">
        <v>92</v>
      </c>
      <c r="F1273" s="274">
        <v>4232000000</v>
      </c>
      <c r="G1273" s="273" t="s">
        <v>494</v>
      </c>
    </row>
    <row r="1274" spans="1:7">
      <c r="A1274" s="273">
        <v>1279</v>
      </c>
      <c r="B1274" s="273" t="s">
        <v>516</v>
      </c>
      <c r="C1274" s="276">
        <v>38232</v>
      </c>
      <c r="D1274" s="273" t="s">
        <v>519</v>
      </c>
      <c r="E1274" s="277">
        <v>28</v>
      </c>
      <c r="F1274" s="274">
        <v>784000000</v>
      </c>
      <c r="G1274" s="273" t="s">
        <v>512</v>
      </c>
    </row>
    <row r="1275" spans="1:7">
      <c r="A1275" s="273">
        <v>1280</v>
      </c>
      <c r="B1275" s="273" t="s">
        <v>508</v>
      </c>
      <c r="C1275" s="276">
        <v>38375</v>
      </c>
      <c r="D1275" s="273" t="s">
        <v>514</v>
      </c>
      <c r="E1275" s="277">
        <v>79</v>
      </c>
      <c r="F1275" s="274">
        <v>1248200000</v>
      </c>
      <c r="G1275" s="273" t="s">
        <v>490</v>
      </c>
    </row>
    <row r="1276" spans="1:7">
      <c r="A1276" s="273">
        <v>1281</v>
      </c>
      <c r="B1276" s="273" t="s">
        <v>522</v>
      </c>
      <c r="C1276" s="276">
        <v>38375</v>
      </c>
      <c r="D1276" s="273" t="s">
        <v>511</v>
      </c>
      <c r="E1276" s="277">
        <v>92</v>
      </c>
      <c r="F1276" s="274">
        <v>10156800000</v>
      </c>
      <c r="G1276" s="273" t="s">
        <v>490</v>
      </c>
    </row>
    <row r="1277" spans="1:7">
      <c r="A1277" s="273">
        <v>1282</v>
      </c>
      <c r="B1277" s="273" t="s">
        <v>518</v>
      </c>
      <c r="C1277" s="276">
        <v>38100</v>
      </c>
      <c r="D1277" s="273" t="s">
        <v>519</v>
      </c>
      <c r="E1277" s="277">
        <v>11</v>
      </c>
      <c r="F1277" s="274">
        <v>121000000</v>
      </c>
      <c r="G1277" s="273" t="s">
        <v>512</v>
      </c>
    </row>
    <row r="1278" spans="1:7">
      <c r="A1278" s="273">
        <v>1283</v>
      </c>
      <c r="B1278" s="273" t="s">
        <v>516</v>
      </c>
      <c r="C1278" s="276">
        <v>38375</v>
      </c>
      <c r="D1278" s="273" t="s">
        <v>517</v>
      </c>
      <c r="E1278" s="277">
        <v>23</v>
      </c>
      <c r="F1278" s="274">
        <v>264500000</v>
      </c>
      <c r="G1278" s="273" t="s">
        <v>487</v>
      </c>
    </row>
    <row r="1279" spans="1:7">
      <c r="A1279" s="273">
        <v>1284</v>
      </c>
      <c r="B1279" s="273" t="s">
        <v>508</v>
      </c>
      <c r="C1279" s="276">
        <v>38826</v>
      </c>
      <c r="D1279" s="273" t="s">
        <v>517</v>
      </c>
      <c r="E1279" s="277">
        <v>2</v>
      </c>
      <c r="F1279" s="274">
        <v>2000000</v>
      </c>
      <c r="G1279" s="273" t="s">
        <v>512</v>
      </c>
    </row>
    <row r="1280" spans="1:7">
      <c r="A1280" s="273">
        <v>1285</v>
      </c>
      <c r="B1280" s="273" t="s">
        <v>520</v>
      </c>
      <c r="C1280" s="276">
        <v>38353</v>
      </c>
      <c r="D1280" s="273" t="s">
        <v>517</v>
      </c>
      <c r="E1280" s="277">
        <v>-2</v>
      </c>
      <c r="F1280" s="274">
        <v>2000000</v>
      </c>
      <c r="G1280" s="273" t="s">
        <v>487</v>
      </c>
    </row>
    <row r="1281" spans="1:7">
      <c r="A1281" s="273">
        <v>1286</v>
      </c>
      <c r="B1281" s="273" t="s">
        <v>510</v>
      </c>
      <c r="C1281" s="276">
        <v>38507</v>
      </c>
      <c r="D1281" s="273" t="s">
        <v>509</v>
      </c>
      <c r="E1281" s="277">
        <v>33</v>
      </c>
      <c r="F1281" s="274">
        <v>217800000</v>
      </c>
      <c r="G1281" s="273" t="s">
        <v>490</v>
      </c>
    </row>
    <row r="1282" spans="1:7">
      <c r="A1282" s="273">
        <v>1287</v>
      </c>
      <c r="B1282" s="273" t="s">
        <v>520</v>
      </c>
      <c r="C1282" s="276">
        <v>38892</v>
      </c>
      <c r="D1282" s="273" t="s">
        <v>519</v>
      </c>
      <c r="E1282" s="277">
        <v>10</v>
      </c>
      <c r="F1282" s="274">
        <v>100000000</v>
      </c>
      <c r="G1282" s="273" t="s">
        <v>512</v>
      </c>
    </row>
    <row r="1283" spans="1:7">
      <c r="A1283" s="273">
        <v>1288</v>
      </c>
      <c r="B1283" s="273" t="s">
        <v>513</v>
      </c>
      <c r="C1283" s="276">
        <v>38320</v>
      </c>
      <c r="D1283" s="273" t="s">
        <v>514</v>
      </c>
      <c r="E1283" s="277">
        <v>84</v>
      </c>
      <c r="F1283" s="274">
        <v>1411200000</v>
      </c>
      <c r="G1283" s="273" t="s">
        <v>487</v>
      </c>
    </row>
    <row r="1284" spans="1:7">
      <c r="A1284" s="273">
        <v>1289</v>
      </c>
      <c r="B1284" s="273" t="s">
        <v>510</v>
      </c>
      <c r="C1284" s="276">
        <v>38342</v>
      </c>
      <c r="D1284" s="273" t="s">
        <v>519</v>
      </c>
      <c r="E1284" s="277">
        <v>88</v>
      </c>
      <c r="F1284" s="274">
        <v>7744000000</v>
      </c>
      <c r="G1284" s="273" t="s">
        <v>512</v>
      </c>
    </row>
    <row r="1285" spans="1:7">
      <c r="A1285" s="273">
        <v>1290</v>
      </c>
      <c r="B1285" s="273" t="s">
        <v>508</v>
      </c>
      <c r="C1285" s="276">
        <v>38540</v>
      </c>
      <c r="D1285" s="273" t="s">
        <v>517</v>
      </c>
      <c r="E1285" s="277">
        <v>95</v>
      </c>
      <c r="F1285" s="274">
        <v>4512500000</v>
      </c>
      <c r="G1285" s="273" t="s">
        <v>487</v>
      </c>
    </row>
    <row r="1286" spans="1:7">
      <c r="A1286" s="273">
        <v>1291</v>
      </c>
      <c r="B1286" s="273" t="s">
        <v>515</v>
      </c>
      <c r="C1286" s="276">
        <v>38397</v>
      </c>
      <c r="D1286" s="273" t="s">
        <v>519</v>
      </c>
      <c r="E1286" s="277">
        <v>3</v>
      </c>
      <c r="F1286" s="274">
        <v>9000000</v>
      </c>
      <c r="G1286" s="273" t="s">
        <v>512</v>
      </c>
    </row>
    <row r="1287" spans="1:7">
      <c r="A1287" s="273">
        <v>1292</v>
      </c>
      <c r="B1287" s="273" t="s">
        <v>508</v>
      </c>
      <c r="C1287" s="276">
        <v>38837</v>
      </c>
      <c r="D1287" s="273" t="s">
        <v>509</v>
      </c>
      <c r="E1287" s="277">
        <v>72</v>
      </c>
      <c r="F1287" s="274">
        <v>1036800000</v>
      </c>
      <c r="G1287" s="273" t="s">
        <v>490</v>
      </c>
    </row>
    <row r="1288" spans="1:7">
      <c r="A1288" s="273">
        <v>1293</v>
      </c>
      <c r="B1288" s="273" t="s">
        <v>523</v>
      </c>
      <c r="C1288" s="276">
        <v>38419</v>
      </c>
      <c r="D1288" s="273" t="s">
        <v>517</v>
      </c>
      <c r="E1288" s="277">
        <v>58</v>
      </c>
      <c r="F1288" s="274">
        <v>1682000000</v>
      </c>
      <c r="G1288" s="273" t="s">
        <v>512</v>
      </c>
    </row>
    <row r="1289" spans="1:7">
      <c r="A1289" s="273">
        <v>1294</v>
      </c>
      <c r="B1289" s="273" t="s">
        <v>513</v>
      </c>
      <c r="C1289" s="276">
        <v>38144</v>
      </c>
      <c r="D1289" s="273" t="s">
        <v>517</v>
      </c>
      <c r="E1289" s="277">
        <v>19</v>
      </c>
      <c r="F1289" s="274">
        <v>180500000</v>
      </c>
      <c r="G1289" s="273" t="s">
        <v>490</v>
      </c>
    </row>
    <row r="1290" spans="1:7">
      <c r="A1290" s="273">
        <v>1295</v>
      </c>
      <c r="B1290" s="273" t="s">
        <v>508</v>
      </c>
      <c r="C1290" s="276">
        <v>38463</v>
      </c>
      <c r="D1290" s="273" t="s">
        <v>519</v>
      </c>
      <c r="E1290" s="277">
        <v>35</v>
      </c>
      <c r="F1290" s="274">
        <v>1225000000</v>
      </c>
      <c r="G1290" s="273" t="s">
        <v>494</v>
      </c>
    </row>
    <row r="1291" spans="1:7">
      <c r="A1291" s="273">
        <v>1296</v>
      </c>
      <c r="B1291" s="273" t="s">
        <v>510</v>
      </c>
      <c r="C1291" s="276">
        <v>38320</v>
      </c>
      <c r="D1291" s="273" t="s">
        <v>511</v>
      </c>
      <c r="E1291" s="277">
        <v>80</v>
      </c>
      <c r="F1291" s="274">
        <v>7680000000</v>
      </c>
      <c r="G1291" s="273" t="s">
        <v>490</v>
      </c>
    </row>
    <row r="1292" spans="1:7">
      <c r="A1292" s="273">
        <v>1297</v>
      </c>
      <c r="B1292" s="273" t="s">
        <v>518</v>
      </c>
      <c r="C1292" s="276">
        <v>38012</v>
      </c>
      <c r="D1292" s="273" t="s">
        <v>517</v>
      </c>
      <c r="E1292" s="277">
        <v>26</v>
      </c>
      <c r="F1292" s="274">
        <v>338000000</v>
      </c>
      <c r="G1292" s="273" t="s">
        <v>494</v>
      </c>
    </row>
    <row r="1293" spans="1:7">
      <c r="A1293" s="273">
        <v>1298</v>
      </c>
      <c r="B1293" s="273" t="s">
        <v>515</v>
      </c>
      <c r="C1293" s="276">
        <v>38540</v>
      </c>
      <c r="D1293" s="273" t="s">
        <v>509</v>
      </c>
      <c r="E1293" s="277">
        <v>93</v>
      </c>
      <c r="F1293" s="274">
        <v>1729800000</v>
      </c>
      <c r="G1293" s="273" t="s">
        <v>490</v>
      </c>
    </row>
    <row r="1294" spans="1:7">
      <c r="A1294" s="273">
        <v>1299</v>
      </c>
      <c r="B1294" s="273" t="s">
        <v>516</v>
      </c>
      <c r="C1294" s="276">
        <v>38661</v>
      </c>
      <c r="D1294" s="273" t="s">
        <v>517</v>
      </c>
      <c r="E1294" s="277">
        <v>29</v>
      </c>
      <c r="F1294" s="274">
        <v>420500000</v>
      </c>
      <c r="G1294" s="273" t="s">
        <v>512</v>
      </c>
    </row>
    <row r="1295" spans="1:7">
      <c r="A1295" s="273">
        <v>1300</v>
      </c>
      <c r="B1295" s="273" t="s">
        <v>516</v>
      </c>
      <c r="C1295" s="276">
        <v>38100</v>
      </c>
      <c r="D1295" s="273" t="s">
        <v>511</v>
      </c>
      <c r="E1295" s="277">
        <v>88</v>
      </c>
      <c r="F1295" s="274">
        <v>9292800000</v>
      </c>
      <c r="G1295" s="273" t="s">
        <v>512</v>
      </c>
    </row>
    <row r="1296" spans="1:7">
      <c r="A1296" s="273">
        <v>1301</v>
      </c>
      <c r="B1296" s="273" t="s">
        <v>522</v>
      </c>
      <c r="C1296" s="276">
        <v>38947</v>
      </c>
      <c r="D1296" s="273" t="s">
        <v>517</v>
      </c>
      <c r="E1296" s="277">
        <v>5</v>
      </c>
      <c r="F1296" s="274">
        <v>12500000</v>
      </c>
      <c r="G1296" s="273" t="s">
        <v>487</v>
      </c>
    </row>
    <row r="1297" spans="1:7">
      <c r="A1297" s="273">
        <v>1302</v>
      </c>
      <c r="B1297" s="273" t="s">
        <v>516</v>
      </c>
      <c r="C1297" s="276">
        <v>38573</v>
      </c>
      <c r="D1297" s="273" t="s">
        <v>519</v>
      </c>
      <c r="E1297" s="277">
        <v>64</v>
      </c>
      <c r="F1297" s="274">
        <v>4096000000</v>
      </c>
      <c r="G1297" s="273" t="s">
        <v>490</v>
      </c>
    </row>
    <row r="1298" spans="1:7">
      <c r="A1298" s="273">
        <v>1303</v>
      </c>
      <c r="B1298" s="273" t="s">
        <v>520</v>
      </c>
      <c r="C1298" s="276">
        <v>38716</v>
      </c>
      <c r="D1298" s="273" t="s">
        <v>509</v>
      </c>
      <c r="E1298" s="277">
        <v>38</v>
      </c>
      <c r="F1298" s="274">
        <v>288800000</v>
      </c>
      <c r="G1298" s="273" t="s">
        <v>487</v>
      </c>
    </row>
    <row r="1299" spans="1:7">
      <c r="A1299" s="273">
        <v>1304</v>
      </c>
      <c r="B1299" s="273" t="s">
        <v>522</v>
      </c>
      <c r="C1299" s="276">
        <v>38276</v>
      </c>
      <c r="D1299" s="273" t="s">
        <v>511</v>
      </c>
      <c r="E1299" s="277">
        <v>21</v>
      </c>
      <c r="F1299" s="274">
        <v>529200000</v>
      </c>
      <c r="G1299" s="273" t="s">
        <v>490</v>
      </c>
    </row>
    <row r="1300" spans="1:7">
      <c r="A1300" s="273">
        <v>1305</v>
      </c>
      <c r="B1300" s="273" t="s">
        <v>510</v>
      </c>
      <c r="C1300" s="276">
        <v>38551</v>
      </c>
      <c r="D1300" s="273" t="s">
        <v>517</v>
      </c>
      <c r="E1300" s="277">
        <v>61</v>
      </c>
      <c r="F1300" s="274">
        <v>1860500000</v>
      </c>
      <c r="G1300" s="273" t="s">
        <v>490</v>
      </c>
    </row>
    <row r="1301" spans="1:7">
      <c r="A1301" s="273">
        <v>1306</v>
      </c>
      <c r="B1301" s="273" t="s">
        <v>515</v>
      </c>
      <c r="C1301" s="276">
        <v>38111</v>
      </c>
      <c r="D1301" s="273" t="s">
        <v>517</v>
      </c>
      <c r="E1301" s="277">
        <v>53</v>
      </c>
      <c r="F1301" s="274">
        <v>1404500000</v>
      </c>
      <c r="G1301" s="273" t="s">
        <v>490</v>
      </c>
    </row>
    <row r="1302" spans="1:7">
      <c r="A1302" s="273">
        <v>1307</v>
      </c>
      <c r="B1302" s="273" t="s">
        <v>508</v>
      </c>
      <c r="C1302" s="276">
        <v>38749</v>
      </c>
      <c r="D1302" s="273" t="s">
        <v>519</v>
      </c>
      <c r="E1302" s="277">
        <v>28</v>
      </c>
      <c r="F1302" s="274">
        <v>784000000</v>
      </c>
      <c r="G1302" s="273" t="s">
        <v>487</v>
      </c>
    </row>
    <row r="1303" spans="1:7">
      <c r="A1303" s="273">
        <v>1308</v>
      </c>
      <c r="B1303" s="273" t="s">
        <v>515</v>
      </c>
      <c r="C1303" s="276">
        <v>38958</v>
      </c>
      <c r="D1303" s="273" t="s">
        <v>519</v>
      </c>
      <c r="E1303" s="277">
        <v>39</v>
      </c>
      <c r="F1303" s="274">
        <v>1521000000</v>
      </c>
      <c r="G1303" s="273" t="s">
        <v>487</v>
      </c>
    </row>
    <row r="1304" spans="1:7">
      <c r="A1304" s="273">
        <v>1309</v>
      </c>
      <c r="B1304" s="273" t="s">
        <v>515</v>
      </c>
      <c r="C1304" s="276">
        <v>39024</v>
      </c>
      <c r="D1304" s="273" t="s">
        <v>509</v>
      </c>
      <c r="E1304" s="277">
        <v>89</v>
      </c>
      <c r="F1304" s="274">
        <v>1584200000</v>
      </c>
      <c r="G1304" s="273" t="s">
        <v>490</v>
      </c>
    </row>
    <row r="1305" spans="1:7">
      <c r="A1305" s="273">
        <v>1310</v>
      </c>
      <c r="B1305" s="273" t="s">
        <v>508</v>
      </c>
      <c r="C1305" s="276">
        <v>38100</v>
      </c>
      <c r="D1305" s="273" t="s">
        <v>511</v>
      </c>
      <c r="E1305" s="277">
        <v>72</v>
      </c>
      <c r="F1305" s="274">
        <v>6220800000</v>
      </c>
      <c r="G1305" s="273" t="s">
        <v>494</v>
      </c>
    </row>
    <row r="1306" spans="1:7">
      <c r="A1306" s="273">
        <v>1311</v>
      </c>
      <c r="B1306" s="273" t="s">
        <v>516</v>
      </c>
      <c r="C1306" s="276">
        <v>38221</v>
      </c>
      <c r="D1306" s="273" t="s">
        <v>509</v>
      </c>
      <c r="E1306" s="277">
        <v>63</v>
      </c>
      <c r="F1306" s="274">
        <v>793800000</v>
      </c>
      <c r="G1306" s="273" t="s">
        <v>494</v>
      </c>
    </row>
    <row r="1307" spans="1:7">
      <c r="A1307" s="273">
        <v>1312</v>
      </c>
      <c r="B1307" s="273" t="s">
        <v>518</v>
      </c>
      <c r="C1307" s="276">
        <v>39079</v>
      </c>
      <c r="D1307" s="273" t="s">
        <v>511</v>
      </c>
      <c r="E1307" s="277">
        <v>47</v>
      </c>
      <c r="F1307" s="274">
        <v>2650800000</v>
      </c>
      <c r="G1307" s="273" t="s">
        <v>490</v>
      </c>
    </row>
    <row r="1308" spans="1:7">
      <c r="A1308" s="273">
        <v>1313</v>
      </c>
      <c r="B1308" s="273" t="s">
        <v>513</v>
      </c>
      <c r="C1308" s="276">
        <v>38540</v>
      </c>
      <c r="D1308" s="273" t="s">
        <v>519</v>
      </c>
      <c r="E1308" s="277">
        <v>8</v>
      </c>
      <c r="F1308" s="274">
        <v>64000000</v>
      </c>
      <c r="G1308" s="273" t="s">
        <v>512</v>
      </c>
    </row>
    <row r="1309" spans="1:7">
      <c r="A1309" s="273">
        <v>1314</v>
      </c>
      <c r="B1309" s="273" t="s">
        <v>508</v>
      </c>
      <c r="C1309" s="276">
        <v>38298</v>
      </c>
      <c r="D1309" s="273" t="s">
        <v>509</v>
      </c>
      <c r="E1309" s="277">
        <v>88</v>
      </c>
      <c r="F1309" s="274">
        <v>1548800000</v>
      </c>
      <c r="G1309" s="273" t="s">
        <v>487</v>
      </c>
    </row>
    <row r="1310" spans="1:7">
      <c r="A1310" s="273">
        <v>1315</v>
      </c>
      <c r="B1310" s="273" t="s">
        <v>513</v>
      </c>
      <c r="C1310" s="276">
        <v>38221</v>
      </c>
      <c r="D1310" s="273" t="s">
        <v>509</v>
      </c>
      <c r="E1310" s="277">
        <v>12</v>
      </c>
      <c r="F1310" s="274">
        <v>28800000</v>
      </c>
      <c r="G1310" s="273" t="s">
        <v>512</v>
      </c>
    </row>
    <row r="1311" spans="1:7">
      <c r="A1311" s="273">
        <v>1316</v>
      </c>
      <c r="B1311" s="273" t="s">
        <v>522</v>
      </c>
      <c r="C1311" s="276">
        <v>38683</v>
      </c>
      <c r="D1311" s="273" t="s">
        <v>519</v>
      </c>
      <c r="E1311" s="277">
        <v>79</v>
      </c>
      <c r="F1311" s="274">
        <v>6241000000</v>
      </c>
      <c r="G1311" s="273" t="s">
        <v>512</v>
      </c>
    </row>
    <row r="1312" spans="1:7">
      <c r="A1312" s="273">
        <v>1317</v>
      </c>
      <c r="B1312" s="273" t="s">
        <v>516</v>
      </c>
      <c r="C1312" s="276">
        <v>38155</v>
      </c>
      <c r="D1312" s="273" t="s">
        <v>514</v>
      </c>
      <c r="E1312" s="277">
        <v>39</v>
      </c>
      <c r="F1312" s="274">
        <v>304200000</v>
      </c>
      <c r="G1312" s="273" t="s">
        <v>494</v>
      </c>
    </row>
    <row r="1313" spans="1:7">
      <c r="A1313" s="273">
        <v>1318</v>
      </c>
      <c r="B1313" s="273" t="s">
        <v>522</v>
      </c>
      <c r="C1313" s="276">
        <v>38760</v>
      </c>
      <c r="D1313" s="273" t="s">
        <v>519</v>
      </c>
      <c r="E1313" s="277">
        <v>61</v>
      </c>
      <c r="F1313" s="274">
        <v>3721000000</v>
      </c>
      <c r="G1313" s="273" t="s">
        <v>490</v>
      </c>
    </row>
    <row r="1314" spans="1:7">
      <c r="A1314" s="273">
        <v>1319</v>
      </c>
      <c r="B1314" s="273" t="s">
        <v>522</v>
      </c>
      <c r="C1314" s="276">
        <v>38980</v>
      </c>
      <c r="D1314" s="273" t="s">
        <v>509</v>
      </c>
      <c r="E1314" s="277">
        <v>12</v>
      </c>
      <c r="F1314" s="274">
        <v>28800000</v>
      </c>
      <c r="G1314" s="273" t="s">
        <v>490</v>
      </c>
    </row>
    <row r="1315" spans="1:7">
      <c r="A1315" s="273">
        <v>1320</v>
      </c>
      <c r="B1315" s="273" t="s">
        <v>515</v>
      </c>
      <c r="C1315" s="276">
        <v>38298</v>
      </c>
      <c r="D1315" s="273" t="s">
        <v>519</v>
      </c>
      <c r="E1315" s="277">
        <v>25</v>
      </c>
      <c r="F1315" s="274">
        <v>625000000</v>
      </c>
      <c r="G1315" s="273" t="s">
        <v>487</v>
      </c>
    </row>
    <row r="1316" spans="1:7">
      <c r="A1316" s="273">
        <v>1321</v>
      </c>
      <c r="B1316" s="273" t="s">
        <v>523</v>
      </c>
      <c r="C1316" s="276">
        <v>38683</v>
      </c>
      <c r="D1316" s="273" t="s">
        <v>511</v>
      </c>
      <c r="E1316" s="277">
        <v>82</v>
      </c>
      <c r="F1316" s="274">
        <v>8068800000</v>
      </c>
      <c r="G1316" s="273" t="s">
        <v>494</v>
      </c>
    </row>
    <row r="1317" spans="1:7">
      <c r="A1317" s="273">
        <v>1322</v>
      </c>
      <c r="B1317" s="273" t="s">
        <v>513</v>
      </c>
      <c r="C1317" s="276">
        <v>38342</v>
      </c>
      <c r="D1317" s="273" t="s">
        <v>519</v>
      </c>
      <c r="E1317" s="277">
        <v>4</v>
      </c>
      <c r="F1317" s="274">
        <v>16000000</v>
      </c>
      <c r="G1317" s="273" t="s">
        <v>490</v>
      </c>
    </row>
    <row r="1318" spans="1:7">
      <c r="A1318" s="273">
        <v>1323</v>
      </c>
      <c r="B1318" s="273" t="s">
        <v>513</v>
      </c>
      <c r="C1318" s="276">
        <v>39068</v>
      </c>
      <c r="D1318" s="273" t="s">
        <v>514</v>
      </c>
      <c r="E1318" s="277">
        <v>22</v>
      </c>
      <c r="F1318" s="274">
        <v>96800000</v>
      </c>
      <c r="G1318" s="273" t="s">
        <v>494</v>
      </c>
    </row>
    <row r="1319" spans="1:7">
      <c r="A1319" s="273">
        <v>1324</v>
      </c>
      <c r="B1319" s="273" t="s">
        <v>513</v>
      </c>
      <c r="C1319" s="276">
        <v>38991</v>
      </c>
      <c r="D1319" s="273" t="s">
        <v>519</v>
      </c>
      <c r="E1319" s="277">
        <v>81</v>
      </c>
      <c r="F1319" s="274">
        <v>6561000000</v>
      </c>
      <c r="G1319" s="273" t="s">
        <v>512</v>
      </c>
    </row>
    <row r="1320" spans="1:7">
      <c r="A1320" s="273">
        <v>1325</v>
      </c>
      <c r="B1320" s="273" t="s">
        <v>515</v>
      </c>
      <c r="C1320" s="276">
        <v>38408</v>
      </c>
      <c r="D1320" s="273" t="s">
        <v>517</v>
      </c>
      <c r="E1320" s="277">
        <v>34</v>
      </c>
      <c r="F1320" s="274">
        <v>578000000</v>
      </c>
      <c r="G1320" s="273" t="s">
        <v>494</v>
      </c>
    </row>
    <row r="1321" spans="1:7">
      <c r="A1321" s="273">
        <v>1326</v>
      </c>
      <c r="B1321" s="273" t="s">
        <v>513</v>
      </c>
      <c r="C1321" s="276">
        <v>38309</v>
      </c>
      <c r="D1321" s="273" t="s">
        <v>519</v>
      </c>
      <c r="E1321" s="277">
        <v>89</v>
      </c>
      <c r="F1321" s="274">
        <v>7921000000</v>
      </c>
      <c r="G1321" s="273" t="s">
        <v>487</v>
      </c>
    </row>
    <row r="1322" spans="1:7">
      <c r="A1322" s="273">
        <v>1327</v>
      </c>
      <c r="B1322" s="273" t="s">
        <v>515</v>
      </c>
      <c r="C1322" s="276">
        <v>38386</v>
      </c>
      <c r="D1322" s="273" t="s">
        <v>519</v>
      </c>
      <c r="E1322" s="277">
        <v>6</v>
      </c>
      <c r="F1322" s="274">
        <v>36000000</v>
      </c>
      <c r="G1322" s="273" t="s">
        <v>512</v>
      </c>
    </row>
    <row r="1323" spans="1:7">
      <c r="A1323" s="273">
        <v>1328</v>
      </c>
      <c r="B1323" s="273" t="s">
        <v>522</v>
      </c>
      <c r="C1323" s="276">
        <v>38529</v>
      </c>
      <c r="D1323" s="273" t="s">
        <v>517</v>
      </c>
      <c r="E1323" s="277">
        <v>78</v>
      </c>
      <c r="F1323" s="274">
        <v>3042000000</v>
      </c>
      <c r="G1323" s="273" t="s">
        <v>494</v>
      </c>
    </row>
    <row r="1324" spans="1:7">
      <c r="A1324" s="273">
        <v>1329</v>
      </c>
      <c r="B1324" s="273" t="s">
        <v>523</v>
      </c>
      <c r="C1324" s="276">
        <v>38485</v>
      </c>
      <c r="D1324" s="273" t="s">
        <v>509</v>
      </c>
      <c r="E1324" s="277">
        <v>9</v>
      </c>
      <c r="F1324" s="274">
        <v>16200000</v>
      </c>
      <c r="G1324" s="273" t="s">
        <v>494</v>
      </c>
    </row>
    <row r="1325" spans="1:7">
      <c r="A1325" s="273">
        <v>1330</v>
      </c>
      <c r="B1325" s="273" t="s">
        <v>518</v>
      </c>
      <c r="C1325" s="276">
        <v>39079</v>
      </c>
      <c r="D1325" s="273" t="s">
        <v>519</v>
      </c>
      <c r="E1325" s="277">
        <v>9</v>
      </c>
      <c r="F1325" s="274">
        <v>81000000</v>
      </c>
      <c r="G1325" s="273" t="s">
        <v>487</v>
      </c>
    </row>
    <row r="1326" spans="1:7">
      <c r="A1326" s="273">
        <v>1331</v>
      </c>
      <c r="B1326" s="273" t="s">
        <v>518</v>
      </c>
      <c r="C1326" s="276">
        <v>38826</v>
      </c>
      <c r="D1326" s="273" t="s">
        <v>511</v>
      </c>
      <c r="E1326" s="277">
        <v>73</v>
      </c>
      <c r="F1326" s="274">
        <v>6394800000</v>
      </c>
      <c r="G1326" s="273" t="s">
        <v>487</v>
      </c>
    </row>
    <row r="1327" spans="1:7">
      <c r="A1327" s="273">
        <v>1332</v>
      </c>
      <c r="B1327" s="273" t="s">
        <v>508</v>
      </c>
      <c r="C1327" s="276">
        <v>38001</v>
      </c>
      <c r="D1327" s="273" t="s">
        <v>509</v>
      </c>
      <c r="E1327" s="277">
        <v>13</v>
      </c>
      <c r="F1327" s="274">
        <v>33800000</v>
      </c>
      <c r="G1327" s="273" t="s">
        <v>512</v>
      </c>
    </row>
    <row r="1328" spans="1:7">
      <c r="A1328" s="273">
        <v>1333</v>
      </c>
      <c r="B1328" s="273" t="s">
        <v>516</v>
      </c>
      <c r="C1328" s="276">
        <v>38419</v>
      </c>
      <c r="D1328" s="273" t="s">
        <v>517</v>
      </c>
      <c r="E1328" s="277">
        <v>14</v>
      </c>
      <c r="F1328" s="274">
        <v>98000000</v>
      </c>
      <c r="G1328" s="273" t="s">
        <v>512</v>
      </c>
    </row>
    <row r="1329" spans="1:7">
      <c r="A1329" s="273">
        <v>1334</v>
      </c>
      <c r="B1329" s="273" t="s">
        <v>508</v>
      </c>
      <c r="C1329" s="276">
        <v>38496</v>
      </c>
      <c r="D1329" s="273" t="s">
        <v>514</v>
      </c>
      <c r="E1329" s="277">
        <v>33</v>
      </c>
      <c r="F1329" s="274">
        <v>217800000</v>
      </c>
      <c r="G1329" s="273" t="s">
        <v>512</v>
      </c>
    </row>
    <row r="1330" spans="1:7">
      <c r="A1330" s="273">
        <v>1335</v>
      </c>
      <c r="B1330" s="273" t="s">
        <v>508</v>
      </c>
      <c r="C1330" s="276">
        <v>38078</v>
      </c>
      <c r="D1330" s="273" t="s">
        <v>511</v>
      </c>
      <c r="E1330" s="277">
        <v>17</v>
      </c>
      <c r="F1330" s="274">
        <v>346800000</v>
      </c>
      <c r="G1330" s="273" t="s">
        <v>487</v>
      </c>
    </row>
    <row r="1331" spans="1:7">
      <c r="A1331" s="273">
        <v>1336</v>
      </c>
      <c r="B1331" s="273" t="s">
        <v>510</v>
      </c>
      <c r="C1331" s="276">
        <v>38903</v>
      </c>
      <c r="D1331" s="273" t="s">
        <v>509</v>
      </c>
      <c r="E1331" s="277">
        <v>9</v>
      </c>
      <c r="F1331" s="274">
        <v>16200000</v>
      </c>
      <c r="G1331" s="273" t="s">
        <v>494</v>
      </c>
    </row>
    <row r="1332" spans="1:7">
      <c r="A1332" s="273">
        <v>1337</v>
      </c>
      <c r="B1332" s="273" t="s">
        <v>522</v>
      </c>
      <c r="C1332" s="276">
        <v>38771</v>
      </c>
      <c r="D1332" s="273" t="s">
        <v>519</v>
      </c>
      <c r="E1332" s="277">
        <v>15</v>
      </c>
      <c r="F1332" s="274">
        <v>225000000</v>
      </c>
      <c r="G1332" s="273" t="s">
        <v>512</v>
      </c>
    </row>
    <row r="1333" spans="1:7">
      <c r="A1333" s="273">
        <v>1338</v>
      </c>
      <c r="B1333" s="273" t="s">
        <v>513</v>
      </c>
      <c r="C1333" s="276">
        <v>38969</v>
      </c>
      <c r="D1333" s="273" t="s">
        <v>514</v>
      </c>
      <c r="E1333" s="277">
        <v>50</v>
      </c>
      <c r="F1333" s="274">
        <v>500000000</v>
      </c>
      <c r="G1333" s="273" t="s">
        <v>487</v>
      </c>
    </row>
    <row r="1334" spans="1:7">
      <c r="A1334" s="273">
        <v>1339</v>
      </c>
      <c r="B1334" s="273" t="s">
        <v>522</v>
      </c>
      <c r="C1334" s="276">
        <v>38298</v>
      </c>
      <c r="D1334" s="273" t="s">
        <v>514</v>
      </c>
      <c r="E1334" s="277">
        <v>13</v>
      </c>
      <c r="F1334" s="274">
        <v>33800000</v>
      </c>
      <c r="G1334" s="273" t="s">
        <v>490</v>
      </c>
    </row>
    <row r="1335" spans="1:7">
      <c r="A1335" s="273">
        <v>1340</v>
      </c>
      <c r="B1335" s="273" t="s">
        <v>510</v>
      </c>
      <c r="C1335" s="276">
        <v>38243</v>
      </c>
      <c r="D1335" s="273" t="s">
        <v>509</v>
      </c>
      <c r="E1335" s="277">
        <v>24</v>
      </c>
      <c r="F1335" s="274">
        <v>115200000</v>
      </c>
      <c r="G1335" s="273" t="s">
        <v>490</v>
      </c>
    </row>
    <row r="1336" spans="1:7">
      <c r="A1336" s="273">
        <v>1341</v>
      </c>
      <c r="B1336" s="273" t="s">
        <v>508</v>
      </c>
      <c r="C1336" s="276">
        <v>38716</v>
      </c>
      <c r="D1336" s="273" t="s">
        <v>509</v>
      </c>
      <c r="E1336" s="277">
        <v>77</v>
      </c>
      <c r="F1336" s="274">
        <v>1185800000</v>
      </c>
      <c r="G1336" s="273" t="s">
        <v>494</v>
      </c>
    </row>
    <row r="1337" spans="1:7">
      <c r="A1337" s="273">
        <v>1342</v>
      </c>
      <c r="B1337" s="273" t="s">
        <v>510</v>
      </c>
      <c r="C1337" s="276">
        <v>38848</v>
      </c>
      <c r="D1337" s="273" t="s">
        <v>519</v>
      </c>
      <c r="E1337" s="277">
        <v>21</v>
      </c>
      <c r="F1337" s="274">
        <v>441000000</v>
      </c>
      <c r="G1337" s="273" t="s">
        <v>487</v>
      </c>
    </row>
    <row r="1338" spans="1:7">
      <c r="A1338" s="273">
        <v>1343</v>
      </c>
      <c r="B1338" s="273" t="s">
        <v>523</v>
      </c>
      <c r="C1338" s="276">
        <v>38540</v>
      </c>
      <c r="D1338" s="273" t="s">
        <v>519</v>
      </c>
      <c r="E1338" s="277">
        <v>80</v>
      </c>
      <c r="F1338" s="274">
        <v>6400000000</v>
      </c>
      <c r="G1338" s="273" t="s">
        <v>512</v>
      </c>
    </row>
    <row r="1339" spans="1:7">
      <c r="A1339" s="273">
        <v>1344</v>
      </c>
      <c r="B1339" s="273" t="s">
        <v>510</v>
      </c>
      <c r="C1339" s="276">
        <v>38298</v>
      </c>
      <c r="D1339" s="273" t="s">
        <v>519</v>
      </c>
      <c r="E1339" s="277">
        <v>56</v>
      </c>
      <c r="F1339" s="274">
        <v>3136000000</v>
      </c>
      <c r="G1339" s="273" t="s">
        <v>494</v>
      </c>
    </row>
    <row r="1340" spans="1:7">
      <c r="A1340" s="273">
        <v>1345</v>
      </c>
      <c r="B1340" s="273" t="s">
        <v>518</v>
      </c>
      <c r="C1340" s="276">
        <v>38452</v>
      </c>
      <c r="D1340" s="273" t="s">
        <v>511</v>
      </c>
      <c r="E1340" s="277">
        <v>28</v>
      </c>
      <c r="F1340" s="274">
        <v>940800000</v>
      </c>
      <c r="G1340" s="273" t="s">
        <v>490</v>
      </c>
    </row>
    <row r="1341" spans="1:7">
      <c r="A1341" s="273">
        <v>1346</v>
      </c>
      <c r="B1341" s="273" t="s">
        <v>522</v>
      </c>
      <c r="C1341" s="276">
        <v>38683</v>
      </c>
      <c r="D1341" s="273" t="s">
        <v>514</v>
      </c>
      <c r="E1341" s="277">
        <v>50</v>
      </c>
      <c r="F1341" s="274">
        <v>500000000</v>
      </c>
      <c r="G1341" s="273" t="s">
        <v>512</v>
      </c>
    </row>
    <row r="1342" spans="1:7">
      <c r="A1342" s="273">
        <v>1347</v>
      </c>
      <c r="B1342" s="273" t="s">
        <v>518</v>
      </c>
      <c r="C1342" s="276">
        <v>38452</v>
      </c>
      <c r="D1342" s="273" t="s">
        <v>517</v>
      </c>
      <c r="E1342" s="277">
        <v>23</v>
      </c>
      <c r="F1342" s="274">
        <v>264500000</v>
      </c>
      <c r="G1342" s="273" t="s">
        <v>487</v>
      </c>
    </row>
    <row r="1343" spans="1:7">
      <c r="A1343" s="273">
        <v>1348</v>
      </c>
      <c r="B1343" s="273" t="s">
        <v>522</v>
      </c>
      <c r="C1343" s="276">
        <v>38144</v>
      </c>
      <c r="D1343" s="273" t="s">
        <v>509</v>
      </c>
      <c r="E1343" s="277">
        <v>77</v>
      </c>
      <c r="F1343" s="274">
        <v>1185800000</v>
      </c>
      <c r="G1343" s="273" t="s">
        <v>512</v>
      </c>
    </row>
    <row r="1344" spans="1:7">
      <c r="A1344" s="273">
        <v>1349</v>
      </c>
      <c r="B1344" s="273" t="s">
        <v>508</v>
      </c>
      <c r="C1344" s="276">
        <v>38034</v>
      </c>
      <c r="D1344" s="273" t="s">
        <v>519</v>
      </c>
      <c r="E1344" s="277">
        <v>56</v>
      </c>
      <c r="F1344" s="274">
        <v>3136000000</v>
      </c>
      <c r="G1344" s="273" t="s">
        <v>487</v>
      </c>
    </row>
    <row r="1345" spans="1:7">
      <c r="A1345" s="273">
        <v>1350</v>
      </c>
      <c r="B1345" s="273" t="s">
        <v>523</v>
      </c>
      <c r="C1345" s="276">
        <v>38826</v>
      </c>
      <c r="D1345" s="273" t="s">
        <v>509</v>
      </c>
      <c r="E1345" s="277">
        <v>26</v>
      </c>
      <c r="F1345" s="274">
        <v>135200000</v>
      </c>
      <c r="G1345" s="273" t="s">
        <v>487</v>
      </c>
    </row>
    <row r="1346" spans="1:7">
      <c r="A1346" s="273">
        <v>1351</v>
      </c>
      <c r="B1346" s="273" t="s">
        <v>513</v>
      </c>
      <c r="C1346" s="276">
        <v>38034</v>
      </c>
      <c r="D1346" s="273" t="s">
        <v>511</v>
      </c>
      <c r="E1346" s="277">
        <v>18</v>
      </c>
      <c r="F1346" s="274">
        <v>388800000</v>
      </c>
      <c r="G1346" s="273" t="s">
        <v>494</v>
      </c>
    </row>
    <row r="1347" spans="1:7">
      <c r="A1347" s="273">
        <v>1352</v>
      </c>
      <c r="B1347" s="273" t="s">
        <v>518</v>
      </c>
      <c r="C1347" s="276">
        <v>38034</v>
      </c>
      <c r="D1347" s="273" t="s">
        <v>509</v>
      </c>
      <c r="E1347" s="277">
        <v>40</v>
      </c>
      <c r="F1347" s="274">
        <v>320000000</v>
      </c>
      <c r="G1347" s="273" t="s">
        <v>494</v>
      </c>
    </row>
    <row r="1348" spans="1:7">
      <c r="A1348" s="273">
        <v>1353</v>
      </c>
      <c r="B1348" s="273" t="s">
        <v>510</v>
      </c>
      <c r="C1348" s="276">
        <v>38034</v>
      </c>
      <c r="D1348" s="273" t="s">
        <v>519</v>
      </c>
      <c r="E1348" s="277">
        <v>75</v>
      </c>
      <c r="F1348" s="274">
        <v>5625000000</v>
      </c>
      <c r="G1348" s="273" t="s">
        <v>494</v>
      </c>
    </row>
    <row r="1349" spans="1:7">
      <c r="A1349" s="273">
        <v>1354</v>
      </c>
      <c r="B1349" s="273" t="s">
        <v>516</v>
      </c>
      <c r="C1349" s="276">
        <v>38408</v>
      </c>
      <c r="D1349" s="273" t="s">
        <v>514</v>
      </c>
      <c r="E1349" s="277">
        <v>61</v>
      </c>
      <c r="F1349" s="274">
        <v>744200000</v>
      </c>
      <c r="G1349" s="273" t="s">
        <v>512</v>
      </c>
    </row>
    <row r="1350" spans="1:7">
      <c r="A1350" s="273">
        <v>1355</v>
      </c>
      <c r="B1350" s="273" t="s">
        <v>513</v>
      </c>
      <c r="C1350" s="276">
        <v>38342</v>
      </c>
      <c r="D1350" s="273" t="s">
        <v>514</v>
      </c>
      <c r="E1350" s="277">
        <v>35</v>
      </c>
      <c r="F1350" s="274">
        <v>245000000</v>
      </c>
      <c r="G1350" s="273" t="s">
        <v>490</v>
      </c>
    </row>
    <row r="1351" spans="1:7">
      <c r="A1351" s="273">
        <v>1356</v>
      </c>
      <c r="B1351" s="273" t="s">
        <v>523</v>
      </c>
      <c r="C1351" s="276">
        <v>38562</v>
      </c>
      <c r="D1351" s="273" t="s">
        <v>511</v>
      </c>
      <c r="E1351" s="277">
        <v>42</v>
      </c>
      <c r="F1351" s="274">
        <v>2116800000</v>
      </c>
      <c r="G1351" s="273" t="s">
        <v>490</v>
      </c>
    </row>
    <row r="1352" spans="1:7">
      <c r="A1352" s="273">
        <v>1357</v>
      </c>
      <c r="B1352" s="273" t="s">
        <v>510</v>
      </c>
      <c r="C1352" s="276">
        <v>38309</v>
      </c>
      <c r="D1352" s="273" t="s">
        <v>517</v>
      </c>
      <c r="E1352" s="277">
        <v>47</v>
      </c>
      <c r="F1352" s="274">
        <v>1104500000</v>
      </c>
      <c r="G1352" s="273" t="s">
        <v>494</v>
      </c>
    </row>
    <row r="1353" spans="1:7">
      <c r="A1353" s="273">
        <v>1358</v>
      </c>
      <c r="B1353" s="273" t="s">
        <v>513</v>
      </c>
      <c r="C1353" s="276">
        <v>38276</v>
      </c>
      <c r="D1353" s="273" t="s">
        <v>519</v>
      </c>
      <c r="E1353" s="277">
        <v>74</v>
      </c>
      <c r="F1353" s="274">
        <v>5476000000</v>
      </c>
      <c r="G1353" s="273" t="s">
        <v>494</v>
      </c>
    </row>
    <row r="1354" spans="1:7">
      <c r="A1354" s="273">
        <v>1359</v>
      </c>
      <c r="B1354" s="273" t="s">
        <v>513</v>
      </c>
      <c r="C1354" s="276">
        <v>38496</v>
      </c>
      <c r="D1354" s="273" t="s">
        <v>519</v>
      </c>
      <c r="E1354" s="277">
        <v>55</v>
      </c>
      <c r="F1354" s="274">
        <v>3025000000</v>
      </c>
      <c r="G1354" s="273" t="s">
        <v>490</v>
      </c>
    </row>
    <row r="1355" spans="1:7">
      <c r="A1355" s="273">
        <v>1360</v>
      </c>
      <c r="B1355" s="273" t="s">
        <v>515</v>
      </c>
      <c r="C1355" s="276">
        <v>38617</v>
      </c>
      <c r="D1355" s="273" t="s">
        <v>509</v>
      </c>
      <c r="E1355" s="277">
        <v>87</v>
      </c>
      <c r="F1355" s="274">
        <v>1513800000</v>
      </c>
      <c r="G1355" s="273" t="s">
        <v>490</v>
      </c>
    </row>
    <row r="1356" spans="1:7">
      <c r="A1356" s="273">
        <v>1361</v>
      </c>
      <c r="B1356" s="273" t="s">
        <v>513</v>
      </c>
      <c r="C1356" s="276">
        <v>38166</v>
      </c>
      <c r="D1356" s="273" t="s">
        <v>511</v>
      </c>
      <c r="E1356" s="277">
        <v>75</v>
      </c>
      <c r="F1356" s="274">
        <v>6750000000</v>
      </c>
      <c r="G1356" s="273" t="s">
        <v>494</v>
      </c>
    </row>
    <row r="1357" spans="1:7">
      <c r="A1357" s="273">
        <v>1362</v>
      </c>
      <c r="B1357" s="273" t="s">
        <v>520</v>
      </c>
      <c r="C1357" s="276">
        <v>38881</v>
      </c>
      <c r="D1357" s="273" t="s">
        <v>511</v>
      </c>
      <c r="E1357" s="277">
        <v>91</v>
      </c>
      <c r="F1357" s="274">
        <v>9937200000</v>
      </c>
      <c r="G1357" s="273" t="s">
        <v>490</v>
      </c>
    </row>
    <row r="1358" spans="1:7">
      <c r="A1358" s="273">
        <v>1363</v>
      </c>
      <c r="B1358" s="273" t="s">
        <v>513</v>
      </c>
      <c r="C1358" s="276">
        <v>38705</v>
      </c>
      <c r="D1358" s="273" t="s">
        <v>509</v>
      </c>
      <c r="E1358" s="277">
        <v>79</v>
      </c>
      <c r="F1358" s="274">
        <v>1248200000</v>
      </c>
      <c r="G1358" s="273" t="s">
        <v>494</v>
      </c>
    </row>
    <row r="1359" spans="1:7">
      <c r="A1359" s="273">
        <v>1364</v>
      </c>
      <c r="B1359" s="273" t="s">
        <v>523</v>
      </c>
      <c r="C1359" s="276">
        <v>38155</v>
      </c>
      <c r="D1359" s="273" t="s">
        <v>519</v>
      </c>
      <c r="E1359" s="277">
        <v>31</v>
      </c>
      <c r="F1359" s="274">
        <v>961000000</v>
      </c>
      <c r="G1359" s="273" t="s">
        <v>512</v>
      </c>
    </row>
    <row r="1360" spans="1:7">
      <c r="A1360" s="273">
        <v>1365</v>
      </c>
      <c r="B1360" s="273" t="s">
        <v>510</v>
      </c>
      <c r="C1360" s="276">
        <v>38265</v>
      </c>
      <c r="D1360" s="273" t="s">
        <v>517</v>
      </c>
      <c r="E1360" s="277">
        <v>36</v>
      </c>
      <c r="F1360" s="274">
        <v>648000000</v>
      </c>
      <c r="G1360" s="273" t="s">
        <v>512</v>
      </c>
    </row>
    <row r="1361" spans="1:7">
      <c r="A1361" s="273">
        <v>1366</v>
      </c>
      <c r="B1361" s="273" t="s">
        <v>522</v>
      </c>
      <c r="C1361" s="276">
        <v>38166</v>
      </c>
      <c r="D1361" s="273" t="s">
        <v>519</v>
      </c>
      <c r="E1361" s="277">
        <v>80</v>
      </c>
      <c r="F1361" s="274">
        <v>6400000000</v>
      </c>
      <c r="G1361" s="273" t="s">
        <v>494</v>
      </c>
    </row>
    <row r="1362" spans="1:7">
      <c r="A1362" s="273">
        <v>1367</v>
      </c>
      <c r="B1362" s="273" t="s">
        <v>508</v>
      </c>
      <c r="C1362" s="276">
        <v>38793</v>
      </c>
      <c r="D1362" s="273" t="s">
        <v>509</v>
      </c>
      <c r="E1362" s="277">
        <v>32</v>
      </c>
      <c r="F1362" s="274">
        <v>204800000</v>
      </c>
      <c r="G1362" s="273" t="s">
        <v>487</v>
      </c>
    </row>
    <row r="1363" spans="1:7">
      <c r="A1363" s="273">
        <v>1368</v>
      </c>
      <c r="B1363" s="273" t="s">
        <v>515</v>
      </c>
      <c r="C1363" s="276">
        <v>38166</v>
      </c>
      <c r="D1363" s="273" t="s">
        <v>514</v>
      </c>
      <c r="E1363" s="277">
        <v>29</v>
      </c>
      <c r="F1363" s="274">
        <v>168200000</v>
      </c>
      <c r="G1363" s="273" t="s">
        <v>490</v>
      </c>
    </row>
    <row r="1364" spans="1:7">
      <c r="A1364" s="273">
        <v>1369</v>
      </c>
      <c r="B1364" s="273" t="s">
        <v>510</v>
      </c>
      <c r="C1364" s="276">
        <v>38485</v>
      </c>
      <c r="D1364" s="273" t="s">
        <v>511</v>
      </c>
      <c r="E1364" s="277">
        <v>64</v>
      </c>
      <c r="F1364" s="274">
        <v>4915200000</v>
      </c>
      <c r="G1364" s="273" t="s">
        <v>490</v>
      </c>
    </row>
    <row r="1365" spans="1:7">
      <c r="A1365" s="273">
        <v>1370</v>
      </c>
      <c r="B1365" s="273" t="s">
        <v>518</v>
      </c>
      <c r="C1365" s="276">
        <v>38056</v>
      </c>
      <c r="D1365" s="273" t="s">
        <v>509</v>
      </c>
      <c r="E1365" s="277">
        <v>27</v>
      </c>
      <c r="F1365" s="274">
        <v>145800000</v>
      </c>
      <c r="G1365" s="273" t="s">
        <v>490</v>
      </c>
    </row>
    <row r="1366" spans="1:7">
      <c r="A1366" s="273">
        <v>1371</v>
      </c>
      <c r="B1366" s="273" t="s">
        <v>523</v>
      </c>
      <c r="C1366" s="276">
        <v>38254</v>
      </c>
      <c r="D1366" s="273" t="s">
        <v>509</v>
      </c>
      <c r="E1366" s="277">
        <v>36</v>
      </c>
      <c r="F1366" s="274">
        <v>259200000</v>
      </c>
      <c r="G1366" s="273" t="s">
        <v>490</v>
      </c>
    </row>
    <row r="1367" spans="1:7">
      <c r="A1367" s="273">
        <v>1372</v>
      </c>
      <c r="B1367" s="273" t="s">
        <v>508</v>
      </c>
      <c r="C1367" s="276">
        <v>39057</v>
      </c>
      <c r="D1367" s="273" t="s">
        <v>519</v>
      </c>
      <c r="E1367" s="277">
        <v>36</v>
      </c>
      <c r="F1367" s="274">
        <v>1296000000</v>
      </c>
      <c r="G1367" s="273" t="s">
        <v>490</v>
      </c>
    </row>
    <row r="1368" spans="1:7">
      <c r="A1368" s="273">
        <v>1373</v>
      </c>
      <c r="B1368" s="273" t="s">
        <v>522</v>
      </c>
      <c r="C1368" s="276">
        <v>39013</v>
      </c>
      <c r="D1368" s="273" t="s">
        <v>519</v>
      </c>
      <c r="E1368" s="277">
        <v>32</v>
      </c>
      <c r="F1368" s="274">
        <v>1024000000</v>
      </c>
      <c r="G1368" s="273" t="s">
        <v>494</v>
      </c>
    </row>
    <row r="1369" spans="1:7">
      <c r="A1369" s="273">
        <v>1374</v>
      </c>
      <c r="B1369" s="273" t="s">
        <v>518</v>
      </c>
      <c r="C1369" s="276">
        <v>38958</v>
      </c>
      <c r="D1369" s="273" t="s">
        <v>519</v>
      </c>
      <c r="E1369" s="277">
        <v>9</v>
      </c>
      <c r="F1369" s="274">
        <v>81000000</v>
      </c>
      <c r="G1369" s="273" t="s">
        <v>487</v>
      </c>
    </row>
    <row r="1370" spans="1:7">
      <c r="A1370" s="273">
        <v>1375</v>
      </c>
      <c r="B1370" s="273" t="s">
        <v>515</v>
      </c>
      <c r="C1370" s="276">
        <v>38859</v>
      </c>
      <c r="D1370" s="273" t="s">
        <v>511</v>
      </c>
      <c r="E1370" s="277">
        <v>78</v>
      </c>
      <c r="F1370" s="274">
        <v>7300800000</v>
      </c>
      <c r="G1370" s="273" t="s">
        <v>487</v>
      </c>
    </row>
    <row r="1371" spans="1:7">
      <c r="A1371" s="273">
        <v>1376</v>
      </c>
      <c r="B1371" s="273" t="s">
        <v>515</v>
      </c>
      <c r="C1371" s="276">
        <v>38375</v>
      </c>
      <c r="D1371" s="273" t="s">
        <v>514</v>
      </c>
      <c r="E1371" s="277">
        <v>55</v>
      </c>
      <c r="F1371" s="274">
        <v>605000000</v>
      </c>
      <c r="G1371" s="273" t="s">
        <v>490</v>
      </c>
    </row>
    <row r="1372" spans="1:7">
      <c r="A1372" s="273">
        <v>1377</v>
      </c>
      <c r="B1372" s="273" t="s">
        <v>510</v>
      </c>
      <c r="C1372" s="276">
        <v>38221</v>
      </c>
      <c r="D1372" s="273" t="s">
        <v>519</v>
      </c>
      <c r="E1372" s="277">
        <v>79</v>
      </c>
      <c r="F1372" s="274">
        <v>6241000000</v>
      </c>
      <c r="G1372" s="273" t="s">
        <v>494</v>
      </c>
    </row>
    <row r="1373" spans="1:7">
      <c r="A1373" s="273">
        <v>1378</v>
      </c>
      <c r="B1373" s="273" t="s">
        <v>510</v>
      </c>
      <c r="C1373" s="276">
        <v>37990</v>
      </c>
      <c r="D1373" s="273" t="s">
        <v>517</v>
      </c>
      <c r="E1373" s="277">
        <v>9</v>
      </c>
      <c r="F1373" s="274">
        <v>40500000</v>
      </c>
      <c r="G1373" s="273" t="s">
        <v>494</v>
      </c>
    </row>
    <row r="1374" spans="1:7">
      <c r="A1374" s="273">
        <v>1379</v>
      </c>
      <c r="B1374" s="273" t="s">
        <v>508</v>
      </c>
      <c r="C1374" s="276">
        <v>39068</v>
      </c>
      <c r="D1374" s="273" t="s">
        <v>511</v>
      </c>
      <c r="E1374" s="277">
        <v>4</v>
      </c>
      <c r="F1374" s="274">
        <v>19200000</v>
      </c>
      <c r="G1374" s="273" t="s">
        <v>490</v>
      </c>
    </row>
    <row r="1375" spans="1:7">
      <c r="A1375" s="273">
        <v>1380</v>
      </c>
      <c r="B1375" s="273" t="s">
        <v>510</v>
      </c>
      <c r="C1375" s="276">
        <v>38826</v>
      </c>
      <c r="D1375" s="273" t="s">
        <v>519</v>
      </c>
      <c r="E1375" s="277">
        <v>6</v>
      </c>
      <c r="F1375" s="274">
        <v>36000000</v>
      </c>
      <c r="G1375" s="273" t="s">
        <v>512</v>
      </c>
    </row>
    <row r="1376" spans="1:7">
      <c r="A1376" s="273">
        <v>1381</v>
      </c>
      <c r="B1376" s="273" t="s">
        <v>523</v>
      </c>
      <c r="C1376" s="276">
        <v>38496</v>
      </c>
      <c r="D1376" s="273" t="s">
        <v>517</v>
      </c>
      <c r="E1376" s="277">
        <v>18</v>
      </c>
      <c r="F1376" s="274">
        <v>162000000</v>
      </c>
      <c r="G1376" s="273" t="s">
        <v>512</v>
      </c>
    </row>
    <row r="1377" spans="1:7">
      <c r="A1377" s="273">
        <v>1382</v>
      </c>
      <c r="B1377" s="273" t="s">
        <v>515</v>
      </c>
      <c r="C1377" s="276">
        <v>38650</v>
      </c>
      <c r="D1377" s="273" t="s">
        <v>517</v>
      </c>
      <c r="E1377" s="277">
        <v>14</v>
      </c>
      <c r="F1377" s="274">
        <v>98000000</v>
      </c>
      <c r="G1377" s="273" t="s">
        <v>490</v>
      </c>
    </row>
    <row r="1378" spans="1:7">
      <c r="A1378" s="273">
        <v>1383</v>
      </c>
      <c r="B1378" s="273" t="s">
        <v>518</v>
      </c>
      <c r="C1378" s="276">
        <v>38947</v>
      </c>
      <c r="D1378" s="273" t="s">
        <v>509</v>
      </c>
      <c r="E1378" s="277">
        <v>91</v>
      </c>
      <c r="F1378" s="274">
        <v>1656200000</v>
      </c>
      <c r="G1378" s="273" t="s">
        <v>487</v>
      </c>
    </row>
    <row r="1379" spans="1:7">
      <c r="A1379" s="273">
        <v>1384</v>
      </c>
      <c r="B1379" s="273" t="s">
        <v>515</v>
      </c>
      <c r="C1379" s="276">
        <v>38694</v>
      </c>
      <c r="D1379" s="273" t="s">
        <v>517</v>
      </c>
      <c r="E1379" s="277">
        <v>74</v>
      </c>
      <c r="F1379" s="274">
        <v>2738000000</v>
      </c>
      <c r="G1379" s="273" t="s">
        <v>494</v>
      </c>
    </row>
    <row r="1380" spans="1:7">
      <c r="A1380" s="273">
        <v>1385</v>
      </c>
      <c r="B1380" s="273" t="s">
        <v>508</v>
      </c>
      <c r="C1380" s="276">
        <v>38199</v>
      </c>
      <c r="D1380" s="273" t="s">
        <v>509</v>
      </c>
      <c r="E1380" s="277">
        <v>47</v>
      </c>
      <c r="F1380" s="274">
        <v>441800000</v>
      </c>
      <c r="G1380" s="273" t="s">
        <v>490</v>
      </c>
    </row>
    <row r="1381" spans="1:7">
      <c r="A1381" s="273">
        <v>1386</v>
      </c>
      <c r="B1381" s="273" t="s">
        <v>516</v>
      </c>
      <c r="C1381" s="276">
        <v>39024</v>
      </c>
      <c r="D1381" s="273" t="s">
        <v>511</v>
      </c>
      <c r="E1381" s="277">
        <v>28</v>
      </c>
      <c r="F1381" s="274">
        <v>940800000</v>
      </c>
      <c r="G1381" s="273" t="s">
        <v>494</v>
      </c>
    </row>
    <row r="1382" spans="1:7">
      <c r="A1382" s="273">
        <v>1387</v>
      </c>
      <c r="B1382" s="273" t="s">
        <v>516</v>
      </c>
      <c r="C1382" s="276">
        <v>38980</v>
      </c>
      <c r="D1382" s="273" t="s">
        <v>517</v>
      </c>
      <c r="E1382" s="277">
        <v>21</v>
      </c>
      <c r="F1382" s="274">
        <v>220500000</v>
      </c>
      <c r="G1382" s="273" t="s">
        <v>490</v>
      </c>
    </row>
    <row r="1383" spans="1:7">
      <c r="A1383" s="273">
        <v>1388</v>
      </c>
      <c r="B1383" s="273" t="s">
        <v>518</v>
      </c>
      <c r="C1383" s="276">
        <v>38441</v>
      </c>
      <c r="D1383" s="273" t="s">
        <v>511</v>
      </c>
      <c r="E1383" s="277">
        <v>52</v>
      </c>
      <c r="F1383" s="274">
        <v>3244800000</v>
      </c>
      <c r="G1383" s="273" t="s">
        <v>494</v>
      </c>
    </row>
    <row r="1384" spans="1:7">
      <c r="A1384" s="273">
        <v>1389</v>
      </c>
      <c r="B1384" s="273" t="s">
        <v>515</v>
      </c>
      <c r="C1384" s="276">
        <v>38166</v>
      </c>
      <c r="D1384" s="273" t="s">
        <v>514</v>
      </c>
      <c r="E1384" s="277">
        <v>33</v>
      </c>
      <c r="F1384" s="274">
        <v>217800000</v>
      </c>
      <c r="G1384" s="273" t="s">
        <v>494</v>
      </c>
    </row>
    <row r="1385" spans="1:7">
      <c r="A1385" s="273">
        <v>1390</v>
      </c>
      <c r="B1385" s="273" t="s">
        <v>516</v>
      </c>
      <c r="C1385" s="276">
        <v>38023</v>
      </c>
      <c r="D1385" s="273" t="s">
        <v>519</v>
      </c>
      <c r="E1385" s="277">
        <v>-7</v>
      </c>
      <c r="F1385" s="274">
        <v>49000000</v>
      </c>
      <c r="G1385" s="273" t="s">
        <v>487</v>
      </c>
    </row>
    <row r="1386" spans="1:7">
      <c r="A1386" s="273">
        <v>1391</v>
      </c>
      <c r="B1386" s="273" t="s">
        <v>518</v>
      </c>
      <c r="C1386" s="276">
        <v>38078</v>
      </c>
      <c r="D1386" s="273" t="s">
        <v>509</v>
      </c>
      <c r="E1386" s="277">
        <v>12</v>
      </c>
      <c r="F1386" s="274">
        <v>28800000</v>
      </c>
      <c r="G1386" s="273" t="s">
        <v>494</v>
      </c>
    </row>
    <row r="1387" spans="1:7">
      <c r="A1387" s="273">
        <v>1392</v>
      </c>
      <c r="B1387" s="273" t="s">
        <v>515</v>
      </c>
      <c r="C1387" s="276">
        <v>38045</v>
      </c>
      <c r="D1387" s="273" t="s">
        <v>517</v>
      </c>
      <c r="E1387" s="277">
        <v>1</v>
      </c>
      <c r="F1387" s="274">
        <v>500000</v>
      </c>
      <c r="G1387" s="273" t="s">
        <v>494</v>
      </c>
    </row>
    <row r="1388" spans="1:7">
      <c r="A1388" s="273">
        <v>1393</v>
      </c>
      <c r="B1388" s="273" t="s">
        <v>508</v>
      </c>
      <c r="C1388" s="276">
        <v>38012</v>
      </c>
      <c r="D1388" s="273" t="s">
        <v>519</v>
      </c>
      <c r="E1388" s="277">
        <v>56</v>
      </c>
      <c r="F1388" s="274">
        <v>3136000000</v>
      </c>
      <c r="G1388" s="273" t="s">
        <v>494</v>
      </c>
    </row>
    <row r="1389" spans="1:7">
      <c r="A1389" s="273">
        <v>1394</v>
      </c>
      <c r="B1389" s="273" t="s">
        <v>518</v>
      </c>
      <c r="C1389" s="276">
        <v>38529</v>
      </c>
      <c r="D1389" s="273" t="s">
        <v>511</v>
      </c>
      <c r="E1389" s="277">
        <v>34</v>
      </c>
      <c r="F1389" s="274">
        <v>1387200000</v>
      </c>
      <c r="G1389" s="273" t="s">
        <v>494</v>
      </c>
    </row>
    <row r="1390" spans="1:7">
      <c r="A1390" s="273">
        <v>1395</v>
      </c>
      <c r="B1390" s="273" t="s">
        <v>523</v>
      </c>
      <c r="C1390" s="276">
        <v>38408</v>
      </c>
      <c r="D1390" s="273" t="s">
        <v>511</v>
      </c>
      <c r="E1390" s="277">
        <v>83</v>
      </c>
      <c r="F1390" s="274">
        <v>8266800000</v>
      </c>
      <c r="G1390" s="273" t="s">
        <v>512</v>
      </c>
    </row>
    <row r="1391" spans="1:7">
      <c r="A1391" s="273">
        <v>1396</v>
      </c>
      <c r="B1391" s="273" t="s">
        <v>516</v>
      </c>
      <c r="C1391" s="276">
        <v>38430</v>
      </c>
      <c r="D1391" s="273" t="s">
        <v>517</v>
      </c>
      <c r="E1391" s="277">
        <v>-4</v>
      </c>
      <c r="F1391" s="274">
        <v>8000000</v>
      </c>
      <c r="G1391" s="273" t="s">
        <v>494</v>
      </c>
    </row>
    <row r="1392" spans="1:7">
      <c r="A1392" s="273">
        <v>1397</v>
      </c>
      <c r="B1392" s="273" t="s">
        <v>518</v>
      </c>
      <c r="C1392" s="276">
        <v>38386</v>
      </c>
      <c r="D1392" s="273" t="s">
        <v>511</v>
      </c>
      <c r="E1392" s="277">
        <v>9</v>
      </c>
      <c r="F1392" s="274">
        <v>97200000</v>
      </c>
      <c r="G1392" s="273" t="s">
        <v>494</v>
      </c>
    </row>
    <row r="1393" spans="1:7">
      <c r="A1393" s="273">
        <v>1398</v>
      </c>
      <c r="B1393" s="273" t="s">
        <v>510</v>
      </c>
      <c r="C1393" s="276">
        <v>38122</v>
      </c>
      <c r="D1393" s="273" t="s">
        <v>517</v>
      </c>
      <c r="E1393" s="277">
        <v>64</v>
      </c>
      <c r="F1393" s="274">
        <v>2048000000</v>
      </c>
      <c r="G1393" s="273" t="s">
        <v>490</v>
      </c>
    </row>
    <row r="1394" spans="1:7">
      <c r="A1394" s="273">
        <v>1399</v>
      </c>
      <c r="B1394" s="273" t="s">
        <v>523</v>
      </c>
      <c r="C1394" s="276">
        <v>38122</v>
      </c>
      <c r="D1394" s="273" t="s">
        <v>509</v>
      </c>
      <c r="E1394" s="277">
        <v>13</v>
      </c>
      <c r="F1394" s="274">
        <v>33800000</v>
      </c>
      <c r="G1394" s="273" t="s">
        <v>494</v>
      </c>
    </row>
    <row r="1395" spans="1:7">
      <c r="A1395" s="273">
        <v>1400</v>
      </c>
      <c r="B1395" s="273" t="s">
        <v>515</v>
      </c>
      <c r="C1395" s="276">
        <v>38100</v>
      </c>
      <c r="D1395" s="273" t="s">
        <v>509</v>
      </c>
      <c r="E1395" s="277">
        <v>9</v>
      </c>
      <c r="F1395" s="274">
        <v>16200000</v>
      </c>
      <c r="G1395" s="273" t="s">
        <v>494</v>
      </c>
    </row>
    <row r="1396" spans="1:7">
      <c r="A1396" s="273">
        <v>1401</v>
      </c>
      <c r="B1396" s="273" t="s">
        <v>520</v>
      </c>
      <c r="C1396" s="276">
        <v>38980</v>
      </c>
      <c r="D1396" s="273" t="s">
        <v>509</v>
      </c>
      <c r="E1396" s="277">
        <v>6</v>
      </c>
      <c r="F1396" s="274">
        <v>7200000</v>
      </c>
      <c r="G1396" s="273" t="s">
        <v>490</v>
      </c>
    </row>
    <row r="1397" spans="1:7">
      <c r="A1397" s="273">
        <v>1402</v>
      </c>
      <c r="B1397" s="273" t="s">
        <v>513</v>
      </c>
      <c r="C1397" s="276">
        <v>38859</v>
      </c>
      <c r="D1397" s="273" t="s">
        <v>511</v>
      </c>
      <c r="E1397" s="277">
        <v>55</v>
      </c>
      <c r="F1397" s="274">
        <v>3630000000</v>
      </c>
      <c r="G1397" s="273" t="s">
        <v>512</v>
      </c>
    </row>
    <row r="1398" spans="1:7">
      <c r="A1398" s="273">
        <v>1403</v>
      </c>
      <c r="B1398" s="273" t="s">
        <v>522</v>
      </c>
      <c r="C1398" s="276">
        <v>38870</v>
      </c>
      <c r="D1398" s="273" t="s">
        <v>514</v>
      </c>
      <c r="E1398" s="277">
        <v>64</v>
      </c>
      <c r="F1398" s="274">
        <v>819200000</v>
      </c>
      <c r="G1398" s="273" t="s">
        <v>494</v>
      </c>
    </row>
    <row r="1399" spans="1:7">
      <c r="A1399" s="273">
        <v>1404</v>
      </c>
      <c r="B1399" s="273" t="s">
        <v>508</v>
      </c>
      <c r="C1399" s="276">
        <v>38518</v>
      </c>
      <c r="D1399" s="273" t="s">
        <v>509</v>
      </c>
      <c r="E1399" s="277">
        <v>27</v>
      </c>
      <c r="F1399" s="274">
        <v>145800000</v>
      </c>
      <c r="G1399" s="273" t="s">
        <v>487</v>
      </c>
    </row>
    <row r="1400" spans="1:7">
      <c r="A1400" s="273">
        <v>1405</v>
      </c>
      <c r="B1400" s="273" t="s">
        <v>522</v>
      </c>
      <c r="C1400" s="276">
        <v>38276</v>
      </c>
      <c r="D1400" s="273" t="s">
        <v>509</v>
      </c>
      <c r="E1400" s="277">
        <v>4</v>
      </c>
      <c r="F1400" s="274">
        <v>3200000</v>
      </c>
      <c r="G1400" s="273" t="s">
        <v>490</v>
      </c>
    </row>
    <row r="1401" spans="1:7">
      <c r="A1401" s="273">
        <v>1406</v>
      </c>
      <c r="B1401" s="273" t="s">
        <v>523</v>
      </c>
      <c r="C1401" s="276">
        <v>38661</v>
      </c>
      <c r="D1401" s="273" t="s">
        <v>509</v>
      </c>
      <c r="E1401" s="277">
        <v>17</v>
      </c>
      <c r="F1401" s="274">
        <v>57800000</v>
      </c>
      <c r="G1401" s="273" t="s">
        <v>512</v>
      </c>
    </row>
    <row r="1402" spans="1:7">
      <c r="A1402" s="273">
        <v>1407</v>
      </c>
      <c r="B1402" s="273" t="s">
        <v>513</v>
      </c>
      <c r="C1402" s="276">
        <v>38947</v>
      </c>
      <c r="D1402" s="273" t="s">
        <v>509</v>
      </c>
      <c r="E1402" s="277">
        <v>24</v>
      </c>
      <c r="F1402" s="274">
        <v>115200000</v>
      </c>
      <c r="G1402" s="273" t="s">
        <v>487</v>
      </c>
    </row>
    <row r="1403" spans="1:7">
      <c r="A1403" s="273">
        <v>1408</v>
      </c>
      <c r="B1403" s="273" t="s">
        <v>520</v>
      </c>
      <c r="C1403" s="276">
        <v>38694</v>
      </c>
      <c r="D1403" s="273" t="s">
        <v>509</v>
      </c>
      <c r="E1403" s="277">
        <v>87</v>
      </c>
      <c r="F1403" s="274">
        <v>1513800000</v>
      </c>
      <c r="G1403" s="273" t="s">
        <v>490</v>
      </c>
    </row>
    <row r="1404" spans="1:7">
      <c r="A1404" s="273">
        <v>1409</v>
      </c>
      <c r="B1404" s="273" t="s">
        <v>515</v>
      </c>
      <c r="C1404" s="276">
        <v>38309</v>
      </c>
      <c r="D1404" s="273" t="s">
        <v>519</v>
      </c>
      <c r="E1404" s="277">
        <v>10</v>
      </c>
      <c r="F1404" s="274">
        <v>100000000</v>
      </c>
      <c r="G1404" s="273" t="s">
        <v>487</v>
      </c>
    </row>
    <row r="1405" spans="1:7">
      <c r="A1405" s="273">
        <v>1410</v>
      </c>
      <c r="B1405" s="273" t="s">
        <v>518</v>
      </c>
      <c r="C1405" s="276">
        <v>38276</v>
      </c>
      <c r="D1405" s="273" t="s">
        <v>519</v>
      </c>
      <c r="E1405" s="277">
        <v>0</v>
      </c>
      <c r="F1405" s="274">
        <v>0</v>
      </c>
      <c r="G1405" s="273" t="s">
        <v>512</v>
      </c>
    </row>
    <row r="1406" spans="1:7">
      <c r="A1406" s="273">
        <v>1411</v>
      </c>
      <c r="B1406" s="273" t="s">
        <v>518</v>
      </c>
      <c r="C1406" s="276">
        <v>38375</v>
      </c>
      <c r="D1406" s="273" t="s">
        <v>509</v>
      </c>
      <c r="E1406" s="277">
        <v>73</v>
      </c>
      <c r="F1406" s="274">
        <v>1065800000</v>
      </c>
      <c r="G1406" s="273" t="s">
        <v>512</v>
      </c>
    </row>
    <row r="1407" spans="1:7">
      <c r="A1407" s="273">
        <v>1412</v>
      </c>
      <c r="B1407" s="273" t="s">
        <v>510</v>
      </c>
      <c r="C1407" s="276">
        <v>38067</v>
      </c>
      <c r="D1407" s="273" t="s">
        <v>509</v>
      </c>
      <c r="E1407" s="277">
        <v>66</v>
      </c>
      <c r="F1407" s="274">
        <v>871200000</v>
      </c>
      <c r="G1407" s="273" t="s">
        <v>512</v>
      </c>
    </row>
    <row r="1408" spans="1:7">
      <c r="A1408" s="273">
        <v>1413</v>
      </c>
      <c r="B1408" s="273" t="s">
        <v>508</v>
      </c>
      <c r="C1408" s="276">
        <v>38947</v>
      </c>
      <c r="D1408" s="273" t="s">
        <v>509</v>
      </c>
      <c r="E1408" s="277">
        <v>70</v>
      </c>
      <c r="F1408" s="274">
        <v>980000000</v>
      </c>
      <c r="G1408" s="273" t="s">
        <v>490</v>
      </c>
    </row>
    <row r="1409" spans="1:7">
      <c r="A1409" s="273">
        <v>1414</v>
      </c>
      <c r="B1409" s="273" t="s">
        <v>515</v>
      </c>
      <c r="C1409" s="276">
        <v>38331</v>
      </c>
      <c r="D1409" s="273" t="s">
        <v>511</v>
      </c>
      <c r="E1409" s="277">
        <v>78</v>
      </c>
      <c r="F1409" s="274">
        <v>7300800000</v>
      </c>
      <c r="G1409" s="273" t="s">
        <v>487</v>
      </c>
    </row>
    <row r="1410" spans="1:7">
      <c r="A1410" s="273">
        <v>1415</v>
      </c>
      <c r="B1410" s="273" t="s">
        <v>522</v>
      </c>
      <c r="C1410" s="276">
        <v>38661</v>
      </c>
      <c r="D1410" s="273" t="s">
        <v>519</v>
      </c>
      <c r="E1410" s="277">
        <v>22</v>
      </c>
      <c r="F1410" s="274">
        <v>484000000</v>
      </c>
      <c r="G1410" s="273" t="s">
        <v>487</v>
      </c>
    </row>
    <row r="1411" spans="1:7">
      <c r="A1411" s="273">
        <v>1416</v>
      </c>
      <c r="B1411" s="273" t="s">
        <v>520</v>
      </c>
      <c r="C1411" s="276">
        <v>38265</v>
      </c>
      <c r="D1411" s="273" t="s">
        <v>519</v>
      </c>
      <c r="E1411" s="277">
        <v>21</v>
      </c>
      <c r="F1411" s="274">
        <v>441000000</v>
      </c>
      <c r="G1411" s="273" t="s">
        <v>494</v>
      </c>
    </row>
    <row r="1412" spans="1:7">
      <c r="A1412" s="273">
        <v>1417</v>
      </c>
      <c r="B1412" s="273" t="s">
        <v>508</v>
      </c>
      <c r="C1412" s="276">
        <v>38276</v>
      </c>
      <c r="D1412" s="273" t="s">
        <v>509</v>
      </c>
      <c r="E1412" s="277">
        <v>8</v>
      </c>
      <c r="F1412" s="274">
        <v>12800000</v>
      </c>
      <c r="G1412" s="273" t="s">
        <v>487</v>
      </c>
    </row>
    <row r="1413" spans="1:7">
      <c r="A1413" s="273">
        <v>1418</v>
      </c>
      <c r="B1413" s="273" t="s">
        <v>513</v>
      </c>
      <c r="C1413" s="276">
        <v>38034</v>
      </c>
      <c r="D1413" s="273" t="s">
        <v>519</v>
      </c>
      <c r="E1413" s="277">
        <v>62</v>
      </c>
      <c r="F1413" s="274">
        <v>3844000000</v>
      </c>
      <c r="G1413" s="273" t="s">
        <v>490</v>
      </c>
    </row>
    <row r="1414" spans="1:7">
      <c r="A1414" s="273">
        <v>1419</v>
      </c>
      <c r="B1414" s="273" t="s">
        <v>516</v>
      </c>
      <c r="C1414" s="276">
        <v>38848</v>
      </c>
      <c r="D1414" s="273" t="s">
        <v>519</v>
      </c>
      <c r="E1414" s="277">
        <v>81</v>
      </c>
      <c r="F1414" s="274">
        <v>6561000000</v>
      </c>
      <c r="G1414" s="273" t="s">
        <v>487</v>
      </c>
    </row>
    <row r="1415" spans="1:7">
      <c r="A1415" s="273">
        <v>1420</v>
      </c>
      <c r="B1415" s="273" t="s">
        <v>515</v>
      </c>
      <c r="C1415" s="276">
        <v>38342</v>
      </c>
      <c r="D1415" s="273" t="s">
        <v>509</v>
      </c>
      <c r="E1415" s="277">
        <v>72</v>
      </c>
      <c r="F1415" s="274">
        <v>1036800000</v>
      </c>
      <c r="G1415" s="273" t="s">
        <v>487</v>
      </c>
    </row>
    <row r="1416" spans="1:7">
      <c r="A1416" s="273">
        <v>1421</v>
      </c>
      <c r="B1416" s="273" t="s">
        <v>510</v>
      </c>
      <c r="C1416" s="276">
        <v>39002</v>
      </c>
      <c r="D1416" s="273" t="s">
        <v>517</v>
      </c>
      <c r="E1416" s="277">
        <v>13</v>
      </c>
      <c r="F1416" s="274">
        <v>84500000</v>
      </c>
      <c r="G1416" s="273" t="s">
        <v>490</v>
      </c>
    </row>
    <row r="1417" spans="1:7">
      <c r="A1417" s="273">
        <v>1422</v>
      </c>
      <c r="B1417" s="273" t="s">
        <v>508</v>
      </c>
      <c r="C1417" s="276">
        <v>38595</v>
      </c>
      <c r="D1417" s="273" t="s">
        <v>514</v>
      </c>
      <c r="E1417" s="277">
        <v>52</v>
      </c>
      <c r="F1417" s="274">
        <v>540800000</v>
      </c>
      <c r="G1417" s="273" t="s">
        <v>494</v>
      </c>
    </row>
    <row r="1418" spans="1:7">
      <c r="A1418" s="273">
        <v>1423</v>
      </c>
      <c r="B1418" s="273" t="s">
        <v>518</v>
      </c>
      <c r="C1418" s="276">
        <v>38738</v>
      </c>
      <c r="D1418" s="273" t="s">
        <v>517</v>
      </c>
      <c r="E1418" s="277">
        <v>49</v>
      </c>
      <c r="F1418" s="274">
        <v>1200500000</v>
      </c>
      <c r="G1418" s="273" t="s">
        <v>490</v>
      </c>
    </row>
    <row r="1419" spans="1:7">
      <c r="A1419" s="273">
        <v>1424</v>
      </c>
      <c r="B1419" s="273" t="s">
        <v>518</v>
      </c>
      <c r="C1419" s="276">
        <v>38067</v>
      </c>
      <c r="D1419" s="273" t="s">
        <v>517</v>
      </c>
      <c r="E1419" s="277">
        <v>82</v>
      </c>
      <c r="F1419" s="274">
        <v>3362000000</v>
      </c>
      <c r="G1419" s="273" t="s">
        <v>494</v>
      </c>
    </row>
    <row r="1420" spans="1:7">
      <c r="A1420" s="273">
        <v>1425</v>
      </c>
      <c r="B1420" s="273" t="s">
        <v>515</v>
      </c>
      <c r="C1420" s="276">
        <v>38815</v>
      </c>
      <c r="D1420" s="273" t="s">
        <v>517</v>
      </c>
      <c r="E1420" s="277">
        <v>5</v>
      </c>
      <c r="F1420" s="274">
        <v>12500000</v>
      </c>
      <c r="G1420" s="273" t="s">
        <v>512</v>
      </c>
    </row>
    <row r="1421" spans="1:7">
      <c r="A1421" s="273">
        <v>1426</v>
      </c>
      <c r="B1421" s="273" t="s">
        <v>522</v>
      </c>
      <c r="C1421" s="276">
        <v>38617</v>
      </c>
      <c r="D1421" s="273" t="s">
        <v>519</v>
      </c>
      <c r="E1421" s="277">
        <v>45</v>
      </c>
      <c r="F1421" s="274">
        <v>2025000000</v>
      </c>
      <c r="G1421" s="273" t="s">
        <v>490</v>
      </c>
    </row>
    <row r="1422" spans="1:7">
      <c r="A1422" s="273">
        <v>1427</v>
      </c>
      <c r="B1422" s="273" t="s">
        <v>520</v>
      </c>
      <c r="C1422" s="276">
        <v>38694</v>
      </c>
      <c r="D1422" s="273" t="s">
        <v>519</v>
      </c>
      <c r="E1422" s="277">
        <v>-10</v>
      </c>
      <c r="F1422" s="274">
        <v>100000000</v>
      </c>
      <c r="G1422" s="273" t="s">
        <v>512</v>
      </c>
    </row>
    <row r="1423" spans="1:7">
      <c r="A1423" s="273">
        <v>1428</v>
      </c>
      <c r="B1423" s="273" t="s">
        <v>513</v>
      </c>
      <c r="C1423" s="276">
        <v>39057</v>
      </c>
      <c r="D1423" s="273" t="s">
        <v>517</v>
      </c>
      <c r="E1423" s="277">
        <v>53</v>
      </c>
      <c r="F1423" s="274">
        <v>1404500000</v>
      </c>
      <c r="G1423" s="273" t="s">
        <v>512</v>
      </c>
    </row>
    <row r="1424" spans="1:7">
      <c r="A1424" s="273">
        <v>1429</v>
      </c>
      <c r="B1424" s="273" t="s">
        <v>510</v>
      </c>
      <c r="C1424" s="276">
        <v>38441</v>
      </c>
      <c r="D1424" s="273" t="s">
        <v>514</v>
      </c>
      <c r="E1424" s="277">
        <v>24</v>
      </c>
      <c r="F1424" s="274">
        <v>115200000</v>
      </c>
      <c r="G1424" s="273" t="s">
        <v>487</v>
      </c>
    </row>
    <row r="1425" spans="1:7">
      <c r="A1425" s="273">
        <v>1430</v>
      </c>
      <c r="B1425" s="273" t="s">
        <v>518</v>
      </c>
      <c r="C1425" s="276">
        <v>38914</v>
      </c>
      <c r="D1425" s="273" t="s">
        <v>509</v>
      </c>
      <c r="E1425" s="277">
        <v>27</v>
      </c>
      <c r="F1425" s="274">
        <v>145800000</v>
      </c>
      <c r="G1425" s="273" t="s">
        <v>512</v>
      </c>
    </row>
    <row r="1426" spans="1:7">
      <c r="A1426" s="273">
        <v>1431</v>
      </c>
      <c r="B1426" s="273" t="s">
        <v>522</v>
      </c>
      <c r="C1426" s="276">
        <v>38837</v>
      </c>
      <c r="D1426" s="273" t="s">
        <v>511</v>
      </c>
      <c r="E1426" s="277">
        <v>52</v>
      </c>
      <c r="F1426" s="274">
        <v>3244800000</v>
      </c>
      <c r="G1426" s="273" t="s">
        <v>490</v>
      </c>
    </row>
    <row r="1427" spans="1:7">
      <c r="A1427" s="273">
        <v>1432</v>
      </c>
      <c r="B1427" s="273" t="s">
        <v>515</v>
      </c>
      <c r="C1427" s="276">
        <v>39013</v>
      </c>
      <c r="D1427" s="273" t="s">
        <v>511</v>
      </c>
      <c r="E1427" s="277">
        <v>0</v>
      </c>
      <c r="F1427" s="274">
        <v>0</v>
      </c>
      <c r="G1427" s="273" t="s">
        <v>487</v>
      </c>
    </row>
    <row r="1428" spans="1:7">
      <c r="A1428" s="273">
        <v>1433</v>
      </c>
      <c r="B1428" s="273" t="s">
        <v>518</v>
      </c>
      <c r="C1428" s="276">
        <v>38155</v>
      </c>
      <c r="D1428" s="273" t="s">
        <v>519</v>
      </c>
      <c r="E1428" s="277">
        <v>92</v>
      </c>
      <c r="F1428" s="274">
        <v>8464000000</v>
      </c>
      <c r="G1428" s="273" t="s">
        <v>487</v>
      </c>
    </row>
    <row r="1429" spans="1:7">
      <c r="A1429" s="273">
        <v>1434</v>
      </c>
      <c r="B1429" s="273" t="s">
        <v>520</v>
      </c>
      <c r="C1429" s="276">
        <v>39013</v>
      </c>
      <c r="D1429" s="273" t="s">
        <v>519</v>
      </c>
      <c r="E1429" s="277">
        <v>22</v>
      </c>
      <c r="F1429" s="274">
        <v>484000000</v>
      </c>
      <c r="G1429" s="273" t="s">
        <v>487</v>
      </c>
    </row>
    <row r="1430" spans="1:7">
      <c r="A1430" s="273">
        <v>1435</v>
      </c>
      <c r="B1430" s="273" t="s">
        <v>523</v>
      </c>
      <c r="C1430" s="276">
        <v>38837</v>
      </c>
      <c r="D1430" s="273" t="s">
        <v>517</v>
      </c>
      <c r="E1430" s="277">
        <v>67</v>
      </c>
      <c r="F1430" s="274">
        <v>2244500000</v>
      </c>
      <c r="G1430" s="273" t="s">
        <v>490</v>
      </c>
    </row>
    <row r="1431" spans="1:7">
      <c r="A1431" s="273">
        <v>1436</v>
      </c>
      <c r="B1431" s="273" t="s">
        <v>515</v>
      </c>
      <c r="C1431" s="276">
        <v>38639</v>
      </c>
      <c r="D1431" s="273" t="s">
        <v>519</v>
      </c>
      <c r="E1431" s="277">
        <v>7</v>
      </c>
      <c r="F1431" s="274">
        <v>49000000</v>
      </c>
      <c r="G1431" s="273" t="s">
        <v>490</v>
      </c>
    </row>
    <row r="1432" spans="1:7">
      <c r="A1432" s="273">
        <v>1437</v>
      </c>
      <c r="B1432" s="273" t="s">
        <v>523</v>
      </c>
      <c r="C1432" s="276">
        <v>38122</v>
      </c>
      <c r="D1432" s="273" t="s">
        <v>517</v>
      </c>
      <c r="E1432" s="277">
        <v>-10</v>
      </c>
      <c r="F1432" s="274">
        <v>50000000</v>
      </c>
      <c r="G1432" s="273" t="s">
        <v>494</v>
      </c>
    </row>
    <row r="1433" spans="1:7">
      <c r="A1433" s="273">
        <v>1438</v>
      </c>
      <c r="B1433" s="273" t="s">
        <v>516</v>
      </c>
      <c r="C1433" s="276">
        <v>38947</v>
      </c>
      <c r="D1433" s="273" t="s">
        <v>519</v>
      </c>
      <c r="E1433" s="277">
        <v>10</v>
      </c>
      <c r="F1433" s="274">
        <v>100000000</v>
      </c>
      <c r="G1433" s="273" t="s">
        <v>512</v>
      </c>
    </row>
    <row r="1434" spans="1:7">
      <c r="A1434" s="273">
        <v>1439</v>
      </c>
      <c r="B1434" s="273" t="s">
        <v>518</v>
      </c>
      <c r="C1434" s="276">
        <v>38529</v>
      </c>
      <c r="D1434" s="273" t="s">
        <v>511</v>
      </c>
      <c r="E1434" s="277">
        <v>15</v>
      </c>
      <c r="F1434" s="274">
        <v>270000000</v>
      </c>
      <c r="G1434" s="273" t="s">
        <v>512</v>
      </c>
    </row>
    <row r="1435" spans="1:7">
      <c r="A1435" s="273">
        <v>1440</v>
      </c>
      <c r="B1435" s="273" t="s">
        <v>513</v>
      </c>
      <c r="C1435" s="276">
        <v>38529</v>
      </c>
      <c r="D1435" s="273" t="s">
        <v>514</v>
      </c>
      <c r="E1435" s="277">
        <v>0</v>
      </c>
      <c r="F1435" s="274">
        <v>0</v>
      </c>
      <c r="G1435" s="273" t="s">
        <v>494</v>
      </c>
    </row>
    <row r="1436" spans="1:7">
      <c r="A1436" s="273">
        <v>1441</v>
      </c>
      <c r="B1436" s="273" t="s">
        <v>515</v>
      </c>
      <c r="C1436" s="276">
        <v>38793</v>
      </c>
      <c r="D1436" s="273" t="s">
        <v>511</v>
      </c>
      <c r="E1436" s="277">
        <v>93</v>
      </c>
      <c r="F1436" s="274">
        <v>10378800000</v>
      </c>
      <c r="G1436" s="273" t="s">
        <v>487</v>
      </c>
    </row>
    <row r="1437" spans="1:7">
      <c r="A1437" s="273">
        <v>1442</v>
      </c>
      <c r="B1437" s="273" t="s">
        <v>510</v>
      </c>
      <c r="C1437" s="276">
        <v>38738</v>
      </c>
      <c r="D1437" s="273" t="s">
        <v>511</v>
      </c>
      <c r="E1437" s="277">
        <v>57</v>
      </c>
      <c r="F1437" s="274">
        <v>3898800000</v>
      </c>
      <c r="G1437" s="273" t="s">
        <v>490</v>
      </c>
    </row>
    <row r="1438" spans="1:7">
      <c r="A1438" s="273">
        <v>1443</v>
      </c>
      <c r="B1438" s="273" t="s">
        <v>518</v>
      </c>
      <c r="C1438" s="276">
        <v>38254</v>
      </c>
      <c r="D1438" s="273" t="s">
        <v>509</v>
      </c>
      <c r="E1438" s="277">
        <v>69</v>
      </c>
      <c r="F1438" s="274">
        <v>952200000</v>
      </c>
      <c r="G1438" s="273" t="s">
        <v>490</v>
      </c>
    </row>
    <row r="1439" spans="1:7">
      <c r="A1439" s="273">
        <v>1444</v>
      </c>
      <c r="B1439" s="273" t="s">
        <v>523</v>
      </c>
      <c r="C1439" s="276">
        <v>38716</v>
      </c>
      <c r="D1439" s="273" t="s">
        <v>511</v>
      </c>
      <c r="E1439" s="277">
        <v>53</v>
      </c>
      <c r="F1439" s="274">
        <v>3370800000</v>
      </c>
      <c r="G1439" s="273" t="s">
        <v>494</v>
      </c>
    </row>
    <row r="1440" spans="1:7">
      <c r="A1440" s="273">
        <v>1445</v>
      </c>
      <c r="B1440" s="273" t="s">
        <v>513</v>
      </c>
      <c r="C1440" s="276">
        <v>39013</v>
      </c>
      <c r="D1440" s="273" t="s">
        <v>514</v>
      </c>
      <c r="E1440" s="277">
        <v>67</v>
      </c>
      <c r="F1440" s="274">
        <v>897800000</v>
      </c>
      <c r="G1440" s="273" t="s">
        <v>494</v>
      </c>
    </row>
    <row r="1441" spans="1:7">
      <c r="A1441" s="273">
        <v>1446</v>
      </c>
      <c r="B1441" s="273" t="s">
        <v>523</v>
      </c>
      <c r="C1441" s="276">
        <v>38078</v>
      </c>
      <c r="D1441" s="273" t="s">
        <v>517</v>
      </c>
      <c r="E1441" s="277">
        <v>23</v>
      </c>
      <c r="F1441" s="274">
        <v>264500000</v>
      </c>
      <c r="G1441" s="273" t="s">
        <v>487</v>
      </c>
    </row>
    <row r="1442" spans="1:7">
      <c r="A1442" s="273">
        <v>1447</v>
      </c>
      <c r="B1442" s="273" t="s">
        <v>516</v>
      </c>
      <c r="C1442" s="276">
        <v>38155</v>
      </c>
      <c r="D1442" s="273" t="s">
        <v>519</v>
      </c>
      <c r="E1442" s="277">
        <v>43</v>
      </c>
      <c r="F1442" s="274">
        <v>1849000000</v>
      </c>
      <c r="G1442" s="273" t="s">
        <v>490</v>
      </c>
    </row>
    <row r="1443" spans="1:7">
      <c r="A1443" s="273">
        <v>1448</v>
      </c>
      <c r="B1443" s="273" t="s">
        <v>522</v>
      </c>
      <c r="C1443" s="276">
        <v>39013</v>
      </c>
      <c r="D1443" s="273" t="s">
        <v>509</v>
      </c>
      <c r="E1443" s="277">
        <v>69</v>
      </c>
      <c r="F1443" s="274">
        <v>952200000</v>
      </c>
      <c r="G1443" s="273" t="s">
        <v>490</v>
      </c>
    </row>
    <row r="1444" spans="1:7">
      <c r="A1444" s="273">
        <v>1449</v>
      </c>
      <c r="B1444" s="273" t="s">
        <v>510</v>
      </c>
      <c r="C1444" s="276">
        <v>38991</v>
      </c>
      <c r="D1444" s="273" t="s">
        <v>514</v>
      </c>
      <c r="E1444" s="277">
        <v>45</v>
      </c>
      <c r="F1444" s="274">
        <v>405000000</v>
      </c>
      <c r="G1444" s="273" t="s">
        <v>512</v>
      </c>
    </row>
    <row r="1445" spans="1:7">
      <c r="A1445" s="273">
        <v>1450</v>
      </c>
      <c r="B1445" s="273" t="s">
        <v>515</v>
      </c>
      <c r="C1445" s="276">
        <v>38661</v>
      </c>
      <c r="D1445" s="273" t="s">
        <v>517</v>
      </c>
      <c r="E1445" s="277">
        <v>70</v>
      </c>
      <c r="F1445" s="274">
        <v>2450000000</v>
      </c>
      <c r="G1445" s="273" t="s">
        <v>490</v>
      </c>
    </row>
    <row r="1446" spans="1:7">
      <c r="A1446" s="273">
        <v>1451</v>
      </c>
      <c r="B1446" s="273" t="s">
        <v>516</v>
      </c>
      <c r="C1446" s="276">
        <v>39013</v>
      </c>
      <c r="D1446" s="273" t="s">
        <v>519</v>
      </c>
      <c r="E1446" s="277">
        <v>91</v>
      </c>
      <c r="F1446" s="274">
        <v>8281000000</v>
      </c>
      <c r="G1446" s="273" t="s">
        <v>487</v>
      </c>
    </row>
    <row r="1447" spans="1:7">
      <c r="A1447" s="273">
        <v>1452</v>
      </c>
      <c r="B1447" s="273" t="s">
        <v>520</v>
      </c>
      <c r="C1447" s="276">
        <v>39068</v>
      </c>
      <c r="D1447" s="273" t="s">
        <v>519</v>
      </c>
      <c r="E1447" s="277">
        <v>33</v>
      </c>
      <c r="F1447" s="274">
        <v>1089000000</v>
      </c>
      <c r="G1447" s="273" t="s">
        <v>512</v>
      </c>
    </row>
    <row r="1448" spans="1:7">
      <c r="A1448" s="273">
        <v>1453</v>
      </c>
      <c r="B1448" s="273" t="s">
        <v>516</v>
      </c>
      <c r="C1448" s="276">
        <v>38936</v>
      </c>
      <c r="D1448" s="273" t="s">
        <v>511</v>
      </c>
      <c r="E1448" s="277">
        <v>90</v>
      </c>
      <c r="F1448" s="274">
        <v>9720000000</v>
      </c>
      <c r="G1448" s="273" t="s">
        <v>512</v>
      </c>
    </row>
    <row r="1449" spans="1:7">
      <c r="A1449" s="273">
        <v>1454</v>
      </c>
      <c r="B1449" s="273" t="s">
        <v>516</v>
      </c>
      <c r="C1449" s="276">
        <v>38342</v>
      </c>
      <c r="D1449" s="273" t="s">
        <v>519</v>
      </c>
      <c r="E1449" s="277">
        <v>17</v>
      </c>
      <c r="F1449" s="274">
        <v>289000000</v>
      </c>
      <c r="G1449" s="273" t="s">
        <v>487</v>
      </c>
    </row>
    <row r="1450" spans="1:7">
      <c r="A1450" s="273">
        <v>1455</v>
      </c>
      <c r="B1450" s="273" t="s">
        <v>515</v>
      </c>
      <c r="C1450" s="276">
        <v>38199</v>
      </c>
      <c r="D1450" s="273" t="s">
        <v>517</v>
      </c>
      <c r="E1450" s="277">
        <v>-7</v>
      </c>
      <c r="F1450" s="274">
        <v>24500000</v>
      </c>
      <c r="G1450" s="273" t="s">
        <v>487</v>
      </c>
    </row>
    <row r="1451" spans="1:7">
      <c r="A1451" s="273">
        <v>1456</v>
      </c>
      <c r="B1451" s="273" t="s">
        <v>513</v>
      </c>
      <c r="C1451" s="276">
        <v>38232</v>
      </c>
      <c r="D1451" s="273" t="s">
        <v>519</v>
      </c>
      <c r="E1451" s="277">
        <v>21</v>
      </c>
      <c r="F1451" s="274">
        <v>441000000</v>
      </c>
      <c r="G1451" s="273" t="s">
        <v>490</v>
      </c>
    </row>
    <row r="1452" spans="1:7">
      <c r="A1452" s="273">
        <v>1457</v>
      </c>
      <c r="B1452" s="273" t="s">
        <v>522</v>
      </c>
      <c r="C1452" s="276">
        <v>38573</v>
      </c>
      <c r="D1452" s="273" t="s">
        <v>511</v>
      </c>
      <c r="E1452" s="277">
        <v>14</v>
      </c>
      <c r="F1452" s="274">
        <v>235200000</v>
      </c>
      <c r="G1452" s="273" t="s">
        <v>512</v>
      </c>
    </row>
    <row r="1453" spans="1:7">
      <c r="A1453" s="273">
        <v>1458</v>
      </c>
      <c r="B1453" s="273" t="s">
        <v>515</v>
      </c>
      <c r="C1453" s="276">
        <v>38826</v>
      </c>
      <c r="D1453" s="273" t="s">
        <v>514</v>
      </c>
      <c r="E1453" s="277">
        <v>84</v>
      </c>
      <c r="F1453" s="274">
        <v>1411200000</v>
      </c>
      <c r="G1453" s="273" t="s">
        <v>487</v>
      </c>
    </row>
    <row r="1454" spans="1:7">
      <c r="A1454" s="273">
        <v>1459</v>
      </c>
      <c r="B1454" s="273" t="s">
        <v>518</v>
      </c>
      <c r="C1454" s="276">
        <v>38738</v>
      </c>
      <c r="D1454" s="273" t="s">
        <v>514</v>
      </c>
      <c r="E1454" s="277">
        <v>92</v>
      </c>
      <c r="F1454" s="274">
        <v>1692800000</v>
      </c>
      <c r="G1454" s="273" t="s">
        <v>490</v>
      </c>
    </row>
    <row r="1455" spans="1:7">
      <c r="A1455" s="273">
        <v>1460</v>
      </c>
      <c r="B1455" s="273" t="s">
        <v>515</v>
      </c>
      <c r="C1455" s="276">
        <v>39013</v>
      </c>
      <c r="D1455" s="273" t="s">
        <v>509</v>
      </c>
      <c r="E1455" s="277">
        <v>-1</v>
      </c>
      <c r="F1455" s="274">
        <v>200000</v>
      </c>
      <c r="G1455" s="273" t="s">
        <v>490</v>
      </c>
    </row>
    <row r="1456" spans="1:7">
      <c r="A1456" s="273">
        <v>1461</v>
      </c>
      <c r="B1456" s="273" t="s">
        <v>515</v>
      </c>
      <c r="C1456" s="276">
        <v>38485</v>
      </c>
      <c r="D1456" s="273" t="s">
        <v>509</v>
      </c>
      <c r="E1456" s="277">
        <v>73</v>
      </c>
      <c r="F1456" s="274">
        <v>1065800000</v>
      </c>
      <c r="G1456" s="273" t="s">
        <v>494</v>
      </c>
    </row>
    <row r="1457" spans="1:7">
      <c r="A1457" s="273">
        <v>1462</v>
      </c>
      <c r="B1457" s="273" t="s">
        <v>523</v>
      </c>
      <c r="C1457" s="276">
        <v>38727</v>
      </c>
      <c r="D1457" s="273" t="s">
        <v>511</v>
      </c>
      <c r="E1457" s="277">
        <v>48</v>
      </c>
      <c r="F1457" s="274">
        <v>2764800000</v>
      </c>
      <c r="G1457" s="273" t="s">
        <v>487</v>
      </c>
    </row>
    <row r="1458" spans="1:7">
      <c r="A1458" s="273">
        <v>1463</v>
      </c>
      <c r="B1458" s="273" t="s">
        <v>523</v>
      </c>
      <c r="C1458" s="276">
        <v>38331</v>
      </c>
      <c r="D1458" s="273" t="s">
        <v>517</v>
      </c>
      <c r="E1458" s="277">
        <v>72</v>
      </c>
      <c r="F1458" s="274">
        <v>2592000000</v>
      </c>
      <c r="G1458" s="273" t="s">
        <v>494</v>
      </c>
    </row>
    <row r="1459" spans="1:7">
      <c r="A1459" s="273">
        <v>1464</v>
      </c>
      <c r="B1459" s="273" t="s">
        <v>508</v>
      </c>
      <c r="C1459" s="276">
        <v>38903</v>
      </c>
      <c r="D1459" s="273" t="s">
        <v>511</v>
      </c>
      <c r="E1459" s="277">
        <v>42</v>
      </c>
      <c r="F1459" s="274">
        <v>2116800000</v>
      </c>
      <c r="G1459" s="273" t="s">
        <v>487</v>
      </c>
    </row>
    <row r="1460" spans="1:7">
      <c r="A1460" s="273">
        <v>1465</v>
      </c>
      <c r="B1460" s="273" t="s">
        <v>515</v>
      </c>
      <c r="C1460" s="276">
        <v>38342</v>
      </c>
      <c r="D1460" s="273" t="s">
        <v>511</v>
      </c>
      <c r="E1460" s="277">
        <v>80</v>
      </c>
      <c r="F1460" s="274">
        <v>7680000000</v>
      </c>
      <c r="G1460" s="273" t="s">
        <v>490</v>
      </c>
    </row>
    <row r="1461" spans="1:7">
      <c r="A1461" s="273">
        <v>1466</v>
      </c>
      <c r="B1461" s="273" t="s">
        <v>515</v>
      </c>
      <c r="C1461" s="276">
        <v>38595</v>
      </c>
      <c r="D1461" s="273" t="s">
        <v>511</v>
      </c>
      <c r="E1461" s="277">
        <v>56</v>
      </c>
      <c r="F1461" s="274">
        <v>3763200000</v>
      </c>
      <c r="G1461" s="273" t="s">
        <v>494</v>
      </c>
    </row>
    <row r="1462" spans="1:7">
      <c r="A1462" s="273">
        <v>1467</v>
      </c>
      <c r="B1462" s="273" t="s">
        <v>522</v>
      </c>
      <c r="C1462" s="276">
        <v>38012</v>
      </c>
      <c r="D1462" s="273" t="s">
        <v>519</v>
      </c>
      <c r="E1462" s="277">
        <v>46</v>
      </c>
      <c r="F1462" s="274">
        <v>2116000000</v>
      </c>
      <c r="G1462" s="273" t="s">
        <v>487</v>
      </c>
    </row>
    <row r="1463" spans="1:7">
      <c r="A1463" s="273">
        <v>1468</v>
      </c>
      <c r="B1463" s="273" t="s">
        <v>508</v>
      </c>
      <c r="C1463" s="276">
        <v>38870</v>
      </c>
      <c r="D1463" s="273" t="s">
        <v>517</v>
      </c>
      <c r="E1463" s="277">
        <v>45</v>
      </c>
      <c r="F1463" s="274">
        <v>1012500000</v>
      </c>
      <c r="G1463" s="273" t="s">
        <v>490</v>
      </c>
    </row>
    <row r="1464" spans="1:7">
      <c r="A1464" s="273">
        <v>1469</v>
      </c>
      <c r="B1464" s="273" t="s">
        <v>513</v>
      </c>
      <c r="C1464" s="276">
        <v>38507</v>
      </c>
      <c r="D1464" s="273" t="s">
        <v>511</v>
      </c>
      <c r="E1464" s="277">
        <v>53</v>
      </c>
      <c r="F1464" s="274">
        <v>3370800000</v>
      </c>
      <c r="G1464" s="273" t="s">
        <v>487</v>
      </c>
    </row>
    <row r="1465" spans="1:7">
      <c r="A1465" s="273">
        <v>1470</v>
      </c>
      <c r="B1465" s="273" t="s">
        <v>513</v>
      </c>
      <c r="C1465" s="276">
        <v>38628</v>
      </c>
      <c r="D1465" s="273" t="s">
        <v>517</v>
      </c>
      <c r="E1465" s="277">
        <v>51</v>
      </c>
      <c r="F1465" s="274">
        <v>1300500000</v>
      </c>
      <c r="G1465" s="273" t="s">
        <v>490</v>
      </c>
    </row>
    <row r="1466" spans="1:7">
      <c r="A1466" s="273">
        <v>1471</v>
      </c>
      <c r="B1466" s="273" t="s">
        <v>518</v>
      </c>
      <c r="C1466" s="276">
        <v>38705</v>
      </c>
      <c r="D1466" s="273" t="s">
        <v>519</v>
      </c>
      <c r="E1466" s="277">
        <v>64</v>
      </c>
      <c r="F1466" s="274">
        <v>4096000000</v>
      </c>
      <c r="G1466" s="273" t="s">
        <v>487</v>
      </c>
    </row>
    <row r="1467" spans="1:7">
      <c r="A1467" s="273">
        <v>1472</v>
      </c>
      <c r="B1467" s="273" t="s">
        <v>508</v>
      </c>
      <c r="C1467" s="276">
        <v>38298</v>
      </c>
      <c r="D1467" s="273" t="s">
        <v>517</v>
      </c>
      <c r="E1467" s="277">
        <v>15</v>
      </c>
      <c r="F1467" s="274">
        <v>112500000</v>
      </c>
      <c r="G1467" s="273" t="s">
        <v>490</v>
      </c>
    </row>
    <row r="1468" spans="1:7">
      <c r="A1468" s="273">
        <v>1473</v>
      </c>
      <c r="B1468" s="273" t="s">
        <v>515</v>
      </c>
      <c r="C1468" s="276">
        <v>38078</v>
      </c>
      <c r="D1468" s="273" t="s">
        <v>514</v>
      </c>
      <c r="E1468" s="277">
        <v>33</v>
      </c>
      <c r="F1468" s="274">
        <v>217800000</v>
      </c>
      <c r="G1468" s="273" t="s">
        <v>487</v>
      </c>
    </row>
    <row r="1469" spans="1:7">
      <c r="A1469" s="273">
        <v>1474</v>
      </c>
      <c r="B1469" s="273" t="s">
        <v>520</v>
      </c>
      <c r="C1469" s="276">
        <v>38848</v>
      </c>
      <c r="D1469" s="273" t="s">
        <v>517</v>
      </c>
      <c r="E1469" s="277">
        <v>31</v>
      </c>
      <c r="F1469" s="274">
        <v>480500000</v>
      </c>
      <c r="G1469" s="273" t="s">
        <v>490</v>
      </c>
    </row>
    <row r="1470" spans="1:7">
      <c r="A1470" s="273">
        <v>1475</v>
      </c>
      <c r="B1470" s="273" t="s">
        <v>513</v>
      </c>
      <c r="C1470" s="276">
        <v>38705</v>
      </c>
      <c r="D1470" s="273" t="s">
        <v>514</v>
      </c>
      <c r="E1470" s="277">
        <v>51</v>
      </c>
      <c r="F1470" s="274">
        <v>520200000</v>
      </c>
      <c r="G1470" s="273" t="s">
        <v>487</v>
      </c>
    </row>
    <row r="1471" spans="1:7">
      <c r="A1471" s="273">
        <v>1476</v>
      </c>
      <c r="B1471" s="273" t="s">
        <v>518</v>
      </c>
      <c r="C1471" s="276">
        <v>38947</v>
      </c>
      <c r="D1471" s="273" t="s">
        <v>511</v>
      </c>
      <c r="E1471" s="277">
        <v>-7</v>
      </c>
      <c r="F1471" s="274">
        <v>58800000</v>
      </c>
      <c r="G1471" s="273" t="s">
        <v>487</v>
      </c>
    </row>
    <row r="1472" spans="1:7">
      <c r="A1472" s="273">
        <v>1477</v>
      </c>
      <c r="B1472" s="273" t="s">
        <v>513</v>
      </c>
      <c r="C1472" s="276">
        <v>38485</v>
      </c>
      <c r="D1472" s="273" t="s">
        <v>517</v>
      </c>
      <c r="E1472" s="277">
        <v>37</v>
      </c>
      <c r="F1472" s="274">
        <v>684500000</v>
      </c>
      <c r="G1472" s="273" t="s">
        <v>487</v>
      </c>
    </row>
    <row r="1473" spans="1:7">
      <c r="A1473" s="273">
        <v>1478</v>
      </c>
      <c r="B1473" s="273" t="s">
        <v>508</v>
      </c>
      <c r="C1473" s="276">
        <v>38518</v>
      </c>
      <c r="D1473" s="273" t="s">
        <v>511</v>
      </c>
      <c r="E1473" s="277">
        <v>43</v>
      </c>
      <c r="F1473" s="274">
        <v>2218800000</v>
      </c>
      <c r="G1473" s="273" t="s">
        <v>494</v>
      </c>
    </row>
    <row r="1474" spans="1:7">
      <c r="A1474" s="273">
        <v>1479</v>
      </c>
      <c r="B1474" s="273" t="s">
        <v>523</v>
      </c>
      <c r="C1474" s="276">
        <v>38859</v>
      </c>
      <c r="D1474" s="273" t="s">
        <v>519</v>
      </c>
      <c r="E1474" s="277">
        <v>63</v>
      </c>
      <c r="F1474" s="274">
        <v>3969000000</v>
      </c>
      <c r="G1474" s="273" t="s">
        <v>494</v>
      </c>
    </row>
    <row r="1475" spans="1:7">
      <c r="A1475" s="273">
        <v>1480</v>
      </c>
      <c r="B1475" s="273" t="s">
        <v>516</v>
      </c>
      <c r="C1475" s="276">
        <v>38177</v>
      </c>
      <c r="D1475" s="273" t="s">
        <v>517</v>
      </c>
      <c r="E1475" s="277">
        <v>29</v>
      </c>
      <c r="F1475" s="274">
        <v>420500000</v>
      </c>
      <c r="G1475" s="273" t="s">
        <v>490</v>
      </c>
    </row>
    <row r="1476" spans="1:7">
      <c r="A1476" s="273">
        <v>1481</v>
      </c>
      <c r="B1476" s="273" t="s">
        <v>523</v>
      </c>
      <c r="C1476" s="276">
        <v>38694</v>
      </c>
      <c r="D1476" s="273" t="s">
        <v>519</v>
      </c>
      <c r="E1476" s="277">
        <v>20</v>
      </c>
      <c r="F1476" s="274">
        <v>400000000</v>
      </c>
      <c r="G1476" s="273" t="s">
        <v>512</v>
      </c>
    </row>
    <row r="1477" spans="1:7">
      <c r="A1477" s="273">
        <v>1482</v>
      </c>
      <c r="B1477" s="273" t="s">
        <v>520</v>
      </c>
      <c r="C1477" s="276">
        <v>38804</v>
      </c>
      <c r="D1477" s="273" t="s">
        <v>517</v>
      </c>
      <c r="E1477" s="277">
        <v>48</v>
      </c>
      <c r="F1477" s="274">
        <v>1152000000</v>
      </c>
      <c r="G1477" s="273" t="s">
        <v>490</v>
      </c>
    </row>
    <row r="1478" spans="1:7">
      <c r="A1478" s="273">
        <v>1483</v>
      </c>
      <c r="B1478" s="273" t="s">
        <v>508</v>
      </c>
      <c r="C1478" s="276">
        <v>38562</v>
      </c>
      <c r="D1478" s="273" t="s">
        <v>517</v>
      </c>
      <c r="E1478" s="277">
        <v>94</v>
      </c>
      <c r="F1478" s="274">
        <v>4418000000</v>
      </c>
      <c r="G1478" s="273" t="s">
        <v>512</v>
      </c>
    </row>
    <row r="1479" spans="1:7">
      <c r="A1479" s="273">
        <v>1484</v>
      </c>
      <c r="B1479" s="273" t="s">
        <v>508</v>
      </c>
      <c r="C1479" s="276">
        <v>38969</v>
      </c>
      <c r="D1479" s="273" t="s">
        <v>511</v>
      </c>
      <c r="E1479" s="277">
        <v>41</v>
      </c>
      <c r="F1479" s="274">
        <v>2017200000</v>
      </c>
      <c r="G1479" s="273" t="s">
        <v>512</v>
      </c>
    </row>
    <row r="1480" spans="1:7">
      <c r="A1480" s="273">
        <v>1485</v>
      </c>
      <c r="B1480" s="273" t="s">
        <v>508</v>
      </c>
      <c r="C1480" s="276">
        <v>38375</v>
      </c>
      <c r="D1480" s="273" t="s">
        <v>517</v>
      </c>
      <c r="E1480" s="277">
        <v>45</v>
      </c>
      <c r="F1480" s="274">
        <v>1012500000</v>
      </c>
      <c r="G1480" s="273" t="s">
        <v>494</v>
      </c>
    </row>
    <row r="1481" spans="1:7">
      <c r="A1481" s="273">
        <v>1486</v>
      </c>
      <c r="B1481" s="273" t="s">
        <v>522</v>
      </c>
      <c r="C1481" s="276">
        <v>38485</v>
      </c>
      <c r="D1481" s="273" t="s">
        <v>509</v>
      </c>
      <c r="E1481" s="277">
        <v>69</v>
      </c>
      <c r="F1481" s="274">
        <v>952200000</v>
      </c>
      <c r="G1481" s="273" t="s">
        <v>490</v>
      </c>
    </row>
    <row r="1482" spans="1:7">
      <c r="A1482" s="273">
        <v>1487</v>
      </c>
      <c r="B1482" s="273" t="s">
        <v>513</v>
      </c>
      <c r="C1482" s="276">
        <v>38078</v>
      </c>
      <c r="D1482" s="273" t="s">
        <v>519</v>
      </c>
      <c r="E1482" s="277">
        <v>48</v>
      </c>
      <c r="F1482" s="274">
        <v>2304000000</v>
      </c>
      <c r="G1482" s="273" t="s">
        <v>494</v>
      </c>
    </row>
    <row r="1483" spans="1:7">
      <c r="A1483" s="273">
        <v>1488</v>
      </c>
      <c r="B1483" s="273" t="s">
        <v>518</v>
      </c>
      <c r="C1483" s="276">
        <v>38375</v>
      </c>
      <c r="D1483" s="273" t="s">
        <v>519</v>
      </c>
      <c r="E1483" s="277">
        <v>38</v>
      </c>
      <c r="F1483" s="274">
        <v>1444000000</v>
      </c>
      <c r="G1483" s="273" t="s">
        <v>490</v>
      </c>
    </row>
    <row r="1484" spans="1:7">
      <c r="A1484" s="273">
        <v>1489</v>
      </c>
      <c r="B1484" s="273" t="s">
        <v>508</v>
      </c>
      <c r="C1484" s="276">
        <v>38738</v>
      </c>
      <c r="D1484" s="273" t="s">
        <v>509</v>
      </c>
      <c r="E1484" s="277">
        <v>49</v>
      </c>
      <c r="F1484" s="274">
        <v>480200000</v>
      </c>
      <c r="G1484" s="273" t="s">
        <v>494</v>
      </c>
    </row>
    <row r="1485" spans="1:7">
      <c r="A1485" s="273">
        <v>1490</v>
      </c>
      <c r="B1485" s="273" t="s">
        <v>516</v>
      </c>
      <c r="C1485" s="276">
        <v>38232</v>
      </c>
      <c r="D1485" s="273" t="s">
        <v>511</v>
      </c>
      <c r="E1485" s="277">
        <v>79</v>
      </c>
      <c r="F1485" s="274">
        <v>7489200000</v>
      </c>
      <c r="G1485" s="273" t="s">
        <v>490</v>
      </c>
    </row>
    <row r="1486" spans="1:7">
      <c r="A1486" s="273">
        <v>1491</v>
      </c>
      <c r="B1486" s="273" t="s">
        <v>513</v>
      </c>
      <c r="C1486" s="276">
        <v>38551</v>
      </c>
      <c r="D1486" s="273" t="s">
        <v>511</v>
      </c>
      <c r="E1486" s="277">
        <v>93</v>
      </c>
      <c r="F1486" s="274">
        <v>10378800000</v>
      </c>
      <c r="G1486" s="273" t="s">
        <v>494</v>
      </c>
    </row>
    <row r="1487" spans="1:7">
      <c r="A1487" s="273">
        <v>1492</v>
      </c>
      <c r="B1487" s="273" t="s">
        <v>516</v>
      </c>
      <c r="C1487" s="276">
        <v>38342</v>
      </c>
      <c r="D1487" s="273" t="s">
        <v>511</v>
      </c>
      <c r="E1487" s="277">
        <v>67</v>
      </c>
      <c r="F1487" s="274">
        <v>5386800000</v>
      </c>
      <c r="G1487" s="273" t="s">
        <v>490</v>
      </c>
    </row>
    <row r="1488" spans="1:7">
      <c r="A1488" s="273">
        <v>1493</v>
      </c>
      <c r="B1488" s="273" t="s">
        <v>508</v>
      </c>
      <c r="C1488" s="276">
        <v>38859</v>
      </c>
      <c r="D1488" s="273" t="s">
        <v>511</v>
      </c>
      <c r="E1488" s="277">
        <v>13</v>
      </c>
      <c r="F1488" s="274">
        <v>202800000</v>
      </c>
      <c r="G1488" s="273" t="s">
        <v>487</v>
      </c>
    </row>
    <row r="1489" spans="1:7">
      <c r="A1489" s="273">
        <v>1494</v>
      </c>
      <c r="B1489" s="273" t="s">
        <v>513</v>
      </c>
      <c r="C1489" s="276">
        <v>38639</v>
      </c>
      <c r="D1489" s="273" t="s">
        <v>509</v>
      </c>
      <c r="E1489" s="277">
        <v>71</v>
      </c>
      <c r="F1489" s="274">
        <v>1008200000</v>
      </c>
      <c r="G1489" s="273" t="s">
        <v>490</v>
      </c>
    </row>
    <row r="1490" spans="1:7">
      <c r="A1490" s="273">
        <v>1495</v>
      </c>
      <c r="B1490" s="273" t="s">
        <v>508</v>
      </c>
      <c r="C1490" s="276">
        <v>39013</v>
      </c>
      <c r="D1490" s="273" t="s">
        <v>511</v>
      </c>
      <c r="E1490" s="277">
        <v>15</v>
      </c>
      <c r="F1490" s="274">
        <v>270000000</v>
      </c>
      <c r="G1490" s="273" t="s">
        <v>490</v>
      </c>
    </row>
    <row r="1491" spans="1:7">
      <c r="A1491" s="273">
        <v>1496</v>
      </c>
      <c r="B1491" s="273" t="s">
        <v>515</v>
      </c>
      <c r="C1491" s="276">
        <v>38606</v>
      </c>
      <c r="D1491" s="273" t="s">
        <v>517</v>
      </c>
      <c r="E1491" s="277">
        <v>89</v>
      </c>
      <c r="F1491" s="274">
        <v>3960500000</v>
      </c>
      <c r="G1491" s="273" t="s">
        <v>494</v>
      </c>
    </row>
    <row r="1492" spans="1:7">
      <c r="A1492" s="273">
        <v>1497</v>
      </c>
      <c r="B1492" s="273" t="s">
        <v>515</v>
      </c>
      <c r="C1492" s="276">
        <v>38650</v>
      </c>
      <c r="D1492" s="273" t="s">
        <v>519</v>
      </c>
      <c r="E1492" s="277">
        <v>65</v>
      </c>
      <c r="F1492" s="274">
        <v>4225000000</v>
      </c>
      <c r="G1492" s="273" t="s">
        <v>512</v>
      </c>
    </row>
    <row r="1493" spans="1:7">
      <c r="A1493" s="273">
        <v>1498</v>
      </c>
      <c r="B1493" s="273" t="s">
        <v>515</v>
      </c>
      <c r="C1493" s="276">
        <v>38342</v>
      </c>
      <c r="D1493" s="273" t="s">
        <v>517</v>
      </c>
      <c r="E1493" s="277">
        <v>16</v>
      </c>
      <c r="F1493" s="274">
        <v>128000000</v>
      </c>
      <c r="G1493" s="273" t="s">
        <v>512</v>
      </c>
    </row>
    <row r="1494" spans="1:7">
      <c r="A1494" s="273">
        <v>1499</v>
      </c>
      <c r="B1494" s="273" t="s">
        <v>508</v>
      </c>
      <c r="C1494" s="276">
        <v>38870</v>
      </c>
      <c r="D1494" s="273" t="s">
        <v>509</v>
      </c>
      <c r="E1494" s="277">
        <v>48</v>
      </c>
      <c r="F1494" s="274">
        <v>460800000</v>
      </c>
      <c r="G1494" s="273" t="s">
        <v>487</v>
      </c>
    </row>
    <row r="1495" spans="1:7">
      <c r="A1495" s="273">
        <v>1500</v>
      </c>
      <c r="B1495" s="273" t="s">
        <v>510</v>
      </c>
      <c r="C1495" s="276">
        <v>38595</v>
      </c>
      <c r="D1495" s="273" t="s">
        <v>517</v>
      </c>
      <c r="E1495" s="277">
        <v>78</v>
      </c>
      <c r="F1495" s="274">
        <v>3042000000</v>
      </c>
      <c r="G1495" s="273" t="s">
        <v>512</v>
      </c>
    </row>
    <row r="1496" spans="1:7">
      <c r="A1496" s="273">
        <v>1501</v>
      </c>
      <c r="B1496" s="273" t="s">
        <v>523</v>
      </c>
      <c r="C1496" s="276">
        <v>38012</v>
      </c>
      <c r="D1496" s="273" t="s">
        <v>509</v>
      </c>
      <c r="E1496" s="277">
        <v>5</v>
      </c>
      <c r="F1496" s="274">
        <v>5000000</v>
      </c>
      <c r="G1496" s="273" t="s">
        <v>490</v>
      </c>
    </row>
    <row r="1497" spans="1:7">
      <c r="A1497" s="273">
        <v>1502</v>
      </c>
      <c r="B1497" s="273" t="s">
        <v>520</v>
      </c>
      <c r="C1497" s="276">
        <v>38727</v>
      </c>
      <c r="D1497" s="273" t="s">
        <v>509</v>
      </c>
      <c r="E1497" s="277">
        <v>33</v>
      </c>
      <c r="F1497" s="274">
        <v>217800000</v>
      </c>
      <c r="G1497" s="273" t="s">
        <v>490</v>
      </c>
    </row>
    <row r="1498" spans="1:7">
      <c r="A1498" s="273">
        <v>1503</v>
      </c>
      <c r="B1498" s="273" t="s">
        <v>513</v>
      </c>
      <c r="C1498" s="276">
        <v>38804</v>
      </c>
      <c r="D1498" s="273" t="s">
        <v>511</v>
      </c>
      <c r="E1498" s="277">
        <v>73</v>
      </c>
      <c r="F1498" s="274">
        <v>6394800000</v>
      </c>
      <c r="G1498" s="273" t="s">
        <v>512</v>
      </c>
    </row>
    <row r="1499" spans="1:7">
      <c r="A1499" s="273">
        <v>1504</v>
      </c>
      <c r="B1499" s="273" t="s">
        <v>508</v>
      </c>
      <c r="C1499" s="276">
        <v>38188</v>
      </c>
      <c r="D1499" s="273" t="s">
        <v>519</v>
      </c>
      <c r="E1499" s="277">
        <v>93</v>
      </c>
      <c r="F1499" s="274">
        <v>8649000000</v>
      </c>
      <c r="G1499" s="273" t="s">
        <v>494</v>
      </c>
    </row>
    <row r="1500" spans="1:7">
      <c r="A1500" s="273">
        <v>1505</v>
      </c>
      <c r="B1500" s="273" t="s">
        <v>508</v>
      </c>
      <c r="C1500" s="276">
        <v>38716</v>
      </c>
      <c r="D1500" s="273" t="s">
        <v>511</v>
      </c>
      <c r="E1500" s="277">
        <v>37</v>
      </c>
      <c r="F1500" s="274">
        <v>1642800000</v>
      </c>
      <c r="G1500" s="273" t="s">
        <v>487</v>
      </c>
    </row>
    <row r="1501" spans="1:7">
      <c r="A1501" s="273">
        <v>1506</v>
      </c>
      <c r="B1501" s="273" t="s">
        <v>516</v>
      </c>
      <c r="C1501" s="276">
        <v>38562</v>
      </c>
      <c r="D1501" s="273" t="s">
        <v>509</v>
      </c>
      <c r="E1501" s="277">
        <v>23</v>
      </c>
      <c r="F1501" s="274">
        <v>105800000</v>
      </c>
      <c r="G1501" s="273" t="s">
        <v>494</v>
      </c>
    </row>
    <row r="1502" spans="1:7">
      <c r="A1502" s="273">
        <v>1507</v>
      </c>
      <c r="B1502" s="273" t="s">
        <v>516</v>
      </c>
      <c r="C1502" s="276">
        <v>38683</v>
      </c>
      <c r="D1502" s="273" t="s">
        <v>509</v>
      </c>
      <c r="E1502" s="277">
        <v>-3</v>
      </c>
      <c r="F1502" s="274">
        <v>1800000</v>
      </c>
      <c r="G1502" s="273" t="s">
        <v>490</v>
      </c>
    </row>
    <row r="1503" spans="1:7">
      <c r="A1503" s="273">
        <v>1508</v>
      </c>
      <c r="B1503" s="273" t="s">
        <v>522</v>
      </c>
      <c r="C1503" s="276">
        <v>38771</v>
      </c>
      <c r="D1503" s="273" t="s">
        <v>517</v>
      </c>
      <c r="E1503" s="277">
        <v>39</v>
      </c>
      <c r="F1503" s="274">
        <v>760500000</v>
      </c>
      <c r="G1503" s="273" t="s">
        <v>494</v>
      </c>
    </row>
    <row r="1504" spans="1:7">
      <c r="A1504" s="273">
        <v>1509</v>
      </c>
      <c r="B1504" s="273" t="s">
        <v>508</v>
      </c>
      <c r="C1504" s="276">
        <v>38837</v>
      </c>
      <c r="D1504" s="273" t="s">
        <v>517</v>
      </c>
      <c r="E1504" s="277">
        <v>83</v>
      </c>
      <c r="F1504" s="274">
        <v>3444500000</v>
      </c>
      <c r="G1504" s="273" t="s">
        <v>512</v>
      </c>
    </row>
    <row r="1505" spans="1:7">
      <c r="A1505" s="273">
        <v>1510</v>
      </c>
      <c r="B1505" s="273" t="s">
        <v>520</v>
      </c>
      <c r="C1505" s="276">
        <v>38958</v>
      </c>
      <c r="D1505" s="273" t="s">
        <v>511</v>
      </c>
      <c r="E1505" s="277">
        <v>65</v>
      </c>
      <c r="F1505" s="274">
        <v>5070000000</v>
      </c>
      <c r="G1505" s="273" t="s">
        <v>494</v>
      </c>
    </row>
    <row r="1506" spans="1:7">
      <c r="A1506" s="273">
        <v>1511</v>
      </c>
      <c r="B1506" s="273" t="s">
        <v>508</v>
      </c>
      <c r="C1506" s="276">
        <v>38320</v>
      </c>
      <c r="D1506" s="273" t="s">
        <v>509</v>
      </c>
      <c r="E1506" s="277">
        <v>13</v>
      </c>
      <c r="F1506" s="274">
        <v>33800000</v>
      </c>
      <c r="G1506" s="273" t="s">
        <v>487</v>
      </c>
    </row>
    <row r="1507" spans="1:7">
      <c r="A1507" s="273">
        <v>1512</v>
      </c>
      <c r="B1507" s="273" t="s">
        <v>520</v>
      </c>
      <c r="C1507" s="276">
        <v>38672</v>
      </c>
      <c r="D1507" s="273" t="s">
        <v>511</v>
      </c>
      <c r="E1507" s="277">
        <v>9</v>
      </c>
      <c r="F1507" s="274">
        <v>97200000</v>
      </c>
      <c r="G1507" s="273" t="s">
        <v>487</v>
      </c>
    </row>
    <row r="1508" spans="1:7">
      <c r="A1508" s="273">
        <v>1513</v>
      </c>
      <c r="B1508" s="273" t="s">
        <v>518</v>
      </c>
      <c r="C1508" s="276">
        <v>39068</v>
      </c>
      <c r="D1508" s="273" t="s">
        <v>517</v>
      </c>
      <c r="E1508" s="277">
        <v>-4</v>
      </c>
      <c r="F1508" s="274">
        <v>8000000</v>
      </c>
      <c r="G1508" s="273" t="s">
        <v>494</v>
      </c>
    </row>
    <row r="1509" spans="1:7">
      <c r="A1509" s="273">
        <v>1514</v>
      </c>
      <c r="B1509" s="273" t="s">
        <v>513</v>
      </c>
      <c r="C1509" s="276">
        <v>38287</v>
      </c>
      <c r="D1509" s="273" t="s">
        <v>519</v>
      </c>
      <c r="E1509" s="277">
        <v>22</v>
      </c>
      <c r="F1509" s="274">
        <v>484000000</v>
      </c>
      <c r="G1509" s="273" t="s">
        <v>494</v>
      </c>
    </row>
    <row r="1510" spans="1:7">
      <c r="A1510" s="273">
        <v>1515</v>
      </c>
      <c r="B1510" s="273" t="s">
        <v>510</v>
      </c>
      <c r="C1510" s="276">
        <v>38441</v>
      </c>
      <c r="D1510" s="273" t="s">
        <v>519</v>
      </c>
      <c r="E1510" s="277">
        <v>-3</v>
      </c>
      <c r="F1510" s="274">
        <v>9000000</v>
      </c>
      <c r="G1510" s="273" t="s">
        <v>494</v>
      </c>
    </row>
    <row r="1511" spans="1:7">
      <c r="A1511" s="273">
        <v>1516</v>
      </c>
      <c r="B1511" s="273" t="s">
        <v>516</v>
      </c>
      <c r="C1511" s="276">
        <v>38199</v>
      </c>
      <c r="D1511" s="273" t="s">
        <v>519</v>
      </c>
      <c r="E1511" s="277">
        <v>58</v>
      </c>
      <c r="F1511" s="274">
        <v>3364000000</v>
      </c>
      <c r="G1511" s="273" t="s">
        <v>494</v>
      </c>
    </row>
    <row r="1512" spans="1:7">
      <c r="A1512" s="273">
        <v>1517</v>
      </c>
      <c r="B1512" s="273" t="s">
        <v>518</v>
      </c>
      <c r="C1512" s="276">
        <v>38221</v>
      </c>
      <c r="D1512" s="273" t="s">
        <v>517</v>
      </c>
      <c r="E1512" s="277">
        <v>65</v>
      </c>
      <c r="F1512" s="274">
        <v>2112500000</v>
      </c>
      <c r="G1512" s="273" t="s">
        <v>494</v>
      </c>
    </row>
    <row r="1513" spans="1:7">
      <c r="A1513" s="273">
        <v>1518</v>
      </c>
      <c r="B1513" s="273" t="s">
        <v>516</v>
      </c>
      <c r="C1513" s="276">
        <v>38166</v>
      </c>
      <c r="D1513" s="273" t="s">
        <v>517</v>
      </c>
      <c r="E1513" s="277">
        <v>9</v>
      </c>
      <c r="F1513" s="274">
        <v>40500000</v>
      </c>
      <c r="G1513" s="273" t="s">
        <v>512</v>
      </c>
    </row>
    <row r="1514" spans="1:7">
      <c r="A1514" s="273">
        <v>1519</v>
      </c>
      <c r="B1514" s="273" t="s">
        <v>520</v>
      </c>
      <c r="C1514" s="276">
        <v>39013</v>
      </c>
      <c r="D1514" s="273" t="s">
        <v>514</v>
      </c>
      <c r="E1514" s="277">
        <v>18</v>
      </c>
      <c r="F1514" s="274">
        <v>64800000</v>
      </c>
      <c r="G1514" s="273" t="s">
        <v>494</v>
      </c>
    </row>
    <row r="1515" spans="1:7">
      <c r="A1515" s="273">
        <v>1520</v>
      </c>
      <c r="B1515" s="273" t="s">
        <v>510</v>
      </c>
      <c r="C1515" s="276">
        <v>38111</v>
      </c>
      <c r="D1515" s="273" t="s">
        <v>511</v>
      </c>
      <c r="E1515" s="277">
        <v>55</v>
      </c>
      <c r="F1515" s="274">
        <v>3630000000</v>
      </c>
      <c r="G1515" s="273" t="s">
        <v>487</v>
      </c>
    </row>
    <row r="1516" spans="1:7">
      <c r="A1516" s="273">
        <v>1521</v>
      </c>
      <c r="B1516" s="273" t="s">
        <v>518</v>
      </c>
      <c r="C1516" s="276">
        <v>38364</v>
      </c>
      <c r="D1516" s="273" t="s">
        <v>517</v>
      </c>
      <c r="E1516" s="277">
        <v>69</v>
      </c>
      <c r="F1516" s="274">
        <v>2380500000</v>
      </c>
      <c r="G1516" s="273" t="s">
        <v>494</v>
      </c>
    </row>
    <row r="1517" spans="1:7">
      <c r="A1517" s="273">
        <v>1522</v>
      </c>
      <c r="B1517" s="273" t="s">
        <v>515</v>
      </c>
      <c r="C1517" s="276">
        <v>38089</v>
      </c>
      <c r="D1517" s="273" t="s">
        <v>517</v>
      </c>
      <c r="E1517" s="277">
        <v>51</v>
      </c>
      <c r="F1517" s="274">
        <v>1300500000</v>
      </c>
      <c r="G1517" s="273" t="s">
        <v>490</v>
      </c>
    </row>
    <row r="1518" spans="1:7">
      <c r="A1518" s="273">
        <v>1523</v>
      </c>
      <c r="B1518" s="273" t="s">
        <v>513</v>
      </c>
      <c r="C1518" s="276">
        <v>38738</v>
      </c>
      <c r="D1518" s="273" t="s">
        <v>514</v>
      </c>
      <c r="E1518" s="277">
        <v>23</v>
      </c>
      <c r="F1518" s="274">
        <v>105800000</v>
      </c>
      <c r="G1518" s="273" t="s">
        <v>494</v>
      </c>
    </row>
    <row r="1519" spans="1:7">
      <c r="A1519" s="273">
        <v>1524</v>
      </c>
      <c r="B1519" s="273" t="s">
        <v>508</v>
      </c>
      <c r="C1519" s="276">
        <v>38826</v>
      </c>
      <c r="D1519" s="273" t="s">
        <v>509</v>
      </c>
      <c r="E1519" s="277">
        <v>38</v>
      </c>
      <c r="F1519" s="274">
        <v>288800000</v>
      </c>
      <c r="G1519" s="273" t="s">
        <v>490</v>
      </c>
    </row>
    <row r="1520" spans="1:7">
      <c r="A1520" s="273">
        <v>1525</v>
      </c>
      <c r="B1520" s="273" t="s">
        <v>515</v>
      </c>
      <c r="C1520" s="276">
        <v>38320</v>
      </c>
      <c r="D1520" s="273" t="s">
        <v>514</v>
      </c>
      <c r="E1520" s="277">
        <v>-8</v>
      </c>
      <c r="F1520" s="274">
        <v>12800000</v>
      </c>
      <c r="G1520" s="273" t="s">
        <v>512</v>
      </c>
    </row>
    <row r="1521" spans="1:7">
      <c r="A1521" s="273">
        <v>1526</v>
      </c>
      <c r="B1521" s="273" t="s">
        <v>510</v>
      </c>
      <c r="C1521" s="276">
        <v>39013</v>
      </c>
      <c r="D1521" s="273" t="s">
        <v>517</v>
      </c>
      <c r="E1521" s="277">
        <v>20</v>
      </c>
      <c r="F1521" s="274">
        <v>200000000</v>
      </c>
      <c r="G1521" s="273" t="s">
        <v>490</v>
      </c>
    </row>
    <row r="1522" spans="1:7">
      <c r="A1522" s="273">
        <v>1527</v>
      </c>
      <c r="B1522" s="273" t="s">
        <v>518</v>
      </c>
      <c r="C1522" s="276">
        <v>38540</v>
      </c>
      <c r="D1522" s="273" t="s">
        <v>509</v>
      </c>
      <c r="E1522" s="277">
        <v>25</v>
      </c>
      <c r="F1522" s="274">
        <v>125000000</v>
      </c>
      <c r="G1522" s="273" t="s">
        <v>490</v>
      </c>
    </row>
    <row r="1523" spans="1:7">
      <c r="A1523" s="273">
        <v>1528</v>
      </c>
      <c r="B1523" s="273" t="s">
        <v>508</v>
      </c>
      <c r="C1523" s="276">
        <v>39013</v>
      </c>
      <c r="D1523" s="273" t="s">
        <v>517</v>
      </c>
      <c r="E1523" s="277">
        <v>-6</v>
      </c>
      <c r="F1523" s="274">
        <v>18000000</v>
      </c>
      <c r="G1523" s="273" t="s">
        <v>490</v>
      </c>
    </row>
    <row r="1524" spans="1:7">
      <c r="A1524" s="273">
        <v>1529</v>
      </c>
      <c r="B1524" s="273" t="s">
        <v>515</v>
      </c>
      <c r="C1524" s="276">
        <v>38925</v>
      </c>
      <c r="D1524" s="273" t="s">
        <v>509</v>
      </c>
      <c r="E1524" s="277">
        <v>88</v>
      </c>
      <c r="F1524" s="274">
        <v>1548800000</v>
      </c>
      <c r="G1524" s="273" t="s">
        <v>512</v>
      </c>
    </row>
    <row r="1525" spans="1:7">
      <c r="A1525" s="273">
        <v>1530</v>
      </c>
      <c r="B1525" s="273" t="s">
        <v>522</v>
      </c>
      <c r="C1525" s="276">
        <v>38859</v>
      </c>
      <c r="D1525" s="273" t="s">
        <v>517</v>
      </c>
      <c r="E1525" s="277">
        <v>62</v>
      </c>
      <c r="F1525" s="274">
        <v>1922000000</v>
      </c>
      <c r="G1525" s="273" t="s">
        <v>494</v>
      </c>
    </row>
    <row r="1526" spans="1:7">
      <c r="A1526" s="273">
        <v>1531</v>
      </c>
      <c r="B1526" s="273" t="s">
        <v>510</v>
      </c>
      <c r="C1526" s="276">
        <v>37990</v>
      </c>
      <c r="D1526" s="273" t="s">
        <v>514</v>
      </c>
      <c r="E1526" s="277">
        <v>80</v>
      </c>
      <c r="F1526" s="274">
        <v>1280000000</v>
      </c>
      <c r="G1526" s="273" t="s">
        <v>494</v>
      </c>
    </row>
    <row r="1527" spans="1:7">
      <c r="A1527" s="273">
        <v>1532</v>
      </c>
      <c r="B1527" s="273" t="s">
        <v>523</v>
      </c>
      <c r="C1527" s="276">
        <v>38056</v>
      </c>
      <c r="D1527" s="273" t="s">
        <v>514</v>
      </c>
      <c r="E1527" s="277">
        <v>66</v>
      </c>
      <c r="F1527" s="274">
        <v>871200000</v>
      </c>
      <c r="G1527" s="273" t="s">
        <v>490</v>
      </c>
    </row>
    <row r="1528" spans="1:7">
      <c r="A1528" s="273">
        <v>1533</v>
      </c>
      <c r="B1528" s="273" t="s">
        <v>520</v>
      </c>
      <c r="C1528" s="276">
        <v>38298</v>
      </c>
      <c r="D1528" s="273" t="s">
        <v>511</v>
      </c>
      <c r="E1528" s="277">
        <v>34</v>
      </c>
      <c r="F1528" s="274">
        <v>1387200000</v>
      </c>
      <c r="G1528" s="273" t="s">
        <v>490</v>
      </c>
    </row>
    <row r="1529" spans="1:7">
      <c r="A1529" s="273">
        <v>1534</v>
      </c>
      <c r="B1529" s="273" t="s">
        <v>510</v>
      </c>
      <c r="C1529" s="276">
        <v>38331</v>
      </c>
      <c r="D1529" s="273" t="s">
        <v>517</v>
      </c>
      <c r="E1529" s="277">
        <v>49</v>
      </c>
      <c r="F1529" s="274">
        <v>1200500000</v>
      </c>
      <c r="G1529" s="273" t="s">
        <v>512</v>
      </c>
    </row>
    <row r="1530" spans="1:7">
      <c r="A1530" s="273">
        <v>1535</v>
      </c>
      <c r="B1530" s="273" t="s">
        <v>523</v>
      </c>
      <c r="C1530" s="276">
        <v>38188</v>
      </c>
      <c r="D1530" s="273" t="s">
        <v>509</v>
      </c>
      <c r="E1530" s="277">
        <v>45</v>
      </c>
      <c r="F1530" s="274">
        <v>405000000</v>
      </c>
      <c r="G1530" s="273" t="s">
        <v>494</v>
      </c>
    </row>
    <row r="1531" spans="1:7">
      <c r="A1531" s="273">
        <v>1536</v>
      </c>
      <c r="B1531" s="273" t="s">
        <v>518</v>
      </c>
      <c r="C1531" s="276">
        <v>38705</v>
      </c>
      <c r="D1531" s="273" t="s">
        <v>511</v>
      </c>
      <c r="E1531" s="277">
        <v>16</v>
      </c>
      <c r="F1531" s="274">
        <v>307200000</v>
      </c>
      <c r="G1531" s="273" t="s">
        <v>490</v>
      </c>
    </row>
    <row r="1532" spans="1:7">
      <c r="A1532" s="273">
        <v>1537</v>
      </c>
      <c r="B1532" s="273" t="s">
        <v>522</v>
      </c>
      <c r="C1532" s="276">
        <v>38584</v>
      </c>
      <c r="D1532" s="273" t="s">
        <v>514</v>
      </c>
      <c r="E1532" s="277">
        <v>45</v>
      </c>
      <c r="F1532" s="274">
        <v>405000000</v>
      </c>
      <c r="G1532" s="273" t="s">
        <v>490</v>
      </c>
    </row>
    <row r="1533" spans="1:7">
      <c r="A1533" s="273">
        <v>1538</v>
      </c>
      <c r="B1533" s="273" t="s">
        <v>513</v>
      </c>
      <c r="C1533" s="276">
        <v>38155</v>
      </c>
      <c r="D1533" s="273" t="s">
        <v>517</v>
      </c>
      <c r="E1533" s="277">
        <v>1</v>
      </c>
      <c r="F1533" s="274">
        <v>500000</v>
      </c>
      <c r="G1533" s="273" t="s">
        <v>512</v>
      </c>
    </row>
    <row r="1534" spans="1:7">
      <c r="A1534" s="273">
        <v>1539</v>
      </c>
      <c r="B1534" s="273" t="s">
        <v>523</v>
      </c>
      <c r="C1534" s="276">
        <v>38562</v>
      </c>
      <c r="D1534" s="273" t="s">
        <v>519</v>
      </c>
      <c r="E1534" s="277">
        <v>33</v>
      </c>
      <c r="F1534" s="274">
        <v>1089000000</v>
      </c>
      <c r="G1534" s="273" t="s">
        <v>494</v>
      </c>
    </row>
    <row r="1535" spans="1:7">
      <c r="A1535" s="273">
        <v>1540</v>
      </c>
      <c r="B1535" s="273" t="s">
        <v>510</v>
      </c>
      <c r="C1535" s="276">
        <v>38595</v>
      </c>
      <c r="D1535" s="273" t="s">
        <v>514</v>
      </c>
      <c r="E1535" s="277">
        <v>37</v>
      </c>
      <c r="F1535" s="274">
        <v>273800000</v>
      </c>
      <c r="G1535" s="273" t="s">
        <v>494</v>
      </c>
    </row>
    <row r="1536" spans="1:7">
      <c r="A1536" s="273">
        <v>1541</v>
      </c>
      <c r="B1536" s="273" t="s">
        <v>513</v>
      </c>
      <c r="C1536" s="276">
        <v>38540</v>
      </c>
      <c r="D1536" s="273" t="s">
        <v>517</v>
      </c>
      <c r="E1536" s="277">
        <v>46</v>
      </c>
      <c r="F1536" s="274">
        <v>1058000000</v>
      </c>
      <c r="G1536" s="273" t="s">
        <v>490</v>
      </c>
    </row>
    <row r="1537" spans="1:7">
      <c r="A1537" s="273">
        <v>1542</v>
      </c>
      <c r="B1537" s="273" t="s">
        <v>508</v>
      </c>
      <c r="C1537" s="276">
        <v>38023</v>
      </c>
      <c r="D1537" s="273" t="s">
        <v>511</v>
      </c>
      <c r="E1537" s="277">
        <v>71</v>
      </c>
      <c r="F1537" s="274">
        <v>6049200000</v>
      </c>
      <c r="G1537" s="273" t="s">
        <v>494</v>
      </c>
    </row>
    <row r="1538" spans="1:7">
      <c r="A1538" s="273">
        <v>1543</v>
      </c>
      <c r="B1538" s="273" t="s">
        <v>515</v>
      </c>
      <c r="C1538" s="276">
        <v>38320</v>
      </c>
      <c r="D1538" s="273" t="s">
        <v>519</v>
      </c>
      <c r="E1538" s="277">
        <v>59</v>
      </c>
      <c r="F1538" s="274">
        <v>3481000000</v>
      </c>
      <c r="G1538" s="273" t="s">
        <v>490</v>
      </c>
    </row>
    <row r="1539" spans="1:7">
      <c r="A1539" s="273">
        <v>1544</v>
      </c>
      <c r="B1539" s="273" t="s">
        <v>515</v>
      </c>
      <c r="C1539" s="276">
        <v>38463</v>
      </c>
      <c r="D1539" s="273" t="s">
        <v>514</v>
      </c>
      <c r="E1539" s="277">
        <v>84</v>
      </c>
      <c r="F1539" s="274">
        <v>1411200000</v>
      </c>
      <c r="G1539" s="273" t="s">
        <v>490</v>
      </c>
    </row>
    <row r="1540" spans="1:7">
      <c r="A1540" s="273">
        <v>1545</v>
      </c>
      <c r="B1540" s="273" t="s">
        <v>515</v>
      </c>
      <c r="C1540" s="276">
        <v>38892</v>
      </c>
      <c r="D1540" s="273" t="s">
        <v>517</v>
      </c>
      <c r="E1540" s="277">
        <v>91</v>
      </c>
      <c r="F1540" s="274">
        <v>4140500000</v>
      </c>
      <c r="G1540" s="273" t="s">
        <v>490</v>
      </c>
    </row>
    <row r="1541" spans="1:7">
      <c r="A1541" s="273">
        <v>1546</v>
      </c>
      <c r="B1541" s="273" t="s">
        <v>518</v>
      </c>
      <c r="C1541" s="276">
        <v>38056</v>
      </c>
      <c r="D1541" s="273" t="s">
        <v>509</v>
      </c>
      <c r="E1541" s="277">
        <v>33</v>
      </c>
      <c r="F1541" s="274">
        <v>217800000</v>
      </c>
      <c r="G1541" s="273" t="s">
        <v>490</v>
      </c>
    </row>
    <row r="1542" spans="1:7">
      <c r="A1542" s="273">
        <v>1547</v>
      </c>
      <c r="B1542" s="273" t="s">
        <v>523</v>
      </c>
      <c r="C1542" s="276">
        <v>38342</v>
      </c>
      <c r="D1542" s="273" t="s">
        <v>517</v>
      </c>
      <c r="E1542" s="277">
        <v>34</v>
      </c>
      <c r="F1542" s="274">
        <v>578000000</v>
      </c>
      <c r="G1542" s="273" t="s">
        <v>487</v>
      </c>
    </row>
    <row r="1543" spans="1:7">
      <c r="A1543" s="273">
        <v>1548</v>
      </c>
      <c r="B1543" s="273" t="s">
        <v>515</v>
      </c>
      <c r="C1543" s="276">
        <v>39013</v>
      </c>
      <c r="D1543" s="273" t="s">
        <v>509</v>
      </c>
      <c r="E1543" s="277">
        <v>1</v>
      </c>
      <c r="F1543" s="274">
        <v>200000</v>
      </c>
      <c r="G1543" s="273" t="s">
        <v>490</v>
      </c>
    </row>
    <row r="1544" spans="1:7">
      <c r="A1544" s="273">
        <v>1549</v>
      </c>
      <c r="B1544" s="273" t="s">
        <v>510</v>
      </c>
      <c r="C1544" s="276">
        <v>38045</v>
      </c>
      <c r="D1544" s="273" t="s">
        <v>517</v>
      </c>
      <c r="E1544" s="277">
        <v>42</v>
      </c>
      <c r="F1544" s="274">
        <v>882000000</v>
      </c>
      <c r="G1544" s="273" t="s">
        <v>490</v>
      </c>
    </row>
    <row r="1545" spans="1:7">
      <c r="A1545" s="273">
        <v>1550</v>
      </c>
      <c r="B1545" s="273" t="s">
        <v>523</v>
      </c>
      <c r="C1545" s="276">
        <v>38705</v>
      </c>
      <c r="D1545" s="273" t="s">
        <v>517</v>
      </c>
      <c r="E1545" s="277">
        <v>45</v>
      </c>
      <c r="F1545" s="274">
        <v>1012500000</v>
      </c>
      <c r="G1545" s="273" t="s">
        <v>487</v>
      </c>
    </row>
    <row r="1546" spans="1:7">
      <c r="A1546" s="273">
        <v>1551</v>
      </c>
      <c r="B1546" s="273" t="s">
        <v>520</v>
      </c>
      <c r="C1546" s="276">
        <v>38276</v>
      </c>
      <c r="D1546" s="273" t="s">
        <v>509</v>
      </c>
      <c r="E1546" s="277">
        <v>26</v>
      </c>
      <c r="F1546" s="274">
        <v>135200000</v>
      </c>
      <c r="G1546" s="273" t="s">
        <v>487</v>
      </c>
    </row>
    <row r="1547" spans="1:7">
      <c r="A1547" s="273">
        <v>1552</v>
      </c>
      <c r="B1547" s="273" t="s">
        <v>513</v>
      </c>
      <c r="C1547" s="276">
        <v>38012</v>
      </c>
      <c r="D1547" s="273" t="s">
        <v>517</v>
      </c>
      <c r="E1547" s="277">
        <v>72</v>
      </c>
      <c r="F1547" s="274">
        <v>2592000000</v>
      </c>
      <c r="G1547" s="273" t="s">
        <v>494</v>
      </c>
    </row>
    <row r="1548" spans="1:7">
      <c r="A1548" s="273">
        <v>1553</v>
      </c>
      <c r="B1548" s="273" t="s">
        <v>515</v>
      </c>
      <c r="C1548" s="276">
        <v>38925</v>
      </c>
      <c r="D1548" s="273" t="s">
        <v>517</v>
      </c>
      <c r="E1548" s="277">
        <v>-5</v>
      </c>
      <c r="F1548" s="274">
        <v>12500000</v>
      </c>
      <c r="G1548" s="273" t="s">
        <v>490</v>
      </c>
    </row>
    <row r="1549" spans="1:7">
      <c r="A1549" s="273">
        <v>1554</v>
      </c>
      <c r="B1549" s="273" t="s">
        <v>516</v>
      </c>
      <c r="C1549" s="276">
        <v>38067</v>
      </c>
      <c r="D1549" s="273" t="s">
        <v>511</v>
      </c>
      <c r="E1549" s="277">
        <v>31</v>
      </c>
      <c r="F1549" s="274">
        <v>1153200000</v>
      </c>
      <c r="G1549" s="273" t="s">
        <v>494</v>
      </c>
    </row>
    <row r="1550" spans="1:7">
      <c r="A1550" s="273">
        <v>1555</v>
      </c>
      <c r="B1550" s="273" t="s">
        <v>523</v>
      </c>
      <c r="C1550" s="276">
        <v>37990</v>
      </c>
      <c r="D1550" s="273" t="s">
        <v>509</v>
      </c>
      <c r="E1550" s="277">
        <v>48</v>
      </c>
      <c r="F1550" s="274">
        <v>460800000</v>
      </c>
      <c r="G1550" s="273" t="s">
        <v>494</v>
      </c>
    </row>
    <row r="1551" spans="1:7">
      <c r="A1551" s="273">
        <v>1556</v>
      </c>
      <c r="B1551" s="273" t="s">
        <v>516</v>
      </c>
      <c r="C1551" s="276">
        <v>39024</v>
      </c>
      <c r="D1551" s="273" t="s">
        <v>519</v>
      </c>
      <c r="E1551" s="277">
        <v>84</v>
      </c>
      <c r="F1551" s="274">
        <v>7056000000</v>
      </c>
      <c r="G1551" s="273" t="s">
        <v>512</v>
      </c>
    </row>
    <row r="1552" spans="1:7">
      <c r="A1552" s="273">
        <v>1557</v>
      </c>
      <c r="B1552" s="273" t="s">
        <v>515</v>
      </c>
      <c r="C1552" s="276">
        <v>38771</v>
      </c>
      <c r="D1552" s="273" t="s">
        <v>517</v>
      </c>
      <c r="E1552" s="277">
        <v>54</v>
      </c>
      <c r="F1552" s="274">
        <v>1458000000</v>
      </c>
      <c r="G1552" s="273" t="s">
        <v>494</v>
      </c>
    </row>
    <row r="1553" spans="1:7">
      <c r="A1553" s="273">
        <v>1558</v>
      </c>
      <c r="B1553" s="273" t="s">
        <v>516</v>
      </c>
      <c r="C1553" s="276">
        <v>38001</v>
      </c>
      <c r="D1553" s="273" t="s">
        <v>519</v>
      </c>
      <c r="E1553" s="277">
        <v>44</v>
      </c>
      <c r="F1553" s="274">
        <v>1936000000</v>
      </c>
      <c r="G1553" s="273" t="s">
        <v>490</v>
      </c>
    </row>
    <row r="1554" spans="1:7">
      <c r="A1554" s="273">
        <v>1559</v>
      </c>
      <c r="B1554" s="273" t="s">
        <v>518</v>
      </c>
      <c r="C1554" s="276">
        <v>38287</v>
      </c>
      <c r="D1554" s="273" t="s">
        <v>509</v>
      </c>
      <c r="E1554" s="277">
        <v>40</v>
      </c>
      <c r="F1554" s="274">
        <v>320000000</v>
      </c>
      <c r="G1554" s="273" t="s">
        <v>494</v>
      </c>
    </row>
    <row r="1555" spans="1:7">
      <c r="A1555" s="273">
        <v>1560</v>
      </c>
      <c r="B1555" s="273" t="s">
        <v>508</v>
      </c>
      <c r="C1555" s="276">
        <v>38595</v>
      </c>
      <c r="D1555" s="273" t="s">
        <v>509</v>
      </c>
      <c r="E1555" s="277">
        <v>25</v>
      </c>
      <c r="F1555" s="274">
        <v>125000000</v>
      </c>
      <c r="G1555" s="273" t="s">
        <v>490</v>
      </c>
    </row>
    <row r="1556" spans="1:7">
      <c r="A1556" s="273">
        <v>1561</v>
      </c>
      <c r="B1556" s="273" t="s">
        <v>520</v>
      </c>
      <c r="C1556" s="276">
        <v>38045</v>
      </c>
      <c r="D1556" s="273" t="s">
        <v>509</v>
      </c>
      <c r="E1556" s="277">
        <v>-8</v>
      </c>
      <c r="F1556" s="274">
        <v>12800000</v>
      </c>
      <c r="G1556" s="273" t="s">
        <v>494</v>
      </c>
    </row>
    <row r="1557" spans="1:7">
      <c r="A1557" s="273">
        <v>1562</v>
      </c>
      <c r="B1557" s="273" t="s">
        <v>518</v>
      </c>
      <c r="C1557" s="276">
        <v>38848</v>
      </c>
      <c r="D1557" s="273" t="s">
        <v>517</v>
      </c>
      <c r="E1557" s="277">
        <v>59</v>
      </c>
      <c r="F1557" s="274">
        <v>1740500000</v>
      </c>
      <c r="G1557" s="273" t="s">
        <v>490</v>
      </c>
    </row>
    <row r="1558" spans="1:7">
      <c r="A1558" s="273">
        <v>1563</v>
      </c>
      <c r="B1558" s="273" t="s">
        <v>515</v>
      </c>
      <c r="C1558" s="276">
        <v>38342</v>
      </c>
      <c r="D1558" s="273" t="s">
        <v>517</v>
      </c>
      <c r="E1558" s="277">
        <v>59</v>
      </c>
      <c r="F1558" s="274">
        <v>1740500000</v>
      </c>
      <c r="G1558" s="273" t="s">
        <v>487</v>
      </c>
    </row>
    <row r="1559" spans="1:7">
      <c r="A1559" s="273">
        <v>1564</v>
      </c>
      <c r="B1559" s="273" t="s">
        <v>520</v>
      </c>
      <c r="C1559" s="276">
        <v>38672</v>
      </c>
      <c r="D1559" s="273" t="s">
        <v>511</v>
      </c>
      <c r="E1559" s="277">
        <v>34</v>
      </c>
      <c r="F1559" s="274">
        <v>1387200000</v>
      </c>
      <c r="G1559" s="273" t="s">
        <v>512</v>
      </c>
    </row>
    <row r="1560" spans="1:7">
      <c r="A1560" s="273">
        <v>1565</v>
      </c>
      <c r="B1560" s="273" t="s">
        <v>520</v>
      </c>
      <c r="C1560" s="276">
        <v>38320</v>
      </c>
      <c r="D1560" s="273" t="s">
        <v>519</v>
      </c>
      <c r="E1560" s="277">
        <v>27</v>
      </c>
      <c r="F1560" s="274">
        <v>729000000</v>
      </c>
      <c r="G1560" s="273" t="s">
        <v>512</v>
      </c>
    </row>
    <row r="1561" spans="1:7">
      <c r="A1561" s="273">
        <v>1566</v>
      </c>
      <c r="B1561" s="273" t="s">
        <v>523</v>
      </c>
      <c r="C1561" s="276">
        <v>39013</v>
      </c>
      <c r="D1561" s="273" t="s">
        <v>511</v>
      </c>
      <c r="E1561" s="277">
        <v>3</v>
      </c>
      <c r="F1561" s="274">
        <v>10800000</v>
      </c>
      <c r="G1561" s="273" t="s">
        <v>494</v>
      </c>
    </row>
    <row r="1562" spans="1:7">
      <c r="A1562" s="273">
        <v>1567</v>
      </c>
      <c r="B1562" s="273" t="s">
        <v>510</v>
      </c>
      <c r="C1562" s="276">
        <v>38584</v>
      </c>
      <c r="D1562" s="273" t="s">
        <v>519</v>
      </c>
      <c r="E1562" s="277">
        <v>89</v>
      </c>
      <c r="F1562" s="274">
        <v>7921000000</v>
      </c>
      <c r="G1562" s="273" t="s">
        <v>490</v>
      </c>
    </row>
    <row r="1563" spans="1:7">
      <c r="A1563" s="273">
        <v>1568</v>
      </c>
      <c r="B1563" s="273" t="s">
        <v>510</v>
      </c>
      <c r="C1563" s="276">
        <v>38485</v>
      </c>
      <c r="D1563" s="273" t="s">
        <v>517</v>
      </c>
      <c r="E1563" s="277">
        <v>58</v>
      </c>
      <c r="F1563" s="274">
        <v>1682000000</v>
      </c>
      <c r="G1563" s="273" t="s">
        <v>494</v>
      </c>
    </row>
    <row r="1564" spans="1:7">
      <c r="A1564" s="273">
        <v>1569</v>
      </c>
      <c r="B1564" s="273" t="s">
        <v>523</v>
      </c>
      <c r="C1564" s="276">
        <v>38364</v>
      </c>
      <c r="D1564" s="273" t="s">
        <v>514</v>
      </c>
      <c r="E1564" s="277">
        <v>52</v>
      </c>
      <c r="F1564" s="274">
        <v>540800000</v>
      </c>
      <c r="G1564" s="273" t="s">
        <v>490</v>
      </c>
    </row>
    <row r="1565" spans="1:7">
      <c r="A1565" s="273">
        <v>1570</v>
      </c>
      <c r="B1565" s="273" t="s">
        <v>523</v>
      </c>
      <c r="C1565" s="276">
        <v>38925</v>
      </c>
      <c r="D1565" s="273" t="s">
        <v>519</v>
      </c>
      <c r="E1565" s="277">
        <v>32</v>
      </c>
      <c r="F1565" s="274">
        <v>1024000000</v>
      </c>
      <c r="G1565" s="273" t="s">
        <v>487</v>
      </c>
    </row>
    <row r="1566" spans="1:7">
      <c r="A1566" s="273">
        <v>1571</v>
      </c>
      <c r="B1566" s="273" t="s">
        <v>518</v>
      </c>
      <c r="C1566" s="276">
        <v>38606</v>
      </c>
      <c r="D1566" s="273" t="s">
        <v>519</v>
      </c>
      <c r="E1566" s="277">
        <v>3</v>
      </c>
      <c r="F1566" s="274">
        <v>9000000</v>
      </c>
      <c r="G1566" s="273" t="s">
        <v>494</v>
      </c>
    </row>
    <row r="1567" spans="1:7">
      <c r="A1567" s="273">
        <v>1572</v>
      </c>
      <c r="B1567" s="273" t="s">
        <v>515</v>
      </c>
      <c r="C1567" s="276">
        <v>38309</v>
      </c>
      <c r="D1567" s="273" t="s">
        <v>517</v>
      </c>
      <c r="E1567" s="277">
        <v>45</v>
      </c>
      <c r="F1567" s="274">
        <v>1012500000</v>
      </c>
      <c r="G1567" s="273" t="s">
        <v>490</v>
      </c>
    </row>
    <row r="1568" spans="1:7">
      <c r="A1568" s="273">
        <v>1573</v>
      </c>
      <c r="B1568" s="273" t="s">
        <v>516</v>
      </c>
      <c r="C1568" s="276">
        <v>38320</v>
      </c>
      <c r="D1568" s="273" t="s">
        <v>517</v>
      </c>
      <c r="E1568" s="277">
        <v>91</v>
      </c>
      <c r="F1568" s="274">
        <v>4140500000</v>
      </c>
      <c r="G1568" s="273" t="s">
        <v>487</v>
      </c>
    </row>
    <row r="1569" spans="1:7">
      <c r="A1569" s="273">
        <v>1574</v>
      </c>
      <c r="B1569" s="273" t="s">
        <v>515</v>
      </c>
      <c r="C1569" s="276">
        <v>38760</v>
      </c>
      <c r="D1569" s="273" t="s">
        <v>511</v>
      </c>
      <c r="E1569" s="277">
        <v>-8</v>
      </c>
      <c r="F1569" s="274">
        <v>76800000</v>
      </c>
      <c r="G1569" s="273" t="s">
        <v>494</v>
      </c>
    </row>
    <row r="1570" spans="1:7">
      <c r="A1570" s="273">
        <v>1575</v>
      </c>
      <c r="B1570" s="273" t="s">
        <v>508</v>
      </c>
      <c r="C1570" s="276">
        <v>38430</v>
      </c>
      <c r="D1570" s="273" t="s">
        <v>519</v>
      </c>
      <c r="E1570" s="277">
        <v>-7</v>
      </c>
      <c r="F1570" s="274">
        <v>49000000</v>
      </c>
      <c r="G1570" s="273" t="s">
        <v>512</v>
      </c>
    </row>
    <row r="1571" spans="1:7">
      <c r="A1571" s="273">
        <v>1576</v>
      </c>
      <c r="B1571" s="273" t="s">
        <v>510</v>
      </c>
      <c r="C1571" s="276">
        <v>38661</v>
      </c>
      <c r="D1571" s="273" t="s">
        <v>511</v>
      </c>
      <c r="E1571" s="277">
        <v>33</v>
      </c>
      <c r="F1571" s="274">
        <v>1306800000</v>
      </c>
      <c r="G1571" s="273" t="s">
        <v>490</v>
      </c>
    </row>
    <row r="1572" spans="1:7">
      <c r="A1572" s="273">
        <v>1577</v>
      </c>
      <c r="B1572" s="273" t="s">
        <v>516</v>
      </c>
      <c r="C1572" s="276">
        <v>38485</v>
      </c>
      <c r="D1572" s="273" t="s">
        <v>509</v>
      </c>
      <c r="E1572" s="277">
        <v>-7</v>
      </c>
      <c r="F1572" s="274">
        <v>9800000</v>
      </c>
      <c r="G1572" s="273" t="s">
        <v>494</v>
      </c>
    </row>
    <row r="1573" spans="1:7">
      <c r="A1573" s="273">
        <v>1578</v>
      </c>
      <c r="B1573" s="273" t="s">
        <v>516</v>
      </c>
      <c r="C1573" s="276">
        <v>39002</v>
      </c>
      <c r="D1573" s="273" t="s">
        <v>511</v>
      </c>
      <c r="E1573" s="277">
        <v>82</v>
      </c>
      <c r="F1573" s="274">
        <v>8068800000</v>
      </c>
      <c r="G1573" s="273" t="s">
        <v>487</v>
      </c>
    </row>
    <row r="1574" spans="1:7">
      <c r="A1574" s="273">
        <v>1579</v>
      </c>
      <c r="B1574" s="273" t="s">
        <v>513</v>
      </c>
      <c r="C1574" s="276">
        <v>38144</v>
      </c>
      <c r="D1574" s="273" t="s">
        <v>517</v>
      </c>
      <c r="E1574" s="277">
        <v>87</v>
      </c>
      <c r="F1574" s="274">
        <v>3784500000</v>
      </c>
      <c r="G1574" s="273" t="s">
        <v>487</v>
      </c>
    </row>
    <row r="1575" spans="1:7">
      <c r="A1575" s="273">
        <v>1580</v>
      </c>
      <c r="B1575" s="273" t="s">
        <v>523</v>
      </c>
      <c r="C1575" s="276">
        <v>38397</v>
      </c>
      <c r="D1575" s="273" t="s">
        <v>519</v>
      </c>
      <c r="E1575" s="277">
        <v>93</v>
      </c>
      <c r="F1575" s="274">
        <v>8649000000</v>
      </c>
      <c r="G1575" s="273" t="s">
        <v>512</v>
      </c>
    </row>
    <row r="1576" spans="1:7">
      <c r="A1576" s="273">
        <v>1581</v>
      </c>
      <c r="B1576" s="273" t="s">
        <v>518</v>
      </c>
      <c r="C1576" s="276">
        <v>38639</v>
      </c>
      <c r="D1576" s="273" t="s">
        <v>511</v>
      </c>
      <c r="E1576" s="277">
        <v>72</v>
      </c>
      <c r="F1576" s="274">
        <v>6220800000</v>
      </c>
      <c r="G1576" s="273" t="s">
        <v>494</v>
      </c>
    </row>
    <row r="1577" spans="1:7">
      <c r="A1577" s="273">
        <v>1582</v>
      </c>
      <c r="B1577" s="273" t="s">
        <v>522</v>
      </c>
      <c r="C1577" s="276">
        <v>38276</v>
      </c>
      <c r="D1577" s="273" t="s">
        <v>519</v>
      </c>
      <c r="E1577" s="277">
        <v>11</v>
      </c>
      <c r="F1577" s="274">
        <v>121000000</v>
      </c>
      <c r="G1577" s="273" t="s">
        <v>487</v>
      </c>
    </row>
    <row r="1578" spans="1:7">
      <c r="A1578" s="273">
        <v>1583</v>
      </c>
      <c r="B1578" s="273" t="s">
        <v>516</v>
      </c>
      <c r="C1578" s="276">
        <v>38914</v>
      </c>
      <c r="D1578" s="273" t="s">
        <v>509</v>
      </c>
      <c r="E1578" s="277">
        <v>18</v>
      </c>
      <c r="F1578" s="274">
        <v>64800000</v>
      </c>
      <c r="G1578" s="273" t="s">
        <v>494</v>
      </c>
    </row>
    <row r="1579" spans="1:7">
      <c r="A1579" s="273">
        <v>1584</v>
      </c>
      <c r="B1579" s="273" t="s">
        <v>508</v>
      </c>
      <c r="C1579" s="276">
        <v>38947</v>
      </c>
      <c r="D1579" s="273" t="s">
        <v>511</v>
      </c>
      <c r="E1579" s="277">
        <v>93</v>
      </c>
      <c r="F1579" s="274">
        <v>10378800000</v>
      </c>
      <c r="G1579" s="273" t="s">
        <v>487</v>
      </c>
    </row>
    <row r="1580" spans="1:7">
      <c r="A1580" s="273">
        <v>1585</v>
      </c>
      <c r="B1580" s="273" t="s">
        <v>510</v>
      </c>
      <c r="C1580" s="276">
        <v>38584</v>
      </c>
      <c r="D1580" s="273" t="s">
        <v>511</v>
      </c>
      <c r="E1580" s="277">
        <v>56</v>
      </c>
      <c r="F1580" s="274">
        <v>3763200000</v>
      </c>
      <c r="G1580" s="273" t="s">
        <v>490</v>
      </c>
    </row>
    <row r="1581" spans="1:7">
      <c r="A1581" s="273">
        <v>1586</v>
      </c>
      <c r="B1581" s="273" t="s">
        <v>513</v>
      </c>
      <c r="C1581" s="276">
        <v>38254</v>
      </c>
      <c r="D1581" s="273" t="s">
        <v>509</v>
      </c>
      <c r="E1581" s="277">
        <v>66</v>
      </c>
      <c r="F1581" s="274">
        <v>871200000</v>
      </c>
      <c r="G1581" s="273" t="s">
        <v>512</v>
      </c>
    </row>
    <row r="1582" spans="1:7">
      <c r="A1582" s="273">
        <v>1587</v>
      </c>
      <c r="B1582" s="273" t="s">
        <v>513</v>
      </c>
      <c r="C1582" s="276">
        <v>38364</v>
      </c>
      <c r="D1582" s="273" t="s">
        <v>509</v>
      </c>
      <c r="E1582" s="277">
        <v>95</v>
      </c>
      <c r="F1582" s="274">
        <v>1805000000</v>
      </c>
      <c r="G1582" s="273" t="s">
        <v>490</v>
      </c>
    </row>
    <row r="1583" spans="1:7">
      <c r="A1583" s="273">
        <v>1588</v>
      </c>
      <c r="B1583" s="273" t="s">
        <v>515</v>
      </c>
      <c r="C1583" s="276">
        <v>38540</v>
      </c>
      <c r="D1583" s="273" t="s">
        <v>519</v>
      </c>
      <c r="E1583" s="277">
        <v>61</v>
      </c>
      <c r="F1583" s="274">
        <v>3721000000</v>
      </c>
      <c r="G1583" s="273" t="s">
        <v>512</v>
      </c>
    </row>
    <row r="1584" spans="1:7">
      <c r="A1584" s="273">
        <v>1589</v>
      </c>
      <c r="B1584" s="273" t="s">
        <v>516</v>
      </c>
      <c r="C1584" s="276">
        <v>38914</v>
      </c>
      <c r="D1584" s="273" t="s">
        <v>509</v>
      </c>
      <c r="E1584" s="277">
        <v>26</v>
      </c>
      <c r="F1584" s="274">
        <v>135200000</v>
      </c>
      <c r="G1584" s="273" t="s">
        <v>487</v>
      </c>
    </row>
    <row r="1585" spans="1:7">
      <c r="A1585" s="273">
        <v>1590</v>
      </c>
      <c r="B1585" s="273" t="s">
        <v>520</v>
      </c>
      <c r="C1585" s="276">
        <v>38694</v>
      </c>
      <c r="D1585" s="273" t="s">
        <v>519</v>
      </c>
      <c r="E1585" s="277">
        <v>29</v>
      </c>
      <c r="F1585" s="274">
        <v>841000000</v>
      </c>
      <c r="G1585" s="273" t="s">
        <v>490</v>
      </c>
    </row>
    <row r="1586" spans="1:7">
      <c r="A1586" s="273">
        <v>1591</v>
      </c>
      <c r="B1586" s="273" t="s">
        <v>520</v>
      </c>
      <c r="C1586" s="276">
        <v>38397</v>
      </c>
      <c r="D1586" s="273" t="s">
        <v>509</v>
      </c>
      <c r="E1586" s="277">
        <v>61</v>
      </c>
      <c r="F1586" s="274">
        <v>744200000</v>
      </c>
      <c r="G1586" s="273" t="s">
        <v>487</v>
      </c>
    </row>
    <row r="1587" spans="1:7">
      <c r="A1587" s="273">
        <v>1592</v>
      </c>
      <c r="B1587" s="273" t="s">
        <v>510</v>
      </c>
      <c r="C1587" s="276">
        <v>38881</v>
      </c>
      <c r="D1587" s="273" t="s">
        <v>519</v>
      </c>
      <c r="E1587" s="277">
        <v>-3</v>
      </c>
      <c r="F1587" s="274">
        <v>9000000</v>
      </c>
      <c r="G1587" s="273" t="s">
        <v>494</v>
      </c>
    </row>
    <row r="1588" spans="1:7">
      <c r="A1588" s="273">
        <v>1593</v>
      </c>
      <c r="B1588" s="273" t="s">
        <v>523</v>
      </c>
      <c r="C1588" s="276">
        <v>38727</v>
      </c>
      <c r="D1588" s="273" t="s">
        <v>511</v>
      </c>
      <c r="E1588" s="277">
        <v>40</v>
      </c>
      <c r="F1588" s="274">
        <v>1920000000</v>
      </c>
      <c r="G1588" s="273" t="s">
        <v>494</v>
      </c>
    </row>
    <row r="1589" spans="1:7">
      <c r="A1589" s="273">
        <v>1594</v>
      </c>
      <c r="B1589" s="273" t="s">
        <v>510</v>
      </c>
      <c r="C1589" s="276">
        <v>38914</v>
      </c>
      <c r="D1589" s="273" t="s">
        <v>511</v>
      </c>
      <c r="E1589" s="277">
        <v>86</v>
      </c>
      <c r="F1589" s="274">
        <v>8875200000</v>
      </c>
      <c r="G1589" s="273" t="s">
        <v>490</v>
      </c>
    </row>
    <row r="1590" spans="1:7">
      <c r="A1590" s="273">
        <v>1595</v>
      </c>
      <c r="B1590" s="273" t="s">
        <v>523</v>
      </c>
      <c r="C1590" s="276">
        <v>38507</v>
      </c>
      <c r="D1590" s="273" t="s">
        <v>514</v>
      </c>
      <c r="E1590" s="277">
        <v>58</v>
      </c>
      <c r="F1590" s="274">
        <v>672800000</v>
      </c>
      <c r="G1590" s="273" t="s">
        <v>512</v>
      </c>
    </row>
    <row r="1591" spans="1:7">
      <c r="A1591" s="273">
        <v>1596</v>
      </c>
      <c r="B1591" s="273" t="s">
        <v>510</v>
      </c>
      <c r="C1591" s="276">
        <v>38397</v>
      </c>
      <c r="D1591" s="273" t="s">
        <v>517</v>
      </c>
      <c r="E1591" s="277">
        <v>13</v>
      </c>
      <c r="F1591" s="274">
        <v>84500000</v>
      </c>
      <c r="G1591" s="273" t="s">
        <v>490</v>
      </c>
    </row>
    <row r="1592" spans="1:7">
      <c r="A1592" s="273">
        <v>1597</v>
      </c>
      <c r="B1592" s="273" t="s">
        <v>523</v>
      </c>
      <c r="C1592" s="276">
        <v>39079</v>
      </c>
      <c r="D1592" s="273" t="s">
        <v>517</v>
      </c>
      <c r="E1592" s="277">
        <v>14</v>
      </c>
      <c r="F1592" s="274">
        <v>98000000</v>
      </c>
      <c r="G1592" s="273" t="s">
        <v>494</v>
      </c>
    </row>
    <row r="1593" spans="1:7">
      <c r="A1593" s="273">
        <v>1598</v>
      </c>
      <c r="B1593" s="273" t="s">
        <v>520</v>
      </c>
      <c r="C1593" s="276">
        <v>38463</v>
      </c>
      <c r="D1593" s="273" t="s">
        <v>519</v>
      </c>
      <c r="E1593" s="277">
        <v>85</v>
      </c>
      <c r="F1593" s="274">
        <v>7225000000</v>
      </c>
      <c r="G1593" s="273" t="s">
        <v>494</v>
      </c>
    </row>
    <row r="1594" spans="1:7">
      <c r="A1594" s="273">
        <v>1599</v>
      </c>
      <c r="B1594" s="273" t="s">
        <v>518</v>
      </c>
      <c r="C1594" s="276">
        <v>38749</v>
      </c>
      <c r="D1594" s="273" t="s">
        <v>509</v>
      </c>
      <c r="E1594" s="277">
        <v>42</v>
      </c>
      <c r="F1594" s="274">
        <v>352800000</v>
      </c>
      <c r="G1594" s="273" t="s">
        <v>512</v>
      </c>
    </row>
    <row r="1595" spans="1:7">
      <c r="A1595" s="273">
        <v>1600</v>
      </c>
      <c r="B1595" s="273" t="s">
        <v>523</v>
      </c>
      <c r="C1595" s="276">
        <v>39035</v>
      </c>
      <c r="D1595" s="273" t="s">
        <v>514</v>
      </c>
      <c r="E1595" s="277">
        <v>11</v>
      </c>
      <c r="F1595" s="274">
        <v>24200000</v>
      </c>
      <c r="G1595" s="273" t="s">
        <v>490</v>
      </c>
    </row>
    <row r="1596" spans="1:7">
      <c r="A1596" s="273">
        <v>1601</v>
      </c>
      <c r="B1596" s="273" t="s">
        <v>522</v>
      </c>
      <c r="C1596" s="276">
        <v>38012</v>
      </c>
      <c r="D1596" s="273" t="s">
        <v>509</v>
      </c>
      <c r="E1596" s="277">
        <v>32</v>
      </c>
      <c r="F1596" s="274">
        <v>204800000</v>
      </c>
      <c r="G1596" s="273" t="s">
        <v>494</v>
      </c>
    </row>
    <row r="1597" spans="1:7">
      <c r="A1597" s="273">
        <v>1602</v>
      </c>
      <c r="B1597" s="273" t="s">
        <v>510</v>
      </c>
      <c r="C1597" s="276">
        <v>38375</v>
      </c>
      <c r="D1597" s="273" t="s">
        <v>509</v>
      </c>
      <c r="E1597" s="277">
        <v>79</v>
      </c>
      <c r="F1597" s="274">
        <v>1248200000</v>
      </c>
      <c r="G1597" s="273" t="s">
        <v>494</v>
      </c>
    </row>
    <row r="1598" spans="1:7">
      <c r="A1598" s="273">
        <v>1603</v>
      </c>
      <c r="B1598" s="273" t="s">
        <v>520</v>
      </c>
      <c r="C1598" s="276">
        <v>38155</v>
      </c>
      <c r="D1598" s="273" t="s">
        <v>509</v>
      </c>
      <c r="E1598" s="277">
        <v>25</v>
      </c>
      <c r="F1598" s="274">
        <v>125000000</v>
      </c>
      <c r="G1598" s="273" t="s">
        <v>490</v>
      </c>
    </row>
    <row r="1599" spans="1:7">
      <c r="A1599" s="273">
        <v>1604</v>
      </c>
      <c r="B1599" s="273" t="s">
        <v>518</v>
      </c>
      <c r="C1599" s="276">
        <v>38683</v>
      </c>
      <c r="D1599" s="273" t="s">
        <v>511</v>
      </c>
      <c r="E1599" s="277">
        <v>94</v>
      </c>
      <c r="F1599" s="274">
        <v>10603200000</v>
      </c>
      <c r="G1599" s="273" t="s">
        <v>490</v>
      </c>
    </row>
    <row r="1600" spans="1:7">
      <c r="A1600" s="273">
        <v>1605</v>
      </c>
      <c r="B1600" s="273" t="s">
        <v>516</v>
      </c>
      <c r="C1600" s="276">
        <v>39035</v>
      </c>
      <c r="D1600" s="273" t="s">
        <v>517</v>
      </c>
      <c r="E1600" s="277">
        <v>6</v>
      </c>
      <c r="F1600" s="274">
        <v>18000000</v>
      </c>
      <c r="G1600" s="273" t="s">
        <v>512</v>
      </c>
    </row>
    <row r="1601" spans="1:7">
      <c r="A1601" s="273">
        <v>1606</v>
      </c>
      <c r="B1601" s="273" t="s">
        <v>515</v>
      </c>
      <c r="C1601" s="276">
        <v>38518</v>
      </c>
      <c r="D1601" s="273" t="s">
        <v>514</v>
      </c>
      <c r="E1601" s="277">
        <v>15</v>
      </c>
      <c r="F1601" s="274">
        <v>45000000</v>
      </c>
      <c r="G1601" s="273" t="s">
        <v>490</v>
      </c>
    </row>
    <row r="1602" spans="1:7">
      <c r="A1602" s="273">
        <v>1607</v>
      </c>
      <c r="B1602" s="273" t="s">
        <v>518</v>
      </c>
      <c r="C1602" s="276">
        <v>38166</v>
      </c>
      <c r="D1602" s="273" t="s">
        <v>517</v>
      </c>
      <c r="E1602" s="277">
        <v>15</v>
      </c>
      <c r="F1602" s="274">
        <v>112500000</v>
      </c>
      <c r="G1602" s="273" t="s">
        <v>487</v>
      </c>
    </row>
    <row r="1603" spans="1:7">
      <c r="A1603" s="273">
        <v>1608</v>
      </c>
      <c r="B1603" s="273" t="s">
        <v>520</v>
      </c>
      <c r="C1603" s="276">
        <v>38056</v>
      </c>
      <c r="D1603" s="273" t="s">
        <v>511</v>
      </c>
      <c r="E1603" s="277">
        <v>81</v>
      </c>
      <c r="F1603" s="274">
        <v>7873200000</v>
      </c>
      <c r="G1603" s="273" t="s">
        <v>487</v>
      </c>
    </row>
    <row r="1604" spans="1:7">
      <c r="A1604" s="273">
        <v>1609</v>
      </c>
      <c r="B1604" s="273" t="s">
        <v>508</v>
      </c>
      <c r="C1604" s="276">
        <v>38452</v>
      </c>
      <c r="D1604" s="273" t="s">
        <v>517</v>
      </c>
      <c r="E1604" s="277">
        <v>94</v>
      </c>
      <c r="F1604" s="274">
        <v>4418000000</v>
      </c>
      <c r="G1604" s="273" t="s">
        <v>487</v>
      </c>
    </row>
    <row r="1605" spans="1:7">
      <c r="A1605" s="273">
        <v>1610</v>
      </c>
      <c r="B1605" s="273" t="s">
        <v>515</v>
      </c>
      <c r="C1605" s="276">
        <v>38001</v>
      </c>
      <c r="D1605" s="273" t="s">
        <v>519</v>
      </c>
      <c r="E1605" s="277">
        <v>11</v>
      </c>
      <c r="F1605" s="274">
        <v>121000000</v>
      </c>
      <c r="G1605" s="273" t="s">
        <v>512</v>
      </c>
    </row>
    <row r="1606" spans="1:7">
      <c r="A1606" s="273">
        <v>1611</v>
      </c>
      <c r="B1606" s="273" t="s">
        <v>516</v>
      </c>
      <c r="C1606" s="276">
        <v>38078</v>
      </c>
      <c r="D1606" s="273" t="s">
        <v>517</v>
      </c>
      <c r="E1606" s="277">
        <v>12</v>
      </c>
      <c r="F1606" s="274">
        <v>72000000</v>
      </c>
      <c r="G1606" s="273" t="s">
        <v>490</v>
      </c>
    </row>
    <row r="1607" spans="1:7">
      <c r="A1607" s="273">
        <v>1612</v>
      </c>
      <c r="B1607" s="273" t="s">
        <v>510</v>
      </c>
      <c r="C1607" s="276">
        <v>38595</v>
      </c>
      <c r="D1607" s="273" t="s">
        <v>517</v>
      </c>
      <c r="E1607" s="277">
        <v>85</v>
      </c>
      <c r="F1607" s="274">
        <v>3612500000</v>
      </c>
      <c r="G1607" s="273" t="s">
        <v>512</v>
      </c>
    </row>
    <row r="1608" spans="1:7">
      <c r="A1608" s="273">
        <v>1613</v>
      </c>
      <c r="B1608" s="273" t="s">
        <v>515</v>
      </c>
      <c r="C1608" s="276">
        <v>39046</v>
      </c>
      <c r="D1608" s="273" t="s">
        <v>517</v>
      </c>
      <c r="E1608" s="277">
        <v>39</v>
      </c>
      <c r="F1608" s="274">
        <v>760500000</v>
      </c>
      <c r="G1608" s="273" t="s">
        <v>494</v>
      </c>
    </row>
    <row r="1609" spans="1:7">
      <c r="A1609" s="273">
        <v>1614</v>
      </c>
      <c r="B1609" s="273" t="s">
        <v>515</v>
      </c>
      <c r="C1609" s="276">
        <v>38177</v>
      </c>
      <c r="D1609" s="273" t="s">
        <v>511</v>
      </c>
      <c r="E1609" s="277">
        <v>9</v>
      </c>
      <c r="F1609" s="274">
        <v>97200000</v>
      </c>
      <c r="G1609" s="273" t="s">
        <v>487</v>
      </c>
    </row>
    <row r="1610" spans="1:7">
      <c r="A1610" s="273">
        <v>1615</v>
      </c>
      <c r="B1610" s="273" t="s">
        <v>515</v>
      </c>
      <c r="C1610" s="276">
        <v>38386</v>
      </c>
      <c r="D1610" s="273" t="s">
        <v>519</v>
      </c>
      <c r="E1610" s="277">
        <v>25</v>
      </c>
      <c r="F1610" s="274">
        <v>625000000</v>
      </c>
      <c r="G1610" s="273" t="s">
        <v>490</v>
      </c>
    </row>
    <row r="1611" spans="1:7">
      <c r="A1611" s="273">
        <v>1616</v>
      </c>
      <c r="B1611" s="273" t="s">
        <v>522</v>
      </c>
      <c r="C1611" s="276">
        <v>38144</v>
      </c>
      <c r="D1611" s="273" t="s">
        <v>517</v>
      </c>
      <c r="E1611" s="277">
        <v>79</v>
      </c>
      <c r="F1611" s="274">
        <v>3120500000</v>
      </c>
      <c r="G1611" s="273" t="s">
        <v>512</v>
      </c>
    </row>
    <row r="1612" spans="1:7">
      <c r="A1612" s="273">
        <v>1617</v>
      </c>
      <c r="B1612" s="273" t="s">
        <v>510</v>
      </c>
      <c r="C1612" s="276">
        <v>38133</v>
      </c>
      <c r="D1612" s="273" t="s">
        <v>517</v>
      </c>
      <c r="E1612" s="277">
        <v>83</v>
      </c>
      <c r="F1612" s="274">
        <v>3444500000</v>
      </c>
      <c r="G1612" s="273" t="s">
        <v>512</v>
      </c>
    </row>
    <row r="1613" spans="1:7">
      <c r="A1613" s="273">
        <v>1618</v>
      </c>
      <c r="B1613" s="273" t="s">
        <v>510</v>
      </c>
      <c r="C1613" s="276">
        <v>38694</v>
      </c>
      <c r="D1613" s="273" t="s">
        <v>511</v>
      </c>
      <c r="E1613" s="277">
        <v>-3</v>
      </c>
      <c r="F1613" s="274">
        <v>10800000</v>
      </c>
      <c r="G1613" s="273" t="s">
        <v>494</v>
      </c>
    </row>
    <row r="1614" spans="1:7">
      <c r="A1614" s="273">
        <v>1619</v>
      </c>
      <c r="B1614" s="273" t="s">
        <v>523</v>
      </c>
      <c r="C1614" s="276">
        <v>38771</v>
      </c>
      <c r="D1614" s="273" t="s">
        <v>519</v>
      </c>
      <c r="E1614" s="277">
        <v>62</v>
      </c>
      <c r="F1614" s="274">
        <v>3844000000</v>
      </c>
      <c r="G1614" s="273" t="s">
        <v>512</v>
      </c>
    </row>
    <row r="1615" spans="1:7">
      <c r="A1615" s="273">
        <v>1620</v>
      </c>
      <c r="B1615" s="273" t="s">
        <v>523</v>
      </c>
      <c r="C1615" s="276">
        <v>38023</v>
      </c>
      <c r="D1615" s="273" t="s">
        <v>517</v>
      </c>
      <c r="E1615" s="277">
        <v>6</v>
      </c>
      <c r="F1615" s="274">
        <v>18000000</v>
      </c>
      <c r="G1615" s="273" t="s">
        <v>487</v>
      </c>
    </row>
    <row r="1616" spans="1:7">
      <c r="A1616" s="273">
        <v>1621</v>
      </c>
      <c r="B1616" s="273" t="s">
        <v>513</v>
      </c>
      <c r="C1616" s="276">
        <v>38815</v>
      </c>
      <c r="D1616" s="273" t="s">
        <v>519</v>
      </c>
      <c r="E1616" s="277">
        <v>13</v>
      </c>
      <c r="F1616" s="274">
        <v>169000000</v>
      </c>
      <c r="G1616" s="273" t="s">
        <v>512</v>
      </c>
    </row>
    <row r="1617" spans="1:7">
      <c r="A1617" s="273">
        <v>1622</v>
      </c>
      <c r="B1617" s="273" t="s">
        <v>520</v>
      </c>
      <c r="C1617" s="276">
        <v>38617</v>
      </c>
      <c r="D1617" s="273" t="s">
        <v>517</v>
      </c>
      <c r="E1617" s="277">
        <v>88</v>
      </c>
      <c r="F1617" s="274">
        <v>3872000000</v>
      </c>
      <c r="G1617" s="273" t="s">
        <v>490</v>
      </c>
    </row>
    <row r="1618" spans="1:7">
      <c r="A1618" s="273">
        <v>1623</v>
      </c>
      <c r="B1618" s="273" t="s">
        <v>520</v>
      </c>
      <c r="C1618" s="276">
        <v>38089</v>
      </c>
      <c r="D1618" s="273" t="s">
        <v>517</v>
      </c>
      <c r="E1618" s="277">
        <v>35</v>
      </c>
      <c r="F1618" s="274">
        <v>612500000</v>
      </c>
      <c r="G1618" s="273" t="s">
        <v>490</v>
      </c>
    </row>
    <row r="1619" spans="1:7">
      <c r="A1619" s="273">
        <v>1624</v>
      </c>
      <c r="B1619" s="273" t="s">
        <v>518</v>
      </c>
      <c r="C1619" s="276">
        <v>38276</v>
      </c>
      <c r="D1619" s="273" t="s">
        <v>517</v>
      </c>
      <c r="E1619" s="277">
        <v>61</v>
      </c>
      <c r="F1619" s="274">
        <v>1860500000</v>
      </c>
      <c r="G1619" s="273" t="s">
        <v>512</v>
      </c>
    </row>
    <row r="1620" spans="1:7">
      <c r="A1620" s="273">
        <v>1625</v>
      </c>
      <c r="B1620" s="273" t="s">
        <v>510</v>
      </c>
      <c r="C1620" s="276">
        <v>38562</v>
      </c>
      <c r="D1620" s="273" t="s">
        <v>517</v>
      </c>
      <c r="E1620" s="277">
        <v>95</v>
      </c>
      <c r="F1620" s="274">
        <v>4512500000</v>
      </c>
      <c r="G1620" s="273" t="s">
        <v>490</v>
      </c>
    </row>
    <row r="1621" spans="1:7">
      <c r="A1621" s="273">
        <v>1626</v>
      </c>
      <c r="B1621" s="273" t="s">
        <v>520</v>
      </c>
      <c r="C1621" s="276">
        <v>38353</v>
      </c>
      <c r="D1621" s="273" t="s">
        <v>517</v>
      </c>
      <c r="E1621" s="277">
        <v>30</v>
      </c>
      <c r="F1621" s="274">
        <v>450000000</v>
      </c>
      <c r="G1621" s="273" t="s">
        <v>487</v>
      </c>
    </row>
    <row r="1622" spans="1:7">
      <c r="A1622" s="273">
        <v>1627</v>
      </c>
      <c r="B1622" s="273" t="s">
        <v>520</v>
      </c>
      <c r="C1622" s="276">
        <v>38914</v>
      </c>
      <c r="D1622" s="273" t="s">
        <v>517</v>
      </c>
      <c r="E1622" s="277">
        <v>-1</v>
      </c>
      <c r="F1622" s="274">
        <v>500000</v>
      </c>
      <c r="G1622" s="273" t="s">
        <v>487</v>
      </c>
    </row>
    <row r="1623" spans="1:7">
      <c r="A1623" s="273">
        <v>1628</v>
      </c>
      <c r="B1623" s="273" t="s">
        <v>508</v>
      </c>
      <c r="C1623" s="276">
        <v>38353</v>
      </c>
      <c r="D1623" s="273" t="s">
        <v>514</v>
      </c>
      <c r="E1623" s="277">
        <v>5</v>
      </c>
      <c r="F1623" s="274">
        <v>5000000</v>
      </c>
      <c r="G1623" s="273" t="s">
        <v>512</v>
      </c>
    </row>
    <row r="1624" spans="1:7">
      <c r="A1624" s="273">
        <v>1629</v>
      </c>
      <c r="B1624" s="273" t="s">
        <v>508</v>
      </c>
      <c r="C1624" s="276">
        <v>38419</v>
      </c>
      <c r="D1624" s="273" t="s">
        <v>511</v>
      </c>
      <c r="E1624" s="277">
        <v>42</v>
      </c>
      <c r="F1624" s="274">
        <v>2116800000</v>
      </c>
      <c r="G1624" s="273" t="s">
        <v>487</v>
      </c>
    </row>
    <row r="1625" spans="1:7">
      <c r="A1625" s="273">
        <v>1630</v>
      </c>
      <c r="B1625" s="273" t="s">
        <v>515</v>
      </c>
      <c r="C1625" s="276">
        <v>38474</v>
      </c>
      <c r="D1625" s="273" t="s">
        <v>517</v>
      </c>
      <c r="E1625" s="277">
        <v>14</v>
      </c>
      <c r="F1625" s="274">
        <v>98000000</v>
      </c>
      <c r="G1625" s="273" t="s">
        <v>512</v>
      </c>
    </row>
    <row r="1626" spans="1:7">
      <c r="A1626" s="273">
        <v>1631</v>
      </c>
      <c r="B1626" s="273" t="s">
        <v>518</v>
      </c>
      <c r="C1626" s="276">
        <v>38573</v>
      </c>
      <c r="D1626" s="273" t="s">
        <v>517</v>
      </c>
      <c r="E1626" s="277">
        <v>-4</v>
      </c>
      <c r="F1626" s="274">
        <v>8000000</v>
      </c>
      <c r="G1626" s="273" t="s">
        <v>494</v>
      </c>
    </row>
    <row r="1627" spans="1:7">
      <c r="A1627" s="273">
        <v>1632</v>
      </c>
      <c r="B1627" s="273" t="s">
        <v>523</v>
      </c>
      <c r="C1627" s="276">
        <v>38738</v>
      </c>
      <c r="D1627" s="273" t="s">
        <v>511</v>
      </c>
      <c r="E1627" s="277">
        <v>27</v>
      </c>
      <c r="F1627" s="274">
        <v>874800000</v>
      </c>
      <c r="G1627" s="273" t="s">
        <v>494</v>
      </c>
    </row>
    <row r="1628" spans="1:7">
      <c r="A1628" s="273">
        <v>1633</v>
      </c>
      <c r="B1628" s="273" t="s">
        <v>523</v>
      </c>
      <c r="C1628" s="276">
        <v>38111</v>
      </c>
      <c r="D1628" s="273" t="s">
        <v>519</v>
      </c>
      <c r="E1628" s="277">
        <v>5</v>
      </c>
      <c r="F1628" s="274">
        <v>25000000</v>
      </c>
      <c r="G1628" s="273" t="s">
        <v>487</v>
      </c>
    </row>
    <row r="1629" spans="1:7">
      <c r="A1629" s="273">
        <v>1634</v>
      </c>
      <c r="B1629" s="273" t="s">
        <v>513</v>
      </c>
      <c r="C1629" s="276">
        <v>38430</v>
      </c>
      <c r="D1629" s="273" t="s">
        <v>519</v>
      </c>
      <c r="E1629" s="277">
        <v>57</v>
      </c>
      <c r="F1629" s="274">
        <v>3249000000</v>
      </c>
      <c r="G1629" s="273" t="s">
        <v>494</v>
      </c>
    </row>
    <row r="1630" spans="1:7">
      <c r="A1630" s="273">
        <v>1635</v>
      </c>
      <c r="B1630" s="273" t="s">
        <v>510</v>
      </c>
      <c r="C1630" s="276">
        <v>38265</v>
      </c>
      <c r="D1630" s="273" t="s">
        <v>509</v>
      </c>
      <c r="E1630" s="277">
        <v>78</v>
      </c>
      <c r="F1630" s="274">
        <v>1216800000</v>
      </c>
      <c r="G1630" s="273" t="s">
        <v>490</v>
      </c>
    </row>
    <row r="1631" spans="1:7">
      <c r="A1631" s="273">
        <v>1636</v>
      </c>
      <c r="B1631" s="273" t="s">
        <v>523</v>
      </c>
      <c r="C1631" s="276">
        <v>38969</v>
      </c>
      <c r="D1631" s="273" t="s">
        <v>519</v>
      </c>
      <c r="E1631" s="277">
        <v>11</v>
      </c>
      <c r="F1631" s="274">
        <v>121000000</v>
      </c>
      <c r="G1631" s="273" t="s">
        <v>512</v>
      </c>
    </row>
    <row r="1632" spans="1:7">
      <c r="A1632" s="273">
        <v>1637</v>
      </c>
      <c r="B1632" s="273" t="s">
        <v>518</v>
      </c>
      <c r="C1632" s="276">
        <v>38265</v>
      </c>
      <c r="D1632" s="273" t="s">
        <v>509</v>
      </c>
      <c r="E1632" s="277">
        <v>55</v>
      </c>
      <c r="F1632" s="274">
        <v>605000000</v>
      </c>
      <c r="G1632" s="273" t="s">
        <v>494</v>
      </c>
    </row>
    <row r="1633" spans="1:7">
      <c r="A1633" s="273">
        <v>1638</v>
      </c>
      <c r="B1633" s="273" t="s">
        <v>513</v>
      </c>
      <c r="C1633" s="276">
        <v>38265</v>
      </c>
      <c r="D1633" s="273" t="s">
        <v>519</v>
      </c>
      <c r="E1633" s="277">
        <v>15</v>
      </c>
      <c r="F1633" s="274">
        <v>225000000</v>
      </c>
      <c r="G1633" s="273" t="s">
        <v>487</v>
      </c>
    </row>
    <row r="1634" spans="1:7">
      <c r="A1634" s="273">
        <v>1639</v>
      </c>
      <c r="B1634" s="273" t="s">
        <v>518</v>
      </c>
      <c r="C1634" s="276">
        <v>38023</v>
      </c>
      <c r="D1634" s="273" t="s">
        <v>517</v>
      </c>
      <c r="E1634" s="277">
        <v>53</v>
      </c>
      <c r="F1634" s="274">
        <v>1404500000</v>
      </c>
      <c r="G1634" s="273" t="s">
        <v>512</v>
      </c>
    </row>
    <row r="1635" spans="1:7">
      <c r="A1635" s="273">
        <v>1640</v>
      </c>
      <c r="B1635" s="273" t="s">
        <v>515</v>
      </c>
      <c r="C1635" s="276">
        <v>38584</v>
      </c>
      <c r="D1635" s="273" t="s">
        <v>509</v>
      </c>
      <c r="E1635" s="277">
        <v>70</v>
      </c>
      <c r="F1635" s="274">
        <v>980000000</v>
      </c>
      <c r="G1635" s="273" t="s">
        <v>512</v>
      </c>
    </row>
    <row r="1636" spans="1:7">
      <c r="A1636" s="273">
        <v>1641</v>
      </c>
      <c r="B1636" s="273" t="s">
        <v>523</v>
      </c>
      <c r="C1636" s="276">
        <v>38947</v>
      </c>
      <c r="D1636" s="273" t="s">
        <v>511</v>
      </c>
      <c r="E1636" s="277">
        <v>56</v>
      </c>
      <c r="F1636" s="274">
        <v>3763200000</v>
      </c>
      <c r="G1636" s="273" t="s">
        <v>487</v>
      </c>
    </row>
    <row r="1637" spans="1:7">
      <c r="A1637" s="273">
        <v>1642</v>
      </c>
      <c r="B1637" s="273" t="s">
        <v>515</v>
      </c>
      <c r="C1637" s="276">
        <v>38859</v>
      </c>
      <c r="D1637" s="273" t="s">
        <v>517</v>
      </c>
      <c r="E1637" s="277">
        <v>91</v>
      </c>
      <c r="F1637" s="274">
        <v>4140500000</v>
      </c>
      <c r="G1637" s="273" t="s">
        <v>487</v>
      </c>
    </row>
    <row r="1638" spans="1:7">
      <c r="A1638" s="273">
        <v>1643</v>
      </c>
      <c r="B1638" s="273" t="s">
        <v>522</v>
      </c>
      <c r="C1638" s="276">
        <v>38342</v>
      </c>
      <c r="D1638" s="273" t="s">
        <v>514</v>
      </c>
      <c r="E1638" s="277">
        <v>55</v>
      </c>
      <c r="F1638" s="274">
        <v>605000000</v>
      </c>
      <c r="G1638" s="273" t="s">
        <v>512</v>
      </c>
    </row>
    <row r="1639" spans="1:7">
      <c r="A1639" s="273">
        <v>1644</v>
      </c>
      <c r="B1639" s="273" t="s">
        <v>518</v>
      </c>
      <c r="C1639" s="276">
        <v>38650</v>
      </c>
      <c r="D1639" s="273" t="s">
        <v>519</v>
      </c>
      <c r="E1639" s="277">
        <v>1</v>
      </c>
      <c r="F1639" s="274">
        <v>1000000</v>
      </c>
      <c r="G1639" s="273" t="s">
        <v>494</v>
      </c>
    </row>
    <row r="1640" spans="1:7">
      <c r="A1640" s="273">
        <v>1645</v>
      </c>
      <c r="B1640" s="273" t="s">
        <v>518</v>
      </c>
      <c r="C1640" s="276">
        <v>38386</v>
      </c>
      <c r="D1640" s="273" t="s">
        <v>517</v>
      </c>
      <c r="E1640" s="277">
        <v>23</v>
      </c>
      <c r="F1640" s="274">
        <v>264500000</v>
      </c>
      <c r="G1640" s="273" t="s">
        <v>490</v>
      </c>
    </row>
    <row r="1641" spans="1:7">
      <c r="A1641" s="273">
        <v>1646</v>
      </c>
      <c r="B1641" s="273" t="s">
        <v>510</v>
      </c>
      <c r="C1641" s="276">
        <v>38705</v>
      </c>
      <c r="D1641" s="273" t="s">
        <v>509</v>
      </c>
      <c r="E1641" s="277">
        <v>0</v>
      </c>
      <c r="F1641" s="274">
        <v>0</v>
      </c>
      <c r="G1641" s="273" t="s">
        <v>487</v>
      </c>
    </row>
    <row r="1642" spans="1:7">
      <c r="A1642" s="273">
        <v>1647</v>
      </c>
      <c r="B1642" s="273" t="s">
        <v>518</v>
      </c>
      <c r="C1642" s="276">
        <v>38342</v>
      </c>
      <c r="D1642" s="273" t="s">
        <v>519</v>
      </c>
      <c r="E1642" s="277">
        <v>86</v>
      </c>
      <c r="F1642" s="274">
        <v>7396000000</v>
      </c>
      <c r="G1642" s="273" t="s">
        <v>490</v>
      </c>
    </row>
    <row r="1643" spans="1:7">
      <c r="A1643" s="273">
        <v>1648</v>
      </c>
      <c r="B1643" s="273" t="s">
        <v>516</v>
      </c>
      <c r="C1643" s="276">
        <v>38078</v>
      </c>
      <c r="D1643" s="273" t="s">
        <v>517</v>
      </c>
      <c r="E1643" s="277">
        <v>13</v>
      </c>
      <c r="F1643" s="274">
        <v>84500000</v>
      </c>
      <c r="G1643" s="273" t="s">
        <v>512</v>
      </c>
    </row>
    <row r="1644" spans="1:7">
      <c r="A1644" s="273">
        <v>1649</v>
      </c>
      <c r="B1644" s="273" t="s">
        <v>513</v>
      </c>
      <c r="C1644" s="276">
        <v>38826</v>
      </c>
      <c r="D1644" s="273" t="s">
        <v>519</v>
      </c>
      <c r="E1644" s="277">
        <v>54</v>
      </c>
      <c r="F1644" s="274">
        <v>2916000000</v>
      </c>
      <c r="G1644" s="273" t="s">
        <v>490</v>
      </c>
    </row>
    <row r="1645" spans="1:7">
      <c r="A1645" s="273">
        <v>1650</v>
      </c>
      <c r="B1645" s="273" t="s">
        <v>516</v>
      </c>
      <c r="C1645" s="276">
        <v>38056</v>
      </c>
      <c r="D1645" s="273" t="s">
        <v>519</v>
      </c>
      <c r="E1645" s="277">
        <v>82</v>
      </c>
      <c r="F1645" s="274">
        <v>6724000000</v>
      </c>
      <c r="G1645" s="273" t="s">
        <v>487</v>
      </c>
    </row>
    <row r="1646" spans="1:7">
      <c r="A1646" s="273">
        <v>1651</v>
      </c>
      <c r="B1646" s="273" t="s">
        <v>520</v>
      </c>
      <c r="C1646" s="276">
        <v>38397</v>
      </c>
      <c r="D1646" s="273" t="s">
        <v>511</v>
      </c>
      <c r="E1646" s="277">
        <v>27</v>
      </c>
      <c r="F1646" s="274">
        <v>874800000</v>
      </c>
      <c r="G1646" s="273" t="s">
        <v>512</v>
      </c>
    </row>
    <row r="1647" spans="1:7">
      <c r="A1647" s="273">
        <v>1652</v>
      </c>
      <c r="B1647" s="273" t="s">
        <v>515</v>
      </c>
      <c r="C1647" s="276">
        <v>39002</v>
      </c>
      <c r="D1647" s="273" t="s">
        <v>514</v>
      </c>
      <c r="E1647" s="277">
        <v>84</v>
      </c>
      <c r="F1647" s="274">
        <v>1411200000</v>
      </c>
      <c r="G1647" s="273" t="s">
        <v>490</v>
      </c>
    </row>
    <row r="1648" spans="1:7">
      <c r="A1648" s="273">
        <v>1653</v>
      </c>
      <c r="B1648" s="273" t="s">
        <v>513</v>
      </c>
      <c r="C1648" s="276">
        <v>38111</v>
      </c>
      <c r="D1648" s="273" t="s">
        <v>517</v>
      </c>
      <c r="E1648" s="277">
        <v>56</v>
      </c>
      <c r="F1648" s="274">
        <v>1568000000</v>
      </c>
      <c r="G1648" s="273" t="s">
        <v>487</v>
      </c>
    </row>
    <row r="1649" spans="1:7">
      <c r="A1649" s="273">
        <v>1654</v>
      </c>
      <c r="B1649" s="273" t="s">
        <v>508</v>
      </c>
      <c r="C1649" s="276">
        <v>38045</v>
      </c>
      <c r="D1649" s="273" t="s">
        <v>514</v>
      </c>
      <c r="E1649" s="277">
        <v>92</v>
      </c>
      <c r="F1649" s="274">
        <v>1692800000</v>
      </c>
      <c r="G1649" s="273" t="s">
        <v>494</v>
      </c>
    </row>
    <row r="1650" spans="1:7">
      <c r="A1650" s="273">
        <v>1655</v>
      </c>
      <c r="B1650" s="273" t="s">
        <v>508</v>
      </c>
      <c r="C1650" s="276">
        <v>38001</v>
      </c>
      <c r="D1650" s="273" t="s">
        <v>509</v>
      </c>
      <c r="E1650" s="277">
        <v>25</v>
      </c>
      <c r="F1650" s="274">
        <v>125000000</v>
      </c>
      <c r="G1650" s="273" t="s">
        <v>490</v>
      </c>
    </row>
    <row r="1651" spans="1:7">
      <c r="A1651" s="273">
        <v>1656</v>
      </c>
      <c r="B1651" s="273" t="s">
        <v>508</v>
      </c>
      <c r="C1651" s="276">
        <v>38353</v>
      </c>
      <c r="D1651" s="273" t="s">
        <v>517</v>
      </c>
      <c r="E1651" s="277">
        <v>67</v>
      </c>
      <c r="F1651" s="274">
        <v>2244500000</v>
      </c>
      <c r="G1651" s="273" t="s">
        <v>487</v>
      </c>
    </row>
    <row r="1652" spans="1:7">
      <c r="A1652" s="273">
        <v>1657</v>
      </c>
      <c r="B1652" s="273" t="s">
        <v>523</v>
      </c>
      <c r="C1652" s="276">
        <v>38089</v>
      </c>
      <c r="D1652" s="273" t="s">
        <v>514</v>
      </c>
      <c r="E1652" s="277">
        <v>75</v>
      </c>
      <c r="F1652" s="274">
        <v>1125000000</v>
      </c>
      <c r="G1652" s="273" t="s">
        <v>490</v>
      </c>
    </row>
    <row r="1653" spans="1:7">
      <c r="A1653" s="273">
        <v>1658</v>
      </c>
      <c r="B1653" s="273" t="s">
        <v>520</v>
      </c>
      <c r="C1653" s="276">
        <v>38617</v>
      </c>
      <c r="D1653" s="273" t="s">
        <v>517</v>
      </c>
      <c r="E1653" s="277">
        <v>14</v>
      </c>
      <c r="F1653" s="274">
        <v>98000000</v>
      </c>
      <c r="G1653" s="273" t="s">
        <v>512</v>
      </c>
    </row>
    <row r="1654" spans="1:7">
      <c r="A1654" s="273">
        <v>1659</v>
      </c>
      <c r="B1654" s="273" t="s">
        <v>518</v>
      </c>
      <c r="C1654" s="276">
        <v>38705</v>
      </c>
      <c r="D1654" s="273" t="s">
        <v>509</v>
      </c>
      <c r="E1654" s="277">
        <v>48</v>
      </c>
      <c r="F1654" s="274">
        <v>460800000</v>
      </c>
      <c r="G1654" s="273" t="s">
        <v>490</v>
      </c>
    </row>
    <row r="1655" spans="1:7">
      <c r="A1655" s="273">
        <v>1660</v>
      </c>
      <c r="B1655" s="273" t="s">
        <v>516</v>
      </c>
      <c r="C1655" s="276">
        <v>38122</v>
      </c>
      <c r="D1655" s="273" t="s">
        <v>511</v>
      </c>
      <c r="E1655" s="277">
        <v>73</v>
      </c>
      <c r="F1655" s="274">
        <v>6394800000</v>
      </c>
      <c r="G1655" s="273" t="s">
        <v>490</v>
      </c>
    </row>
    <row r="1656" spans="1:7">
      <c r="A1656" s="273">
        <v>1661</v>
      </c>
      <c r="B1656" s="273" t="s">
        <v>510</v>
      </c>
      <c r="C1656" s="276">
        <v>38507</v>
      </c>
      <c r="D1656" s="273" t="s">
        <v>511</v>
      </c>
      <c r="E1656" s="277">
        <v>28</v>
      </c>
      <c r="F1656" s="274">
        <v>940800000</v>
      </c>
      <c r="G1656" s="273" t="s">
        <v>487</v>
      </c>
    </row>
    <row r="1657" spans="1:7">
      <c r="A1657" s="273">
        <v>1662</v>
      </c>
      <c r="B1657" s="273" t="s">
        <v>513</v>
      </c>
      <c r="C1657" s="276">
        <v>38683</v>
      </c>
      <c r="D1657" s="273" t="s">
        <v>517</v>
      </c>
      <c r="E1657" s="277">
        <v>12</v>
      </c>
      <c r="F1657" s="274">
        <v>72000000</v>
      </c>
      <c r="G1657" s="273" t="s">
        <v>490</v>
      </c>
    </row>
    <row r="1658" spans="1:7">
      <c r="A1658" s="273">
        <v>1663</v>
      </c>
      <c r="B1658" s="273" t="s">
        <v>523</v>
      </c>
      <c r="C1658" s="276">
        <v>38474</v>
      </c>
      <c r="D1658" s="273" t="s">
        <v>509</v>
      </c>
      <c r="E1658" s="277">
        <v>50</v>
      </c>
      <c r="F1658" s="274">
        <v>500000000</v>
      </c>
      <c r="G1658" s="273" t="s">
        <v>494</v>
      </c>
    </row>
    <row r="1659" spans="1:7">
      <c r="A1659" s="273">
        <v>1664</v>
      </c>
      <c r="B1659" s="273" t="s">
        <v>518</v>
      </c>
      <c r="C1659" s="276">
        <v>38991</v>
      </c>
      <c r="D1659" s="273" t="s">
        <v>511</v>
      </c>
      <c r="E1659" s="277">
        <v>-5</v>
      </c>
      <c r="F1659" s="274">
        <v>30000000</v>
      </c>
      <c r="G1659" s="273" t="s">
        <v>512</v>
      </c>
    </row>
    <row r="1660" spans="1:7">
      <c r="A1660" s="273">
        <v>1665</v>
      </c>
      <c r="B1660" s="273" t="s">
        <v>510</v>
      </c>
      <c r="C1660" s="276">
        <v>38375</v>
      </c>
      <c r="D1660" s="273" t="s">
        <v>509</v>
      </c>
      <c r="E1660" s="277">
        <v>6</v>
      </c>
      <c r="F1660" s="274">
        <v>7200000</v>
      </c>
      <c r="G1660" s="273" t="s">
        <v>487</v>
      </c>
    </row>
    <row r="1661" spans="1:7">
      <c r="A1661" s="273">
        <v>1666</v>
      </c>
      <c r="B1661" s="273" t="s">
        <v>510</v>
      </c>
      <c r="C1661" s="276">
        <v>38408</v>
      </c>
      <c r="D1661" s="273" t="s">
        <v>511</v>
      </c>
      <c r="E1661" s="277">
        <v>63</v>
      </c>
      <c r="F1661" s="274">
        <v>4762800000</v>
      </c>
      <c r="G1661" s="273" t="s">
        <v>487</v>
      </c>
    </row>
    <row r="1662" spans="1:7">
      <c r="A1662" s="273">
        <v>1667</v>
      </c>
      <c r="B1662" s="273" t="s">
        <v>520</v>
      </c>
      <c r="C1662" s="276">
        <v>38881</v>
      </c>
      <c r="D1662" s="273" t="s">
        <v>511</v>
      </c>
      <c r="E1662" s="277">
        <v>33</v>
      </c>
      <c r="F1662" s="274">
        <v>1306800000</v>
      </c>
      <c r="G1662" s="273" t="s">
        <v>512</v>
      </c>
    </row>
    <row r="1663" spans="1:7">
      <c r="A1663" s="273">
        <v>1668</v>
      </c>
      <c r="B1663" s="273" t="s">
        <v>523</v>
      </c>
      <c r="C1663" s="276">
        <v>38254</v>
      </c>
      <c r="D1663" s="273" t="s">
        <v>517</v>
      </c>
      <c r="E1663" s="277">
        <v>61</v>
      </c>
      <c r="F1663" s="274">
        <v>1860500000</v>
      </c>
      <c r="G1663" s="273" t="s">
        <v>494</v>
      </c>
    </row>
    <row r="1664" spans="1:7">
      <c r="A1664" s="273">
        <v>1669</v>
      </c>
      <c r="B1664" s="273" t="s">
        <v>516</v>
      </c>
      <c r="C1664" s="276">
        <v>38331</v>
      </c>
      <c r="D1664" s="273" t="s">
        <v>511</v>
      </c>
      <c r="E1664" s="277">
        <v>16</v>
      </c>
      <c r="F1664" s="274">
        <v>307200000</v>
      </c>
      <c r="G1664" s="273" t="s">
        <v>487</v>
      </c>
    </row>
    <row r="1665" spans="1:7">
      <c r="A1665" s="273">
        <v>1670</v>
      </c>
      <c r="B1665" s="273" t="s">
        <v>522</v>
      </c>
      <c r="C1665" s="276">
        <v>38870</v>
      </c>
      <c r="D1665" s="273" t="s">
        <v>517</v>
      </c>
      <c r="E1665" s="277">
        <v>15</v>
      </c>
      <c r="F1665" s="274">
        <v>112500000</v>
      </c>
      <c r="G1665" s="273" t="s">
        <v>512</v>
      </c>
    </row>
    <row r="1666" spans="1:7">
      <c r="A1666" s="273">
        <v>1671</v>
      </c>
      <c r="B1666" s="273" t="s">
        <v>516</v>
      </c>
      <c r="C1666" s="276">
        <v>38925</v>
      </c>
      <c r="D1666" s="273" t="s">
        <v>517</v>
      </c>
      <c r="E1666" s="277">
        <v>-1</v>
      </c>
      <c r="F1666" s="274">
        <v>500000</v>
      </c>
      <c r="G1666" s="273" t="s">
        <v>494</v>
      </c>
    </row>
    <row r="1667" spans="1:7">
      <c r="A1667" s="273">
        <v>1672</v>
      </c>
      <c r="B1667" s="273" t="s">
        <v>510</v>
      </c>
      <c r="C1667" s="276">
        <v>38507</v>
      </c>
      <c r="D1667" s="273" t="s">
        <v>509</v>
      </c>
      <c r="E1667" s="277">
        <v>28</v>
      </c>
      <c r="F1667" s="274">
        <v>156800000</v>
      </c>
      <c r="G1667" s="273" t="s">
        <v>490</v>
      </c>
    </row>
    <row r="1668" spans="1:7">
      <c r="A1668" s="273">
        <v>1673</v>
      </c>
      <c r="B1668" s="273" t="s">
        <v>522</v>
      </c>
      <c r="C1668" s="276">
        <v>38991</v>
      </c>
      <c r="D1668" s="273" t="s">
        <v>511</v>
      </c>
      <c r="E1668" s="277">
        <v>74</v>
      </c>
      <c r="F1668" s="274">
        <v>6571200000</v>
      </c>
      <c r="G1668" s="273" t="s">
        <v>487</v>
      </c>
    </row>
    <row r="1669" spans="1:7">
      <c r="A1669" s="273">
        <v>1674</v>
      </c>
      <c r="B1669" s="273" t="s">
        <v>520</v>
      </c>
      <c r="C1669" s="276">
        <v>38089</v>
      </c>
      <c r="D1669" s="273" t="s">
        <v>509</v>
      </c>
      <c r="E1669" s="277">
        <v>60</v>
      </c>
      <c r="F1669" s="274">
        <v>720000000</v>
      </c>
      <c r="G1669" s="273" t="s">
        <v>487</v>
      </c>
    </row>
    <row r="1670" spans="1:7">
      <c r="A1670" s="273">
        <v>1675</v>
      </c>
      <c r="B1670" s="273" t="s">
        <v>518</v>
      </c>
      <c r="C1670" s="276">
        <v>38474</v>
      </c>
      <c r="D1670" s="273" t="s">
        <v>519</v>
      </c>
      <c r="E1670" s="277">
        <v>26</v>
      </c>
      <c r="F1670" s="274">
        <v>676000000</v>
      </c>
      <c r="G1670" s="273" t="s">
        <v>512</v>
      </c>
    </row>
    <row r="1671" spans="1:7">
      <c r="A1671" s="273">
        <v>1676</v>
      </c>
      <c r="B1671" s="273" t="s">
        <v>510</v>
      </c>
      <c r="C1671" s="276">
        <v>38045</v>
      </c>
      <c r="D1671" s="273" t="s">
        <v>511</v>
      </c>
      <c r="E1671" s="277">
        <v>41</v>
      </c>
      <c r="F1671" s="274">
        <v>2017200000</v>
      </c>
      <c r="G1671" s="273" t="s">
        <v>487</v>
      </c>
    </row>
    <row r="1672" spans="1:7">
      <c r="A1672" s="273">
        <v>1677</v>
      </c>
      <c r="B1672" s="273" t="s">
        <v>513</v>
      </c>
      <c r="C1672" s="276">
        <v>38122</v>
      </c>
      <c r="D1672" s="273" t="s">
        <v>509</v>
      </c>
      <c r="E1672" s="277">
        <v>-1</v>
      </c>
      <c r="F1672" s="274">
        <v>200000</v>
      </c>
      <c r="G1672" s="273" t="s">
        <v>494</v>
      </c>
    </row>
    <row r="1673" spans="1:7">
      <c r="A1673" s="273">
        <v>1678</v>
      </c>
      <c r="B1673" s="273" t="s">
        <v>513</v>
      </c>
      <c r="C1673" s="276">
        <v>38903</v>
      </c>
      <c r="D1673" s="273" t="s">
        <v>509</v>
      </c>
      <c r="E1673" s="277">
        <v>89</v>
      </c>
      <c r="F1673" s="274">
        <v>1584200000</v>
      </c>
      <c r="G1673" s="273" t="s">
        <v>487</v>
      </c>
    </row>
    <row r="1674" spans="1:7">
      <c r="A1674" s="273">
        <v>1679</v>
      </c>
      <c r="B1674" s="273" t="s">
        <v>510</v>
      </c>
      <c r="C1674" s="276">
        <v>38144</v>
      </c>
      <c r="D1674" s="273" t="s">
        <v>519</v>
      </c>
      <c r="E1674" s="277">
        <v>12</v>
      </c>
      <c r="F1674" s="274">
        <v>144000000</v>
      </c>
      <c r="G1674" s="273" t="s">
        <v>487</v>
      </c>
    </row>
    <row r="1675" spans="1:7">
      <c r="A1675" s="273">
        <v>1680</v>
      </c>
      <c r="B1675" s="273" t="s">
        <v>518</v>
      </c>
      <c r="C1675" s="276">
        <v>38276</v>
      </c>
      <c r="D1675" s="273" t="s">
        <v>517</v>
      </c>
      <c r="E1675" s="277">
        <v>21</v>
      </c>
      <c r="F1675" s="274">
        <v>220500000</v>
      </c>
      <c r="G1675" s="273" t="s">
        <v>494</v>
      </c>
    </row>
    <row r="1676" spans="1:7">
      <c r="A1676" s="273">
        <v>1681</v>
      </c>
      <c r="B1676" s="273" t="s">
        <v>522</v>
      </c>
      <c r="C1676" s="276">
        <v>38892</v>
      </c>
      <c r="D1676" s="273" t="s">
        <v>519</v>
      </c>
      <c r="E1676" s="277">
        <v>23</v>
      </c>
      <c r="F1676" s="274">
        <v>529000000</v>
      </c>
      <c r="G1676" s="273" t="s">
        <v>490</v>
      </c>
    </row>
    <row r="1677" spans="1:7">
      <c r="A1677" s="273">
        <v>1682</v>
      </c>
      <c r="B1677" s="273" t="s">
        <v>523</v>
      </c>
      <c r="C1677" s="276">
        <v>38441</v>
      </c>
      <c r="D1677" s="273" t="s">
        <v>511</v>
      </c>
      <c r="E1677" s="277">
        <v>-7</v>
      </c>
      <c r="F1677" s="274">
        <v>58800000</v>
      </c>
      <c r="G1677" s="273" t="s">
        <v>494</v>
      </c>
    </row>
    <row r="1678" spans="1:7">
      <c r="A1678" s="273">
        <v>1683</v>
      </c>
      <c r="B1678" s="273" t="s">
        <v>508</v>
      </c>
      <c r="C1678" s="276">
        <v>38056</v>
      </c>
      <c r="D1678" s="273" t="s">
        <v>511</v>
      </c>
      <c r="E1678" s="277">
        <v>35</v>
      </c>
      <c r="F1678" s="274">
        <v>1470000000</v>
      </c>
      <c r="G1678" s="273" t="s">
        <v>494</v>
      </c>
    </row>
    <row r="1679" spans="1:7">
      <c r="A1679" s="273">
        <v>1684</v>
      </c>
      <c r="B1679" s="273" t="s">
        <v>513</v>
      </c>
      <c r="C1679" s="276">
        <v>38243</v>
      </c>
      <c r="D1679" s="273" t="s">
        <v>519</v>
      </c>
      <c r="E1679" s="277">
        <v>94</v>
      </c>
      <c r="F1679" s="274">
        <v>8836000000</v>
      </c>
      <c r="G1679" s="273" t="s">
        <v>512</v>
      </c>
    </row>
    <row r="1680" spans="1:7">
      <c r="A1680" s="273">
        <v>1685</v>
      </c>
      <c r="B1680" s="273" t="s">
        <v>513</v>
      </c>
      <c r="C1680" s="276">
        <v>38661</v>
      </c>
      <c r="D1680" s="273" t="s">
        <v>517</v>
      </c>
      <c r="E1680" s="277">
        <v>88</v>
      </c>
      <c r="F1680" s="274">
        <v>3872000000</v>
      </c>
      <c r="G1680" s="273" t="s">
        <v>494</v>
      </c>
    </row>
    <row r="1681" spans="1:7">
      <c r="A1681" s="273">
        <v>1686</v>
      </c>
      <c r="B1681" s="273" t="s">
        <v>513</v>
      </c>
      <c r="C1681" s="276">
        <v>38056</v>
      </c>
      <c r="D1681" s="273" t="s">
        <v>514</v>
      </c>
      <c r="E1681" s="277">
        <v>26</v>
      </c>
      <c r="F1681" s="274">
        <v>135200000</v>
      </c>
      <c r="G1681" s="273" t="s">
        <v>494</v>
      </c>
    </row>
    <row r="1682" spans="1:7">
      <c r="A1682" s="273">
        <v>1687</v>
      </c>
      <c r="B1682" s="273" t="s">
        <v>523</v>
      </c>
      <c r="C1682" s="276">
        <v>38177</v>
      </c>
      <c r="D1682" s="273" t="s">
        <v>511</v>
      </c>
      <c r="E1682" s="277">
        <v>83</v>
      </c>
      <c r="F1682" s="274">
        <v>8266800000</v>
      </c>
      <c r="G1682" s="273" t="s">
        <v>494</v>
      </c>
    </row>
    <row r="1683" spans="1:7">
      <c r="A1683" s="273">
        <v>1688</v>
      </c>
      <c r="B1683" s="273" t="s">
        <v>520</v>
      </c>
      <c r="C1683" s="276">
        <v>38870</v>
      </c>
      <c r="D1683" s="273" t="s">
        <v>519</v>
      </c>
      <c r="E1683" s="277">
        <v>11</v>
      </c>
      <c r="F1683" s="274">
        <v>121000000</v>
      </c>
      <c r="G1683" s="273" t="s">
        <v>490</v>
      </c>
    </row>
    <row r="1684" spans="1:7">
      <c r="A1684" s="273">
        <v>1689</v>
      </c>
      <c r="B1684" s="273" t="s">
        <v>516</v>
      </c>
      <c r="C1684" s="276">
        <v>38980</v>
      </c>
      <c r="D1684" s="273" t="s">
        <v>511</v>
      </c>
      <c r="E1684" s="277">
        <v>18</v>
      </c>
      <c r="F1684" s="274">
        <v>388800000</v>
      </c>
      <c r="G1684" s="273" t="s">
        <v>487</v>
      </c>
    </row>
    <row r="1685" spans="1:7">
      <c r="A1685" s="273">
        <v>1690</v>
      </c>
      <c r="B1685" s="273" t="s">
        <v>515</v>
      </c>
      <c r="C1685" s="276">
        <v>38430</v>
      </c>
      <c r="D1685" s="273" t="s">
        <v>517</v>
      </c>
      <c r="E1685" s="277">
        <v>90</v>
      </c>
      <c r="F1685" s="274">
        <v>4050000000</v>
      </c>
      <c r="G1685" s="273" t="s">
        <v>487</v>
      </c>
    </row>
    <row r="1686" spans="1:7">
      <c r="A1686" s="273">
        <v>1691</v>
      </c>
      <c r="B1686" s="273" t="s">
        <v>516</v>
      </c>
      <c r="C1686" s="276">
        <v>38628</v>
      </c>
      <c r="D1686" s="273" t="s">
        <v>519</v>
      </c>
      <c r="E1686" s="277">
        <v>12</v>
      </c>
      <c r="F1686" s="274">
        <v>144000000</v>
      </c>
      <c r="G1686" s="273" t="s">
        <v>487</v>
      </c>
    </row>
    <row r="1687" spans="1:7">
      <c r="A1687" s="273">
        <v>1692</v>
      </c>
      <c r="B1687" s="273" t="s">
        <v>516</v>
      </c>
      <c r="C1687" s="276">
        <v>38012</v>
      </c>
      <c r="D1687" s="273" t="s">
        <v>509</v>
      </c>
      <c r="E1687" s="277">
        <v>39</v>
      </c>
      <c r="F1687" s="274">
        <v>304200000</v>
      </c>
      <c r="G1687" s="273" t="s">
        <v>512</v>
      </c>
    </row>
    <row r="1688" spans="1:7">
      <c r="A1688" s="273">
        <v>1693</v>
      </c>
      <c r="B1688" s="273" t="s">
        <v>516</v>
      </c>
      <c r="C1688" s="276">
        <v>38034</v>
      </c>
      <c r="D1688" s="273" t="s">
        <v>514</v>
      </c>
      <c r="E1688" s="277">
        <v>45</v>
      </c>
      <c r="F1688" s="274">
        <v>405000000</v>
      </c>
      <c r="G1688" s="273" t="s">
        <v>512</v>
      </c>
    </row>
    <row r="1689" spans="1:7">
      <c r="A1689" s="273">
        <v>1694</v>
      </c>
      <c r="B1689" s="273" t="s">
        <v>515</v>
      </c>
      <c r="C1689" s="276">
        <v>39057</v>
      </c>
      <c r="D1689" s="273" t="s">
        <v>511</v>
      </c>
      <c r="E1689" s="277">
        <v>74</v>
      </c>
      <c r="F1689" s="274">
        <v>6571200000</v>
      </c>
      <c r="G1689" s="273" t="s">
        <v>487</v>
      </c>
    </row>
    <row r="1690" spans="1:7">
      <c r="A1690" s="273">
        <v>1695</v>
      </c>
      <c r="B1690" s="273" t="s">
        <v>516</v>
      </c>
      <c r="C1690" s="276">
        <v>38551</v>
      </c>
      <c r="D1690" s="273" t="s">
        <v>511</v>
      </c>
      <c r="E1690" s="277">
        <v>95</v>
      </c>
      <c r="F1690" s="274">
        <v>10830000000</v>
      </c>
      <c r="G1690" s="273" t="s">
        <v>494</v>
      </c>
    </row>
    <row r="1691" spans="1:7">
      <c r="A1691" s="273">
        <v>1696</v>
      </c>
      <c r="B1691" s="273" t="s">
        <v>510</v>
      </c>
      <c r="C1691" s="276">
        <v>38144</v>
      </c>
      <c r="D1691" s="273" t="s">
        <v>509</v>
      </c>
      <c r="E1691" s="277">
        <v>48</v>
      </c>
      <c r="F1691" s="274">
        <v>460800000</v>
      </c>
      <c r="G1691" s="273" t="s">
        <v>490</v>
      </c>
    </row>
    <row r="1692" spans="1:7">
      <c r="A1692" s="273">
        <v>1697</v>
      </c>
      <c r="B1692" s="273" t="s">
        <v>508</v>
      </c>
      <c r="C1692" s="276">
        <v>38276</v>
      </c>
      <c r="D1692" s="273" t="s">
        <v>519</v>
      </c>
      <c r="E1692" s="277">
        <v>-3</v>
      </c>
      <c r="F1692" s="274">
        <v>9000000</v>
      </c>
      <c r="G1692" s="273" t="s">
        <v>512</v>
      </c>
    </row>
    <row r="1693" spans="1:7">
      <c r="A1693" s="273">
        <v>1698</v>
      </c>
      <c r="B1693" s="273" t="s">
        <v>518</v>
      </c>
      <c r="C1693" s="276">
        <v>38496</v>
      </c>
      <c r="D1693" s="273" t="s">
        <v>514</v>
      </c>
      <c r="E1693" s="277">
        <v>92</v>
      </c>
      <c r="F1693" s="274">
        <v>1692800000</v>
      </c>
      <c r="G1693" s="273" t="s">
        <v>512</v>
      </c>
    </row>
    <row r="1694" spans="1:7">
      <c r="A1694" s="273">
        <v>1699</v>
      </c>
      <c r="B1694" s="273" t="s">
        <v>515</v>
      </c>
      <c r="C1694" s="276">
        <v>38419</v>
      </c>
      <c r="D1694" s="273" t="s">
        <v>519</v>
      </c>
      <c r="E1694" s="277">
        <v>17</v>
      </c>
      <c r="F1694" s="274">
        <v>289000000</v>
      </c>
      <c r="G1694" s="273" t="s">
        <v>487</v>
      </c>
    </row>
    <row r="1695" spans="1:7">
      <c r="A1695" s="273">
        <v>1700</v>
      </c>
      <c r="B1695" s="273" t="s">
        <v>510</v>
      </c>
      <c r="C1695" s="276">
        <v>38287</v>
      </c>
      <c r="D1695" s="273" t="s">
        <v>509</v>
      </c>
      <c r="E1695" s="277">
        <v>45</v>
      </c>
      <c r="F1695" s="274">
        <v>405000000</v>
      </c>
      <c r="G1695" s="273" t="s">
        <v>494</v>
      </c>
    </row>
    <row r="1696" spans="1:7">
      <c r="A1696" s="273">
        <v>1701</v>
      </c>
      <c r="B1696" s="273" t="s">
        <v>518</v>
      </c>
      <c r="C1696" s="276">
        <v>39002</v>
      </c>
      <c r="D1696" s="273" t="s">
        <v>514</v>
      </c>
      <c r="E1696" s="277">
        <v>62</v>
      </c>
      <c r="F1696" s="274">
        <v>768800000</v>
      </c>
      <c r="G1696" s="273" t="s">
        <v>494</v>
      </c>
    </row>
    <row r="1697" spans="1:7">
      <c r="A1697" s="273">
        <v>1702</v>
      </c>
      <c r="B1697" s="273" t="s">
        <v>515</v>
      </c>
      <c r="C1697" s="276">
        <v>38287</v>
      </c>
      <c r="D1697" s="273" t="s">
        <v>511</v>
      </c>
      <c r="E1697" s="277">
        <v>52</v>
      </c>
      <c r="F1697" s="274">
        <v>3244800000</v>
      </c>
      <c r="G1697" s="273" t="s">
        <v>512</v>
      </c>
    </row>
    <row r="1698" spans="1:7">
      <c r="A1698" s="273">
        <v>1703</v>
      </c>
      <c r="B1698" s="273" t="s">
        <v>510</v>
      </c>
      <c r="C1698" s="276">
        <v>38133</v>
      </c>
      <c r="D1698" s="273" t="s">
        <v>514</v>
      </c>
      <c r="E1698" s="277">
        <v>73</v>
      </c>
      <c r="F1698" s="274">
        <v>1065800000</v>
      </c>
      <c r="G1698" s="273" t="s">
        <v>494</v>
      </c>
    </row>
    <row r="1699" spans="1:7">
      <c r="A1699" s="273">
        <v>1704</v>
      </c>
      <c r="B1699" s="273" t="s">
        <v>523</v>
      </c>
      <c r="C1699" s="276">
        <v>38551</v>
      </c>
      <c r="D1699" s="273" t="s">
        <v>514</v>
      </c>
      <c r="E1699" s="277">
        <v>38</v>
      </c>
      <c r="F1699" s="274">
        <v>288800000</v>
      </c>
      <c r="G1699" s="273" t="s">
        <v>494</v>
      </c>
    </row>
    <row r="1700" spans="1:7">
      <c r="A1700" s="273">
        <v>1705</v>
      </c>
      <c r="B1700" s="273" t="s">
        <v>510</v>
      </c>
      <c r="C1700" s="276">
        <v>38705</v>
      </c>
      <c r="D1700" s="273" t="s">
        <v>517</v>
      </c>
      <c r="E1700" s="277">
        <v>0</v>
      </c>
      <c r="F1700" s="274">
        <v>0</v>
      </c>
      <c r="G1700" s="273" t="s">
        <v>490</v>
      </c>
    </row>
    <row r="1701" spans="1:7">
      <c r="A1701" s="273">
        <v>1706</v>
      </c>
      <c r="B1701" s="273" t="s">
        <v>522</v>
      </c>
      <c r="C1701" s="276">
        <v>38276</v>
      </c>
      <c r="D1701" s="273" t="s">
        <v>517</v>
      </c>
      <c r="E1701" s="277">
        <v>70</v>
      </c>
      <c r="F1701" s="274">
        <v>2450000000</v>
      </c>
      <c r="G1701" s="273" t="s">
        <v>494</v>
      </c>
    </row>
    <row r="1702" spans="1:7">
      <c r="A1702" s="273">
        <v>1707</v>
      </c>
      <c r="B1702" s="273" t="s">
        <v>523</v>
      </c>
      <c r="C1702" s="276">
        <v>38485</v>
      </c>
      <c r="D1702" s="273" t="s">
        <v>511</v>
      </c>
      <c r="E1702" s="277">
        <v>-8</v>
      </c>
      <c r="F1702" s="274">
        <v>76800000</v>
      </c>
      <c r="G1702" s="273" t="s">
        <v>512</v>
      </c>
    </row>
    <row r="1703" spans="1:7">
      <c r="A1703" s="273">
        <v>1708</v>
      </c>
      <c r="B1703" s="273" t="s">
        <v>523</v>
      </c>
      <c r="C1703" s="276">
        <v>38837</v>
      </c>
      <c r="D1703" s="273" t="s">
        <v>517</v>
      </c>
      <c r="E1703" s="277">
        <v>65</v>
      </c>
      <c r="F1703" s="274">
        <v>2112500000</v>
      </c>
      <c r="G1703" s="273" t="s">
        <v>490</v>
      </c>
    </row>
    <row r="1704" spans="1:7">
      <c r="A1704" s="273">
        <v>1709</v>
      </c>
      <c r="B1704" s="273" t="s">
        <v>523</v>
      </c>
      <c r="C1704" s="276">
        <v>39046</v>
      </c>
      <c r="D1704" s="273" t="s">
        <v>509</v>
      </c>
      <c r="E1704" s="277">
        <v>-5</v>
      </c>
      <c r="F1704" s="274">
        <v>5000000</v>
      </c>
      <c r="G1704" s="273" t="s">
        <v>487</v>
      </c>
    </row>
    <row r="1705" spans="1:7">
      <c r="A1705" s="273">
        <v>1710</v>
      </c>
      <c r="B1705" s="273" t="s">
        <v>523</v>
      </c>
      <c r="C1705" s="276">
        <v>38562</v>
      </c>
      <c r="D1705" s="273" t="s">
        <v>511</v>
      </c>
      <c r="E1705" s="277">
        <v>34</v>
      </c>
      <c r="F1705" s="274">
        <v>1387200000</v>
      </c>
      <c r="G1705" s="273" t="s">
        <v>487</v>
      </c>
    </row>
    <row r="1706" spans="1:7">
      <c r="A1706" s="273">
        <v>1711</v>
      </c>
      <c r="B1706" s="273" t="s">
        <v>516</v>
      </c>
      <c r="C1706" s="276">
        <v>38804</v>
      </c>
      <c r="D1706" s="273" t="s">
        <v>509</v>
      </c>
      <c r="E1706" s="277">
        <v>72</v>
      </c>
      <c r="F1706" s="274">
        <v>1036800000</v>
      </c>
      <c r="G1706" s="273" t="s">
        <v>490</v>
      </c>
    </row>
    <row r="1707" spans="1:7">
      <c r="A1707" s="273">
        <v>1712</v>
      </c>
      <c r="B1707" s="273" t="s">
        <v>522</v>
      </c>
      <c r="C1707" s="276">
        <v>38386</v>
      </c>
      <c r="D1707" s="273" t="s">
        <v>517</v>
      </c>
      <c r="E1707" s="277">
        <v>-1</v>
      </c>
      <c r="F1707" s="274">
        <v>500000</v>
      </c>
      <c r="G1707" s="273" t="s">
        <v>494</v>
      </c>
    </row>
    <row r="1708" spans="1:7">
      <c r="A1708" s="273">
        <v>1713</v>
      </c>
      <c r="B1708" s="273" t="s">
        <v>520</v>
      </c>
      <c r="C1708" s="276">
        <v>38694</v>
      </c>
      <c r="D1708" s="273" t="s">
        <v>509</v>
      </c>
      <c r="E1708" s="277">
        <v>40</v>
      </c>
      <c r="F1708" s="274">
        <v>320000000</v>
      </c>
      <c r="G1708" s="273" t="s">
        <v>490</v>
      </c>
    </row>
    <row r="1709" spans="1:7">
      <c r="A1709" s="273">
        <v>1714</v>
      </c>
      <c r="B1709" s="273" t="s">
        <v>510</v>
      </c>
      <c r="C1709" s="276">
        <v>38969</v>
      </c>
      <c r="D1709" s="273" t="s">
        <v>519</v>
      </c>
      <c r="E1709" s="277">
        <v>65</v>
      </c>
      <c r="F1709" s="274">
        <v>4225000000</v>
      </c>
      <c r="G1709" s="273" t="s">
        <v>487</v>
      </c>
    </row>
    <row r="1710" spans="1:7">
      <c r="A1710" s="273">
        <v>1715</v>
      </c>
      <c r="B1710" s="273" t="s">
        <v>523</v>
      </c>
      <c r="C1710" s="276">
        <v>38903</v>
      </c>
      <c r="D1710" s="273" t="s">
        <v>509</v>
      </c>
      <c r="E1710" s="277">
        <v>77</v>
      </c>
      <c r="F1710" s="274">
        <v>1185800000</v>
      </c>
      <c r="G1710" s="273" t="s">
        <v>512</v>
      </c>
    </row>
    <row r="1711" spans="1:7">
      <c r="A1711" s="273">
        <v>1716</v>
      </c>
      <c r="B1711" s="273" t="s">
        <v>522</v>
      </c>
      <c r="C1711" s="276">
        <v>38826</v>
      </c>
      <c r="D1711" s="273" t="s">
        <v>519</v>
      </c>
      <c r="E1711" s="277">
        <v>51</v>
      </c>
      <c r="F1711" s="274">
        <v>2601000000</v>
      </c>
      <c r="G1711" s="273" t="s">
        <v>494</v>
      </c>
    </row>
    <row r="1712" spans="1:7">
      <c r="A1712" s="273">
        <v>1717</v>
      </c>
      <c r="B1712" s="273" t="s">
        <v>515</v>
      </c>
      <c r="C1712" s="276">
        <v>38452</v>
      </c>
      <c r="D1712" s="273" t="s">
        <v>511</v>
      </c>
      <c r="E1712" s="277">
        <v>-9</v>
      </c>
      <c r="F1712" s="274">
        <v>97200000</v>
      </c>
      <c r="G1712" s="273" t="s">
        <v>487</v>
      </c>
    </row>
    <row r="1713" spans="1:7">
      <c r="A1713" s="273">
        <v>1718</v>
      </c>
      <c r="B1713" s="273" t="s">
        <v>522</v>
      </c>
      <c r="C1713" s="276">
        <v>38441</v>
      </c>
      <c r="D1713" s="273" t="s">
        <v>519</v>
      </c>
      <c r="E1713" s="277">
        <v>17</v>
      </c>
      <c r="F1713" s="274">
        <v>289000000</v>
      </c>
      <c r="G1713" s="273" t="s">
        <v>512</v>
      </c>
    </row>
    <row r="1714" spans="1:7">
      <c r="A1714" s="273">
        <v>1719</v>
      </c>
      <c r="B1714" s="273" t="s">
        <v>513</v>
      </c>
      <c r="C1714" s="276">
        <v>38452</v>
      </c>
      <c r="D1714" s="273" t="s">
        <v>517</v>
      </c>
      <c r="E1714" s="277">
        <v>11</v>
      </c>
      <c r="F1714" s="274">
        <v>60500000</v>
      </c>
      <c r="G1714" s="273" t="s">
        <v>512</v>
      </c>
    </row>
    <row r="1715" spans="1:7">
      <c r="A1715" s="273">
        <v>1720</v>
      </c>
      <c r="B1715" s="273" t="s">
        <v>520</v>
      </c>
      <c r="C1715" s="276">
        <v>38892</v>
      </c>
      <c r="D1715" s="273" t="s">
        <v>509</v>
      </c>
      <c r="E1715" s="277">
        <v>40</v>
      </c>
      <c r="F1715" s="274">
        <v>320000000</v>
      </c>
      <c r="G1715" s="273" t="s">
        <v>487</v>
      </c>
    </row>
    <row r="1716" spans="1:7">
      <c r="A1716" s="273">
        <v>1721</v>
      </c>
      <c r="B1716" s="273" t="s">
        <v>513</v>
      </c>
      <c r="C1716" s="276">
        <v>38584</v>
      </c>
      <c r="D1716" s="273" t="s">
        <v>511</v>
      </c>
      <c r="E1716" s="277">
        <v>67</v>
      </c>
      <c r="F1716" s="274">
        <v>5386800000</v>
      </c>
      <c r="G1716" s="273" t="s">
        <v>490</v>
      </c>
    </row>
    <row r="1717" spans="1:7">
      <c r="A1717" s="273">
        <v>1722</v>
      </c>
      <c r="B1717" s="273" t="s">
        <v>523</v>
      </c>
      <c r="C1717" s="276">
        <v>38562</v>
      </c>
      <c r="D1717" s="273" t="s">
        <v>514</v>
      </c>
      <c r="E1717" s="277">
        <v>79</v>
      </c>
      <c r="F1717" s="274">
        <v>1248200000</v>
      </c>
      <c r="G1717" s="273" t="s">
        <v>494</v>
      </c>
    </row>
    <row r="1718" spans="1:7">
      <c r="A1718" s="273">
        <v>1723</v>
      </c>
      <c r="B1718" s="273" t="s">
        <v>515</v>
      </c>
      <c r="C1718" s="276">
        <v>38122</v>
      </c>
      <c r="D1718" s="273" t="s">
        <v>511</v>
      </c>
      <c r="E1718" s="277">
        <v>-7</v>
      </c>
      <c r="F1718" s="274">
        <v>58800000</v>
      </c>
      <c r="G1718" s="273" t="s">
        <v>494</v>
      </c>
    </row>
    <row r="1719" spans="1:7">
      <c r="A1719" s="273">
        <v>1724</v>
      </c>
      <c r="B1719" s="273" t="s">
        <v>515</v>
      </c>
      <c r="C1719" s="276">
        <v>38496</v>
      </c>
      <c r="D1719" s="273" t="s">
        <v>519</v>
      </c>
      <c r="E1719" s="277">
        <v>72</v>
      </c>
      <c r="F1719" s="274">
        <v>5184000000</v>
      </c>
      <c r="G1719" s="273" t="s">
        <v>487</v>
      </c>
    </row>
    <row r="1720" spans="1:7">
      <c r="A1720" s="273">
        <v>1725</v>
      </c>
      <c r="B1720" s="273" t="s">
        <v>516</v>
      </c>
      <c r="C1720" s="276">
        <v>38562</v>
      </c>
      <c r="D1720" s="273" t="s">
        <v>517</v>
      </c>
      <c r="E1720" s="277">
        <v>53</v>
      </c>
      <c r="F1720" s="274">
        <v>1404500000</v>
      </c>
      <c r="G1720" s="273" t="s">
        <v>490</v>
      </c>
    </row>
    <row r="1721" spans="1:7">
      <c r="A1721" s="273">
        <v>1726</v>
      </c>
      <c r="B1721" s="273" t="s">
        <v>520</v>
      </c>
      <c r="C1721" s="276">
        <v>38903</v>
      </c>
      <c r="D1721" s="273" t="s">
        <v>517</v>
      </c>
      <c r="E1721" s="277">
        <v>35</v>
      </c>
      <c r="F1721" s="274">
        <v>612500000</v>
      </c>
      <c r="G1721" s="273" t="s">
        <v>487</v>
      </c>
    </row>
    <row r="1722" spans="1:7">
      <c r="A1722" s="273">
        <v>1727</v>
      </c>
      <c r="B1722" s="273" t="s">
        <v>513</v>
      </c>
      <c r="C1722" s="276">
        <v>39024</v>
      </c>
      <c r="D1722" s="273" t="s">
        <v>509</v>
      </c>
      <c r="E1722" s="277">
        <v>39</v>
      </c>
      <c r="F1722" s="274">
        <v>304200000</v>
      </c>
      <c r="G1722" s="273" t="s">
        <v>512</v>
      </c>
    </row>
    <row r="1723" spans="1:7">
      <c r="A1723" s="273">
        <v>1728</v>
      </c>
      <c r="B1723" s="273" t="s">
        <v>516</v>
      </c>
      <c r="C1723" s="276">
        <v>38177</v>
      </c>
      <c r="D1723" s="273" t="s">
        <v>519</v>
      </c>
      <c r="E1723" s="277">
        <v>-7</v>
      </c>
      <c r="F1723" s="274">
        <v>49000000</v>
      </c>
      <c r="G1723" s="273" t="s">
        <v>494</v>
      </c>
    </row>
    <row r="1724" spans="1:7">
      <c r="A1724" s="273">
        <v>1729</v>
      </c>
      <c r="B1724" s="273" t="s">
        <v>518</v>
      </c>
      <c r="C1724" s="276">
        <v>38155</v>
      </c>
      <c r="D1724" s="273" t="s">
        <v>517</v>
      </c>
      <c r="E1724" s="277">
        <v>68</v>
      </c>
      <c r="F1724" s="274">
        <v>2312000000</v>
      </c>
      <c r="G1724" s="273" t="s">
        <v>487</v>
      </c>
    </row>
    <row r="1725" spans="1:7">
      <c r="A1725" s="273">
        <v>1730</v>
      </c>
      <c r="B1725" s="273" t="s">
        <v>520</v>
      </c>
      <c r="C1725" s="276">
        <v>38287</v>
      </c>
      <c r="D1725" s="273" t="s">
        <v>517</v>
      </c>
      <c r="E1725" s="277">
        <v>86</v>
      </c>
      <c r="F1725" s="274">
        <v>3698000000</v>
      </c>
      <c r="G1725" s="273" t="s">
        <v>512</v>
      </c>
    </row>
    <row r="1726" spans="1:7">
      <c r="A1726" s="273">
        <v>1731</v>
      </c>
      <c r="B1726" s="273" t="s">
        <v>508</v>
      </c>
      <c r="C1726" s="276">
        <v>38595</v>
      </c>
      <c r="D1726" s="273" t="s">
        <v>514</v>
      </c>
      <c r="E1726" s="277">
        <v>84</v>
      </c>
      <c r="F1726" s="274">
        <v>1411200000</v>
      </c>
      <c r="G1726" s="273" t="s">
        <v>487</v>
      </c>
    </row>
    <row r="1727" spans="1:7">
      <c r="A1727" s="273">
        <v>1732</v>
      </c>
      <c r="B1727" s="273" t="s">
        <v>518</v>
      </c>
      <c r="C1727" s="276">
        <v>39046</v>
      </c>
      <c r="D1727" s="273" t="s">
        <v>519</v>
      </c>
      <c r="E1727" s="277">
        <v>6</v>
      </c>
      <c r="F1727" s="274">
        <v>36000000</v>
      </c>
      <c r="G1727" s="273" t="s">
        <v>490</v>
      </c>
    </row>
    <row r="1728" spans="1:7">
      <c r="A1728" s="273">
        <v>1733</v>
      </c>
      <c r="B1728" s="273" t="s">
        <v>508</v>
      </c>
      <c r="C1728" s="276">
        <v>38727</v>
      </c>
      <c r="D1728" s="273" t="s">
        <v>514</v>
      </c>
      <c r="E1728" s="277">
        <v>-5</v>
      </c>
      <c r="F1728" s="274">
        <v>5000000</v>
      </c>
      <c r="G1728" s="273" t="s">
        <v>494</v>
      </c>
    </row>
    <row r="1729" spans="1:7">
      <c r="A1729" s="273">
        <v>1734</v>
      </c>
      <c r="B1729" s="273" t="s">
        <v>518</v>
      </c>
      <c r="C1729" s="276">
        <v>38815</v>
      </c>
      <c r="D1729" s="273" t="s">
        <v>509</v>
      </c>
      <c r="E1729" s="277">
        <v>22</v>
      </c>
      <c r="F1729" s="274">
        <v>96800000</v>
      </c>
      <c r="G1729" s="273" t="s">
        <v>512</v>
      </c>
    </row>
    <row r="1730" spans="1:7">
      <c r="A1730" s="273">
        <v>1735</v>
      </c>
      <c r="B1730" s="273" t="s">
        <v>508</v>
      </c>
      <c r="C1730" s="276">
        <v>38694</v>
      </c>
      <c r="D1730" s="273" t="s">
        <v>517</v>
      </c>
      <c r="E1730" s="277">
        <v>29</v>
      </c>
      <c r="F1730" s="274">
        <v>420500000</v>
      </c>
      <c r="G1730" s="273" t="s">
        <v>487</v>
      </c>
    </row>
    <row r="1731" spans="1:7">
      <c r="A1731" s="273">
        <v>1736</v>
      </c>
      <c r="B1731" s="273" t="s">
        <v>523</v>
      </c>
      <c r="C1731" s="276">
        <v>38298</v>
      </c>
      <c r="D1731" s="273" t="s">
        <v>509</v>
      </c>
      <c r="E1731" s="277">
        <v>3</v>
      </c>
      <c r="F1731" s="274">
        <v>1800000</v>
      </c>
      <c r="G1731" s="273" t="s">
        <v>494</v>
      </c>
    </row>
    <row r="1732" spans="1:7">
      <c r="A1732" s="273">
        <v>1737</v>
      </c>
      <c r="B1732" s="273" t="s">
        <v>513</v>
      </c>
      <c r="C1732" s="276">
        <v>38804</v>
      </c>
      <c r="D1732" s="273" t="s">
        <v>517</v>
      </c>
      <c r="E1732" s="277">
        <v>88</v>
      </c>
      <c r="F1732" s="274">
        <v>3872000000</v>
      </c>
      <c r="G1732" s="273" t="s">
        <v>487</v>
      </c>
    </row>
    <row r="1733" spans="1:7">
      <c r="A1733" s="273">
        <v>1738</v>
      </c>
      <c r="B1733" s="273" t="s">
        <v>520</v>
      </c>
      <c r="C1733" s="276">
        <v>38408</v>
      </c>
      <c r="D1733" s="273" t="s">
        <v>517</v>
      </c>
      <c r="E1733" s="277">
        <v>41</v>
      </c>
      <c r="F1733" s="274">
        <v>840500000</v>
      </c>
      <c r="G1733" s="273" t="s">
        <v>512</v>
      </c>
    </row>
    <row r="1734" spans="1:7">
      <c r="A1734" s="273">
        <v>1739</v>
      </c>
      <c r="B1734" s="273" t="s">
        <v>522</v>
      </c>
      <c r="C1734" s="276">
        <v>38397</v>
      </c>
      <c r="D1734" s="273" t="s">
        <v>511</v>
      </c>
      <c r="E1734" s="277">
        <v>59</v>
      </c>
      <c r="F1734" s="274">
        <v>4177200000</v>
      </c>
      <c r="G1734" s="273" t="s">
        <v>487</v>
      </c>
    </row>
    <row r="1735" spans="1:7">
      <c r="A1735" s="273">
        <v>1740</v>
      </c>
      <c r="B1735" s="273" t="s">
        <v>522</v>
      </c>
      <c r="C1735" s="276">
        <v>38265</v>
      </c>
      <c r="D1735" s="273" t="s">
        <v>519</v>
      </c>
      <c r="E1735" s="277">
        <v>29</v>
      </c>
      <c r="F1735" s="274">
        <v>841000000</v>
      </c>
      <c r="G1735" s="273" t="s">
        <v>494</v>
      </c>
    </row>
    <row r="1736" spans="1:7">
      <c r="A1736" s="273">
        <v>1741</v>
      </c>
      <c r="B1736" s="273" t="s">
        <v>513</v>
      </c>
      <c r="C1736" s="276">
        <v>38034</v>
      </c>
      <c r="D1736" s="273" t="s">
        <v>519</v>
      </c>
      <c r="E1736" s="277">
        <v>43</v>
      </c>
      <c r="F1736" s="274">
        <v>1849000000</v>
      </c>
      <c r="G1736" s="273" t="s">
        <v>490</v>
      </c>
    </row>
    <row r="1737" spans="1:7">
      <c r="A1737" s="273">
        <v>1742</v>
      </c>
      <c r="B1737" s="273" t="s">
        <v>523</v>
      </c>
      <c r="C1737" s="276">
        <v>38826</v>
      </c>
      <c r="D1737" s="273" t="s">
        <v>509</v>
      </c>
      <c r="E1737" s="277">
        <v>75</v>
      </c>
      <c r="F1737" s="274">
        <v>1125000000</v>
      </c>
      <c r="G1737" s="273" t="s">
        <v>487</v>
      </c>
    </row>
    <row r="1738" spans="1:7">
      <c r="A1738" s="273">
        <v>1743</v>
      </c>
      <c r="B1738" s="273" t="s">
        <v>508</v>
      </c>
      <c r="C1738" s="276">
        <v>38221</v>
      </c>
      <c r="D1738" s="273" t="s">
        <v>519</v>
      </c>
      <c r="E1738" s="277">
        <v>40</v>
      </c>
      <c r="F1738" s="274">
        <v>1600000000</v>
      </c>
      <c r="G1738" s="273" t="s">
        <v>487</v>
      </c>
    </row>
    <row r="1739" spans="1:7">
      <c r="A1739" s="273">
        <v>1744</v>
      </c>
      <c r="B1739" s="273" t="s">
        <v>523</v>
      </c>
      <c r="C1739" s="276">
        <v>38309</v>
      </c>
      <c r="D1739" s="273" t="s">
        <v>519</v>
      </c>
      <c r="E1739" s="277">
        <v>78</v>
      </c>
      <c r="F1739" s="274">
        <v>6084000000</v>
      </c>
      <c r="G1739" s="273" t="s">
        <v>494</v>
      </c>
    </row>
    <row r="1740" spans="1:7">
      <c r="A1740" s="273">
        <v>1745</v>
      </c>
      <c r="B1740" s="273" t="s">
        <v>515</v>
      </c>
      <c r="C1740" s="276">
        <v>38430</v>
      </c>
      <c r="D1740" s="273" t="s">
        <v>517</v>
      </c>
      <c r="E1740" s="277">
        <v>38</v>
      </c>
      <c r="F1740" s="274">
        <v>722000000</v>
      </c>
      <c r="G1740" s="273" t="s">
        <v>512</v>
      </c>
    </row>
    <row r="1741" spans="1:7">
      <c r="A1741" s="273">
        <v>1746</v>
      </c>
      <c r="B1741" s="273" t="s">
        <v>520</v>
      </c>
      <c r="C1741" s="276">
        <v>38507</v>
      </c>
      <c r="D1741" s="273" t="s">
        <v>519</v>
      </c>
      <c r="E1741" s="277">
        <v>-3</v>
      </c>
      <c r="F1741" s="274">
        <v>9000000</v>
      </c>
      <c r="G1741" s="273" t="s">
        <v>490</v>
      </c>
    </row>
    <row r="1742" spans="1:7">
      <c r="A1742" s="273">
        <v>1747</v>
      </c>
      <c r="B1742" s="273" t="s">
        <v>510</v>
      </c>
      <c r="C1742" s="276">
        <v>38100</v>
      </c>
      <c r="D1742" s="273" t="s">
        <v>511</v>
      </c>
      <c r="E1742" s="277">
        <v>34</v>
      </c>
      <c r="F1742" s="274">
        <v>1387200000</v>
      </c>
      <c r="G1742" s="273" t="s">
        <v>490</v>
      </c>
    </row>
    <row r="1743" spans="1:7">
      <c r="A1743" s="273">
        <v>1748</v>
      </c>
      <c r="B1743" s="273" t="s">
        <v>513</v>
      </c>
      <c r="C1743" s="276">
        <v>38111</v>
      </c>
      <c r="D1743" s="273" t="s">
        <v>517</v>
      </c>
      <c r="E1743" s="277">
        <v>85</v>
      </c>
      <c r="F1743" s="274">
        <v>3612500000</v>
      </c>
      <c r="G1743" s="273" t="s">
        <v>487</v>
      </c>
    </row>
    <row r="1744" spans="1:7">
      <c r="A1744" s="273">
        <v>1749</v>
      </c>
      <c r="B1744" s="273" t="s">
        <v>518</v>
      </c>
      <c r="C1744" s="276">
        <v>38672</v>
      </c>
      <c r="D1744" s="273" t="s">
        <v>511</v>
      </c>
      <c r="E1744" s="277">
        <v>70</v>
      </c>
      <c r="F1744" s="274">
        <v>5880000000</v>
      </c>
      <c r="G1744" s="273" t="s">
        <v>490</v>
      </c>
    </row>
    <row r="1745" spans="1:7">
      <c r="A1745" s="273">
        <v>1750</v>
      </c>
      <c r="B1745" s="273" t="s">
        <v>520</v>
      </c>
      <c r="C1745" s="276">
        <v>39024</v>
      </c>
      <c r="D1745" s="273" t="s">
        <v>517</v>
      </c>
      <c r="E1745" s="277">
        <v>86</v>
      </c>
      <c r="F1745" s="274">
        <v>3698000000</v>
      </c>
      <c r="G1745" s="273" t="s">
        <v>512</v>
      </c>
    </row>
    <row r="1746" spans="1:7">
      <c r="A1746" s="273">
        <v>1751</v>
      </c>
      <c r="B1746" s="273" t="s">
        <v>523</v>
      </c>
      <c r="C1746" s="276">
        <v>39068</v>
      </c>
      <c r="D1746" s="273" t="s">
        <v>511</v>
      </c>
      <c r="E1746" s="277">
        <v>47</v>
      </c>
      <c r="F1746" s="274">
        <v>2650800000</v>
      </c>
      <c r="G1746" s="273" t="s">
        <v>487</v>
      </c>
    </row>
    <row r="1747" spans="1:7">
      <c r="A1747" s="273">
        <v>1752</v>
      </c>
      <c r="B1747" s="273" t="s">
        <v>516</v>
      </c>
      <c r="C1747" s="276">
        <v>38881</v>
      </c>
      <c r="D1747" s="273" t="s">
        <v>514</v>
      </c>
      <c r="E1747" s="277">
        <v>20</v>
      </c>
      <c r="F1747" s="274">
        <v>80000000</v>
      </c>
      <c r="G1747" s="273" t="s">
        <v>494</v>
      </c>
    </row>
    <row r="1748" spans="1:7">
      <c r="A1748" s="273">
        <v>1753</v>
      </c>
      <c r="B1748" s="273" t="s">
        <v>522</v>
      </c>
      <c r="C1748" s="276">
        <v>38122</v>
      </c>
      <c r="D1748" s="273" t="s">
        <v>519</v>
      </c>
      <c r="E1748" s="277">
        <v>33</v>
      </c>
      <c r="F1748" s="274">
        <v>1089000000</v>
      </c>
      <c r="G1748" s="273" t="s">
        <v>490</v>
      </c>
    </row>
    <row r="1749" spans="1:7">
      <c r="A1749" s="273">
        <v>1754</v>
      </c>
      <c r="B1749" s="273" t="s">
        <v>518</v>
      </c>
      <c r="C1749" s="276">
        <v>38298</v>
      </c>
      <c r="D1749" s="273" t="s">
        <v>519</v>
      </c>
      <c r="E1749" s="277">
        <v>-10</v>
      </c>
      <c r="F1749" s="274">
        <v>100000000</v>
      </c>
      <c r="G1749" s="273" t="s">
        <v>512</v>
      </c>
    </row>
    <row r="1750" spans="1:7">
      <c r="A1750" s="273">
        <v>1755</v>
      </c>
      <c r="B1750" s="273" t="s">
        <v>523</v>
      </c>
      <c r="C1750" s="276">
        <v>39057</v>
      </c>
      <c r="D1750" s="273" t="s">
        <v>509</v>
      </c>
      <c r="E1750" s="277">
        <v>40</v>
      </c>
      <c r="F1750" s="274">
        <v>320000000</v>
      </c>
      <c r="G1750" s="273" t="s">
        <v>494</v>
      </c>
    </row>
    <row r="1751" spans="1:7">
      <c r="A1751" s="273">
        <v>1756</v>
      </c>
      <c r="B1751" s="273" t="s">
        <v>520</v>
      </c>
      <c r="C1751" s="276">
        <v>38188</v>
      </c>
      <c r="D1751" s="273" t="s">
        <v>511</v>
      </c>
      <c r="E1751" s="277">
        <v>13</v>
      </c>
      <c r="F1751" s="274">
        <v>202800000</v>
      </c>
      <c r="G1751" s="273" t="s">
        <v>494</v>
      </c>
    </row>
    <row r="1752" spans="1:7">
      <c r="A1752" s="273">
        <v>1757</v>
      </c>
      <c r="B1752" s="273" t="s">
        <v>513</v>
      </c>
      <c r="C1752" s="276">
        <v>38958</v>
      </c>
      <c r="D1752" s="273" t="s">
        <v>509</v>
      </c>
      <c r="E1752" s="277">
        <v>20</v>
      </c>
      <c r="F1752" s="274">
        <v>80000000</v>
      </c>
      <c r="G1752" s="273" t="s">
        <v>494</v>
      </c>
    </row>
    <row r="1753" spans="1:7">
      <c r="A1753" s="273">
        <v>1758</v>
      </c>
      <c r="B1753" s="273" t="s">
        <v>520</v>
      </c>
      <c r="C1753" s="276">
        <v>38045</v>
      </c>
      <c r="D1753" s="273" t="s">
        <v>517</v>
      </c>
      <c r="E1753" s="277">
        <v>22</v>
      </c>
      <c r="F1753" s="274">
        <v>242000000</v>
      </c>
      <c r="G1753" s="273" t="s">
        <v>490</v>
      </c>
    </row>
    <row r="1754" spans="1:7">
      <c r="A1754" s="273">
        <v>1759</v>
      </c>
      <c r="B1754" s="273" t="s">
        <v>515</v>
      </c>
      <c r="C1754" s="276">
        <v>38606</v>
      </c>
      <c r="D1754" s="273" t="s">
        <v>511</v>
      </c>
      <c r="E1754" s="277">
        <v>91</v>
      </c>
      <c r="F1754" s="274">
        <v>9937200000</v>
      </c>
      <c r="G1754" s="273" t="s">
        <v>512</v>
      </c>
    </row>
    <row r="1755" spans="1:7">
      <c r="A1755" s="273">
        <v>1760</v>
      </c>
      <c r="B1755" s="273" t="s">
        <v>508</v>
      </c>
      <c r="C1755" s="276">
        <v>38848</v>
      </c>
      <c r="D1755" s="273" t="s">
        <v>509</v>
      </c>
      <c r="E1755" s="277">
        <v>17</v>
      </c>
      <c r="F1755" s="274">
        <v>57800000</v>
      </c>
      <c r="G1755" s="273" t="s">
        <v>512</v>
      </c>
    </row>
    <row r="1756" spans="1:7">
      <c r="A1756" s="273">
        <v>1761</v>
      </c>
      <c r="B1756" s="273" t="s">
        <v>515</v>
      </c>
      <c r="C1756" s="276">
        <v>38298</v>
      </c>
      <c r="D1756" s="273" t="s">
        <v>509</v>
      </c>
      <c r="E1756" s="277">
        <v>77</v>
      </c>
      <c r="F1756" s="274">
        <v>1185800000</v>
      </c>
      <c r="G1756" s="273" t="s">
        <v>494</v>
      </c>
    </row>
    <row r="1757" spans="1:7">
      <c r="A1757" s="273">
        <v>1762</v>
      </c>
      <c r="B1757" s="273" t="s">
        <v>518</v>
      </c>
      <c r="C1757" s="276">
        <v>39057</v>
      </c>
      <c r="D1757" s="273" t="s">
        <v>519</v>
      </c>
      <c r="E1757" s="277">
        <v>8</v>
      </c>
      <c r="F1757" s="274">
        <v>64000000</v>
      </c>
      <c r="G1757" s="273" t="s">
        <v>512</v>
      </c>
    </row>
    <row r="1758" spans="1:7">
      <c r="A1758" s="273">
        <v>1763</v>
      </c>
      <c r="B1758" s="273" t="s">
        <v>513</v>
      </c>
      <c r="C1758" s="276">
        <v>38584</v>
      </c>
      <c r="D1758" s="273" t="s">
        <v>517</v>
      </c>
      <c r="E1758" s="277">
        <v>-1</v>
      </c>
      <c r="F1758" s="274">
        <v>500000</v>
      </c>
      <c r="G1758" s="273" t="s">
        <v>494</v>
      </c>
    </row>
    <row r="1759" spans="1:7">
      <c r="A1759" s="273">
        <v>1764</v>
      </c>
      <c r="B1759" s="273" t="s">
        <v>510</v>
      </c>
      <c r="C1759" s="276">
        <v>38507</v>
      </c>
      <c r="D1759" s="273" t="s">
        <v>509</v>
      </c>
      <c r="E1759" s="277">
        <v>52</v>
      </c>
      <c r="F1759" s="274">
        <v>540800000</v>
      </c>
      <c r="G1759" s="273" t="s">
        <v>512</v>
      </c>
    </row>
    <row r="1760" spans="1:7">
      <c r="A1760" s="273">
        <v>1765</v>
      </c>
      <c r="B1760" s="273" t="s">
        <v>523</v>
      </c>
      <c r="C1760" s="276">
        <v>38595</v>
      </c>
      <c r="D1760" s="273" t="s">
        <v>519</v>
      </c>
      <c r="E1760" s="277">
        <v>50</v>
      </c>
      <c r="F1760" s="274">
        <v>2500000000</v>
      </c>
      <c r="G1760" s="273" t="s">
        <v>512</v>
      </c>
    </row>
    <row r="1761" spans="1:7">
      <c r="A1761" s="273">
        <v>1766</v>
      </c>
      <c r="B1761" s="273" t="s">
        <v>523</v>
      </c>
      <c r="C1761" s="276">
        <v>38892</v>
      </c>
      <c r="D1761" s="273" t="s">
        <v>511</v>
      </c>
      <c r="E1761" s="277">
        <v>69</v>
      </c>
      <c r="F1761" s="274">
        <v>5713200000</v>
      </c>
      <c r="G1761" s="273" t="s">
        <v>494</v>
      </c>
    </row>
    <row r="1762" spans="1:7">
      <c r="A1762" s="273">
        <v>1767</v>
      </c>
      <c r="B1762" s="273" t="s">
        <v>520</v>
      </c>
      <c r="C1762" s="276">
        <v>38870</v>
      </c>
      <c r="D1762" s="273" t="s">
        <v>519</v>
      </c>
      <c r="E1762" s="277">
        <v>-10</v>
      </c>
      <c r="F1762" s="274">
        <v>100000000</v>
      </c>
      <c r="G1762" s="273" t="s">
        <v>512</v>
      </c>
    </row>
    <row r="1763" spans="1:7">
      <c r="A1763" s="273">
        <v>1768</v>
      </c>
      <c r="B1763" s="273" t="s">
        <v>515</v>
      </c>
      <c r="C1763" s="276">
        <v>38243</v>
      </c>
      <c r="D1763" s="273" t="s">
        <v>511</v>
      </c>
      <c r="E1763" s="277">
        <v>-10</v>
      </c>
      <c r="F1763" s="274">
        <v>120000000</v>
      </c>
      <c r="G1763" s="273" t="s">
        <v>487</v>
      </c>
    </row>
    <row r="1764" spans="1:7">
      <c r="A1764" s="273">
        <v>1769</v>
      </c>
      <c r="B1764" s="273" t="s">
        <v>522</v>
      </c>
      <c r="C1764" s="276">
        <v>38650</v>
      </c>
      <c r="D1764" s="273" t="s">
        <v>519</v>
      </c>
      <c r="E1764" s="277">
        <v>90</v>
      </c>
      <c r="F1764" s="274">
        <v>8100000000</v>
      </c>
      <c r="G1764" s="273" t="s">
        <v>512</v>
      </c>
    </row>
    <row r="1765" spans="1:7">
      <c r="A1765" s="273">
        <v>1770</v>
      </c>
      <c r="B1765" s="273" t="s">
        <v>513</v>
      </c>
      <c r="C1765" s="276">
        <v>39035</v>
      </c>
      <c r="D1765" s="273" t="s">
        <v>511</v>
      </c>
      <c r="E1765" s="277">
        <v>-4</v>
      </c>
      <c r="F1765" s="274">
        <v>19200000</v>
      </c>
      <c r="G1765" s="273" t="s">
        <v>494</v>
      </c>
    </row>
    <row r="1766" spans="1:7">
      <c r="A1766" s="273">
        <v>1771</v>
      </c>
      <c r="B1766" s="273" t="s">
        <v>508</v>
      </c>
      <c r="C1766" s="276">
        <v>38947</v>
      </c>
      <c r="D1766" s="273" t="s">
        <v>509</v>
      </c>
      <c r="E1766" s="277">
        <v>14</v>
      </c>
      <c r="F1766" s="274">
        <v>39200000</v>
      </c>
      <c r="G1766" s="273" t="s">
        <v>490</v>
      </c>
    </row>
    <row r="1767" spans="1:7">
      <c r="A1767" s="273">
        <v>1772</v>
      </c>
      <c r="B1767" s="273" t="s">
        <v>520</v>
      </c>
      <c r="C1767" s="276">
        <v>38705</v>
      </c>
      <c r="D1767" s="273" t="s">
        <v>509</v>
      </c>
      <c r="E1767" s="277">
        <v>13</v>
      </c>
      <c r="F1767" s="274">
        <v>33800000</v>
      </c>
      <c r="G1767" s="273" t="s">
        <v>487</v>
      </c>
    </row>
    <row r="1768" spans="1:7">
      <c r="A1768" s="273">
        <v>1773</v>
      </c>
      <c r="B1768" s="273" t="s">
        <v>516</v>
      </c>
      <c r="C1768" s="276">
        <v>38188</v>
      </c>
      <c r="D1768" s="273" t="s">
        <v>511</v>
      </c>
      <c r="E1768" s="277">
        <v>-10</v>
      </c>
      <c r="F1768" s="274">
        <v>120000000</v>
      </c>
      <c r="G1768" s="273" t="s">
        <v>512</v>
      </c>
    </row>
    <row r="1769" spans="1:7">
      <c r="A1769" s="273">
        <v>1774</v>
      </c>
      <c r="B1769" s="273" t="s">
        <v>523</v>
      </c>
      <c r="C1769" s="276">
        <v>38397</v>
      </c>
      <c r="D1769" s="273" t="s">
        <v>511</v>
      </c>
      <c r="E1769" s="277">
        <v>81</v>
      </c>
      <c r="F1769" s="274">
        <v>7873200000</v>
      </c>
      <c r="G1769" s="273" t="s">
        <v>487</v>
      </c>
    </row>
    <row r="1770" spans="1:7">
      <c r="A1770" s="273">
        <v>1775</v>
      </c>
      <c r="B1770" s="273" t="s">
        <v>508</v>
      </c>
      <c r="C1770" s="276">
        <v>38353</v>
      </c>
      <c r="D1770" s="273" t="s">
        <v>511</v>
      </c>
      <c r="E1770" s="277">
        <v>91</v>
      </c>
      <c r="F1770" s="274">
        <v>9937200000</v>
      </c>
      <c r="G1770" s="273" t="s">
        <v>490</v>
      </c>
    </row>
    <row r="1771" spans="1:7">
      <c r="A1771" s="273">
        <v>1776</v>
      </c>
      <c r="B1771" s="273" t="s">
        <v>518</v>
      </c>
      <c r="C1771" s="276">
        <v>38342</v>
      </c>
      <c r="D1771" s="273" t="s">
        <v>509</v>
      </c>
      <c r="E1771" s="277">
        <v>7</v>
      </c>
      <c r="F1771" s="274">
        <v>9800000</v>
      </c>
      <c r="G1771" s="273" t="s">
        <v>494</v>
      </c>
    </row>
    <row r="1772" spans="1:7">
      <c r="A1772" s="273">
        <v>1777</v>
      </c>
      <c r="B1772" s="273" t="s">
        <v>508</v>
      </c>
      <c r="C1772" s="276">
        <v>38705</v>
      </c>
      <c r="D1772" s="273" t="s">
        <v>517</v>
      </c>
      <c r="E1772" s="277">
        <v>95</v>
      </c>
      <c r="F1772" s="274">
        <v>4512500000</v>
      </c>
      <c r="G1772" s="273" t="s">
        <v>512</v>
      </c>
    </row>
    <row r="1773" spans="1:7">
      <c r="A1773" s="273">
        <v>1778</v>
      </c>
      <c r="B1773" s="273" t="s">
        <v>516</v>
      </c>
      <c r="C1773" s="276">
        <v>38793</v>
      </c>
      <c r="D1773" s="273" t="s">
        <v>519</v>
      </c>
      <c r="E1773" s="277">
        <v>7</v>
      </c>
      <c r="F1773" s="274">
        <v>49000000</v>
      </c>
      <c r="G1773" s="273" t="s">
        <v>487</v>
      </c>
    </row>
    <row r="1774" spans="1:7">
      <c r="A1774" s="273">
        <v>1779</v>
      </c>
      <c r="B1774" s="273" t="s">
        <v>520</v>
      </c>
      <c r="C1774" s="276">
        <v>38452</v>
      </c>
      <c r="D1774" s="273" t="s">
        <v>519</v>
      </c>
      <c r="E1774" s="277">
        <v>9</v>
      </c>
      <c r="F1774" s="274">
        <v>81000000</v>
      </c>
      <c r="G1774" s="273" t="s">
        <v>487</v>
      </c>
    </row>
    <row r="1775" spans="1:7">
      <c r="A1775" s="273">
        <v>1780</v>
      </c>
      <c r="B1775" s="273" t="s">
        <v>520</v>
      </c>
      <c r="C1775" s="276">
        <v>38111</v>
      </c>
      <c r="D1775" s="273" t="s">
        <v>511</v>
      </c>
      <c r="E1775" s="277">
        <v>16</v>
      </c>
      <c r="F1775" s="274">
        <v>307200000</v>
      </c>
      <c r="G1775" s="273" t="s">
        <v>494</v>
      </c>
    </row>
    <row r="1776" spans="1:7">
      <c r="A1776" s="273">
        <v>1781</v>
      </c>
      <c r="B1776" s="273" t="s">
        <v>513</v>
      </c>
      <c r="C1776" s="276">
        <v>38408</v>
      </c>
      <c r="D1776" s="273" t="s">
        <v>509</v>
      </c>
      <c r="E1776" s="277">
        <v>37</v>
      </c>
      <c r="F1776" s="274">
        <v>273800000</v>
      </c>
      <c r="G1776" s="273" t="s">
        <v>487</v>
      </c>
    </row>
    <row r="1777" spans="1:7">
      <c r="A1777" s="273">
        <v>1782</v>
      </c>
      <c r="B1777" s="273" t="s">
        <v>523</v>
      </c>
      <c r="C1777" s="276">
        <v>38991</v>
      </c>
      <c r="D1777" s="273" t="s">
        <v>509</v>
      </c>
      <c r="E1777" s="277">
        <v>38</v>
      </c>
      <c r="F1777" s="274">
        <v>288800000</v>
      </c>
      <c r="G1777" s="273" t="s">
        <v>490</v>
      </c>
    </row>
    <row r="1778" spans="1:7">
      <c r="A1778" s="273">
        <v>1783</v>
      </c>
      <c r="B1778" s="273" t="s">
        <v>508</v>
      </c>
      <c r="C1778" s="276">
        <v>38980</v>
      </c>
      <c r="D1778" s="273" t="s">
        <v>514</v>
      </c>
      <c r="E1778" s="277">
        <v>43</v>
      </c>
      <c r="F1778" s="274">
        <v>369800000</v>
      </c>
      <c r="G1778" s="273" t="s">
        <v>487</v>
      </c>
    </row>
    <row r="1779" spans="1:7">
      <c r="A1779" s="273">
        <v>1784</v>
      </c>
      <c r="B1779" s="273" t="s">
        <v>523</v>
      </c>
      <c r="C1779" s="276">
        <v>38903</v>
      </c>
      <c r="D1779" s="273" t="s">
        <v>519</v>
      </c>
      <c r="E1779" s="277">
        <v>-5</v>
      </c>
      <c r="F1779" s="274">
        <v>25000000</v>
      </c>
      <c r="G1779" s="273" t="s">
        <v>512</v>
      </c>
    </row>
    <row r="1780" spans="1:7">
      <c r="A1780" s="273">
        <v>1785</v>
      </c>
      <c r="B1780" s="273" t="s">
        <v>520</v>
      </c>
      <c r="C1780" s="276">
        <v>39035</v>
      </c>
      <c r="D1780" s="273" t="s">
        <v>517</v>
      </c>
      <c r="E1780" s="277">
        <v>9</v>
      </c>
      <c r="F1780" s="274">
        <v>40500000</v>
      </c>
      <c r="G1780" s="273" t="s">
        <v>490</v>
      </c>
    </row>
    <row r="1781" spans="1:7">
      <c r="A1781" s="273">
        <v>1786</v>
      </c>
      <c r="B1781" s="273" t="s">
        <v>508</v>
      </c>
      <c r="C1781" s="276">
        <v>38727</v>
      </c>
      <c r="D1781" s="273" t="s">
        <v>509</v>
      </c>
      <c r="E1781" s="277">
        <v>-9</v>
      </c>
      <c r="F1781" s="274">
        <v>16200000</v>
      </c>
      <c r="G1781" s="273" t="s">
        <v>487</v>
      </c>
    </row>
    <row r="1782" spans="1:7">
      <c r="A1782" s="273">
        <v>1787</v>
      </c>
      <c r="B1782" s="273" t="s">
        <v>522</v>
      </c>
      <c r="C1782" s="276">
        <v>38595</v>
      </c>
      <c r="D1782" s="273" t="s">
        <v>514</v>
      </c>
      <c r="E1782" s="277">
        <v>24</v>
      </c>
      <c r="F1782" s="274">
        <v>115200000</v>
      </c>
      <c r="G1782" s="273" t="s">
        <v>487</v>
      </c>
    </row>
    <row r="1783" spans="1:7">
      <c r="A1783" s="273">
        <v>1788</v>
      </c>
      <c r="B1783" s="273" t="s">
        <v>523</v>
      </c>
      <c r="C1783" s="276">
        <v>38111</v>
      </c>
      <c r="D1783" s="273" t="s">
        <v>509</v>
      </c>
      <c r="E1783" s="277">
        <v>30</v>
      </c>
      <c r="F1783" s="274">
        <v>180000000</v>
      </c>
      <c r="G1783" s="273" t="s">
        <v>512</v>
      </c>
    </row>
    <row r="1784" spans="1:7">
      <c r="A1784" s="273">
        <v>1789</v>
      </c>
      <c r="B1784" s="273" t="s">
        <v>518</v>
      </c>
      <c r="C1784" s="276">
        <v>38694</v>
      </c>
      <c r="D1784" s="273" t="s">
        <v>509</v>
      </c>
      <c r="E1784" s="277">
        <v>83</v>
      </c>
      <c r="F1784" s="274">
        <v>1377800000</v>
      </c>
      <c r="G1784" s="273" t="s">
        <v>490</v>
      </c>
    </row>
    <row r="1785" spans="1:7">
      <c r="A1785" s="273">
        <v>1790</v>
      </c>
      <c r="B1785" s="273" t="s">
        <v>520</v>
      </c>
      <c r="C1785" s="276">
        <v>38067</v>
      </c>
      <c r="D1785" s="273" t="s">
        <v>509</v>
      </c>
      <c r="E1785" s="277">
        <v>90</v>
      </c>
      <c r="F1785" s="274">
        <v>1620000000</v>
      </c>
      <c r="G1785" s="273" t="s">
        <v>487</v>
      </c>
    </row>
    <row r="1786" spans="1:7">
      <c r="A1786" s="273">
        <v>1791</v>
      </c>
      <c r="B1786" s="273" t="s">
        <v>516</v>
      </c>
      <c r="C1786" s="276">
        <v>38441</v>
      </c>
      <c r="D1786" s="273" t="s">
        <v>517</v>
      </c>
      <c r="E1786" s="277">
        <v>82</v>
      </c>
      <c r="F1786" s="274">
        <v>3362000000</v>
      </c>
      <c r="G1786" s="273" t="s">
        <v>494</v>
      </c>
    </row>
    <row r="1787" spans="1:7">
      <c r="A1787" s="273">
        <v>1792</v>
      </c>
      <c r="B1787" s="273" t="s">
        <v>510</v>
      </c>
      <c r="C1787" s="276">
        <v>38650</v>
      </c>
      <c r="D1787" s="273" t="s">
        <v>517</v>
      </c>
      <c r="E1787" s="277">
        <v>51</v>
      </c>
      <c r="F1787" s="274">
        <v>1300500000</v>
      </c>
      <c r="G1787" s="273" t="s">
        <v>512</v>
      </c>
    </row>
    <row r="1788" spans="1:7">
      <c r="A1788" s="273">
        <v>1793</v>
      </c>
      <c r="B1788" s="273" t="s">
        <v>523</v>
      </c>
      <c r="C1788" s="276">
        <v>37990</v>
      </c>
      <c r="D1788" s="273" t="s">
        <v>509</v>
      </c>
      <c r="E1788" s="277">
        <v>66</v>
      </c>
      <c r="F1788" s="274">
        <v>871200000</v>
      </c>
      <c r="G1788" s="273" t="s">
        <v>490</v>
      </c>
    </row>
    <row r="1789" spans="1:7">
      <c r="A1789" s="273">
        <v>1794</v>
      </c>
      <c r="B1789" s="273" t="s">
        <v>520</v>
      </c>
      <c r="C1789" s="276">
        <v>38716</v>
      </c>
      <c r="D1789" s="273" t="s">
        <v>519</v>
      </c>
      <c r="E1789" s="277">
        <v>29</v>
      </c>
      <c r="F1789" s="274">
        <v>841000000</v>
      </c>
      <c r="G1789" s="273" t="s">
        <v>494</v>
      </c>
    </row>
    <row r="1790" spans="1:7">
      <c r="A1790" s="273">
        <v>1795</v>
      </c>
      <c r="B1790" s="273" t="s">
        <v>513</v>
      </c>
      <c r="C1790" s="276">
        <v>38628</v>
      </c>
      <c r="D1790" s="273" t="s">
        <v>509</v>
      </c>
      <c r="E1790" s="277">
        <v>93</v>
      </c>
      <c r="F1790" s="274">
        <v>1729800000</v>
      </c>
      <c r="G1790" s="273" t="s">
        <v>487</v>
      </c>
    </row>
    <row r="1791" spans="1:7">
      <c r="A1791" s="273">
        <v>1796</v>
      </c>
      <c r="B1791" s="273" t="s">
        <v>522</v>
      </c>
      <c r="C1791" s="276">
        <v>39002</v>
      </c>
      <c r="D1791" s="273" t="s">
        <v>517</v>
      </c>
      <c r="E1791" s="277">
        <v>-3</v>
      </c>
      <c r="F1791" s="274">
        <v>4500000</v>
      </c>
      <c r="G1791" s="273" t="s">
        <v>512</v>
      </c>
    </row>
    <row r="1792" spans="1:7">
      <c r="A1792" s="273">
        <v>1797</v>
      </c>
      <c r="B1792" s="273" t="s">
        <v>513</v>
      </c>
      <c r="C1792" s="276">
        <v>38969</v>
      </c>
      <c r="D1792" s="273" t="s">
        <v>509</v>
      </c>
      <c r="E1792" s="277">
        <v>-2</v>
      </c>
      <c r="F1792" s="274">
        <v>800000</v>
      </c>
      <c r="G1792" s="273" t="s">
        <v>494</v>
      </c>
    </row>
    <row r="1793" spans="1:7">
      <c r="A1793" s="273">
        <v>1798</v>
      </c>
      <c r="B1793" s="273" t="s">
        <v>518</v>
      </c>
      <c r="C1793" s="276">
        <v>38265</v>
      </c>
      <c r="D1793" s="273" t="s">
        <v>514</v>
      </c>
      <c r="E1793" s="277">
        <v>79</v>
      </c>
      <c r="F1793" s="274">
        <v>1248200000</v>
      </c>
      <c r="G1793" s="273" t="s">
        <v>512</v>
      </c>
    </row>
    <row r="1794" spans="1:7">
      <c r="A1794" s="273">
        <v>1799</v>
      </c>
      <c r="B1794" s="273" t="s">
        <v>508</v>
      </c>
      <c r="C1794" s="276">
        <v>39079</v>
      </c>
      <c r="D1794" s="273" t="s">
        <v>509</v>
      </c>
      <c r="E1794" s="277">
        <v>31</v>
      </c>
      <c r="F1794" s="274">
        <v>192200000</v>
      </c>
      <c r="G1794" s="273" t="s">
        <v>487</v>
      </c>
    </row>
    <row r="1795" spans="1:7">
      <c r="A1795" s="273">
        <v>1800</v>
      </c>
      <c r="B1795" s="273" t="s">
        <v>510</v>
      </c>
      <c r="C1795" s="276">
        <v>38485</v>
      </c>
      <c r="D1795" s="273" t="s">
        <v>511</v>
      </c>
      <c r="E1795" s="277">
        <v>46</v>
      </c>
      <c r="F1795" s="274">
        <v>2539200000</v>
      </c>
      <c r="G1795" s="273" t="s">
        <v>494</v>
      </c>
    </row>
    <row r="1796" spans="1:7">
      <c r="A1796" s="273">
        <v>1801</v>
      </c>
      <c r="B1796" s="273" t="s">
        <v>520</v>
      </c>
      <c r="C1796" s="276">
        <v>39079</v>
      </c>
      <c r="D1796" s="273" t="s">
        <v>511</v>
      </c>
      <c r="E1796" s="277">
        <v>93</v>
      </c>
      <c r="F1796" s="274">
        <v>10378800000</v>
      </c>
      <c r="G1796" s="273" t="s">
        <v>490</v>
      </c>
    </row>
    <row r="1797" spans="1:7">
      <c r="A1797" s="273">
        <v>1802</v>
      </c>
      <c r="B1797" s="273" t="s">
        <v>520</v>
      </c>
      <c r="C1797" s="276">
        <v>38056</v>
      </c>
      <c r="D1797" s="273" t="s">
        <v>509</v>
      </c>
      <c r="E1797" s="277">
        <v>82</v>
      </c>
      <c r="F1797" s="274">
        <v>1344800000</v>
      </c>
      <c r="G1797" s="273" t="s">
        <v>512</v>
      </c>
    </row>
    <row r="1798" spans="1:7">
      <c r="A1798" s="273">
        <v>1803</v>
      </c>
      <c r="B1798" s="273" t="s">
        <v>523</v>
      </c>
      <c r="C1798" s="276">
        <v>39057</v>
      </c>
      <c r="D1798" s="273" t="s">
        <v>514</v>
      </c>
      <c r="E1798" s="277">
        <v>87</v>
      </c>
      <c r="F1798" s="274">
        <v>1513800000</v>
      </c>
      <c r="G1798" s="273" t="s">
        <v>494</v>
      </c>
    </row>
    <row r="1799" spans="1:7">
      <c r="A1799" s="273">
        <v>1804</v>
      </c>
      <c r="B1799" s="273" t="s">
        <v>513</v>
      </c>
      <c r="C1799" s="276">
        <v>38331</v>
      </c>
      <c r="D1799" s="273" t="s">
        <v>511</v>
      </c>
      <c r="E1799" s="277">
        <v>62</v>
      </c>
      <c r="F1799" s="274">
        <v>4612800000</v>
      </c>
      <c r="G1799" s="273" t="s">
        <v>487</v>
      </c>
    </row>
    <row r="1800" spans="1:7">
      <c r="A1800" s="273">
        <v>1805</v>
      </c>
      <c r="B1800" s="273" t="s">
        <v>518</v>
      </c>
      <c r="C1800" s="276">
        <v>38342</v>
      </c>
      <c r="D1800" s="273" t="s">
        <v>511</v>
      </c>
      <c r="E1800" s="277">
        <v>31</v>
      </c>
      <c r="F1800" s="274">
        <v>1153200000</v>
      </c>
      <c r="G1800" s="273" t="s">
        <v>494</v>
      </c>
    </row>
    <row r="1801" spans="1:7">
      <c r="A1801" s="273">
        <v>1806</v>
      </c>
      <c r="B1801" s="273" t="s">
        <v>513</v>
      </c>
      <c r="C1801" s="276">
        <v>38210</v>
      </c>
      <c r="D1801" s="273" t="s">
        <v>519</v>
      </c>
      <c r="E1801" s="277">
        <v>43</v>
      </c>
      <c r="F1801" s="274">
        <v>1849000000</v>
      </c>
      <c r="G1801" s="273" t="s">
        <v>487</v>
      </c>
    </row>
    <row r="1802" spans="1:7">
      <c r="A1802" s="273">
        <v>1807</v>
      </c>
      <c r="B1802" s="273" t="s">
        <v>518</v>
      </c>
      <c r="C1802" s="276">
        <v>38298</v>
      </c>
      <c r="D1802" s="273" t="s">
        <v>509</v>
      </c>
      <c r="E1802" s="277">
        <v>78</v>
      </c>
      <c r="F1802" s="274">
        <v>1216800000</v>
      </c>
      <c r="G1802" s="273" t="s">
        <v>512</v>
      </c>
    </row>
    <row r="1803" spans="1:7">
      <c r="A1803" s="273">
        <v>1808</v>
      </c>
      <c r="B1803" s="273" t="s">
        <v>518</v>
      </c>
      <c r="C1803" s="276">
        <v>38199</v>
      </c>
      <c r="D1803" s="273" t="s">
        <v>509</v>
      </c>
      <c r="E1803" s="277">
        <v>-1</v>
      </c>
      <c r="F1803" s="274">
        <v>200000</v>
      </c>
      <c r="G1803" s="273" t="s">
        <v>494</v>
      </c>
    </row>
    <row r="1804" spans="1:7">
      <c r="A1804" s="273">
        <v>1809</v>
      </c>
      <c r="B1804" s="273" t="s">
        <v>515</v>
      </c>
      <c r="C1804" s="276">
        <v>38056</v>
      </c>
      <c r="D1804" s="273" t="s">
        <v>514</v>
      </c>
      <c r="E1804" s="277">
        <v>5</v>
      </c>
      <c r="F1804" s="274">
        <v>5000000</v>
      </c>
      <c r="G1804" s="273" t="s">
        <v>494</v>
      </c>
    </row>
    <row r="1805" spans="1:7">
      <c r="A1805" s="273">
        <v>1810</v>
      </c>
      <c r="B1805" s="273" t="s">
        <v>518</v>
      </c>
      <c r="C1805" s="276">
        <v>38859</v>
      </c>
      <c r="D1805" s="273" t="s">
        <v>514</v>
      </c>
      <c r="E1805" s="277">
        <v>30</v>
      </c>
      <c r="F1805" s="274">
        <v>180000000</v>
      </c>
      <c r="G1805" s="273" t="s">
        <v>494</v>
      </c>
    </row>
    <row r="1806" spans="1:7">
      <c r="A1806" s="273">
        <v>1811</v>
      </c>
      <c r="B1806" s="273" t="s">
        <v>510</v>
      </c>
      <c r="C1806" s="276">
        <v>38826</v>
      </c>
      <c r="D1806" s="273" t="s">
        <v>517</v>
      </c>
      <c r="E1806" s="277">
        <v>65</v>
      </c>
      <c r="F1806" s="274">
        <v>2112500000</v>
      </c>
      <c r="G1806" s="273" t="s">
        <v>490</v>
      </c>
    </row>
    <row r="1807" spans="1:7">
      <c r="A1807" s="273">
        <v>1812</v>
      </c>
      <c r="B1807" s="273" t="s">
        <v>523</v>
      </c>
      <c r="C1807" s="276">
        <v>38848</v>
      </c>
      <c r="D1807" s="273" t="s">
        <v>519</v>
      </c>
      <c r="E1807" s="277">
        <v>14</v>
      </c>
      <c r="F1807" s="274">
        <v>196000000</v>
      </c>
      <c r="G1807" s="273" t="s">
        <v>494</v>
      </c>
    </row>
    <row r="1808" spans="1:7">
      <c r="A1808" s="273">
        <v>1813</v>
      </c>
      <c r="B1808" s="273" t="s">
        <v>523</v>
      </c>
      <c r="C1808" s="276">
        <v>38683</v>
      </c>
      <c r="D1808" s="273" t="s">
        <v>511</v>
      </c>
      <c r="E1808" s="277">
        <v>10</v>
      </c>
      <c r="F1808" s="274">
        <v>120000000</v>
      </c>
      <c r="G1808" s="273" t="s">
        <v>490</v>
      </c>
    </row>
    <row r="1809" spans="1:7">
      <c r="A1809" s="273">
        <v>1814</v>
      </c>
      <c r="B1809" s="273" t="s">
        <v>508</v>
      </c>
      <c r="C1809" s="276">
        <v>38056</v>
      </c>
      <c r="D1809" s="273" t="s">
        <v>514</v>
      </c>
      <c r="E1809" s="277">
        <v>31</v>
      </c>
      <c r="F1809" s="274">
        <v>192200000</v>
      </c>
      <c r="G1809" s="273" t="s">
        <v>512</v>
      </c>
    </row>
    <row r="1810" spans="1:7">
      <c r="A1810" s="273">
        <v>1815</v>
      </c>
      <c r="B1810" s="273" t="s">
        <v>508</v>
      </c>
      <c r="C1810" s="276">
        <v>38826</v>
      </c>
      <c r="D1810" s="273" t="s">
        <v>519</v>
      </c>
      <c r="E1810" s="277">
        <v>25</v>
      </c>
      <c r="F1810" s="274">
        <v>625000000</v>
      </c>
      <c r="G1810" s="273" t="s">
        <v>494</v>
      </c>
    </row>
    <row r="1811" spans="1:7">
      <c r="A1811" s="273">
        <v>1816</v>
      </c>
      <c r="B1811" s="273" t="s">
        <v>508</v>
      </c>
      <c r="C1811" s="276">
        <v>38430</v>
      </c>
      <c r="D1811" s="273" t="s">
        <v>514</v>
      </c>
      <c r="E1811" s="277">
        <v>11</v>
      </c>
      <c r="F1811" s="274">
        <v>24200000</v>
      </c>
      <c r="G1811" s="273" t="s">
        <v>494</v>
      </c>
    </row>
    <row r="1812" spans="1:7">
      <c r="A1812" s="273">
        <v>1817</v>
      </c>
      <c r="B1812" s="273" t="s">
        <v>508</v>
      </c>
      <c r="C1812" s="276">
        <v>38001</v>
      </c>
      <c r="D1812" s="273" t="s">
        <v>511</v>
      </c>
      <c r="E1812" s="277">
        <v>62</v>
      </c>
      <c r="F1812" s="274">
        <v>4612800000</v>
      </c>
      <c r="G1812" s="273" t="s">
        <v>490</v>
      </c>
    </row>
    <row r="1813" spans="1:7">
      <c r="A1813" s="273">
        <v>1818</v>
      </c>
      <c r="B1813" s="273" t="s">
        <v>513</v>
      </c>
      <c r="C1813" s="276">
        <v>38012</v>
      </c>
      <c r="D1813" s="273" t="s">
        <v>511</v>
      </c>
      <c r="E1813" s="277">
        <v>4</v>
      </c>
      <c r="F1813" s="274">
        <v>19200000</v>
      </c>
      <c r="G1813" s="273" t="s">
        <v>490</v>
      </c>
    </row>
    <row r="1814" spans="1:7">
      <c r="A1814" s="273">
        <v>1819</v>
      </c>
      <c r="B1814" s="273" t="s">
        <v>515</v>
      </c>
      <c r="C1814" s="276">
        <v>38969</v>
      </c>
      <c r="D1814" s="273" t="s">
        <v>517</v>
      </c>
      <c r="E1814" s="277">
        <v>4</v>
      </c>
      <c r="F1814" s="274">
        <v>8000000</v>
      </c>
      <c r="G1814" s="273" t="s">
        <v>512</v>
      </c>
    </row>
    <row r="1815" spans="1:7">
      <c r="A1815" s="273">
        <v>1820</v>
      </c>
      <c r="B1815" s="273" t="s">
        <v>518</v>
      </c>
      <c r="C1815" s="276">
        <v>38683</v>
      </c>
      <c r="D1815" s="273" t="s">
        <v>509</v>
      </c>
      <c r="E1815" s="277">
        <v>71</v>
      </c>
      <c r="F1815" s="274">
        <v>1008200000</v>
      </c>
      <c r="G1815" s="273" t="s">
        <v>487</v>
      </c>
    </row>
    <row r="1816" spans="1:7">
      <c r="A1816" s="273">
        <v>1821</v>
      </c>
      <c r="B1816" s="273" t="s">
        <v>522</v>
      </c>
      <c r="C1816" s="276">
        <v>38859</v>
      </c>
      <c r="D1816" s="273" t="s">
        <v>514</v>
      </c>
      <c r="E1816" s="277">
        <v>67</v>
      </c>
      <c r="F1816" s="274">
        <v>897800000</v>
      </c>
      <c r="G1816" s="273" t="s">
        <v>487</v>
      </c>
    </row>
    <row r="1817" spans="1:7">
      <c r="A1817" s="273">
        <v>1822</v>
      </c>
      <c r="B1817" s="273" t="s">
        <v>520</v>
      </c>
      <c r="C1817" s="276">
        <v>38463</v>
      </c>
      <c r="D1817" s="273" t="s">
        <v>509</v>
      </c>
      <c r="E1817" s="277">
        <v>19</v>
      </c>
      <c r="F1817" s="274">
        <v>72200000</v>
      </c>
      <c r="G1817" s="273" t="s">
        <v>490</v>
      </c>
    </row>
    <row r="1818" spans="1:7">
      <c r="A1818" s="273">
        <v>1823</v>
      </c>
      <c r="B1818" s="273" t="s">
        <v>523</v>
      </c>
      <c r="C1818" s="276">
        <v>38529</v>
      </c>
      <c r="D1818" s="273" t="s">
        <v>509</v>
      </c>
      <c r="E1818" s="277">
        <v>12</v>
      </c>
      <c r="F1818" s="274">
        <v>28800000</v>
      </c>
      <c r="G1818" s="273" t="s">
        <v>494</v>
      </c>
    </row>
    <row r="1819" spans="1:7">
      <c r="A1819" s="273">
        <v>1824</v>
      </c>
      <c r="B1819" s="273" t="s">
        <v>515</v>
      </c>
      <c r="C1819" s="276">
        <v>38892</v>
      </c>
      <c r="D1819" s="273" t="s">
        <v>509</v>
      </c>
      <c r="E1819" s="277">
        <v>50</v>
      </c>
      <c r="F1819" s="274">
        <v>500000000</v>
      </c>
      <c r="G1819" s="273" t="s">
        <v>512</v>
      </c>
    </row>
    <row r="1820" spans="1:7">
      <c r="A1820" s="273">
        <v>1825</v>
      </c>
      <c r="B1820" s="273" t="s">
        <v>508</v>
      </c>
      <c r="C1820" s="276">
        <v>38760</v>
      </c>
      <c r="D1820" s="273" t="s">
        <v>514</v>
      </c>
      <c r="E1820" s="277">
        <v>73</v>
      </c>
      <c r="F1820" s="274">
        <v>1065800000</v>
      </c>
      <c r="G1820" s="273" t="s">
        <v>487</v>
      </c>
    </row>
    <row r="1821" spans="1:7">
      <c r="A1821" s="273">
        <v>1826</v>
      </c>
      <c r="B1821" s="273" t="s">
        <v>523</v>
      </c>
      <c r="C1821" s="276">
        <v>38947</v>
      </c>
      <c r="D1821" s="273" t="s">
        <v>514</v>
      </c>
      <c r="E1821" s="277">
        <v>30</v>
      </c>
      <c r="F1821" s="274">
        <v>180000000</v>
      </c>
      <c r="G1821" s="273" t="s">
        <v>487</v>
      </c>
    </row>
    <row r="1822" spans="1:7">
      <c r="A1822" s="273">
        <v>1827</v>
      </c>
      <c r="B1822" s="273" t="s">
        <v>513</v>
      </c>
      <c r="C1822" s="276">
        <v>38243</v>
      </c>
      <c r="D1822" s="273" t="s">
        <v>519</v>
      </c>
      <c r="E1822" s="277">
        <v>19</v>
      </c>
      <c r="F1822" s="274">
        <v>361000000</v>
      </c>
      <c r="G1822" s="273" t="s">
        <v>494</v>
      </c>
    </row>
    <row r="1823" spans="1:7">
      <c r="A1823" s="273">
        <v>1828</v>
      </c>
      <c r="B1823" s="273" t="s">
        <v>522</v>
      </c>
      <c r="C1823" s="276">
        <v>38507</v>
      </c>
      <c r="D1823" s="273" t="s">
        <v>517</v>
      </c>
      <c r="E1823" s="277">
        <v>48</v>
      </c>
      <c r="F1823" s="274">
        <v>1152000000</v>
      </c>
      <c r="G1823" s="273" t="s">
        <v>487</v>
      </c>
    </row>
    <row r="1824" spans="1:7">
      <c r="A1824" s="273">
        <v>1829</v>
      </c>
      <c r="B1824" s="273" t="s">
        <v>510</v>
      </c>
      <c r="C1824" s="276">
        <v>38859</v>
      </c>
      <c r="D1824" s="273" t="s">
        <v>519</v>
      </c>
      <c r="E1824" s="277">
        <v>-8</v>
      </c>
      <c r="F1824" s="274">
        <v>64000000</v>
      </c>
      <c r="G1824" s="273" t="s">
        <v>487</v>
      </c>
    </row>
    <row r="1825" spans="1:7">
      <c r="A1825" s="273">
        <v>1830</v>
      </c>
      <c r="B1825" s="273" t="s">
        <v>523</v>
      </c>
      <c r="C1825" s="276">
        <v>38947</v>
      </c>
      <c r="D1825" s="273" t="s">
        <v>509</v>
      </c>
      <c r="E1825" s="277">
        <v>-8</v>
      </c>
      <c r="F1825" s="274">
        <v>12800000</v>
      </c>
      <c r="G1825" s="273" t="s">
        <v>494</v>
      </c>
    </row>
    <row r="1826" spans="1:7">
      <c r="A1826" s="273">
        <v>1831</v>
      </c>
      <c r="B1826" s="273" t="s">
        <v>523</v>
      </c>
      <c r="C1826" s="276">
        <v>38441</v>
      </c>
      <c r="D1826" s="273" t="s">
        <v>509</v>
      </c>
      <c r="E1826" s="277">
        <v>28</v>
      </c>
      <c r="F1826" s="274">
        <v>156800000</v>
      </c>
      <c r="G1826" s="273" t="s">
        <v>494</v>
      </c>
    </row>
    <row r="1827" spans="1:7">
      <c r="A1827" s="273">
        <v>1832</v>
      </c>
      <c r="B1827" s="273" t="s">
        <v>515</v>
      </c>
      <c r="C1827" s="276">
        <v>38617</v>
      </c>
      <c r="D1827" s="273" t="s">
        <v>519</v>
      </c>
      <c r="E1827" s="277">
        <v>81</v>
      </c>
      <c r="F1827" s="274">
        <v>6561000000</v>
      </c>
      <c r="G1827" s="273" t="s">
        <v>490</v>
      </c>
    </row>
    <row r="1828" spans="1:7">
      <c r="A1828" s="273">
        <v>1833</v>
      </c>
      <c r="B1828" s="273" t="s">
        <v>515</v>
      </c>
      <c r="C1828" s="276">
        <v>38364</v>
      </c>
      <c r="D1828" s="273" t="s">
        <v>509</v>
      </c>
      <c r="E1828" s="277">
        <v>12</v>
      </c>
      <c r="F1828" s="274">
        <v>28800000</v>
      </c>
      <c r="G1828" s="273" t="s">
        <v>487</v>
      </c>
    </row>
    <row r="1829" spans="1:7">
      <c r="A1829" s="273">
        <v>1834</v>
      </c>
      <c r="B1829" s="273" t="s">
        <v>515</v>
      </c>
      <c r="C1829" s="276">
        <v>38782</v>
      </c>
      <c r="D1829" s="273" t="s">
        <v>517</v>
      </c>
      <c r="E1829" s="277">
        <v>54</v>
      </c>
      <c r="F1829" s="274">
        <v>1458000000</v>
      </c>
      <c r="G1829" s="273" t="s">
        <v>487</v>
      </c>
    </row>
    <row r="1830" spans="1:7">
      <c r="A1830" s="273">
        <v>1835</v>
      </c>
      <c r="B1830" s="273" t="s">
        <v>515</v>
      </c>
      <c r="C1830" s="276">
        <v>38496</v>
      </c>
      <c r="D1830" s="273" t="s">
        <v>511</v>
      </c>
      <c r="E1830" s="277">
        <v>70</v>
      </c>
      <c r="F1830" s="274">
        <v>5880000000</v>
      </c>
      <c r="G1830" s="273" t="s">
        <v>494</v>
      </c>
    </row>
    <row r="1831" spans="1:7">
      <c r="A1831" s="273">
        <v>1836</v>
      </c>
      <c r="B1831" s="273" t="s">
        <v>515</v>
      </c>
      <c r="C1831" s="276">
        <v>38573</v>
      </c>
      <c r="D1831" s="273" t="s">
        <v>517</v>
      </c>
      <c r="E1831" s="277">
        <v>89</v>
      </c>
      <c r="F1831" s="274">
        <v>3960500000</v>
      </c>
      <c r="G1831" s="273" t="s">
        <v>487</v>
      </c>
    </row>
    <row r="1832" spans="1:7">
      <c r="A1832" s="273">
        <v>1837</v>
      </c>
      <c r="B1832" s="273" t="s">
        <v>518</v>
      </c>
      <c r="C1832" s="276">
        <v>38606</v>
      </c>
      <c r="D1832" s="273" t="s">
        <v>511</v>
      </c>
      <c r="E1832" s="277">
        <v>10</v>
      </c>
      <c r="F1832" s="274">
        <v>120000000</v>
      </c>
      <c r="G1832" s="273" t="s">
        <v>487</v>
      </c>
    </row>
    <row r="1833" spans="1:7">
      <c r="A1833" s="273">
        <v>1838</v>
      </c>
      <c r="B1833" s="273" t="s">
        <v>508</v>
      </c>
      <c r="C1833" s="276">
        <v>37990</v>
      </c>
      <c r="D1833" s="273" t="s">
        <v>511</v>
      </c>
      <c r="E1833" s="277">
        <v>52</v>
      </c>
      <c r="F1833" s="274">
        <v>3244800000</v>
      </c>
      <c r="G1833" s="273" t="s">
        <v>487</v>
      </c>
    </row>
    <row r="1834" spans="1:7">
      <c r="A1834" s="273">
        <v>1839</v>
      </c>
      <c r="B1834" s="273" t="s">
        <v>518</v>
      </c>
      <c r="C1834" s="276">
        <v>38540</v>
      </c>
      <c r="D1834" s="273" t="s">
        <v>519</v>
      </c>
      <c r="E1834" s="277">
        <v>85</v>
      </c>
      <c r="F1834" s="274">
        <v>7225000000</v>
      </c>
      <c r="G1834" s="273" t="s">
        <v>490</v>
      </c>
    </row>
    <row r="1835" spans="1:7">
      <c r="A1835" s="273">
        <v>1840</v>
      </c>
      <c r="B1835" s="273" t="s">
        <v>513</v>
      </c>
      <c r="C1835" s="276">
        <v>38529</v>
      </c>
      <c r="D1835" s="273" t="s">
        <v>511</v>
      </c>
      <c r="E1835" s="277">
        <v>31</v>
      </c>
      <c r="F1835" s="274">
        <v>1153200000</v>
      </c>
      <c r="G1835" s="273" t="s">
        <v>494</v>
      </c>
    </row>
    <row r="1836" spans="1:7">
      <c r="A1836" s="273">
        <v>1841</v>
      </c>
      <c r="B1836" s="273" t="s">
        <v>520</v>
      </c>
      <c r="C1836" s="276">
        <v>38793</v>
      </c>
      <c r="D1836" s="273" t="s">
        <v>519</v>
      </c>
      <c r="E1836" s="277">
        <v>36</v>
      </c>
      <c r="F1836" s="274">
        <v>1296000000</v>
      </c>
      <c r="G1836" s="273" t="s">
        <v>494</v>
      </c>
    </row>
    <row r="1837" spans="1:7">
      <c r="A1837" s="273">
        <v>1842</v>
      </c>
      <c r="B1837" s="273" t="s">
        <v>516</v>
      </c>
      <c r="C1837" s="276">
        <v>38089</v>
      </c>
      <c r="D1837" s="273" t="s">
        <v>509</v>
      </c>
      <c r="E1837" s="277">
        <v>80</v>
      </c>
      <c r="F1837" s="274">
        <v>1280000000</v>
      </c>
      <c r="G1837" s="273" t="s">
        <v>512</v>
      </c>
    </row>
    <row r="1838" spans="1:7">
      <c r="A1838" s="273">
        <v>1843</v>
      </c>
      <c r="B1838" s="273" t="s">
        <v>516</v>
      </c>
      <c r="C1838" s="276">
        <v>38562</v>
      </c>
      <c r="D1838" s="273" t="s">
        <v>519</v>
      </c>
      <c r="E1838" s="277">
        <v>27</v>
      </c>
      <c r="F1838" s="274">
        <v>729000000</v>
      </c>
      <c r="G1838" s="273" t="s">
        <v>490</v>
      </c>
    </row>
    <row r="1839" spans="1:7">
      <c r="A1839" s="273">
        <v>1844</v>
      </c>
      <c r="B1839" s="273" t="s">
        <v>518</v>
      </c>
      <c r="C1839" s="276">
        <v>38111</v>
      </c>
      <c r="D1839" s="273" t="s">
        <v>511</v>
      </c>
      <c r="E1839" s="277">
        <v>46</v>
      </c>
      <c r="F1839" s="274">
        <v>2539200000</v>
      </c>
      <c r="G1839" s="273" t="s">
        <v>494</v>
      </c>
    </row>
    <row r="1840" spans="1:7">
      <c r="A1840" s="273">
        <v>1845</v>
      </c>
      <c r="B1840" s="273" t="s">
        <v>518</v>
      </c>
      <c r="C1840" s="276">
        <v>38188</v>
      </c>
      <c r="D1840" s="273" t="s">
        <v>511</v>
      </c>
      <c r="E1840" s="277">
        <v>29</v>
      </c>
      <c r="F1840" s="274">
        <v>1009200000</v>
      </c>
      <c r="G1840" s="273" t="s">
        <v>494</v>
      </c>
    </row>
    <row r="1841" spans="1:7">
      <c r="A1841" s="273">
        <v>1846</v>
      </c>
      <c r="B1841" s="273" t="s">
        <v>522</v>
      </c>
      <c r="C1841" s="276">
        <v>38760</v>
      </c>
      <c r="D1841" s="273" t="s">
        <v>509</v>
      </c>
      <c r="E1841" s="277">
        <v>55</v>
      </c>
      <c r="F1841" s="274">
        <v>605000000</v>
      </c>
      <c r="G1841" s="273" t="s">
        <v>512</v>
      </c>
    </row>
    <row r="1842" spans="1:7">
      <c r="A1842" s="273">
        <v>1847</v>
      </c>
      <c r="B1842" s="273" t="s">
        <v>520</v>
      </c>
      <c r="C1842" s="276">
        <v>38243</v>
      </c>
      <c r="D1842" s="273" t="s">
        <v>519</v>
      </c>
      <c r="E1842" s="277">
        <v>2</v>
      </c>
      <c r="F1842" s="274">
        <v>4000000</v>
      </c>
      <c r="G1842" s="273" t="s">
        <v>494</v>
      </c>
    </row>
    <row r="1843" spans="1:7">
      <c r="A1843" s="273">
        <v>1848</v>
      </c>
      <c r="B1843" s="273" t="s">
        <v>508</v>
      </c>
      <c r="C1843" s="276">
        <v>38892</v>
      </c>
      <c r="D1843" s="273" t="s">
        <v>511</v>
      </c>
      <c r="E1843" s="277">
        <v>60</v>
      </c>
      <c r="F1843" s="274">
        <v>4320000000</v>
      </c>
      <c r="G1843" s="273" t="s">
        <v>490</v>
      </c>
    </row>
    <row r="1844" spans="1:7">
      <c r="A1844" s="273">
        <v>1849</v>
      </c>
      <c r="B1844" s="273" t="s">
        <v>515</v>
      </c>
      <c r="C1844" s="276">
        <v>38562</v>
      </c>
      <c r="D1844" s="273" t="s">
        <v>509</v>
      </c>
      <c r="E1844" s="277">
        <v>12</v>
      </c>
      <c r="F1844" s="274">
        <v>28800000</v>
      </c>
      <c r="G1844" s="273" t="s">
        <v>487</v>
      </c>
    </row>
    <row r="1845" spans="1:7">
      <c r="A1845" s="273">
        <v>1850</v>
      </c>
      <c r="B1845" s="273" t="s">
        <v>522</v>
      </c>
      <c r="C1845" s="276">
        <v>38122</v>
      </c>
      <c r="D1845" s="273" t="s">
        <v>519</v>
      </c>
      <c r="E1845" s="277">
        <v>52</v>
      </c>
      <c r="F1845" s="274">
        <v>2704000000</v>
      </c>
      <c r="G1845" s="273" t="s">
        <v>494</v>
      </c>
    </row>
    <row r="1846" spans="1:7">
      <c r="A1846" s="273">
        <v>1851</v>
      </c>
      <c r="B1846" s="273" t="s">
        <v>513</v>
      </c>
      <c r="C1846" s="276">
        <v>38100</v>
      </c>
      <c r="D1846" s="273" t="s">
        <v>509</v>
      </c>
      <c r="E1846" s="277">
        <v>37</v>
      </c>
      <c r="F1846" s="274">
        <v>273800000</v>
      </c>
      <c r="G1846" s="273" t="s">
        <v>512</v>
      </c>
    </row>
    <row r="1847" spans="1:7">
      <c r="A1847" s="273">
        <v>1852</v>
      </c>
      <c r="B1847" s="273" t="s">
        <v>513</v>
      </c>
      <c r="C1847" s="276">
        <v>38254</v>
      </c>
      <c r="D1847" s="273" t="s">
        <v>514</v>
      </c>
      <c r="E1847" s="277">
        <v>36</v>
      </c>
      <c r="F1847" s="274">
        <v>259200000</v>
      </c>
      <c r="G1847" s="273" t="s">
        <v>494</v>
      </c>
    </row>
    <row r="1848" spans="1:7">
      <c r="A1848" s="273">
        <v>1853</v>
      </c>
      <c r="B1848" s="273" t="s">
        <v>523</v>
      </c>
      <c r="C1848" s="276">
        <v>38100</v>
      </c>
      <c r="D1848" s="273" t="s">
        <v>509</v>
      </c>
      <c r="E1848" s="277">
        <v>87</v>
      </c>
      <c r="F1848" s="274">
        <v>1513800000</v>
      </c>
      <c r="G1848" s="273" t="s">
        <v>487</v>
      </c>
    </row>
    <row r="1849" spans="1:7">
      <c r="A1849" s="273">
        <v>1854</v>
      </c>
      <c r="B1849" s="273" t="s">
        <v>518</v>
      </c>
      <c r="C1849" s="276">
        <v>38749</v>
      </c>
      <c r="D1849" s="273" t="s">
        <v>519</v>
      </c>
      <c r="E1849" s="277">
        <v>16</v>
      </c>
      <c r="F1849" s="274">
        <v>256000000</v>
      </c>
      <c r="G1849" s="273" t="s">
        <v>512</v>
      </c>
    </row>
    <row r="1850" spans="1:7">
      <c r="A1850" s="273">
        <v>1855</v>
      </c>
      <c r="B1850" s="273" t="s">
        <v>520</v>
      </c>
      <c r="C1850" s="276">
        <v>38551</v>
      </c>
      <c r="D1850" s="273" t="s">
        <v>509</v>
      </c>
      <c r="E1850" s="277">
        <v>50</v>
      </c>
      <c r="F1850" s="274">
        <v>500000000</v>
      </c>
      <c r="G1850" s="273" t="s">
        <v>487</v>
      </c>
    </row>
    <row r="1851" spans="1:7">
      <c r="A1851" s="273">
        <v>1856</v>
      </c>
      <c r="B1851" s="273" t="s">
        <v>510</v>
      </c>
      <c r="C1851" s="276">
        <v>38749</v>
      </c>
      <c r="D1851" s="273" t="s">
        <v>519</v>
      </c>
      <c r="E1851" s="277">
        <v>53</v>
      </c>
      <c r="F1851" s="274">
        <v>2809000000</v>
      </c>
      <c r="G1851" s="273" t="s">
        <v>494</v>
      </c>
    </row>
    <row r="1852" spans="1:7">
      <c r="A1852" s="273">
        <v>1857</v>
      </c>
      <c r="B1852" s="273" t="s">
        <v>523</v>
      </c>
      <c r="C1852" s="276">
        <v>38133</v>
      </c>
      <c r="D1852" s="273" t="s">
        <v>511</v>
      </c>
      <c r="E1852" s="277">
        <v>61</v>
      </c>
      <c r="F1852" s="274">
        <v>4465200000</v>
      </c>
      <c r="G1852" s="273" t="s">
        <v>512</v>
      </c>
    </row>
    <row r="1853" spans="1:7">
      <c r="A1853" s="273">
        <v>1858</v>
      </c>
      <c r="B1853" s="273" t="s">
        <v>513</v>
      </c>
      <c r="C1853" s="276">
        <v>38540</v>
      </c>
      <c r="D1853" s="273" t="s">
        <v>511</v>
      </c>
      <c r="E1853" s="277">
        <v>95</v>
      </c>
      <c r="F1853" s="274">
        <v>10830000000</v>
      </c>
      <c r="G1853" s="273" t="s">
        <v>494</v>
      </c>
    </row>
    <row r="1854" spans="1:7">
      <c r="A1854" s="273">
        <v>1859</v>
      </c>
      <c r="B1854" s="273" t="s">
        <v>516</v>
      </c>
      <c r="C1854" s="276">
        <v>38221</v>
      </c>
      <c r="D1854" s="273" t="s">
        <v>514</v>
      </c>
      <c r="E1854" s="277">
        <v>-6</v>
      </c>
      <c r="F1854" s="274">
        <v>7200000</v>
      </c>
      <c r="G1854" s="273" t="s">
        <v>494</v>
      </c>
    </row>
    <row r="1855" spans="1:7">
      <c r="A1855" s="273">
        <v>1860</v>
      </c>
      <c r="B1855" s="273" t="s">
        <v>520</v>
      </c>
      <c r="C1855" s="276">
        <v>38210</v>
      </c>
      <c r="D1855" s="273" t="s">
        <v>509</v>
      </c>
      <c r="E1855" s="277">
        <v>-9</v>
      </c>
      <c r="F1855" s="274">
        <v>16200000</v>
      </c>
      <c r="G1855" s="273" t="s">
        <v>487</v>
      </c>
    </row>
    <row r="1856" spans="1:7">
      <c r="A1856" s="273">
        <v>1861</v>
      </c>
      <c r="B1856" s="273" t="s">
        <v>518</v>
      </c>
      <c r="C1856" s="276">
        <v>38793</v>
      </c>
      <c r="D1856" s="273" t="s">
        <v>517</v>
      </c>
      <c r="E1856" s="277">
        <v>74</v>
      </c>
      <c r="F1856" s="274">
        <v>2738000000</v>
      </c>
      <c r="G1856" s="273" t="s">
        <v>512</v>
      </c>
    </row>
    <row r="1857" spans="1:7">
      <c r="A1857" s="273">
        <v>1862</v>
      </c>
      <c r="B1857" s="273" t="s">
        <v>510</v>
      </c>
      <c r="C1857" s="276">
        <v>38694</v>
      </c>
      <c r="D1857" s="273" t="s">
        <v>509</v>
      </c>
      <c r="E1857" s="277">
        <v>18</v>
      </c>
      <c r="F1857" s="274">
        <v>64800000</v>
      </c>
      <c r="G1857" s="273" t="s">
        <v>494</v>
      </c>
    </row>
    <row r="1858" spans="1:7">
      <c r="A1858" s="273">
        <v>1863</v>
      </c>
      <c r="B1858" s="273" t="s">
        <v>515</v>
      </c>
      <c r="C1858" s="276">
        <v>38782</v>
      </c>
      <c r="D1858" s="273" t="s">
        <v>517</v>
      </c>
      <c r="E1858" s="277">
        <v>73</v>
      </c>
      <c r="F1858" s="274">
        <v>2664500000</v>
      </c>
      <c r="G1858" s="273" t="s">
        <v>487</v>
      </c>
    </row>
    <row r="1859" spans="1:7">
      <c r="A1859" s="273">
        <v>1864</v>
      </c>
      <c r="B1859" s="273" t="s">
        <v>520</v>
      </c>
      <c r="C1859" s="276">
        <v>38331</v>
      </c>
      <c r="D1859" s="273" t="s">
        <v>517</v>
      </c>
      <c r="E1859" s="277">
        <v>62</v>
      </c>
      <c r="F1859" s="274">
        <v>1922000000</v>
      </c>
      <c r="G1859" s="273" t="s">
        <v>490</v>
      </c>
    </row>
    <row r="1860" spans="1:7">
      <c r="A1860" s="273">
        <v>1865</v>
      </c>
      <c r="B1860" s="273" t="s">
        <v>516</v>
      </c>
      <c r="C1860" s="276">
        <v>38903</v>
      </c>
      <c r="D1860" s="273" t="s">
        <v>511</v>
      </c>
      <c r="E1860" s="277">
        <v>-2</v>
      </c>
      <c r="F1860" s="274">
        <v>4800000</v>
      </c>
      <c r="G1860" s="273" t="s">
        <v>494</v>
      </c>
    </row>
    <row r="1861" spans="1:7">
      <c r="A1861" s="273">
        <v>1866</v>
      </c>
      <c r="B1861" s="273" t="s">
        <v>518</v>
      </c>
      <c r="C1861" s="276">
        <v>38991</v>
      </c>
      <c r="D1861" s="273" t="s">
        <v>511</v>
      </c>
      <c r="E1861" s="277">
        <v>-7</v>
      </c>
      <c r="F1861" s="274">
        <v>58800000</v>
      </c>
      <c r="G1861" s="273" t="s">
        <v>494</v>
      </c>
    </row>
    <row r="1862" spans="1:7">
      <c r="A1862" s="273">
        <v>1867</v>
      </c>
      <c r="B1862" s="273" t="s">
        <v>518</v>
      </c>
      <c r="C1862" s="276">
        <v>38947</v>
      </c>
      <c r="D1862" s="273" t="s">
        <v>519</v>
      </c>
      <c r="E1862" s="277">
        <v>73</v>
      </c>
      <c r="F1862" s="274">
        <v>5329000000</v>
      </c>
      <c r="G1862" s="273" t="s">
        <v>487</v>
      </c>
    </row>
    <row r="1863" spans="1:7">
      <c r="A1863" s="273">
        <v>1868</v>
      </c>
      <c r="B1863" s="273" t="s">
        <v>510</v>
      </c>
      <c r="C1863" s="276">
        <v>38452</v>
      </c>
      <c r="D1863" s="273" t="s">
        <v>517</v>
      </c>
      <c r="E1863" s="277">
        <v>24</v>
      </c>
      <c r="F1863" s="274">
        <v>288000000</v>
      </c>
      <c r="G1863" s="273" t="s">
        <v>494</v>
      </c>
    </row>
    <row r="1864" spans="1:7">
      <c r="A1864" s="273">
        <v>1869</v>
      </c>
      <c r="B1864" s="273" t="s">
        <v>508</v>
      </c>
      <c r="C1864" s="276">
        <v>38628</v>
      </c>
      <c r="D1864" s="273" t="s">
        <v>514</v>
      </c>
      <c r="E1864" s="277">
        <v>18</v>
      </c>
      <c r="F1864" s="274">
        <v>64800000</v>
      </c>
      <c r="G1864" s="273" t="s">
        <v>487</v>
      </c>
    </row>
    <row r="1865" spans="1:7">
      <c r="A1865" s="273">
        <v>1870</v>
      </c>
      <c r="B1865" s="273" t="s">
        <v>510</v>
      </c>
      <c r="C1865" s="276">
        <v>39046</v>
      </c>
      <c r="D1865" s="273" t="s">
        <v>519</v>
      </c>
      <c r="E1865" s="277">
        <v>49</v>
      </c>
      <c r="F1865" s="274">
        <v>2401000000</v>
      </c>
      <c r="G1865" s="273" t="s">
        <v>490</v>
      </c>
    </row>
    <row r="1866" spans="1:7">
      <c r="A1866" s="273">
        <v>1871</v>
      </c>
      <c r="B1866" s="273" t="s">
        <v>523</v>
      </c>
      <c r="C1866" s="276">
        <v>38353</v>
      </c>
      <c r="D1866" s="273" t="s">
        <v>519</v>
      </c>
      <c r="E1866" s="277">
        <v>21</v>
      </c>
      <c r="F1866" s="274">
        <v>441000000</v>
      </c>
      <c r="G1866" s="273" t="s">
        <v>512</v>
      </c>
    </row>
    <row r="1867" spans="1:7">
      <c r="A1867" s="273">
        <v>1872</v>
      </c>
      <c r="B1867" s="273" t="s">
        <v>516</v>
      </c>
      <c r="C1867" s="276">
        <v>38122</v>
      </c>
      <c r="D1867" s="273" t="s">
        <v>511</v>
      </c>
      <c r="E1867" s="277">
        <v>2</v>
      </c>
      <c r="F1867" s="274">
        <v>4800000</v>
      </c>
      <c r="G1867" s="273" t="s">
        <v>494</v>
      </c>
    </row>
    <row r="1868" spans="1:7">
      <c r="A1868" s="273">
        <v>1873</v>
      </c>
      <c r="B1868" s="273" t="s">
        <v>523</v>
      </c>
      <c r="C1868" s="276">
        <v>38309</v>
      </c>
      <c r="D1868" s="273" t="s">
        <v>511</v>
      </c>
      <c r="E1868" s="277">
        <v>83</v>
      </c>
      <c r="F1868" s="274">
        <v>8266800000</v>
      </c>
      <c r="G1868" s="273" t="s">
        <v>494</v>
      </c>
    </row>
    <row r="1869" spans="1:7">
      <c r="A1869" s="273">
        <v>1874</v>
      </c>
      <c r="B1869" s="273" t="s">
        <v>516</v>
      </c>
      <c r="C1869" s="276">
        <v>38353</v>
      </c>
      <c r="D1869" s="273" t="s">
        <v>509</v>
      </c>
      <c r="E1869" s="277">
        <v>63</v>
      </c>
      <c r="F1869" s="274">
        <v>793800000</v>
      </c>
      <c r="G1869" s="273" t="s">
        <v>494</v>
      </c>
    </row>
    <row r="1870" spans="1:7">
      <c r="A1870" s="273">
        <v>1875</v>
      </c>
      <c r="B1870" s="273" t="s">
        <v>518</v>
      </c>
      <c r="C1870" s="276">
        <v>38045</v>
      </c>
      <c r="D1870" s="273" t="s">
        <v>514</v>
      </c>
      <c r="E1870" s="277">
        <v>54</v>
      </c>
      <c r="F1870" s="274">
        <v>583200000</v>
      </c>
      <c r="G1870" s="273" t="s">
        <v>512</v>
      </c>
    </row>
    <row r="1871" spans="1:7">
      <c r="A1871" s="273">
        <v>1876</v>
      </c>
      <c r="B1871" s="273" t="s">
        <v>516</v>
      </c>
      <c r="C1871" s="276">
        <v>38243</v>
      </c>
      <c r="D1871" s="273" t="s">
        <v>509</v>
      </c>
      <c r="E1871" s="277">
        <v>19</v>
      </c>
      <c r="F1871" s="274">
        <v>72200000</v>
      </c>
      <c r="G1871" s="273" t="s">
        <v>490</v>
      </c>
    </row>
    <row r="1872" spans="1:7">
      <c r="A1872" s="273">
        <v>1877</v>
      </c>
      <c r="B1872" s="273" t="s">
        <v>523</v>
      </c>
      <c r="C1872" s="276">
        <v>38243</v>
      </c>
      <c r="D1872" s="273" t="s">
        <v>517</v>
      </c>
      <c r="E1872" s="277">
        <v>66</v>
      </c>
      <c r="F1872" s="274">
        <v>2178000000</v>
      </c>
      <c r="G1872" s="273" t="s">
        <v>487</v>
      </c>
    </row>
    <row r="1873" spans="1:7">
      <c r="A1873" s="273">
        <v>1878</v>
      </c>
      <c r="B1873" s="273" t="s">
        <v>508</v>
      </c>
      <c r="C1873" s="276">
        <v>38133</v>
      </c>
      <c r="D1873" s="273" t="s">
        <v>509</v>
      </c>
      <c r="E1873" s="277">
        <v>60</v>
      </c>
      <c r="F1873" s="274">
        <v>720000000</v>
      </c>
      <c r="G1873" s="273" t="s">
        <v>494</v>
      </c>
    </row>
    <row r="1874" spans="1:7">
      <c r="A1874" s="273">
        <v>1879</v>
      </c>
      <c r="B1874" s="273" t="s">
        <v>513</v>
      </c>
      <c r="C1874" s="276">
        <v>38947</v>
      </c>
      <c r="D1874" s="273" t="s">
        <v>517</v>
      </c>
      <c r="E1874" s="277">
        <v>90</v>
      </c>
      <c r="F1874" s="274">
        <v>4050000000</v>
      </c>
      <c r="G1874" s="273" t="s">
        <v>512</v>
      </c>
    </row>
    <row r="1875" spans="1:7">
      <c r="A1875" s="273">
        <v>1880</v>
      </c>
      <c r="B1875" s="273" t="s">
        <v>520</v>
      </c>
      <c r="C1875" s="276">
        <v>39068</v>
      </c>
      <c r="D1875" s="273" t="s">
        <v>509</v>
      </c>
      <c r="E1875" s="277">
        <v>59</v>
      </c>
      <c r="F1875" s="274">
        <v>696200000</v>
      </c>
      <c r="G1875" s="273" t="s">
        <v>494</v>
      </c>
    </row>
    <row r="1876" spans="1:7">
      <c r="A1876" s="273">
        <v>1881</v>
      </c>
      <c r="B1876" s="273" t="s">
        <v>520</v>
      </c>
      <c r="C1876" s="276">
        <v>38628</v>
      </c>
      <c r="D1876" s="273" t="s">
        <v>511</v>
      </c>
      <c r="E1876" s="277">
        <v>0</v>
      </c>
      <c r="F1876" s="274">
        <v>0</v>
      </c>
      <c r="G1876" s="273" t="s">
        <v>487</v>
      </c>
    </row>
    <row r="1877" spans="1:7">
      <c r="A1877" s="273">
        <v>1882</v>
      </c>
      <c r="B1877" s="273" t="s">
        <v>522</v>
      </c>
      <c r="C1877" s="276">
        <v>38067</v>
      </c>
      <c r="D1877" s="273" t="s">
        <v>511</v>
      </c>
      <c r="E1877" s="277">
        <v>72</v>
      </c>
      <c r="F1877" s="274">
        <v>6220800000</v>
      </c>
      <c r="G1877" s="273" t="s">
        <v>512</v>
      </c>
    </row>
    <row r="1878" spans="1:7">
      <c r="A1878" s="273">
        <v>1883</v>
      </c>
      <c r="B1878" s="273" t="s">
        <v>508</v>
      </c>
      <c r="C1878" s="276">
        <v>38188</v>
      </c>
      <c r="D1878" s="273" t="s">
        <v>509</v>
      </c>
      <c r="E1878" s="277">
        <v>-6</v>
      </c>
      <c r="F1878" s="274">
        <v>7200000</v>
      </c>
      <c r="G1878" s="273" t="s">
        <v>487</v>
      </c>
    </row>
    <row r="1879" spans="1:7">
      <c r="A1879" s="273">
        <v>1884</v>
      </c>
      <c r="B1879" s="273" t="s">
        <v>510</v>
      </c>
      <c r="C1879" s="276">
        <v>38859</v>
      </c>
      <c r="D1879" s="273" t="s">
        <v>509</v>
      </c>
      <c r="E1879" s="277">
        <v>89</v>
      </c>
      <c r="F1879" s="274">
        <v>1584200000</v>
      </c>
      <c r="G1879" s="273" t="s">
        <v>490</v>
      </c>
    </row>
    <row r="1880" spans="1:7">
      <c r="A1880" s="273">
        <v>1885</v>
      </c>
      <c r="B1880" s="273" t="s">
        <v>513</v>
      </c>
      <c r="C1880" s="276">
        <v>38848</v>
      </c>
      <c r="D1880" s="273" t="s">
        <v>509</v>
      </c>
      <c r="E1880" s="277">
        <v>12</v>
      </c>
      <c r="F1880" s="274">
        <v>28800000</v>
      </c>
      <c r="G1880" s="273" t="s">
        <v>490</v>
      </c>
    </row>
    <row r="1881" spans="1:7">
      <c r="A1881" s="273">
        <v>1886</v>
      </c>
      <c r="B1881" s="273" t="s">
        <v>518</v>
      </c>
      <c r="C1881" s="276">
        <v>38573</v>
      </c>
      <c r="D1881" s="273" t="s">
        <v>519</v>
      </c>
      <c r="E1881" s="277">
        <v>89</v>
      </c>
      <c r="F1881" s="274">
        <v>7921000000</v>
      </c>
      <c r="G1881" s="273" t="s">
        <v>494</v>
      </c>
    </row>
    <row r="1882" spans="1:7">
      <c r="A1882" s="273">
        <v>1887</v>
      </c>
      <c r="B1882" s="273" t="s">
        <v>515</v>
      </c>
      <c r="C1882" s="276">
        <v>38463</v>
      </c>
      <c r="D1882" s="273" t="s">
        <v>509</v>
      </c>
      <c r="E1882" s="277">
        <v>61</v>
      </c>
      <c r="F1882" s="274">
        <v>744200000</v>
      </c>
      <c r="G1882" s="273" t="s">
        <v>512</v>
      </c>
    </row>
    <row r="1883" spans="1:7">
      <c r="A1883" s="273">
        <v>1888</v>
      </c>
      <c r="B1883" s="273" t="s">
        <v>516</v>
      </c>
      <c r="C1883" s="276">
        <v>38551</v>
      </c>
      <c r="D1883" s="273" t="s">
        <v>517</v>
      </c>
      <c r="E1883" s="277">
        <v>24</v>
      </c>
      <c r="F1883" s="274">
        <v>288000000</v>
      </c>
      <c r="G1883" s="273" t="s">
        <v>490</v>
      </c>
    </row>
    <row r="1884" spans="1:7">
      <c r="A1884" s="273">
        <v>1889</v>
      </c>
      <c r="B1884" s="273" t="s">
        <v>520</v>
      </c>
      <c r="C1884" s="276">
        <v>39046</v>
      </c>
      <c r="D1884" s="273" t="s">
        <v>517</v>
      </c>
      <c r="E1884" s="277">
        <v>76</v>
      </c>
      <c r="F1884" s="274">
        <v>2888000000</v>
      </c>
      <c r="G1884" s="273" t="s">
        <v>490</v>
      </c>
    </row>
    <row r="1885" spans="1:7">
      <c r="A1885" s="273">
        <v>1890</v>
      </c>
      <c r="B1885" s="273" t="s">
        <v>523</v>
      </c>
      <c r="C1885" s="276">
        <v>38518</v>
      </c>
      <c r="D1885" s="273" t="s">
        <v>511</v>
      </c>
      <c r="E1885" s="277">
        <v>16</v>
      </c>
      <c r="F1885" s="274">
        <v>307200000</v>
      </c>
      <c r="G1885" s="273" t="s">
        <v>487</v>
      </c>
    </row>
    <row r="1886" spans="1:7">
      <c r="A1886" s="273">
        <v>1891</v>
      </c>
      <c r="B1886" s="273" t="s">
        <v>508</v>
      </c>
      <c r="C1886" s="276">
        <v>38452</v>
      </c>
      <c r="D1886" s="273" t="s">
        <v>511</v>
      </c>
      <c r="E1886" s="277">
        <v>39</v>
      </c>
      <c r="F1886" s="274">
        <v>1825200000</v>
      </c>
      <c r="G1886" s="273" t="s">
        <v>487</v>
      </c>
    </row>
    <row r="1887" spans="1:7">
      <c r="A1887" s="273">
        <v>1892</v>
      </c>
      <c r="B1887" s="273" t="s">
        <v>523</v>
      </c>
      <c r="C1887" s="276">
        <v>38771</v>
      </c>
      <c r="D1887" s="273" t="s">
        <v>519</v>
      </c>
      <c r="E1887" s="277">
        <v>92</v>
      </c>
      <c r="F1887" s="274">
        <v>8464000000</v>
      </c>
      <c r="G1887" s="273" t="s">
        <v>490</v>
      </c>
    </row>
    <row r="1888" spans="1:7">
      <c r="A1888" s="273">
        <v>1893</v>
      </c>
      <c r="B1888" s="273" t="s">
        <v>523</v>
      </c>
      <c r="C1888" s="276">
        <v>38199</v>
      </c>
      <c r="D1888" s="273" t="s">
        <v>511</v>
      </c>
      <c r="E1888" s="277">
        <v>20</v>
      </c>
      <c r="F1888" s="274">
        <v>480000000</v>
      </c>
      <c r="G1888" s="273" t="s">
        <v>512</v>
      </c>
    </row>
    <row r="1889" spans="1:7">
      <c r="A1889" s="273">
        <v>1894</v>
      </c>
      <c r="B1889" s="273" t="s">
        <v>516</v>
      </c>
      <c r="C1889" s="276">
        <v>38122</v>
      </c>
      <c r="D1889" s="273" t="s">
        <v>509</v>
      </c>
      <c r="E1889" s="277">
        <v>60</v>
      </c>
      <c r="F1889" s="274">
        <v>720000000</v>
      </c>
      <c r="G1889" s="273" t="s">
        <v>487</v>
      </c>
    </row>
    <row r="1890" spans="1:7">
      <c r="A1890" s="273">
        <v>1895</v>
      </c>
      <c r="B1890" s="273" t="s">
        <v>520</v>
      </c>
      <c r="C1890" s="276">
        <v>38683</v>
      </c>
      <c r="D1890" s="273" t="s">
        <v>517</v>
      </c>
      <c r="E1890" s="277">
        <v>15</v>
      </c>
      <c r="F1890" s="274">
        <v>112500000</v>
      </c>
      <c r="G1890" s="273" t="s">
        <v>487</v>
      </c>
    </row>
    <row r="1891" spans="1:7">
      <c r="A1891" s="273">
        <v>1896</v>
      </c>
      <c r="B1891" s="273" t="s">
        <v>513</v>
      </c>
      <c r="C1891" s="276">
        <v>38397</v>
      </c>
      <c r="D1891" s="273" t="s">
        <v>511</v>
      </c>
      <c r="E1891" s="277">
        <v>36</v>
      </c>
      <c r="F1891" s="274">
        <v>1555200000</v>
      </c>
      <c r="G1891" s="273" t="s">
        <v>487</v>
      </c>
    </row>
    <row r="1892" spans="1:7">
      <c r="A1892" s="273">
        <v>1897</v>
      </c>
      <c r="B1892" s="273" t="s">
        <v>516</v>
      </c>
      <c r="C1892" s="276">
        <v>38661</v>
      </c>
      <c r="D1892" s="273" t="s">
        <v>509</v>
      </c>
      <c r="E1892" s="277">
        <v>46</v>
      </c>
      <c r="F1892" s="274">
        <v>423200000</v>
      </c>
      <c r="G1892" s="273" t="s">
        <v>490</v>
      </c>
    </row>
    <row r="1893" spans="1:7">
      <c r="A1893" s="273">
        <v>1898</v>
      </c>
      <c r="B1893" s="273" t="s">
        <v>515</v>
      </c>
      <c r="C1893" s="276">
        <v>38001</v>
      </c>
      <c r="D1893" s="273" t="s">
        <v>514</v>
      </c>
      <c r="E1893" s="277">
        <v>72</v>
      </c>
      <c r="F1893" s="274">
        <v>1036800000</v>
      </c>
      <c r="G1893" s="273" t="s">
        <v>490</v>
      </c>
    </row>
    <row r="1894" spans="1:7">
      <c r="A1894" s="273">
        <v>1899</v>
      </c>
      <c r="B1894" s="273" t="s">
        <v>510</v>
      </c>
      <c r="C1894" s="276">
        <v>39024</v>
      </c>
      <c r="D1894" s="273" t="s">
        <v>517</v>
      </c>
      <c r="E1894" s="277">
        <v>28</v>
      </c>
      <c r="F1894" s="274">
        <v>392000000</v>
      </c>
      <c r="G1894" s="273" t="s">
        <v>494</v>
      </c>
    </row>
    <row r="1895" spans="1:7">
      <c r="A1895" s="273">
        <v>1900</v>
      </c>
      <c r="B1895" s="273" t="s">
        <v>518</v>
      </c>
      <c r="C1895" s="276">
        <v>38881</v>
      </c>
      <c r="D1895" s="273" t="s">
        <v>517</v>
      </c>
      <c r="E1895" s="277">
        <v>54</v>
      </c>
      <c r="F1895" s="274">
        <v>1458000000</v>
      </c>
      <c r="G1895" s="273" t="s">
        <v>512</v>
      </c>
    </row>
  </sheetData>
  <printOptions headings="1" gridLines="1"/>
  <pageMargins left="0.75" right="0.75" top="1" bottom="1" header="0.5" footer="0.5"/>
  <pageSetup scale="1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0113" r:id="rId4" name="Group Box 1">
              <controlPr defaultSize="0" autoFill="0" autoPict="0">
                <anchor moveWithCells="1">
                  <from>
                    <xdr:col>7</xdr:col>
                    <xdr:colOff>1485900</xdr:colOff>
                    <xdr:row>3</xdr:row>
                    <xdr:rowOff>85725</xdr:rowOff>
                  </from>
                  <to>
                    <xdr:col>7</xdr:col>
                    <xdr:colOff>3619500</xdr:colOff>
                    <xdr:row>17</xdr:row>
                    <xdr:rowOff>142875</xdr:rowOff>
                  </to>
                </anchor>
              </controlPr>
            </control>
          </mc:Choice>
        </mc:AlternateContent>
        <mc:AlternateContent xmlns:mc="http://schemas.openxmlformats.org/markup-compatibility/2006">
          <mc:Choice Requires="x14">
            <control shapeId="90114" r:id="rId5" name="Option Button 2">
              <controlPr defaultSize="0" autoFill="0" autoLine="0" autoPict="0">
                <anchor moveWithCells="1">
                  <from>
                    <xdr:col>7</xdr:col>
                    <xdr:colOff>1704975</xdr:colOff>
                    <xdr:row>4</xdr:row>
                    <xdr:rowOff>95250</xdr:rowOff>
                  </from>
                  <to>
                    <xdr:col>7</xdr:col>
                    <xdr:colOff>3248025</xdr:colOff>
                    <xdr:row>6</xdr:row>
                    <xdr:rowOff>66675</xdr:rowOff>
                  </to>
                </anchor>
              </controlPr>
            </control>
          </mc:Choice>
        </mc:AlternateContent>
        <mc:AlternateContent xmlns:mc="http://schemas.openxmlformats.org/markup-compatibility/2006">
          <mc:Choice Requires="x14">
            <control shapeId="90115" r:id="rId6" name="Option Button 3">
              <controlPr defaultSize="0" autoFill="0" autoLine="0" autoPict="0">
                <anchor moveWithCells="1">
                  <from>
                    <xdr:col>7</xdr:col>
                    <xdr:colOff>1733550</xdr:colOff>
                    <xdr:row>7</xdr:row>
                    <xdr:rowOff>66675</xdr:rowOff>
                  </from>
                  <to>
                    <xdr:col>7</xdr:col>
                    <xdr:colOff>3286125</xdr:colOff>
                    <xdr:row>10</xdr:row>
                    <xdr:rowOff>9525</xdr:rowOff>
                  </to>
                </anchor>
              </controlPr>
            </control>
          </mc:Choice>
        </mc:AlternateContent>
        <mc:AlternateContent xmlns:mc="http://schemas.openxmlformats.org/markup-compatibility/2006">
          <mc:Choice Requires="x14">
            <control shapeId="90116" r:id="rId7" name="Option Button 4">
              <controlPr defaultSize="0" autoFill="0" autoLine="0" autoPict="0">
                <anchor moveWithCells="1">
                  <from>
                    <xdr:col>7</xdr:col>
                    <xdr:colOff>1781175</xdr:colOff>
                    <xdr:row>10</xdr:row>
                    <xdr:rowOff>114300</xdr:rowOff>
                  </from>
                  <to>
                    <xdr:col>7</xdr:col>
                    <xdr:colOff>3286125</xdr:colOff>
                    <xdr:row>12</xdr:row>
                    <xdr:rowOff>9525</xdr:rowOff>
                  </to>
                </anchor>
              </controlPr>
            </control>
          </mc:Choice>
        </mc:AlternateContent>
        <mc:AlternateContent xmlns:mc="http://schemas.openxmlformats.org/markup-compatibility/2006">
          <mc:Choice Requires="x14">
            <control shapeId="90117" r:id="rId8" name="Option Button 5">
              <controlPr defaultSize="0" autoFill="0" autoLine="0" autoPict="0">
                <anchor moveWithCells="1">
                  <from>
                    <xdr:col>7</xdr:col>
                    <xdr:colOff>1838325</xdr:colOff>
                    <xdr:row>13</xdr:row>
                    <xdr:rowOff>85725</xdr:rowOff>
                  </from>
                  <to>
                    <xdr:col>7</xdr:col>
                    <xdr:colOff>3181350</xdr:colOff>
                    <xdr:row>15</xdr:row>
                    <xdr:rowOff>142875</xdr:rowOff>
                  </to>
                </anchor>
              </controlPr>
            </control>
          </mc:Choice>
        </mc:AlternateContent>
        <mc:AlternateContent xmlns:mc="http://schemas.openxmlformats.org/markup-compatibility/2006">
          <mc:Choice Requires="x14">
            <control shapeId="90118" r:id="rId9" name="Group Box 6">
              <controlPr defaultSize="0" autoFill="0" autoPict="0">
                <anchor moveWithCells="1">
                  <from>
                    <xdr:col>7</xdr:col>
                    <xdr:colOff>1543050</xdr:colOff>
                    <xdr:row>19</xdr:row>
                    <xdr:rowOff>85725</xdr:rowOff>
                  </from>
                  <to>
                    <xdr:col>7</xdr:col>
                    <xdr:colOff>3686175</xdr:colOff>
                    <xdr:row>31</xdr:row>
                    <xdr:rowOff>85725</xdr:rowOff>
                  </to>
                </anchor>
              </controlPr>
            </control>
          </mc:Choice>
        </mc:AlternateContent>
        <mc:AlternateContent xmlns:mc="http://schemas.openxmlformats.org/markup-compatibility/2006">
          <mc:Choice Requires="x14">
            <control shapeId="90119" r:id="rId10" name="Option Button 7">
              <controlPr defaultSize="0" autoFill="0" autoLine="0" autoPict="0">
                <anchor moveWithCells="1">
                  <from>
                    <xdr:col>7</xdr:col>
                    <xdr:colOff>1752600</xdr:colOff>
                    <xdr:row>20</xdr:row>
                    <xdr:rowOff>142875</xdr:rowOff>
                  </from>
                  <to>
                    <xdr:col>7</xdr:col>
                    <xdr:colOff>3343275</xdr:colOff>
                    <xdr:row>22</xdr:row>
                    <xdr:rowOff>76200</xdr:rowOff>
                  </to>
                </anchor>
              </controlPr>
            </control>
          </mc:Choice>
        </mc:AlternateContent>
        <mc:AlternateContent xmlns:mc="http://schemas.openxmlformats.org/markup-compatibility/2006">
          <mc:Choice Requires="x14">
            <control shapeId="90120" r:id="rId11" name="Option Button 8">
              <controlPr defaultSize="0" autoFill="0" autoLine="0" autoPict="0">
                <anchor moveWithCells="1">
                  <from>
                    <xdr:col>7</xdr:col>
                    <xdr:colOff>1733550</xdr:colOff>
                    <xdr:row>23</xdr:row>
                    <xdr:rowOff>95250</xdr:rowOff>
                  </from>
                  <to>
                    <xdr:col>7</xdr:col>
                    <xdr:colOff>3209925</xdr:colOff>
                    <xdr:row>25</xdr:row>
                    <xdr:rowOff>114300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
  <sheetViews>
    <sheetView rightToLeft="1" workbookViewId="0">
      <selection activeCell="A2" sqref="A2"/>
    </sheetView>
  </sheetViews>
  <sheetFormatPr defaultRowHeight="23.25"/>
  <cols>
    <col min="1" max="1" width="11.28515625" style="189" bestFit="1" customWidth="1"/>
    <col min="2" max="2" width="20" style="189" bestFit="1" customWidth="1"/>
    <col min="3" max="3" width="23.42578125" style="189" bestFit="1" customWidth="1"/>
    <col min="4" max="4" width="19" style="189" bestFit="1" customWidth="1"/>
    <col min="5" max="7" width="9.140625" style="189"/>
    <col min="8" max="8" width="3" style="189" customWidth="1"/>
    <col min="9" max="9" width="9.140625" style="189" customWidth="1"/>
    <col min="10" max="10" width="3" style="189" customWidth="1"/>
    <col min="11" max="11" width="14.7109375" style="189" bestFit="1" customWidth="1"/>
    <col min="12" max="12" width="7.140625" style="189" customWidth="1"/>
    <col min="13" max="13" width="4.7109375" style="189" customWidth="1"/>
    <col min="14" max="16384" width="9.140625" style="189"/>
  </cols>
  <sheetData>
    <row r="1" spans="1:13">
      <c r="A1" s="189" t="s">
        <v>526</v>
      </c>
      <c r="B1" s="189" t="s">
        <v>527</v>
      </c>
      <c r="C1" s="189" t="s">
        <v>528</v>
      </c>
      <c r="D1" s="189" t="s">
        <v>529</v>
      </c>
      <c r="H1" s="189">
        <v>3</v>
      </c>
      <c r="J1" s="189">
        <v>1</v>
      </c>
      <c r="K1" s="189" t="s">
        <v>530</v>
      </c>
      <c r="L1" s="280">
        <v>0.1</v>
      </c>
      <c r="M1" s="189">
        <v>36</v>
      </c>
    </row>
    <row r="2" spans="1:13">
      <c r="A2" s="280">
        <f>VLOOKUP(H1,J1:M3,3)</f>
        <v>0.12</v>
      </c>
      <c r="B2" s="189">
        <f>VLOOKUP(H1,J1:M3,4)</f>
        <v>60</v>
      </c>
      <c r="C2" s="281">
        <v>1000000</v>
      </c>
      <c r="D2" s="282">
        <f>PMT(A2/12,B2,C2)</f>
        <v>-22244.44768490177</v>
      </c>
      <c r="H2" s="189">
        <v>3</v>
      </c>
      <c r="J2" s="189">
        <v>2</v>
      </c>
      <c r="K2" s="189" t="s">
        <v>531</v>
      </c>
      <c r="L2" s="280">
        <v>0.11</v>
      </c>
      <c r="M2" s="189">
        <v>48</v>
      </c>
    </row>
    <row r="3" spans="1:13">
      <c r="J3" s="189">
        <v>3</v>
      </c>
      <c r="K3" s="189" t="s">
        <v>364</v>
      </c>
      <c r="L3" s="280">
        <v>0.12</v>
      </c>
      <c r="M3" s="189">
        <v>60</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9089" r:id="rId3" name="Group Box 1">
              <controlPr defaultSize="0" autoFill="0" autoPict="0">
                <anchor moveWithCells="1">
                  <from>
                    <xdr:col>2</xdr:col>
                    <xdr:colOff>228600</xdr:colOff>
                    <xdr:row>4</xdr:row>
                    <xdr:rowOff>66675</xdr:rowOff>
                  </from>
                  <to>
                    <xdr:col>2</xdr:col>
                    <xdr:colOff>1371600</xdr:colOff>
                    <xdr:row>8</xdr:row>
                    <xdr:rowOff>219075</xdr:rowOff>
                  </to>
                </anchor>
              </controlPr>
            </control>
          </mc:Choice>
        </mc:AlternateContent>
        <mc:AlternateContent xmlns:mc="http://schemas.openxmlformats.org/markup-compatibility/2006">
          <mc:Choice Requires="x14">
            <control shapeId="89090" r:id="rId4" name="Option Button 2">
              <controlPr defaultSize="0" autoFill="0" autoLine="0" autoPict="0">
                <anchor moveWithCells="1">
                  <from>
                    <xdr:col>2</xdr:col>
                    <xdr:colOff>304800</xdr:colOff>
                    <xdr:row>4</xdr:row>
                    <xdr:rowOff>180975</xdr:rowOff>
                  </from>
                  <to>
                    <xdr:col>2</xdr:col>
                    <xdr:colOff>1047750</xdr:colOff>
                    <xdr:row>5</xdr:row>
                    <xdr:rowOff>266700</xdr:rowOff>
                  </to>
                </anchor>
              </controlPr>
            </control>
          </mc:Choice>
        </mc:AlternateContent>
        <mc:AlternateContent xmlns:mc="http://schemas.openxmlformats.org/markup-compatibility/2006">
          <mc:Choice Requires="x14">
            <control shapeId="89091" r:id="rId5" name="Option Button 3">
              <controlPr defaultSize="0" autoFill="0" autoLine="0" autoPict="0">
                <anchor moveWithCells="1">
                  <from>
                    <xdr:col>2</xdr:col>
                    <xdr:colOff>304800</xdr:colOff>
                    <xdr:row>5</xdr:row>
                    <xdr:rowOff>219075</xdr:rowOff>
                  </from>
                  <to>
                    <xdr:col>2</xdr:col>
                    <xdr:colOff>781050</xdr:colOff>
                    <xdr:row>6</xdr:row>
                    <xdr:rowOff>285750</xdr:rowOff>
                  </to>
                </anchor>
              </controlPr>
            </control>
          </mc:Choice>
        </mc:AlternateContent>
        <mc:AlternateContent xmlns:mc="http://schemas.openxmlformats.org/markup-compatibility/2006">
          <mc:Choice Requires="x14">
            <control shapeId="89092" r:id="rId6" name="Option Button 4">
              <controlPr defaultSize="0" autoFill="0" autoLine="0" autoPict="0">
                <anchor moveWithCells="1">
                  <from>
                    <xdr:col>2</xdr:col>
                    <xdr:colOff>304800</xdr:colOff>
                    <xdr:row>6</xdr:row>
                    <xdr:rowOff>247650</xdr:rowOff>
                  </from>
                  <to>
                    <xdr:col>2</xdr:col>
                    <xdr:colOff>676275</xdr:colOff>
                    <xdr:row>8</xdr:row>
                    <xdr:rowOff>38100</xdr:rowOff>
                  </to>
                </anchor>
              </controlPr>
            </control>
          </mc:Choice>
        </mc:AlternateContent>
        <mc:AlternateContent xmlns:mc="http://schemas.openxmlformats.org/markup-compatibility/2006">
          <mc:Choice Requires="x14">
            <control shapeId="89093" r:id="rId7" name="Drop Down 5">
              <controlPr defaultSize="0" autoLine="0" autoPict="0">
                <anchor moveWithCells="1">
                  <from>
                    <xdr:col>3</xdr:col>
                    <xdr:colOff>38100</xdr:colOff>
                    <xdr:row>4</xdr:row>
                    <xdr:rowOff>47625</xdr:rowOff>
                  </from>
                  <to>
                    <xdr:col>4</xdr:col>
                    <xdr:colOff>28575</xdr:colOff>
                    <xdr:row>4</xdr:row>
                    <xdr:rowOff>285750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
  <sheetViews>
    <sheetView workbookViewId="0">
      <selection activeCell="G12" sqref="G12"/>
    </sheetView>
  </sheetViews>
  <sheetFormatPr defaultRowHeight="15"/>
  <cols>
    <col min="15" max="15" width="43" bestFit="1" customWidth="1"/>
  </cols>
  <sheetData>
    <row r="1" spans="1:15">
      <c r="B1">
        <v>1</v>
      </c>
      <c r="C1">
        <v>2</v>
      </c>
      <c r="D1">
        <v>3</v>
      </c>
      <c r="E1">
        <v>4</v>
      </c>
      <c r="F1">
        <v>5</v>
      </c>
      <c r="G1">
        <v>6</v>
      </c>
      <c r="H1">
        <v>7</v>
      </c>
      <c r="I1">
        <v>8</v>
      </c>
      <c r="J1">
        <v>9</v>
      </c>
    </row>
    <row r="2" spans="1:15">
      <c r="A2">
        <v>1</v>
      </c>
      <c r="B2" s="42"/>
      <c r="C2" s="42"/>
      <c r="D2" s="42"/>
      <c r="E2" s="42"/>
      <c r="F2" s="42"/>
      <c r="G2" s="42"/>
      <c r="H2" s="42"/>
      <c r="I2" s="42"/>
      <c r="J2" s="42"/>
    </row>
    <row r="3" spans="1:15">
      <c r="A3">
        <v>2</v>
      </c>
      <c r="B3" s="42"/>
      <c r="C3" s="42"/>
      <c r="D3" s="42"/>
      <c r="E3" s="42"/>
      <c r="F3" s="42"/>
      <c r="G3" s="42"/>
      <c r="H3" s="42"/>
      <c r="I3" s="42"/>
      <c r="J3" s="42"/>
    </row>
    <row r="4" spans="1:15">
      <c r="A4">
        <v>3</v>
      </c>
      <c r="B4" s="42"/>
      <c r="C4" s="42"/>
      <c r="D4" s="42"/>
      <c r="E4" s="42"/>
      <c r="F4" s="42"/>
      <c r="G4" s="42"/>
      <c r="H4" s="42"/>
      <c r="I4" s="42"/>
      <c r="J4" s="42"/>
    </row>
    <row r="5" spans="1:15">
      <c r="A5">
        <v>4</v>
      </c>
      <c r="B5" s="42"/>
      <c r="C5" s="42"/>
      <c r="D5" s="42"/>
      <c r="E5" s="42"/>
      <c r="F5" s="42"/>
      <c r="G5" s="42"/>
      <c r="H5" s="42"/>
      <c r="I5" s="42"/>
      <c r="J5" s="42"/>
      <c r="O5" t="s">
        <v>525</v>
      </c>
    </row>
    <row r="6" spans="1:15">
      <c r="A6">
        <v>5</v>
      </c>
      <c r="B6" s="42"/>
      <c r="C6" s="42"/>
      <c r="D6" s="42"/>
      <c r="E6" s="42"/>
      <c r="F6" s="42"/>
      <c r="G6" s="42"/>
      <c r="H6" s="42"/>
      <c r="I6" s="42"/>
      <c r="J6" s="42"/>
    </row>
    <row r="7" spans="1:15">
      <c r="A7">
        <v>6</v>
      </c>
      <c r="B7" s="42"/>
      <c r="C7" s="42"/>
      <c r="D7" s="42"/>
      <c r="E7" s="42"/>
      <c r="F7" s="42"/>
      <c r="G7" s="42"/>
      <c r="H7" s="42"/>
      <c r="I7" s="42"/>
      <c r="J7" s="42"/>
    </row>
    <row r="8" spans="1:15">
      <c r="A8">
        <v>7</v>
      </c>
      <c r="B8" s="42"/>
      <c r="C8" s="42"/>
      <c r="D8" s="42"/>
      <c r="E8" s="42"/>
      <c r="F8" s="42"/>
      <c r="G8" s="42"/>
      <c r="H8" s="42"/>
      <c r="I8" s="42"/>
      <c r="J8" s="42"/>
    </row>
    <row r="9" spans="1:15">
      <c r="A9">
        <v>8</v>
      </c>
      <c r="B9" s="42"/>
      <c r="C9" s="42"/>
      <c r="D9" s="42"/>
      <c r="E9" s="42"/>
      <c r="F9" s="42"/>
      <c r="G9" s="42"/>
      <c r="H9" s="42"/>
      <c r="I9" s="42"/>
      <c r="J9" s="42"/>
    </row>
    <row r="10" spans="1:15">
      <c r="A10">
        <v>9</v>
      </c>
      <c r="B10" s="42"/>
      <c r="C10" s="42"/>
      <c r="D10" s="42"/>
      <c r="E10" s="42"/>
      <c r="F10" s="42"/>
      <c r="G10" s="42"/>
      <c r="H10" s="42"/>
      <c r="I10" s="42"/>
      <c r="J10" s="42"/>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R1895"/>
  <sheetViews>
    <sheetView zoomScale="82" zoomScaleNormal="82" workbookViewId="0">
      <selection activeCell="K4" sqref="K4"/>
    </sheetView>
  </sheetViews>
  <sheetFormatPr defaultRowHeight="12.75"/>
  <cols>
    <col min="1" max="1" width="15.140625" style="270" bestFit="1" customWidth="1"/>
    <col min="2" max="2" width="9.140625" style="270" customWidth="1"/>
    <col min="3" max="3" width="10.5703125" style="270" bestFit="1" customWidth="1"/>
    <col min="4" max="4" width="13" style="270" bestFit="1" customWidth="1"/>
    <col min="5" max="5" width="20.28515625" style="270" customWidth="1"/>
    <col min="6" max="6" width="17.42578125" style="271" bestFit="1" customWidth="1"/>
    <col min="7" max="7" width="9.7109375" style="270" bestFit="1" customWidth="1"/>
    <col min="8" max="8" width="9.7109375" style="272" customWidth="1"/>
    <col min="9" max="9" width="6.42578125" style="270" customWidth="1"/>
    <col min="10" max="10" width="9.42578125" style="270" customWidth="1"/>
    <col min="11" max="11" width="9.140625" style="270"/>
    <col min="12" max="12" width="14.85546875" style="270" customWidth="1"/>
    <col min="13" max="13" width="19.5703125" style="270" customWidth="1"/>
    <col min="14" max="14" width="9.140625" style="270"/>
    <col min="15" max="16" width="9.140625" style="270" customWidth="1"/>
    <col min="17" max="17" width="14.140625" style="270" customWidth="1"/>
    <col min="18" max="18" width="9.140625" style="270" customWidth="1"/>
    <col min="19" max="16384" width="9.140625" style="270"/>
  </cols>
  <sheetData>
    <row r="3" spans="1:17">
      <c r="P3" s="270" t="b">
        <v>1</v>
      </c>
      <c r="Q3" s="270" t="b">
        <v>1</v>
      </c>
    </row>
    <row r="4" spans="1:17">
      <c r="A4" s="273" t="s">
        <v>0</v>
      </c>
      <c r="B4" s="273" t="s">
        <v>484</v>
      </c>
      <c r="C4" s="273" t="s">
        <v>218</v>
      </c>
      <c r="D4" s="273" t="s">
        <v>396</v>
      </c>
      <c r="E4" s="273" t="s">
        <v>3</v>
      </c>
      <c r="F4" s="274" t="s">
        <v>507</v>
      </c>
      <c r="G4" s="273" t="s">
        <v>483</v>
      </c>
      <c r="H4" s="275"/>
      <c r="P4" s="270" t="b">
        <v>1</v>
      </c>
      <c r="Q4" s="270" t="b">
        <v>1</v>
      </c>
    </row>
    <row r="5" spans="1:17">
      <c r="A5" s="273">
        <v>1</v>
      </c>
      <c r="B5" s="273" t="s">
        <v>508</v>
      </c>
      <c r="C5" s="276">
        <v>38078</v>
      </c>
      <c r="D5" s="273" t="s">
        <v>509</v>
      </c>
      <c r="E5" s="277">
        <v>45</v>
      </c>
      <c r="F5" s="274">
        <v>405000000</v>
      </c>
      <c r="G5" s="273" t="s">
        <v>494</v>
      </c>
      <c r="H5" s="275"/>
      <c r="P5" s="270" t="b">
        <v>1</v>
      </c>
      <c r="Q5" s="270" t="b">
        <v>1</v>
      </c>
    </row>
    <row r="6" spans="1:17">
      <c r="A6" s="273">
        <v>2</v>
      </c>
      <c r="B6" s="273" t="s">
        <v>510</v>
      </c>
      <c r="C6" s="276">
        <v>38056</v>
      </c>
      <c r="D6" s="273" t="s">
        <v>511</v>
      </c>
      <c r="E6" s="277">
        <v>50</v>
      </c>
      <c r="F6" s="274">
        <v>3000000000</v>
      </c>
      <c r="G6" s="273" t="s">
        <v>512</v>
      </c>
      <c r="H6" s="275"/>
      <c r="P6" s="270" t="b">
        <v>1</v>
      </c>
      <c r="Q6" s="270" t="b">
        <v>1</v>
      </c>
    </row>
    <row r="7" spans="1:17">
      <c r="A7" s="273">
        <v>3</v>
      </c>
      <c r="B7" s="273" t="s">
        <v>513</v>
      </c>
      <c r="C7" s="276">
        <v>38408</v>
      </c>
      <c r="D7" s="273" t="s">
        <v>514</v>
      </c>
      <c r="E7" s="277">
        <v>9</v>
      </c>
      <c r="F7" s="274">
        <v>16200000</v>
      </c>
      <c r="G7" s="273" t="s">
        <v>512</v>
      </c>
      <c r="H7" s="275"/>
      <c r="Q7" s="270" t="b">
        <v>1</v>
      </c>
    </row>
    <row r="8" spans="1:17">
      <c r="A8" s="273">
        <v>4</v>
      </c>
      <c r="B8" s="273" t="s">
        <v>510</v>
      </c>
      <c r="C8" s="276">
        <v>38859</v>
      </c>
      <c r="D8" s="273" t="s">
        <v>509</v>
      </c>
      <c r="E8" s="277">
        <v>55</v>
      </c>
      <c r="F8" s="274">
        <v>605000000</v>
      </c>
      <c r="G8" s="273" t="s">
        <v>490</v>
      </c>
      <c r="H8" s="275"/>
    </row>
    <row r="9" spans="1:17">
      <c r="A9" s="273">
        <v>5</v>
      </c>
      <c r="B9" s="273" t="s">
        <v>515</v>
      </c>
      <c r="C9" s="276">
        <v>38155</v>
      </c>
      <c r="D9" s="273" t="s">
        <v>509</v>
      </c>
      <c r="E9" s="277">
        <v>43</v>
      </c>
      <c r="F9" s="274">
        <v>369800000</v>
      </c>
      <c r="G9" s="273" t="s">
        <v>512</v>
      </c>
      <c r="H9" s="275"/>
    </row>
    <row r="10" spans="1:17">
      <c r="A10" s="273">
        <v>6</v>
      </c>
      <c r="B10" s="273" t="s">
        <v>516</v>
      </c>
      <c r="C10" s="276">
        <v>38683</v>
      </c>
      <c r="D10" s="273" t="s">
        <v>517</v>
      </c>
      <c r="E10" s="277">
        <v>58</v>
      </c>
      <c r="F10" s="274">
        <v>1682000000</v>
      </c>
      <c r="G10" s="273" t="s">
        <v>512</v>
      </c>
      <c r="H10" s="275"/>
    </row>
    <row r="11" spans="1:17">
      <c r="A11" s="273">
        <v>7</v>
      </c>
      <c r="B11" s="273" t="s">
        <v>518</v>
      </c>
      <c r="C11" s="276">
        <v>38067</v>
      </c>
      <c r="D11" s="273" t="s">
        <v>517</v>
      </c>
      <c r="E11" s="277">
        <v>8</v>
      </c>
      <c r="F11" s="274">
        <v>32000000</v>
      </c>
      <c r="G11" s="273" t="s">
        <v>512</v>
      </c>
      <c r="H11" s="275"/>
    </row>
    <row r="12" spans="1:17">
      <c r="A12" s="273">
        <v>8</v>
      </c>
      <c r="B12" s="273" t="s">
        <v>516</v>
      </c>
      <c r="C12" s="276">
        <v>39068</v>
      </c>
      <c r="D12" s="273" t="s">
        <v>509</v>
      </c>
      <c r="E12" s="277">
        <v>72</v>
      </c>
      <c r="F12" s="274">
        <v>1036800000</v>
      </c>
      <c r="G12" s="273" t="s">
        <v>512</v>
      </c>
      <c r="H12" s="275"/>
    </row>
    <row r="13" spans="1:17">
      <c r="A13" s="273">
        <v>9</v>
      </c>
      <c r="B13" s="273" t="s">
        <v>513</v>
      </c>
      <c r="C13" s="276">
        <v>38903</v>
      </c>
      <c r="D13" s="273" t="s">
        <v>517</v>
      </c>
      <c r="E13" s="277">
        <v>75</v>
      </c>
      <c r="F13" s="274">
        <v>2812500000</v>
      </c>
      <c r="G13" s="273" t="s">
        <v>494</v>
      </c>
      <c r="H13" s="275"/>
    </row>
    <row r="14" spans="1:17">
      <c r="A14" s="273">
        <v>10</v>
      </c>
      <c r="B14" s="273" t="s">
        <v>508</v>
      </c>
      <c r="C14" s="276">
        <v>38936</v>
      </c>
      <c r="D14" s="273" t="s">
        <v>509</v>
      </c>
      <c r="E14" s="277">
        <v>24</v>
      </c>
      <c r="F14" s="274">
        <v>115200000</v>
      </c>
      <c r="G14" s="273" t="s">
        <v>487</v>
      </c>
      <c r="H14" s="275"/>
    </row>
    <row r="15" spans="1:17">
      <c r="A15" s="273">
        <v>11</v>
      </c>
      <c r="B15" s="273" t="s">
        <v>513</v>
      </c>
      <c r="C15" s="276">
        <v>38320</v>
      </c>
      <c r="D15" s="273" t="s">
        <v>519</v>
      </c>
      <c r="E15" s="277">
        <v>43</v>
      </c>
      <c r="F15" s="274">
        <v>1849000000</v>
      </c>
      <c r="G15" s="273" t="s">
        <v>487</v>
      </c>
      <c r="H15" s="275"/>
    </row>
    <row r="16" spans="1:17">
      <c r="A16" s="273">
        <v>12</v>
      </c>
      <c r="B16" s="273" t="s">
        <v>513</v>
      </c>
      <c r="C16" s="276">
        <v>38309</v>
      </c>
      <c r="D16" s="273" t="s">
        <v>509</v>
      </c>
      <c r="E16" s="277">
        <v>23</v>
      </c>
      <c r="F16" s="274">
        <v>105800000</v>
      </c>
      <c r="G16" s="273" t="s">
        <v>490</v>
      </c>
      <c r="H16" s="275"/>
    </row>
    <row r="17" spans="1:18">
      <c r="A17" s="273">
        <v>13</v>
      </c>
      <c r="B17" s="273" t="s">
        <v>520</v>
      </c>
      <c r="C17" s="276">
        <v>38595</v>
      </c>
      <c r="D17" s="273" t="s">
        <v>509</v>
      </c>
      <c r="E17" s="277">
        <v>49</v>
      </c>
      <c r="F17" s="274">
        <v>480200000</v>
      </c>
      <c r="G17" s="273" t="s">
        <v>490</v>
      </c>
      <c r="H17" s="275"/>
    </row>
    <row r="18" spans="1:18">
      <c r="A18" s="273">
        <v>14</v>
      </c>
      <c r="B18" s="273" t="s">
        <v>510</v>
      </c>
      <c r="C18" s="276">
        <v>38353</v>
      </c>
      <c r="D18" s="273" t="s">
        <v>517</v>
      </c>
      <c r="E18" s="277">
        <v>18</v>
      </c>
      <c r="F18" s="274">
        <v>162000000</v>
      </c>
      <c r="G18" s="273" t="s">
        <v>494</v>
      </c>
      <c r="H18" s="275"/>
    </row>
    <row r="19" spans="1:18">
      <c r="A19" s="273">
        <v>15</v>
      </c>
      <c r="B19" s="273" t="s">
        <v>515</v>
      </c>
      <c r="C19" s="276">
        <v>38980</v>
      </c>
      <c r="D19" s="273" t="s">
        <v>511</v>
      </c>
      <c r="E19" s="277">
        <v>-8</v>
      </c>
      <c r="F19" s="274">
        <v>76800000</v>
      </c>
      <c r="G19" s="273" t="s">
        <v>487</v>
      </c>
      <c r="H19" s="275"/>
      <c r="P19" s="270" t="s">
        <v>483</v>
      </c>
      <c r="Q19" s="270" t="s">
        <v>396</v>
      </c>
      <c r="R19" s="270" t="s">
        <v>521</v>
      </c>
    </row>
    <row r="20" spans="1:18">
      <c r="A20" s="273">
        <v>16</v>
      </c>
      <c r="B20" s="273" t="s">
        <v>520</v>
      </c>
      <c r="C20" s="276">
        <v>38089</v>
      </c>
      <c r="D20" s="273" t="s">
        <v>519</v>
      </c>
      <c r="E20" s="277">
        <v>45</v>
      </c>
      <c r="F20" s="274">
        <v>2025000000</v>
      </c>
      <c r="G20" s="273" t="s">
        <v>487</v>
      </c>
      <c r="H20" s="270"/>
      <c r="P20" s="270" t="str">
        <f>IF($P$3=TRUE,"مرکز"," ")</f>
        <v>مرکز</v>
      </c>
      <c r="Q20" s="270" t="str">
        <f>IF(Q3=TRUE,"سیم کارت دیتا"," ")</f>
        <v>سیم کارت دیتا</v>
      </c>
      <c r="R20" s="270">
        <f t="shared" ref="R20:R39" si="0">SUMIFS(تعداد,شعبه,P20,محصول,Q20)</f>
        <v>2375</v>
      </c>
    </row>
    <row r="21" spans="1:18">
      <c r="A21" s="273">
        <v>17</v>
      </c>
      <c r="B21" s="273" t="s">
        <v>516</v>
      </c>
      <c r="C21" s="276">
        <v>38837</v>
      </c>
      <c r="D21" s="273" t="s">
        <v>519</v>
      </c>
      <c r="E21" s="277">
        <v>66</v>
      </c>
      <c r="F21" s="274">
        <v>4356000000</v>
      </c>
      <c r="G21" s="273" t="s">
        <v>494</v>
      </c>
      <c r="H21" s="270"/>
      <c r="P21" s="270" t="str">
        <f t="shared" ref="P21:P24" si="1">IF($P$3=TRUE,"مرکز"," ")</f>
        <v>مرکز</v>
      </c>
      <c r="Q21" s="270" t="str">
        <f>IF(Q4=TRUE,"سیم کارت اعتباری"," ")</f>
        <v>سیم کارت اعتباری</v>
      </c>
      <c r="R21" s="270">
        <f t="shared" si="0"/>
        <v>3392</v>
      </c>
    </row>
    <row r="22" spans="1:18">
      <c r="A22" s="273">
        <v>18</v>
      </c>
      <c r="B22" s="273" t="s">
        <v>522</v>
      </c>
      <c r="C22" s="276">
        <v>38595</v>
      </c>
      <c r="D22" s="273" t="s">
        <v>509</v>
      </c>
      <c r="E22" s="277">
        <v>88</v>
      </c>
      <c r="F22" s="274">
        <v>1548800000</v>
      </c>
      <c r="G22" s="273" t="s">
        <v>512</v>
      </c>
      <c r="H22" s="270"/>
      <c r="P22" s="270" t="str">
        <f t="shared" si="1"/>
        <v>مرکز</v>
      </c>
      <c r="Q22" s="270" t="str">
        <f>IF(Q5=TRUE,"سیم کارت دایمی"," ")</f>
        <v>سیم کارت دایمی</v>
      </c>
      <c r="R22" s="270">
        <f t="shared" si="0"/>
        <v>3977</v>
      </c>
    </row>
    <row r="23" spans="1:18">
      <c r="A23" s="273">
        <v>19</v>
      </c>
      <c r="B23" s="273" t="s">
        <v>522</v>
      </c>
      <c r="C23" s="276">
        <v>38287</v>
      </c>
      <c r="D23" s="273" t="s">
        <v>517</v>
      </c>
      <c r="E23" s="277">
        <v>78</v>
      </c>
      <c r="F23" s="274">
        <v>3042000000</v>
      </c>
      <c r="G23" s="273" t="s">
        <v>494</v>
      </c>
      <c r="H23" s="270"/>
      <c r="P23" s="270" t="str">
        <f t="shared" si="1"/>
        <v>مرکز</v>
      </c>
      <c r="Q23" s="270" t="str">
        <f>IF(Q6=TRUE,"دانگل"," ")</f>
        <v>دانگل</v>
      </c>
      <c r="R23" s="270">
        <f t="shared" si="0"/>
        <v>4258</v>
      </c>
    </row>
    <row r="24" spans="1:18">
      <c r="A24" s="273">
        <v>20</v>
      </c>
      <c r="B24" s="273" t="s">
        <v>515</v>
      </c>
      <c r="C24" s="276">
        <v>38683</v>
      </c>
      <c r="D24" s="273" t="s">
        <v>509</v>
      </c>
      <c r="E24" s="277">
        <v>57</v>
      </c>
      <c r="F24" s="274">
        <v>649800000</v>
      </c>
      <c r="G24" s="273" t="s">
        <v>512</v>
      </c>
      <c r="H24" s="270"/>
      <c r="P24" s="270" t="str">
        <f t="shared" si="1"/>
        <v>مرکز</v>
      </c>
      <c r="Q24" s="270" t="str">
        <f>IF(Q7=TRUE,"رای فای"," ")</f>
        <v>رای فای</v>
      </c>
      <c r="R24" s="270">
        <f t="shared" si="0"/>
        <v>3983</v>
      </c>
    </row>
    <row r="25" spans="1:18">
      <c r="A25" s="273">
        <v>21</v>
      </c>
      <c r="B25" s="273" t="s">
        <v>515</v>
      </c>
      <c r="C25" s="276">
        <v>38870</v>
      </c>
      <c r="D25" s="273" t="s">
        <v>519</v>
      </c>
      <c r="E25" s="277">
        <v>12</v>
      </c>
      <c r="F25" s="274">
        <v>144000000</v>
      </c>
      <c r="G25" s="273" t="s">
        <v>490</v>
      </c>
      <c r="H25" s="270"/>
      <c r="P25" s="270" t="str">
        <f>IF($P$4=TRUE,"جنوب"," ")</f>
        <v>جنوب</v>
      </c>
      <c r="Q25" s="270" t="str">
        <f>IF(Q3=TRUE,"سیم کارت دیتا"," ")</f>
        <v>سیم کارت دیتا</v>
      </c>
      <c r="R25" s="270">
        <f t="shared" si="0"/>
        <v>2085</v>
      </c>
    </row>
    <row r="26" spans="1:18">
      <c r="A26" s="273">
        <v>22</v>
      </c>
      <c r="B26" s="273" t="s">
        <v>508</v>
      </c>
      <c r="C26" s="276">
        <v>38254</v>
      </c>
      <c r="D26" s="273" t="s">
        <v>517</v>
      </c>
      <c r="E26" s="277">
        <v>28</v>
      </c>
      <c r="F26" s="274">
        <v>392000000</v>
      </c>
      <c r="G26" s="273" t="s">
        <v>512</v>
      </c>
      <c r="H26" s="270"/>
      <c r="P26" s="270" t="str">
        <f t="shared" ref="P26:P29" si="2">IF($P$4=TRUE,"جنوب"," ")</f>
        <v>جنوب</v>
      </c>
      <c r="Q26" s="270" t="str">
        <f>IF(Q4=TRUE,"سیم کارت اعتباری"," ")</f>
        <v>سیم کارت اعتباری</v>
      </c>
      <c r="R26" s="270">
        <f t="shared" si="0"/>
        <v>4540</v>
      </c>
    </row>
    <row r="27" spans="1:18">
      <c r="A27" s="273">
        <v>23</v>
      </c>
      <c r="B27" s="273" t="s">
        <v>516</v>
      </c>
      <c r="C27" s="276">
        <v>38749</v>
      </c>
      <c r="D27" s="273" t="s">
        <v>519</v>
      </c>
      <c r="E27" s="277">
        <v>25</v>
      </c>
      <c r="F27" s="274">
        <v>625000000</v>
      </c>
      <c r="G27" s="273" t="s">
        <v>512</v>
      </c>
      <c r="H27" s="270"/>
      <c r="P27" s="270" t="str">
        <f t="shared" si="2"/>
        <v>جنوب</v>
      </c>
      <c r="Q27" s="270" t="str">
        <f>IF(Q5=TRUE,"سیم کارت دایمی"," ")</f>
        <v>سیم کارت دایمی</v>
      </c>
      <c r="R27" s="270">
        <f t="shared" si="0"/>
        <v>5397</v>
      </c>
    </row>
    <row r="28" spans="1:18">
      <c r="A28" s="273">
        <v>26</v>
      </c>
      <c r="B28" s="273" t="s">
        <v>520</v>
      </c>
      <c r="C28" s="276">
        <v>39057</v>
      </c>
      <c r="D28" s="273" t="s">
        <v>509</v>
      </c>
      <c r="E28" s="277">
        <v>24</v>
      </c>
      <c r="F28" s="274">
        <v>115200000</v>
      </c>
      <c r="G28" s="273" t="s">
        <v>490</v>
      </c>
      <c r="H28" s="270"/>
      <c r="P28" s="270" t="str">
        <f t="shared" si="2"/>
        <v>جنوب</v>
      </c>
      <c r="Q28" s="270" t="str">
        <f>IF(Q6=TRUE,"دانگل"," ")</f>
        <v>دانگل</v>
      </c>
      <c r="R28" s="270">
        <f t="shared" si="0"/>
        <v>4501</v>
      </c>
    </row>
    <row r="29" spans="1:18">
      <c r="A29" s="273">
        <v>27</v>
      </c>
      <c r="B29" s="273" t="s">
        <v>522</v>
      </c>
      <c r="C29" s="276">
        <v>38089</v>
      </c>
      <c r="D29" s="273" t="s">
        <v>514</v>
      </c>
      <c r="E29" s="277">
        <v>38</v>
      </c>
      <c r="F29" s="274">
        <v>288800000</v>
      </c>
      <c r="G29" s="273" t="s">
        <v>512</v>
      </c>
      <c r="H29" s="270"/>
      <c r="P29" s="270" t="str">
        <f t="shared" si="2"/>
        <v>جنوب</v>
      </c>
      <c r="Q29" s="270" t="str">
        <f>IF(Q7=TRUE,"رای فای"," ")</f>
        <v>رای فای</v>
      </c>
      <c r="R29" s="270">
        <f t="shared" si="0"/>
        <v>4560</v>
      </c>
    </row>
    <row r="30" spans="1:18">
      <c r="A30" s="273">
        <v>28</v>
      </c>
      <c r="B30" s="273" t="s">
        <v>518</v>
      </c>
      <c r="C30" s="276">
        <v>38617</v>
      </c>
      <c r="D30" s="273" t="s">
        <v>511</v>
      </c>
      <c r="E30" s="277">
        <v>77</v>
      </c>
      <c r="F30" s="274">
        <v>7114800000</v>
      </c>
      <c r="G30" s="273" t="s">
        <v>512</v>
      </c>
      <c r="H30" s="270"/>
      <c r="P30" s="270" t="str">
        <f>IF($P$5=TRUE,"غرب"," ")</f>
        <v>غرب</v>
      </c>
      <c r="Q30" s="270" t="str">
        <f>IF(Q3=TRUE,"سیم کارت دیتا"," ")</f>
        <v>سیم کارت دیتا</v>
      </c>
      <c r="R30" s="270">
        <f t="shared" si="0"/>
        <v>2441</v>
      </c>
    </row>
    <row r="31" spans="1:18">
      <c r="A31" s="273">
        <v>32</v>
      </c>
      <c r="B31" s="273" t="s">
        <v>518</v>
      </c>
      <c r="C31" s="276">
        <v>38804</v>
      </c>
      <c r="D31" s="273" t="s">
        <v>509</v>
      </c>
      <c r="E31" s="277">
        <v>53</v>
      </c>
      <c r="F31" s="274">
        <v>561800000</v>
      </c>
      <c r="G31" s="273" t="s">
        <v>512</v>
      </c>
      <c r="H31" s="270"/>
      <c r="P31" s="270" t="str">
        <f t="shared" ref="P31:P33" si="3">IF($P$5=TRUE,"غرب"," ")</f>
        <v>غرب</v>
      </c>
      <c r="Q31" s="270" t="str">
        <f>IF(Q4=TRUE,"سیم کارت اعتباری"," ")</f>
        <v>سیم کارت اعتباری</v>
      </c>
      <c r="R31" s="270">
        <f t="shared" si="0"/>
        <v>4611</v>
      </c>
    </row>
    <row r="32" spans="1:18">
      <c r="A32" s="273">
        <v>33</v>
      </c>
      <c r="B32" s="273" t="s">
        <v>523</v>
      </c>
      <c r="C32" s="276">
        <v>38155</v>
      </c>
      <c r="D32" s="273" t="s">
        <v>519</v>
      </c>
      <c r="E32" s="277">
        <v>41</v>
      </c>
      <c r="F32" s="274">
        <v>1681000000</v>
      </c>
      <c r="G32" s="273" t="s">
        <v>490</v>
      </c>
      <c r="H32" s="270"/>
      <c r="P32" s="270" t="str">
        <f t="shared" si="3"/>
        <v>غرب</v>
      </c>
      <c r="Q32" s="270" t="str">
        <f>IF(Q5=TRUE,"سیم کارت دایمی"," ")</f>
        <v>سیم کارت دایمی</v>
      </c>
      <c r="R32" s="270">
        <f t="shared" si="0"/>
        <v>4655</v>
      </c>
    </row>
    <row r="33" spans="1:18">
      <c r="A33" s="273">
        <v>34</v>
      </c>
      <c r="B33" s="273" t="s">
        <v>515</v>
      </c>
      <c r="C33" s="276">
        <v>38969</v>
      </c>
      <c r="D33" s="273" t="s">
        <v>519</v>
      </c>
      <c r="E33" s="277">
        <v>19</v>
      </c>
      <c r="F33" s="274">
        <v>361000000</v>
      </c>
      <c r="G33" s="273" t="s">
        <v>490</v>
      </c>
      <c r="H33" s="270"/>
      <c r="P33" s="270" t="str">
        <f t="shared" si="3"/>
        <v>غرب</v>
      </c>
      <c r="Q33" s="270" t="str">
        <f>IF(Q6=TRUE,"دانگل"," ")</f>
        <v>دانگل</v>
      </c>
      <c r="R33" s="270">
        <f t="shared" si="0"/>
        <v>4742</v>
      </c>
    </row>
    <row r="34" spans="1:18">
      <c r="A34" s="273">
        <v>39</v>
      </c>
      <c r="B34" s="273" t="s">
        <v>523</v>
      </c>
      <c r="C34" s="276">
        <v>38771</v>
      </c>
      <c r="D34" s="273" t="s">
        <v>511</v>
      </c>
      <c r="E34" s="277">
        <v>-9</v>
      </c>
      <c r="F34" s="274">
        <v>97200000</v>
      </c>
      <c r="G34" s="273" t="s">
        <v>490</v>
      </c>
      <c r="H34" s="270"/>
      <c r="P34" s="270" t="str">
        <f>IF($P$5=TRUE,"غرب"," ")</f>
        <v>غرب</v>
      </c>
      <c r="Q34" s="270" t="str">
        <f>IF(Q7=TRUE,"رای فای"," ")</f>
        <v>رای فای</v>
      </c>
      <c r="R34" s="270">
        <f t="shared" si="0"/>
        <v>4372</v>
      </c>
    </row>
    <row r="35" spans="1:18" ht="18">
      <c r="A35" s="273">
        <v>40</v>
      </c>
      <c r="B35" s="273" t="s">
        <v>510</v>
      </c>
      <c r="C35" s="276">
        <v>38892</v>
      </c>
      <c r="D35" s="273" t="s">
        <v>511</v>
      </c>
      <c r="E35" s="277">
        <v>38</v>
      </c>
      <c r="F35" s="274">
        <v>1732800000</v>
      </c>
      <c r="G35" s="273" t="s">
        <v>494</v>
      </c>
      <c r="H35" s="270"/>
      <c r="J35" s="338" t="s">
        <v>524</v>
      </c>
      <c r="K35" s="338"/>
      <c r="L35" s="338"/>
      <c r="M35" s="338"/>
      <c r="P35" s="270" t="str">
        <f>IF($P$6=TRUE,"شرق"," ")</f>
        <v>شرق</v>
      </c>
      <c r="Q35" s="270" t="str">
        <f>IF(Q3=TRUE,"سیم کارت دیتا"," ")</f>
        <v>سیم کارت دیتا</v>
      </c>
      <c r="R35" s="270">
        <f t="shared" si="0"/>
        <v>1922</v>
      </c>
    </row>
    <row r="36" spans="1:18" ht="18">
      <c r="A36" s="273">
        <v>41</v>
      </c>
      <c r="B36" s="273" t="s">
        <v>520</v>
      </c>
      <c r="C36" s="276">
        <v>38023</v>
      </c>
      <c r="D36" s="273" t="s">
        <v>517</v>
      </c>
      <c r="E36" s="277">
        <v>25</v>
      </c>
      <c r="F36" s="274">
        <v>312500000</v>
      </c>
      <c r="G36" s="273" t="s">
        <v>494</v>
      </c>
      <c r="H36" s="275"/>
      <c r="J36" s="278"/>
      <c r="K36" s="278"/>
      <c r="L36" s="279">
        <f>SUM(R20:R39)</f>
        <v>78707</v>
      </c>
      <c r="M36" s="278"/>
      <c r="P36" s="270" t="str">
        <f t="shared" ref="P36:P39" si="4">IF($P$6=TRUE,"شرق"," ")</f>
        <v>شرق</v>
      </c>
      <c r="Q36" s="270" t="str">
        <f>IF(Q4=TRUE,"سیم کارت اعتباری"," ")</f>
        <v>سیم کارت اعتباری</v>
      </c>
      <c r="R36" s="270">
        <f t="shared" si="0"/>
        <v>3782</v>
      </c>
    </row>
    <row r="37" spans="1:18">
      <c r="A37" s="273">
        <v>42</v>
      </c>
      <c r="B37" s="273" t="s">
        <v>520</v>
      </c>
      <c r="C37" s="276">
        <v>38452</v>
      </c>
      <c r="D37" s="273" t="s">
        <v>519</v>
      </c>
      <c r="E37" s="277">
        <v>19</v>
      </c>
      <c r="F37" s="274">
        <v>361000000</v>
      </c>
      <c r="G37" s="273" t="s">
        <v>512</v>
      </c>
      <c r="H37" s="275"/>
      <c r="P37" s="270" t="str">
        <f t="shared" si="4"/>
        <v>شرق</v>
      </c>
      <c r="Q37" s="270" t="str">
        <f>IF(Q5=TRUE,"سیم کارت دایمی"," ")</f>
        <v>سیم کارت دایمی</v>
      </c>
      <c r="R37" s="270">
        <f t="shared" si="0"/>
        <v>3998</v>
      </c>
    </row>
    <row r="38" spans="1:18">
      <c r="A38" s="273">
        <v>43</v>
      </c>
      <c r="B38" s="273" t="s">
        <v>508</v>
      </c>
      <c r="C38" s="276">
        <v>38078</v>
      </c>
      <c r="D38" s="273" t="s">
        <v>511</v>
      </c>
      <c r="E38" s="277">
        <v>86</v>
      </c>
      <c r="F38" s="274">
        <v>8875200000</v>
      </c>
      <c r="G38" s="273" t="s">
        <v>490</v>
      </c>
      <c r="H38" s="275"/>
      <c r="P38" s="270" t="str">
        <f t="shared" si="4"/>
        <v>شرق</v>
      </c>
      <c r="Q38" s="270" t="str">
        <f>IF(Q6=TRUE,"دانگل"," ")</f>
        <v>دانگل</v>
      </c>
      <c r="R38" s="270">
        <f t="shared" si="0"/>
        <v>5004</v>
      </c>
    </row>
    <row r="39" spans="1:18">
      <c r="A39" s="273">
        <v>44</v>
      </c>
      <c r="B39" s="273" t="s">
        <v>516</v>
      </c>
      <c r="C39" s="276">
        <v>38144</v>
      </c>
      <c r="D39" s="273" t="s">
        <v>509</v>
      </c>
      <c r="E39" s="277">
        <v>55</v>
      </c>
      <c r="F39" s="274">
        <v>605000000</v>
      </c>
      <c r="G39" s="273" t="s">
        <v>512</v>
      </c>
      <c r="H39" s="275"/>
      <c r="P39" s="270" t="str">
        <f t="shared" si="4"/>
        <v>شرق</v>
      </c>
      <c r="Q39" s="270" t="str">
        <f>IF(Q7=TRUE,"رای فای"," ")</f>
        <v>رای فای</v>
      </c>
      <c r="R39" s="270">
        <f t="shared" si="0"/>
        <v>4112</v>
      </c>
    </row>
    <row r="40" spans="1:18">
      <c r="A40" s="273">
        <v>45</v>
      </c>
      <c r="B40" s="273" t="s">
        <v>520</v>
      </c>
      <c r="C40" s="276">
        <v>38980</v>
      </c>
      <c r="D40" s="273" t="s">
        <v>509</v>
      </c>
      <c r="E40" s="277">
        <v>2</v>
      </c>
      <c r="F40" s="274">
        <v>800000</v>
      </c>
      <c r="G40" s="273" t="s">
        <v>487</v>
      </c>
      <c r="H40" s="275"/>
    </row>
    <row r="41" spans="1:18">
      <c r="A41" s="273">
        <v>46</v>
      </c>
      <c r="B41" s="273" t="s">
        <v>513</v>
      </c>
      <c r="C41" s="276">
        <v>38573</v>
      </c>
      <c r="D41" s="273" t="s">
        <v>519</v>
      </c>
      <c r="E41" s="277">
        <v>93</v>
      </c>
      <c r="F41" s="274">
        <v>8649000000</v>
      </c>
      <c r="G41" s="273" t="s">
        <v>487</v>
      </c>
      <c r="H41" s="275"/>
    </row>
    <row r="42" spans="1:18">
      <c r="A42" s="273">
        <v>47</v>
      </c>
      <c r="B42" s="273" t="s">
        <v>515</v>
      </c>
      <c r="C42" s="276">
        <v>38254</v>
      </c>
      <c r="D42" s="273" t="s">
        <v>517</v>
      </c>
      <c r="E42" s="277">
        <v>14</v>
      </c>
      <c r="F42" s="274">
        <v>98000000</v>
      </c>
      <c r="G42" s="273" t="s">
        <v>490</v>
      </c>
      <c r="H42" s="275"/>
    </row>
    <row r="43" spans="1:18">
      <c r="A43" s="273">
        <v>48</v>
      </c>
      <c r="B43" s="273" t="s">
        <v>520</v>
      </c>
      <c r="C43" s="276">
        <v>38496</v>
      </c>
      <c r="D43" s="273" t="s">
        <v>517</v>
      </c>
      <c r="E43" s="277">
        <v>37</v>
      </c>
      <c r="F43" s="274">
        <v>684500000</v>
      </c>
      <c r="G43" s="273" t="s">
        <v>494</v>
      </c>
      <c r="H43" s="275"/>
    </row>
    <row r="44" spans="1:18">
      <c r="A44" s="273">
        <v>49</v>
      </c>
      <c r="B44" s="273" t="s">
        <v>508</v>
      </c>
      <c r="C44" s="276">
        <v>38309</v>
      </c>
      <c r="D44" s="273" t="s">
        <v>511</v>
      </c>
      <c r="E44" s="277">
        <v>63</v>
      </c>
      <c r="F44" s="274">
        <v>4762800000</v>
      </c>
      <c r="G44" s="273" t="s">
        <v>490</v>
      </c>
      <c r="H44" s="275"/>
    </row>
    <row r="45" spans="1:18">
      <c r="A45" s="273">
        <v>50</v>
      </c>
      <c r="B45" s="273" t="s">
        <v>515</v>
      </c>
      <c r="C45" s="276">
        <v>38309</v>
      </c>
      <c r="D45" s="273" t="s">
        <v>509</v>
      </c>
      <c r="E45" s="277">
        <v>1</v>
      </c>
      <c r="F45" s="274">
        <v>200000</v>
      </c>
      <c r="G45" s="273" t="s">
        <v>490</v>
      </c>
      <c r="H45" s="275"/>
    </row>
    <row r="46" spans="1:18">
      <c r="A46" s="273">
        <v>51</v>
      </c>
      <c r="B46" s="273" t="s">
        <v>515</v>
      </c>
      <c r="C46" s="276">
        <v>38518</v>
      </c>
      <c r="D46" s="273" t="s">
        <v>517</v>
      </c>
      <c r="E46" s="277">
        <v>24</v>
      </c>
      <c r="F46" s="274">
        <v>288000000</v>
      </c>
      <c r="G46" s="273" t="s">
        <v>512</v>
      </c>
      <c r="H46" s="275"/>
    </row>
    <row r="47" spans="1:18">
      <c r="A47" s="273">
        <v>52</v>
      </c>
      <c r="B47" s="273" t="s">
        <v>510</v>
      </c>
      <c r="C47" s="276">
        <v>37990</v>
      </c>
      <c r="D47" s="273" t="s">
        <v>517</v>
      </c>
      <c r="E47" s="277">
        <v>83</v>
      </c>
      <c r="F47" s="274">
        <v>3444500000</v>
      </c>
      <c r="G47" s="273" t="s">
        <v>512</v>
      </c>
      <c r="H47" s="275"/>
    </row>
    <row r="48" spans="1:18">
      <c r="A48" s="273">
        <v>53</v>
      </c>
      <c r="B48" s="273" t="s">
        <v>523</v>
      </c>
      <c r="C48" s="276">
        <v>38540</v>
      </c>
      <c r="D48" s="273" t="s">
        <v>517</v>
      </c>
      <c r="E48" s="277">
        <v>49</v>
      </c>
      <c r="F48" s="274">
        <v>1200500000</v>
      </c>
      <c r="G48" s="273" t="s">
        <v>512</v>
      </c>
      <c r="H48" s="275"/>
    </row>
    <row r="49" spans="1:8">
      <c r="A49" s="273">
        <v>54</v>
      </c>
      <c r="B49" s="273" t="s">
        <v>518</v>
      </c>
      <c r="C49" s="276">
        <v>38452</v>
      </c>
      <c r="D49" s="273" t="s">
        <v>509</v>
      </c>
      <c r="E49" s="277">
        <v>26</v>
      </c>
      <c r="F49" s="274">
        <v>135200000</v>
      </c>
      <c r="G49" s="273" t="s">
        <v>490</v>
      </c>
      <c r="H49" s="275"/>
    </row>
    <row r="50" spans="1:8">
      <c r="A50" s="273">
        <v>55</v>
      </c>
      <c r="B50" s="273" t="s">
        <v>522</v>
      </c>
      <c r="C50" s="276">
        <v>38859</v>
      </c>
      <c r="D50" s="273" t="s">
        <v>509</v>
      </c>
      <c r="E50" s="277">
        <v>35</v>
      </c>
      <c r="F50" s="274">
        <v>245000000</v>
      </c>
      <c r="G50" s="273" t="s">
        <v>490</v>
      </c>
      <c r="H50" s="275"/>
    </row>
    <row r="51" spans="1:8">
      <c r="A51" s="273">
        <v>56</v>
      </c>
      <c r="B51" s="273" t="s">
        <v>518</v>
      </c>
      <c r="C51" s="276">
        <v>38089</v>
      </c>
      <c r="D51" s="273" t="s">
        <v>509</v>
      </c>
      <c r="E51" s="277">
        <v>8</v>
      </c>
      <c r="F51" s="274">
        <v>12800000</v>
      </c>
      <c r="G51" s="273" t="s">
        <v>494</v>
      </c>
      <c r="H51" s="275"/>
    </row>
    <row r="52" spans="1:8">
      <c r="A52" s="273">
        <v>57</v>
      </c>
      <c r="B52" s="273" t="s">
        <v>523</v>
      </c>
      <c r="C52" s="276">
        <v>38166</v>
      </c>
      <c r="D52" s="273" t="s">
        <v>519</v>
      </c>
      <c r="E52" s="277">
        <v>49</v>
      </c>
      <c r="F52" s="274">
        <v>2401000000</v>
      </c>
      <c r="G52" s="273" t="s">
        <v>512</v>
      </c>
      <c r="H52" s="275"/>
    </row>
    <row r="53" spans="1:8">
      <c r="A53" s="273">
        <v>58</v>
      </c>
      <c r="B53" s="273" t="s">
        <v>518</v>
      </c>
      <c r="C53" s="276">
        <v>38089</v>
      </c>
      <c r="D53" s="273" t="s">
        <v>511</v>
      </c>
      <c r="E53" s="277">
        <v>34</v>
      </c>
      <c r="F53" s="274">
        <v>1387200000</v>
      </c>
      <c r="G53" s="273" t="s">
        <v>487</v>
      </c>
      <c r="H53" s="275"/>
    </row>
    <row r="54" spans="1:8">
      <c r="A54" s="273">
        <v>59</v>
      </c>
      <c r="B54" s="273" t="s">
        <v>518</v>
      </c>
      <c r="C54" s="276">
        <v>38694</v>
      </c>
      <c r="D54" s="273" t="s">
        <v>509</v>
      </c>
      <c r="E54" s="277">
        <v>8</v>
      </c>
      <c r="F54" s="274">
        <v>12800000</v>
      </c>
      <c r="G54" s="273" t="s">
        <v>512</v>
      </c>
      <c r="H54" s="275"/>
    </row>
    <row r="55" spans="1:8">
      <c r="A55" s="273">
        <v>60</v>
      </c>
      <c r="B55" s="273" t="s">
        <v>522</v>
      </c>
      <c r="C55" s="276">
        <v>38287</v>
      </c>
      <c r="D55" s="273" t="s">
        <v>519</v>
      </c>
      <c r="E55" s="277">
        <v>89</v>
      </c>
      <c r="F55" s="274">
        <v>7921000000</v>
      </c>
      <c r="G55" s="273" t="s">
        <v>487</v>
      </c>
      <c r="H55" s="275"/>
    </row>
    <row r="56" spans="1:8">
      <c r="A56" s="273">
        <v>61</v>
      </c>
      <c r="B56" s="273" t="s">
        <v>516</v>
      </c>
      <c r="C56" s="276">
        <v>38672</v>
      </c>
      <c r="D56" s="273" t="s">
        <v>511</v>
      </c>
      <c r="E56" s="277">
        <v>62</v>
      </c>
      <c r="F56" s="274">
        <v>4612800000</v>
      </c>
      <c r="G56" s="273" t="s">
        <v>512</v>
      </c>
      <c r="H56" s="275"/>
    </row>
    <row r="57" spans="1:8">
      <c r="A57" s="273">
        <v>62</v>
      </c>
      <c r="B57" s="273" t="s">
        <v>520</v>
      </c>
      <c r="C57" s="276">
        <v>38210</v>
      </c>
      <c r="D57" s="273" t="s">
        <v>511</v>
      </c>
      <c r="E57" s="277">
        <v>23</v>
      </c>
      <c r="F57" s="274">
        <v>634800000</v>
      </c>
      <c r="G57" s="273" t="s">
        <v>494</v>
      </c>
      <c r="H57" s="275"/>
    </row>
    <row r="58" spans="1:8">
      <c r="A58" s="273">
        <v>63</v>
      </c>
      <c r="B58" s="273" t="s">
        <v>523</v>
      </c>
      <c r="C58" s="276">
        <v>38155</v>
      </c>
      <c r="D58" s="273" t="s">
        <v>517</v>
      </c>
      <c r="E58" s="277">
        <v>95</v>
      </c>
      <c r="F58" s="274">
        <v>4512500000</v>
      </c>
      <c r="G58" s="273" t="s">
        <v>512</v>
      </c>
      <c r="H58" s="275"/>
    </row>
    <row r="59" spans="1:8">
      <c r="A59" s="273">
        <v>64</v>
      </c>
      <c r="B59" s="273" t="s">
        <v>520</v>
      </c>
      <c r="C59" s="276">
        <v>38848</v>
      </c>
      <c r="D59" s="273" t="s">
        <v>517</v>
      </c>
      <c r="E59" s="277">
        <v>41</v>
      </c>
      <c r="F59" s="274">
        <v>840500000</v>
      </c>
      <c r="G59" s="273" t="s">
        <v>494</v>
      </c>
      <c r="H59" s="275"/>
    </row>
    <row r="60" spans="1:8">
      <c r="A60" s="273">
        <v>65</v>
      </c>
      <c r="B60" s="273" t="s">
        <v>513</v>
      </c>
      <c r="C60" s="276">
        <v>38452</v>
      </c>
      <c r="D60" s="273" t="s">
        <v>509</v>
      </c>
      <c r="E60" s="277">
        <v>-6</v>
      </c>
      <c r="F60" s="274">
        <v>7200000</v>
      </c>
      <c r="G60" s="273" t="s">
        <v>512</v>
      </c>
      <c r="H60" s="275"/>
    </row>
    <row r="61" spans="1:8">
      <c r="A61" s="273">
        <v>66</v>
      </c>
      <c r="B61" s="273" t="s">
        <v>508</v>
      </c>
      <c r="C61" s="276">
        <v>38353</v>
      </c>
      <c r="D61" s="273" t="s">
        <v>519</v>
      </c>
      <c r="E61" s="277">
        <v>84</v>
      </c>
      <c r="F61" s="274">
        <v>7056000000</v>
      </c>
      <c r="G61" s="273" t="s">
        <v>494</v>
      </c>
      <c r="H61" s="275"/>
    </row>
    <row r="62" spans="1:8">
      <c r="A62" s="273">
        <v>67</v>
      </c>
      <c r="B62" s="273" t="s">
        <v>510</v>
      </c>
      <c r="C62" s="276">
        <v>38661</v>
      </c>
      <c r="D62" s="273" t="s">
        <v>511</v>
      </c>
      <c r="E62" s="277">
        <v>63</v>
      </c>
      <c r="F62" s="274">
        <v>4762800000</v>
      </c>
      <c r="G62" s="273" t="s">
        <v>494</v>
      </c>
      <c r="H62" s="275"/>
    </row>
    <row r="63" spans="1:8">
      <c r="A63" s="273">
        <v>68</v>
      </c>
      <c r="B63" s="273" t="s">
        <v>515</v>
      </c>
      <c r="C63" s="276">
        <v>38914</v>
      </c>
      <c r="D63" s="273" t="s">
        <v>509</v>
      </c>
      <c r="E63" s="277">
        <v>0</v>
      </c>
      <c r="F63" s="274">
        <v>0</v>
      </c>
      <c r="G63" s="273" t="s">
        <v>490</v>
      </c>
      <c r="H63" s="275"/>
    </row>
    <row r="64" spans="1:8">
      <c r="A64" s="273">
        <v>69</v>
      </c>
      <c r="B64" s="273" t="s">
        <v>518</v>
      </c>
      <c r="C64" s="276">
        <v>38375</v>
      </c>
      <c r="D64" s="273" t="s">
        <v>517</v>
      </c>
      <c r="E64" s="277">
        <v>73</v>
      </c>
      <c r="F64" s="274">
        <v>2664500000</v>
      </c>
      <c r="G64" s="273" t="s">
        <v>487</v>
      </c>
      <c r="H64" s="275"/>
    </row>
    <row r="65" spans="1:8">
      <c r="A65" s="273">
        <v>70</v>
      </c>
      <c r="B65" s="273" t="s">
        <v>520</v>
      </c>
      <c r="C65" s="276">
        <v>38342</v>
      </c>
      <c r="D65" s="273" t="s">
        <v>517</v>
      </c>
      <c r="E65" s="277">
        <v>95</v>
      </c>
      <c r="F65" s="274">
        <v>4512500000</v>
      </c>
      <c r="G65" s="273" t="s">
        <v>512</v>
      </c>
      <c r="H65" s="275"/>
    </row>
    <row r="66" spans="1:8">
      <c r="A66" s="273">
        <v>71</v>
      </c>
      <c r="B66" s="273" t="s">
        <v>513</v>
      </c>
      <c r="C66" s="276">
        <v>38672</v>
      </c>
      <c r="D66" s="273" t="s">
        <v>514</v>
      </c>
      <c r="E66" s="277">
        <v>93</v>
      </c>
      <c r="F66" s="274">
        <v>1729800000</v>
      </c>
      <c r="G66" s="273" t="s">
        <v>490</v>
      </c>
      <c r="H66" s="275"/>
    </row>
    <row r="67" spans="1:8">
      <c r="A67" s="273">
        <v>72</v>
      </c>
      <c r="B67" s="273" t="s">
        <v>515</v>
      </c>
      <c r="C67" s="276">
        <v>38155</v>
      </c>
      <c r="D67" s="273" t="s">
        <v>514</v>
      </c>
      <c r="E67" s="277">
        <v>54</v>
      </c>
      <c r="F67" s="274">
        <v>583200000</v>
      </c>
      <c r="G67" s="273" t="s">
        <v>494</v>
      </c>
      <c r="H67" s="275"/>
    </row>
    <row r="68" spans="1:8">
      <c r="A68" s="273">
        <v>73</v>
      </c>
      <c r="B68" s="273" t="s">
        <v>518</v>
      </c>
      <c r="C68" s="276">
        <v>38529</v>
      </c>
      <c r="D68" s="273" t="s">
        <v>511</v>
      </c>
      <c r="E68" s="277">
        <v>33</v>
      </c>
      <c r="F68" s="274">
        <v>1306800000</v>
      </c>
      <c r="G68" s="273" t="s">
        <v>494</v>
      </c>
      <c r="H68" s="275"/>
    </row>
    <row r="69" spans="1:8">
      <c r="A69" s="273">
        <v>74</v>
      </c>
      <c r="B69" s="273" t="s">
        <v>513</v>
      </c>
      <c r="C69" s="276">
        <v>38089</v>
      </c>
      <c r="D69" s="273" t="s">
        <v>519</v>
      </c>
      <c r="E69" s="277">
        <v>48</v>
      </c>
      <c r="F69" s="274">
        <v>2304000000</v>
      </c>
      <c r="G69" s="273" t="s">
        <v>490</v>
      </c>
      <c r="H69" s="275"/>
    </row>
    <row r="70" spans="1:8">
      <c r="A70" s="273">
        <v>75</v>
      </c>
      <c r="B70" s="273" t="s">
        <v>522</v>
      </c>
      <c r="C70" s="276">
        <v>38375</v>
      </c>
      <c r="D70" s="273" t="s">
        <v>517</v>
      </c>
      <c r="E70" s="277">
        <v>-7</v>
      </c>
      <c r="F70" s="274">
        <v>24500000</v>
      </c>
      <c r="G70" s="273" t="s">
        <v>512</v>
      </c>
      <c r="H70" s="275"/>
    </row>
    <row r="71" spans="1:8">
      <c r="A71" s="273">
        <v>76</v>
      </c>
      <c r="B71" s="273" t="s">
        <v>516</v>
      </c>
      <c r="C71" s="276">
        <v>38782</v>
      </c>
      <c r="D71" s="273" t="s">
        <v>511</v>
      </c>
      <c r="E71" s="277">
        <v>-2</v>
      </c>
      <c r="F71" s="274">
        <v>4800000</v>
      </c>
      <c r="G71" s="273" t="s">
        <v>490</v>
      </c>
      <c r="H71" s="275"/>
    </row>
    <row r="72" spans="1:8">
      <c r="A72" s="273">
        <v>77</v>
      </c>
      <c r="B72" s="273" t="s">
        <v>518</v>
      </c>
      <c r="C72" s="276">
        <v>38001</v>
      </c>
      <c r="D72" s="273" t="s">
        <v>519</v>
      </c>
      <c r="E72" s="277">
        <v>27</v>
      </c>
      <c r="F72" s="274">
        <v>729000000</v>
      </c>
      <c r="G72" s="273" t="s">
        <v>487</v>
      </c>
      <c r="H72" s="275"/>
    </row>
    <row r="73" spans="1:8">
      <c r="A73" s="273">
        <v>78</v>
      </c>
      <c r="B73" s="273" t="s">
        <v>520</v>
      </c>
      <c r="C73" s="276">
        <v>39068</v>
      </c>
      <c r="D73" s="273" t="s">
        <v>511</v>
      </c>
      <c r="E73" s="277">
        <v>56</v>
      </c>
      <c r="F73" s="274">
        <v>3763200000</v>
      </c>
      <c r="G73" s="273" t="s">
        <v>494</v>
      </c>
      <c r="H73" s="275"/>
    </row>
    <row r="74" spans="1:8">
      <c r="A74" s="273">
        <v>79</v>
      </c>
      <c r="B74" s="273" t="s">
        <v>518</v>
      </c>
      <c r="C74" s="276">
        <v>38397</v>
      </c>
      <c r="D74" s="273" t="s">
        <v>519</v>
      </c>
      <c r="E74" s="277">
        <v>70</v>
      </c>
      <c r="F74" s="274">
        <v>4900000000</v>
      </c>
      <c r="G74" s="273" t="s">
        <v>494</v>
      </c>
      <c r="H74" s="275"/>
    </row>
    <row r="75" spans="1:8">
      <c r="A75" s="273">
        <v>80</v>
      </c>
      <c r="B75" s="273" t="s">
        <v>522</v>
      </c>
      <c r="C75" s="276">
        <v>38441</v>
      </c>
      <c r="D75" s="273" t="s">
        <v>519</v>
      </c>
      <c r="E75" s="277">
        <v>16</v>
      </c>
      <c r="F75" s="274">
        <v>256000000</v>
      </c>
      <c r="G75" s="273" t="s">
        <v>490</v>
      </c>
      <c r="H75" s="275"/>
    </row>
    <row r="76" spans="1:8">
      <c r="A76" s="273">
        <v>81</v>
      </c>
      <c r="B76" s="273" t="s">
        <v>522</v>
      </c>
      <c r="C76" s="276">
        <v>38727</v>
      </c>
      <c r="D76" s="273" t="s">
        <v>509</v>
      </c>
      <c r="E76" s="277">
        <v>69</v>
      </c>
      <c r="F76" s="274">
        <v>952200000</v>
      </c>
      <c r="G76" s="273" t="s">
        <v>487</v>
      </c>
      <c r="H76" s="275"/>
    </row>
    <row r="77" spans="1:8">
      <c r="A77" s="273">
        <v>82</v>
      </c>
      <c r="B77" s="273" t="s">
        <v>516</v>
      </c>
      <c r="C77" s="276">
        <v>38562</v>
      </c>
      <c r="D77" s="273" t="s">
        <v>511</v>
      </c>
      <c r="E77" s="277">
        <v>67</v>
      </c>
      <c r="F77" s="274">
        <v>5386800000</v>
      </c>
      <c r="G77" s="273" t="s">
        <v>512</v>
      </c>
      <c r="H77" s="275"/>
    </row>
    <row r="78" spans="1:8">
      <c r="A78" s="273">
        <v>83</v>
      </c>
      <c r="B78" s="273" t="s">
        <v>523</v>
      </c>
      <c r="C78" s="276">
        <v>38298</v>
      </c>
      <c r="D78" s="273" t="s">
        <v>511</v>
      </c>
      <c r="E78" s="277">
        <v>82</v>
      </c>
      <c r="F78" s="274">
        <v>8068800000</v>
      </c>
      <c r="G78" s="273" t="s">
        <v>490</v>
      </c>
      <c r="H78" s="275"/>
    </row>
    <row r="79" spans="1:8">
      <c r="A79" s="273">
        <v>84</v>
      </c>
      <c r="B79" s="273" t="s">
        <v>513</v>
      </c>
      <c r="C79" s="276">
        <v>38991</v>
      </c>
      <c r="D79" s="273" t="s">
        <v>517</v>
      </c>
      <c r="E79" s="277">
        <v>73</v>
      </c>
      <c r="F79" s="274">
        <v>2664500000</v>
      </c>
      <c r="G79" s="273" t="s">
        <v>490</v>
      </c>
      <c r="H79" s="275"/>
    </row>
    <row r="80" spans="1:8">
      <c r="A80" s="273">
        <v>85</v>
      </c>
      <c r="B80" s="273" t="s">
        <v>523</v>
      </c>
      <c r="C80" s="276">
        <v>38034</v>
      </c>
      <c r="D80" s="273" t="s">
        <v>511</v>
      </c>
      <c r="E80" s="277">
        <v>80</v>
      </c>
      <c r="F80" s="274">
        <v>7680000000</v>
      </c>
      <c r="G80" s="273" t="s">
        <v>494</v>
      </c>
      <c r="H80" s="275"/>
    </row>
    <row r="81" spans="1:8">
      <c r="A81" s="273">
        <v>86</v>
      </c>
      <c r="B81" s="273" t="s">
        <v>522</v>
      </c>
      <c r="C81" s="276">
        <v>38573</v>
      </c>
      <c r="D81" s="273" t="s">
        <v>517</v>
      </c>
      <c r="E81" s="277">
        <v>-2</v>
      </c>
      <c r="F81" s="274">
        <v>2000000</v>
      </c>
      <c r="G81" s="273" t="s">
        <v>487</v>
      </c>
      <c r="H81" s="275"/>
    </row>
    <row r="82" spans="1:8">
      <c r="A82" s="273">
        <v>87</v>
      </c>
      <c r="B82" s="273" t="s">
        <v>520</v>
      </c>
      <c r="C82" s="276">
        <v>38595</v>
      </c>
      <c r="D82" s="273" t="s">
        <v>517</v>
      </c>
      <c r="E82" s="277">
        <v>5</v>
      </c>
      <c r="F82" s="274">
        <v>12500000</v>
      </c>
      <c r="G82" s="273" t="s">
        <v>487</v>
      </c>
      <c r="H82" s="275"/>
    </row>
    <row r="83" spans="1:8">
      <c r="A83" s="273">
        <v>88</v>
      </c>
      <c r="B83" s="273" t="s">
        <v>515</v>
      </c>
      <c r="C83" s="276">
        <v>38705</v>
      </c>
      <c r="D83" s="273" t="s">
        <v>517</v>
      </c>
      <c r="E83" s="277">
        <v>26</v>
      </c>
      <c r="F83" s="274">
        <v>338000000</v>
      </c>
      <c r="G83" s="273" t="s">
        <v>494</v>
      </c>
      <c r="H83" s="275"/>
    </row>
    <row r="84" spans="1:8">
      <c r="A84" s="273">
        <v>89</v>
      </c>
      <c r="B84" s="273" t="s">
        <v>523</v>
      </c>
      <c r="C84" s="276">
        <v>38430</v>
      </c>
      <c r="D84" s="273" t="s">
        <v>511</v>
      </c>
      <c r="E84" s="277">
        <v>1</v>
      </c>
      <c r="F84" s="274">
        <v>1200000</v>
      </c>
      <c r="G84" s="273" t="s">
        <v>512</v>
      </c>
      <c r="H84" s="275"/>
    </row>
    <row r="85" spans="1:8">
      <c r="A85" s="273">
        <v>90</v>
      </c>
      <c r="B85" s="273" t="s">
        <v>523</v>
      </c>
      <c r="C85" s="276">
        <v>38881</v>
      </c>
      <c r="D85" s="273" t="s">
        <v>514</v>
      </c>
      <c r="E85" s="277">
        <v>-3</v>
      </c>
      <c r="F85" s="274">
        <v>1800000</v>
      </c>
      <c r="G85" s="273" t="s">
        <v>494</v>
      </c>
      <c r="H85" s="275"/>
    </row>
    <row r="86" spans="1:8">
      <c r="A86" s="273">
        <v>91</v>
      </c>
      <c r="B86" s="273" t="s">
        <v>508</v>
      </c>
      <c r="C86" s="276">
        <v>38947</v>
      </c>
      <c r="D86" s="273" t="s">
        <v>517</v>
      </c>
      <c r="E86" s="277">
        <v>83</v>
      </c>
      <c r="F86" s="274">
        <v>3444500000</v>
      </c>
      <c r="G86" s="273" t="s">
        <v>494</v>
      </c>
      <c r="H86" s="275"/>
    </row>
    <row r="87" spans="1:8">
      <c r="A87" s="273">
        <v>92</v>
      </c>
      <c r="B87" s="273" t="s">
        <v>522</v>
      </c>
      <c r="C87" s="276">
        <v>38133</v>
      </c>
      <c r="D87" s="273" t="s">
        <v>519</v>
      </c>
      <c r="E87" s="277">
        <v>33</v>
      </c>
      <c r="F87" s="274">
        <v>1089000000</v>
      </c>
      <c r="G87" s="273" t="s">
        <v>512</v>
      </c>
      <c r="H87" s="275"/>
    </row>
    <row r="88" spans="1:8">
      <c r="A88" s="273">
        <v>93</v>
      </c>
      <c r="B88" s="273" t="s">
        <v>515</v>
      </c>
      <c r="C88" s="276">
        <v>38089</v>
      </c>
      <c r="D88" s="273" t="s">
        <v>511</v>
      </c>
      <c r="E88" s="277">
        <v>62</v>
      </c>
      <c r="F88" s="274">
        <v>4612800000</v>
      </c>
      <c r="G88" s="273" t="s">
        <v>490</v>
      </c>
      <c r="H88" s="275"/>
    </row>
    <row r="89" spans="1:8">
      <c r="A89" s="273">
        <v>94</v>
      </c>
      <c r="B89" s="273" t="s">
        <v>516</v>
      </c>
      <c r="C89" s="276">
        <v>38848</v>
      </c>
      <c r="D89" s="273" t="s">
        <v>517</v>
      </c>
      <c r="E89" s="277">
        <v>58</v>
      </c>
      <c r="F89" s="274">
        <v>1682000000</v>
      </c>
      <c r="G89" s="273" t="s">
        <v>512</v>
      </c>
      <c r="H89" s="275"/>
    </row>
    <row r="90" spans="1:8">
      <c r="A90" s="273">
        <v>95</v>
      </c>
      <c r="B90" s="273" t="s">
        <v>520</v>
      </c>
      <c r="C90" s="276">
        <v>38584</v>
      </c>
      <c r="D90" s="273" t="s">
        <v>511</v>
      </c>
      <c r="E90" s="277">
        <v>28</v>
      </c>
      <c r="F90" s="274">
        <v>940800000</v>
      </c>
      <c r="G90" s="273" t="s">
        <v>494</v>
      </c>
      <c r="H90" s="275"/>
    </row>
    <row r="91" spans="1:8">
      <c r="A91" s="273">
        <v>96</v>
      </c>
      <c r="B91" s="273" t="s">
        <v>522</v>
      </c>
      <c r="C91" s="276">
        <v>39068</v>
      </c>
      <c r="D91" s="273" t="s">
        <v>509</v>
      </c>
      <c r="E91" s="277">
        <v>33</v>
      </c>
      <c r="F91" s="274">
        <v>217800000</v>
      </c>
      <c r="G91" s="273" t="s">
        <v>490</v>
      </c>
      <c r="H91" s="275"/>
    </row>
    <row r="92" spans="1:8">
      <c r="A92" s="273">
        <v>97</v>
      </c>
      <c r="B92" s="273" t="s">
        <v>518</v>
      </c>
      <c r="C92" s="276">
        <v>39046</v>
      </c>
      <c r="D92" s="273" t="s">
        <v>511</v>
      </c>
      <c r="E92" s="277">
        <v>92</v>
      </c>
      <c r="F92" s="274">
        <v>10156800000</v>
      </c>
      <c r="G92" s="273" t="s">
        <v>494</v>
      </c>
      <c r="H92" s="275"/>
    </row>
    <row r="93" spans="1:8">
      <c r="A93" s="273">
        <v>98</v>
      </c>
      <c r="B93" s="273" t="s">
        <v>522</v>
      </c>
      <c r="C93" s="276">
        <v>38089</v>
      </c>
      <c r="D93" s="273" t="s">
        <v>509</v>
      </c>
      <c r="E93" s="277">
        <v>92</v>
      </c>
      <c r="F93" s="274">
        <v>1692800000</v>
      </c>
      <c r="G93" s="273" t="s">
        <v>487</v>
      </c>
      <c r="H93" s="275"/>
    </row>
    <row r="94" spans="1:8">
      <c r="A94" s="273">
        <v>99</v>
      </c>
      <c r="B94" s="273" t="s">
        <v>516</v>
      </c>
      <c r="C94" s="276">
        <v>38738</v>
      </c>
      <c r="D94" s="273" t="s">
        <v>509</v>
      </c>
      <c r="E94" s="277">
        <v>75</v>
      </c>
      <c r="F94" s="274">
        <v>1125000000</v>
      </c>
      <c r="G94" s="273" t="s">
        <v>494</v>
      </c>
      <c r="H94" s="275"/>
    </row>
    <row r="95" spans="1:8">
      <c r="A95" s="273">
        <v>100</v>
      </c>
      <c r="B95" s="273" t="s">
        <v>508</v>
      </c>
      <c r="C95" s="276">
        <v>38628</v>
      </c>
      <c r="D95" s="273" t="s">
        <v>517</v>
      </c>
      <c r="E95" s="277">
        <v>74</v>
      </c>
      <c r="F95" s="274">
        <v>2738000000</v>
      </c>
      <c r="G95" s="273" t="s">
        <v>490</v>
      </c>
      <c r="H95" s="275"/>
    </row>
    <row r="96" spans="1:8">
      <c r="A96" s="273">
        <v>101</v>
      </c>
      <c r="B96" s="273" t="s">
        <v>515</v>
      </c>
      <c r="C96" s="276">
        <v>38001</v>
      </c>
      <c r="D96" s="273" t="s">
        <v>511</v>
      </c>
      <c r="E96" s="277">
        <v>67</v>
      </c>
      <c r="F96" s="274">
        <v>5386800000</v>
      </c>
      <c r="G96" s="273" t="s">
        <v>490</v>
      </c>
      <c r="H96" s="275"/>
    </row>
    <row r="97" spans="1:8">
      <c r="A97" s="273">
        <v>102</v>
      </c>
      <c r="B97" s="273" t="s">
        <v>518</v>
      </c>
      <c r="C97" s="276">
        <v>38210</v>
      </c>
      <c r="D97" s="273" t="s">
        <v>511</v>
      </c>
      <c r="E97" s="277">
        <v>16</v>
      </c>
      <c r="F97" s="274">
        <v>307200000</v>
      </c>
      <c r="G97" s="273" t="s">
        <v>494</v>
      </c>
      <c r="H97" s="275"/>
    </row>
    <row r="98" spans="1:8">
      <c r="A98" s="273">
        <v>103</v>
      </c>
      <c r="B98" s="273" t="s">
        <v>510</v>
      </c>
      <c r="C98" s="276">
        <v>38485</v>
      </c>
      <c r="D98" s="273" t="s">
        <v>511</v>
      </c>
      <c r="E98" s="277">
        <v>90</v>
      </c>
      <c r="F98" s="274">
        <v>9720000000</v>
      </c>
      <c r="G98" s="273" t="s">
        <v>490</v>
      </c>
      <c r="H98" s="275"/>
    </row>
    <row r="99" spans="1:8">
      <c r="A99" s="273">
        <v>104</v>
      </c>
      <c r="B99" s="273" t="s">
        <v>522</v>
      </c>
      <c r="C99" s="276">
        <v>38793</v>
      </c>
      <c r="D99" s="273" t="s">
        <v>514</v>
      </c>
      <c r="E99" s="277">
        <v>-8</v>
      </c>
      <c r="F99" s="274">
        <v>12800000</v>
      </c>
      <c r="G99" s="273" t="s">
        <v>490</v>
      </c>
      <c r="H99" s="275"/>
    </row>
    <row r="100" spans="1:8">
      <c r="A100" s="273">
        <v>105</v>
      </c>
      <c r="B100" s="273" t="s">
        <v>518</v>
      </c>
      <c r="C100" s="276">
        <v>38243</v>
      </c>
      <c r="D100" s="273" t="s">
        <v>514</v>
      </c>
      <c r="E100" s="277">
        <v>51</v>
      </c>
      <c r="F100" s="274">
        <v>520200000</v>
      </c>
      <c r="G100" s="273" t="s">
        <v>512</v>
      </c>
      <c r="H100" s="275"/>
    </row>
    <row r="101" spans="1:8">
      <c r="A101" s="273">
        <v>106</v>
      </c>
      <c r="B101" s="273" t="s">
        <v>522</v>
      </c>
      <c r="C101" s="276">
        <v>38441</v>
      </c>
      <c r="D101" s="273" t="s">
        <v>511</v>
      </c>
      <c r="E101" s="277">
        <v>-7</v>
      </c>
      <c r="F101" s="274">
        <v>58800000</v>
      </c>
      <c r="G101" s="273" t="s">
        <v>494</v>
      </c>
      <c r="H101" s="275"/>
    </row>
    <row r="102" spans="1:8">
      <c r="A102" s="273">
        <v>107</v>
      </c>
      <c r="B102" s="273" t="s">
        <v>520</v>
      </c>
      <c r="C102" s="276">
        <v>38067</v>
      </c>
      <c r="D102" s="273" t="s">
        <v>509</v>
      </c>
      <c r="E102" s="277">
        <v>9</v>
      </c>
      <c r="F102" s="274">
        <v>16200000</v>
      </c>
      <c r="G102" s="273" t="s">
        <v>512</v>
      </c>
      <c r="H102" s="275"/>
    </row>
    <row r="103" spans="1:8">
      <c r="A103" s="273">
        <v>108</v>
      </c>
      <c r="B103" s="273" t="s">
        <v>523</v>
      </c>
      <c r="C103" s="276">
        <v>38595</v>
      </c>
      <c r="D103" s="273" t="s">
        <v>509</v>
      </c>
      <c r="E103" s="277">
        <v>-10</v>
      </c>
      <c r="F103" s="274">
        <v>20000000</v>
      </c>
      <c r="G103" s="273" t="s">
        <v>487</v>
      </c>
      <c r="H103" s="275"/>
    </row>
    <row r="104" spans="1:8">
      <c r="A104" s="273">
        <v>109</v>
      </c>
      <c r="B104" s="273" t="s">
        <v>513</v>
      </c>
      <c r="C104" s="276">
        <v>38914</v>
      </c>
      <c r="D104" s="273" t="s">
        <v>511</v>
      </c>
      <c r="E104" s="277">
        <v>10</v>
      </c>
      <c r="F104" s="274">
        <v>120000000</v>
      </c>
      <c r="G104" s="273" t="s">
        <v>494</v>
      </c>
      <c r="H104" s="275"/>
    </row>
    <row r="105" spans="1:8">
      <c r="A105" s="273">
        <v>110</v>
      </c>
      <c r="B105" s="273" t="s">
        <v>513</v>
      </c>
      <c r="C105" s="276">
        <v>38419</v>
      </c>
      <c r="D105" s="273" t="s">
        <v>519</v>
      </c>
      <c r="E105" s="277">
        <v>35</v>
      </c>
      <c r="F105" s="274">
        <v>1225000000</v>
      </c>
      <c r="G105" s="273" t="s">
        <v>512</v>
      </c>
      <c r="H105" s="275"/>
    </row>
    <row r="106" spans="1:8">
      <c r="A106" s="273">
        <v>111</v>
      </c>
      <c r="B106" s="273" t="s">
        <v>523</v>
      </c>
      <c r="C106" s="276">
        <v>38265</v>
      </c>
      <c r="D106" s="273" t="s">
        <v>519</v>
      </c>
      <c r="E106" s="277">
        <v>81</v>
      </c>
      <c r="F106" s="274">
        <v>6561000000</v>
      </c>
      <c r="G106" s="273" t="s">
        <v>490</v>
      </c>
      <c r="H106" s="275"/>
    </row>
    <row r="107" spans="1:8">
      <c r="A107" s="273">
        <v>112</v>
      </c>
      <c r="B107" s="273" t="s">
        <v>523</v>
      </c>
      <c r="C107" s="276">
        <v>38309</v>
      </c>
      <c r="D107" s="273" t="s">
        <v>519</v>
      </c>
      <c r="E107" s="277">
        <v>38</v>
      </c>
      <c r="F107" s="274">
        <v>1444000000</v>
      </c>
      <c r="G107" s="273" t="s">
        <v>494</v>
      </c>
      <c r="H107" s="275"/>
    </row>
    <row r="108" spans="1:8">
      <c r="A108" s="273">
        <v>113</v>
      </c>
      <c r="B108" s="273" t="s">
        <v>520</v>
      </c>
      <c r="C108" s="276">
        <v>39057</v>
      </c>
      <c r="D108" s="273" t="s">
        <v>519</v>
      </c>
      <c r="E108" s="277">
        <v>26</v>
      </c>
      <c r="F108" s="274">
        <v>676000000</v>
      </c>
      <c r="G108" s="273" t="s">
        <v>490</v>
      </c>
      <c r="H108" s="275"/>
    </row>
    <row r="109" spans="1:8">
      <c r="A109" s="273">
        <v>114</v>
      </c>
      <c r="B109" s="273" t="s">
        <v>508</v>
      </c>
      <c r="C109" s="276">
        <v>38617</v>
      </c>
      <c r="D109" s="273" t="s">
        <v>514</v>
      </c>
      <c r="E109" s="277">
        <v>77</v>
      </c>
      <c r="F109" s="274">
        <v>1185800000</v>
      </c>
      <c r="G109" s="273" t="s">
        <v>487</v>
      </c>
      <c r="H109" s="275"/>
    </row>
    <row r="110" spans="1:8">
      <c r="A110" s="273">
        <v>115</v>
      </c>
      <c r="B110" s="273" t="s">
        <v>520</v>
      </c>
      <c r="C110" s="276">
        <v>38738</v>
      </c>
      <c r="D110" s="273" t="s">
        <v>511</v>
      </c>
      <c r="E110" s="277">
        <v>39</v>
      </c>
      <c r="F110" s="274">
        <v>1825200000</v>
      </c>
      <c r="G110" s="273" t="s">
        <v>494</v>
      </c>
      <c r="H110" s="275"/>
    </row>
    <row r="111" spans="1:8">
      <c r="A111" s="273">
        <v>116</v>
      </c>
      <c r="B111" s="273" t="s">
        <v>515</v>
      </c>
      <c r="C111" s="276">
        <v>38892</v>
      </c>
      <c r="D111" s="273" t="s">
        <v>517</v>
      </c>
      <c r="E111" s="277">
        <v>22</v>
      </c>
      <c r="F111" s="274">
        <v>242000000</v>
      </c>
      <c r="G111" s="273" t="s">
        <v>487</v>
      </c>
      <c r="H111" s="275"/>
    </row>
    <row r="112" spans="1:8">
      <c r="A112" s="273">
        <v>117</v>
      </c>
      <c r="B112" s="273" t="s">
        <v>515</v>
      </c>
      <c r="C112" s="276">
        <v>38870</v>
      </c>
      <c r="D112" s="273" t="s">
        <v>511</v>
      </c>
      <c r="E112" s="277">
        <v>68</v>
      </c>
      <c r="F112" s="274">
        <v>5548800000</v>
      </c>
      <c r="G112" s="273" t="s">
        <v>512</v>
      </c>
      <c r="H112" s="275"/>
    </row>
    <row r="113" spans="1:8">
      <c r="A113" s="273">
        <v>118</v>
      </c>
      <c r="B113" s="273" t="s">
        <v>523</v>
      </c>
      <c r="C113" s="276">
        <v>38496</v>
      </c>
      <c r="D113" s="273" t="s">
        <v>511</v>
      </c>
      <c r="E113" s="277">
        <v>59</v>
      </c>
      <c r="F113" s="274">
        <v>4177200000</v>
      </c>
      <c r="G113" s="273" t="s">
        <v>512</v>
      </c>
      <c r="H113" s="275"/>
    </row>
    <row r="114" spans="1:8">
      <c r="A114" s="273">
        <v>119</v>
      </c>
      <c r="B114" s="273" t="s">
        <v>516</v>
      </c>
      <c r="C114" s="276">
        <v>38859</v>
      </c>
      <c r="D114" s="273" t="s">
        <v>517</v>
      </c>
      <c r="E114" s="277">
        <v>20</v>
      </c>
      <c r="F114" s="274">
        <v>200000000</v>
      </c>
      <c r="G114" s="273" t="s">
        <v>487</v>
      </c>
      <c r="H114" s="275"/>
    </row>
    <row r="115" spans="1:8">
      <c r="A115" s="273">
        <v>120</v>
      </c>
      <c r="B115" s="273" t="s">
        <v>510</v>
      </c>
      <c r="C115" s="276">
        <v>38650</v>
      </c>
      <c r="D115" s="273" t="s">
        <v>519</v>
      </c>
      <c r="E115" s="277">
        <v>61</v>
      </c>
      <c r="F115" s="274">
        <v>3721000000</v>
      </c>
      <c r="G115" s="273" t="s">
        <v>494</v>
      </c>
      <c r="H115" s="275"/>
    </row>
    <row r="116" spans="1:8">
      <c r="A116" s="273">
        <v>121</v>
      </c>
      <c r="B116" s="273" t="s">
        <v>515</v>
      </c>
      <c r="C116" s="276">
        <v>38782</v>
      </c>
      <c r="D116" s="273" t="s">
        <v>511</v>
      </c>
      <c r="E116" s="277">
        <v>30</v>
      </c>
      <c r="F116" s="274">
        <v>1080000000</v>
      </c>
      <c r="G116" s="273" t="s">
        <v>494</v>
      </c>
      <c r="H116" s="275"/>
    </row>
    <row r="117" spans="1:8">
      <c r="A117" s="273">
        <v>122</v>
      </c>
      <c r="B117" s="273" t="s">
        <v>522</v>
      </c>
      <c r="C117" s="276">
        <v>38925</v>
      </c>
      <c r="D117" s="273" t="s">
        <v>519</v>
      </c>
      <c r="E117" s="277">
        <v>10</v>
      </c>
      <c r="F117" s="274">
        <v>100000000</v>
      </c>
      <c r="G117" s="273" t="s">
        <v>490</v>
      </c>
      <c r="H117" s="275"/>
    </row>
    <row r="118" spans="1:8">
      <c r="A118" s="273">
        <v>123</v>
      </c>
      <c r="B118" s="273" t="s">
        <v>515</v>
      </c>
      <c r="C118" s="276">
        <v>38837</v>
      </c>
      <c r="D118" s="273" t="s">
        <v>517</v>
      </c>
      <c r="E118" s="277">
        <v>72</v>
      </c>
      <c r="F118" s="274">
        <v>2592000000</v>
      </c>
      <c r="G118" s="273" t="s">
        <v>494</v>
      </c>
      <c r="H118" s="275"/>
    </row>
    <row r="119" spans="1:8">
      <c r="A119" s="273">
        <v>124</v>
      </c>
      <c r="B119" s="273" t="s">
        <v>513</v>
      </c>
      <c r="C119" s="276">
        <v>38727</v>
      </c>
      <c r="D119" s="273" t="s">
        <v>517</v>
      </c>
      <c r="E119" s="277">
        <v>57</v>
      </c>
      <c r="F119" s="274">
        <v>1624500000</v>
      </c>
      <c r="G119" s="273" t="s">
        <v>490</v>
      </c>
      <c r="H119" s="275"/>
    </row>
    <row r="120" spans="1:8">
      <c r="A120" s="273">
        <v>125</v>
      </c>
      <c r="B120" s="273" t="s">
        <v>510</v>
      </c>
      <c r="C120" s="276">
        <v>38672</v>
      </c>
      <c r="D120" s="273" t="s">
        <v>509</v>
      </c>
      <c r="E120" s="277">
        <v>41</v>
      </c>
      <c r="F120" s="274">
        <v>336200000</v>
      </c>
      <c r="G120" s="273" t="s">
        <v>512</v>
      </c>
      <c r="H120" s="275"/>
    </row>
    <row r="121" spans="1:8">
      <c r="A121" s="273">
        <v>126</v>
      </c>
      <c r="B121" s="273" t="s">
        <v>515</v>
      </c>
      <c r="C121" s="276">
        <v>38100</v>
      </c>
      <c r="D121" s="273" t="s">
        <v>517</v>
      </c>
      <c r="E121" s="277">
        <v>54</v>
      </c>
      <c r="F121" s="274">
        <v>1458000000</v>
      </c>
      <c r="G121" s="273" t="s">
        <v>490</v>
      </c>
      <c r="H121" s="275"/>
    </row>
    <row r="122" spans="1:8">
      <c r="A122" s="273">
        <v>127</v>
      </c>
      <c r="B122" s="273" t="s">
        <v>520</v>
      </c>
      <c r="C122" s="276">
        <v>38540</v>
      </c>
      <c r="D122" s="273" t="s">
        <v>514</v>
      </c>
      <c r="E122" s="277">
        <v>9</v>
      </c>
      <c r="F122" s="274">
        <v>16200000</v>
      </c>
      <c r="G122" s="273" t="s">
        <v>512</v>
      </c>
      <c r="H122" s="275"/>
    </row>
    <row r="123" spans="1:8">
      <c r="A123" s="273">
        <v>128</v>
      </c>
      <c r="B123" s="273" t="s">
        <v>523</v>
      </c>
      <c r="C123" s="276">
        <v>38485</v>
      </c>
      <c r="D123" s="273" t="s">
        <v>509</v>
      </c>
      <c r="E123" s="277">
        <v>1</v>
      </c>
      <c r="F123" s="274">
        <v>200000</v>
      </c>
      <c r="G123" s="273" t="s">
        <v>494</v>
      </c>
      <c r="H123" s="275"/>
    </row>
    <row r="124" spans="1:8">
      <c r="A124" s="273">
        <v>129</v>
      </c>
      <c r="B124" s="273" t="s">
        <v>515</v>
      </c>
      <c r="C124" s="276">
        <v>38760</v>
      </c>
      <c r="D124" s="273" t="s">
        <v>519</v>
      </c>
      <c r="E124" s="277">
        <v>-10</v>
      </c>
      <c r="F124" s="274">
        <v>100000000</v>
      </c>
      <c r="G124" s="273" t="s">
        <v>490</v>
      </c>
      <c r="H124" s="275"/>
    </row>
    <row r="125" spans="1:8">
      <c r="A125" s="273">
        <v>130</v>
      </c>
      <c r="B125" s="273" t="s">
        <v>513</v>
      </c>
      <c r="C125" s="276">
        <v>39035</v>
      </c>
      <c r="D125" s="273" t="s">
        <v>511</v>
      </c>
      <c r="E125" s="277">
        <v>-9</v>
      </c>
      <c r="F125" s="274">
        <v>97200000</v>
      </c>
      <c r="G125" s="273" t="s">
        <v>490</v>
      </c>
      <c r="H125" s="275"/>
    </row>
    <row r="126" spans="1:8">
      <c r="A126" s="273">
        <v>131</v>
      </c>
      <c r="B126" s="273" t="s">
        <v>522</v>
      </c>
      <c r="C126" s="276">
        <v>38320</v>
      </c>
      <c r="D126" s="273" t="s">
        <v>519</v>
      </c>
      <c r="E126" s="277">
        <v>56</v>
      </c>
      <c r="F126" s="274">
        <v>3136000000</v>
      </c>
      <c r="G126" s="273" t="s">
        <v>487</v>
      </c>
      <c r="H126" s="275"/>
    </row>
    <row r="127" spans="1:8">
      <c r="A127" s="273">
        <v>132</v>
      </c>
      <c r="B127" s="273" t="s">
        <v>523</v>
      </c>
      <c r="C127" s="276">
        <v>38067</v>
      </c>
      <c r="D127" s="273" t="s">
        <v>514</v>
      </c>
      <c r="E127" s="277">
        <v>28</v>
      </c>
      <c r="F127" s="274">
        <v>156800000</v>
      </c>
      <c r="G127" s="273" t="s">
        <v>512</v>
      </c>
      <c r="H127" s="275"/>
    </row>
    <row r="128" spans="1:8">
      <c r="A128" s="273">
        <v>133</v>
      </c>
      <c r="B128" s="273" t="s">
        <v>508</v>
      </c>
      <c r="C128" s="276">
        <v>38177</v>
      </c>
      <c r="D128" s="273" t="s">
        <v>519</v>
      </c>
      <c r="E128" s="277">
        <v>11</v>
      </c>
      <c r="F128" s="274">
        <v>121000000</v>
      </c>
      <c r="G128" s="273" t="s">
        <v>487</v>
      </c>
      <c r="H128" s="275"/>
    </row>
    <row r="129" spans="1:8">
      <c r="A129" s="273">
        <v>134</v>
      </c>
      <c r="B129" s="273" t="s">
        <v>518</v>
      </c>
      <c r="C129" s="276">
        <v>39068</v>
      </c>
      <c r="D129" s="273" t="s">
        <v>509</v>
      </c>
      <c r="E129" s="277">
        <v>11</v>
      </c>
      <c r="F129" s="274">
        <v>24200000</v>
      </c>
      <c r="G129" s="273" t="s">
        <v>494</v>
      </c>
      <c r="H129" s="275"/>
    </row>
    <row r="130" spans="1:8">
      <c r="A130" s="273">
        <v>135</v>
      </c>
      <c r="B130" s="273" t="s">
        <v>518</v>
      </c>
      <c r="C130" s="276">
        <v>38397</v>
      </c>
      <c r="D130" s="273" t="s">
        <v>517</v>
      </c>
      <c r="E130" s="277">
        <v>67</v>
      </c>
      <c r="F130" s="274">
        <v>2244500000</v>
      </c>
      <c r="G130" s="273" t="s">
        <v>490</v>
      </c>
      <c r="H130" s="275"/>
    </row>
    <row r="131" spans="1:8">
      <c r="A131" s="273">
        <v>136</v>
      </c>
      <c r="B131" s="273" t="s">
        <v>516</v>
      </c>
      <c r="C131" s="276">
        <v>38441</v>
      </c>
      <c r="D131" s="273" t="s">
        <v>509</v>
      </c>
      <c r="E131" s="277">
        <v>10</v>
      </c>
      <c r="F131" s="274">
        <v>20000000</v>
      </c>
      <c r="G131" s="273" t="s">
        <v>490</v>
      </c>
      <c r="H131" s="275"/>
    </row>
    <row r="132" spans="1:8">
      <c r="A132" s="273">
        <v>137</v>
      </c>
      <c r="B132" s="273" t="s">
        <v>520</v>
      </c>
      <c r="C132" s="276">
        <v>38287</v>
      </c>
      <c r="D132" s="273" t="s">
        <v>511</v>
      </c>
      <c r="E132" s="277">
        <v>40</v>
      </c>
      <c r="F132" s="274">
        <v>1920000000</v>
      </c>
      <c r="G132" s="273" t="s">
        <v>490</v>
      </c>
      <c r="H132" s="275"/>
    </row>
    <row r="133" spans="1:8">
      <c r="A133" s="273">
        <v>138</v>
      </c>
      <c r="B133" s="273" t="s">
        <v>516</v>
      </c>
      <c r="C133" s="276">
        <v>38540</v>
      </c>
      <c r="D133" s="273" t="s">
        <v>519</v>
      </c>
      <c r="E133" s="277">
        <v>77</v>
      </c>
      <c r="F133" s="274">
        <v>5929000000</v>
      </c>
      <c r="G133" s="273" t="s">
        <v>490</v>
      </c>
      <c r="H133" s="275"/>
    </row>
    <row r="134" spans="1:8">
      <c r="A134" s="273">
        <v>139</v>
      </c>
      <c r="B134" s="273" t="s">
        <v>508</v>
      </c>
      <c r="C134" s="276">
        <v>38496</v>
      </c>
      <c r="D134" s="273" t="s">
        <v>514</v>
      </c>
      <c r="E134" s="277">
        <v>50</v>
      </c>
      <c r="F134" s="274">
        <v>500000000</v>
      </c>
      <c r="G134" s="273" t="s">
        <v>494</v>
      </c>
      <c r="H134" s="275"/>
    </row>
    <row r="135" spans="1:8">
      <c r="A135" s="273">
        <v>140</v>
      </c>
      <c r="B135" s="273" t="s">
        <v>522</v>
      </c>
      <c r="C135" s="276">
        <v>38166</v>
      </c>
      <c r="D135" s="273" t="s">
        <v>517</v>
      </c>
      <c r="E135" s="277">
        <v>80</v>
      </c>
      <c r="F135" s="274">
        <v>3200000000</v>
      </c>
      <c r="G135" s="273" t="s">
        <v>487</v>
      </c>
      <c r="H135" s="275"/>
    </row>
    <row r="136" spans="1:8">
      <c r="A136" s="273">
        <v>141</v>
      </c>
      <c r="B136" s="273" t="s">
        <v>522</v>
      </c>
      <c r="C136" s="276">
        <v>39079</v>
      </c>
      <c r="D136" s="273" t="s">
        <v>517</v>
      </c>
      <c r="E136" s="277">
        <v>83</v>
      </c>
      <c r="F136" s="274">
        <v>3444500000</v>
      </c>
      <c r="G136" s="273" t="s">
        <v>494</v>
      </c>
      <c r="H136" s="275"/>
    </row>
    <row r="137" spans="1:8">
      <c r="A137" s="273">
        <v>142</v>
      </c>
      <c r="B137" s="273" t="s">
        <v>508</v>
      </c>
      <c r="C137" s="276">
        <v>38749</v>
      </c>
      <c r="D137" s="273" t="s">
        <v>509</v>
      </c>
      <c r="E137" s="277">
        <v>-4</v>
      </c>
      <c r="F137" s="274">
        <v>3200000</v>
      </c>
      <c r="G137" s="273" t="s">
        <v>490</v>
      </c>
      <c r="H137" s="275"/>
    </row>
    <row r="138" spans="1:8">
      <c r="A138" s="273">
        <v>143</v>
      </c>
      <c r="B138" s="273" t="s">
        <v>516</v>
      </c>
      <c r="C138" s="276">
        <v>38386</v>
      </c>
      <c r="D138" s="273" t="s">
        <v>511</v>
      </c>
      <c r="E138" s="277">
        <v>46</v>
      </c>
      <c r="F138" s="274">
        <v>2539200000</v>
      </c>
      <c r="G138" s="273" t="s">
        <v>494</v>
      </c>
      <c r="H138" s="275"/>
    </row>
    <row r="139" spans="1:8">
      <c r="A139" s="273">
        <v>144</v>
      </c>
      <c r="B139" s="273" t="s">
        <v>513</v>
      </c>
      <c r="C139" s="276">
        <v>39013</v>
      </c>
      <c r="D139" s="273" t="s">
        <v>519</v>
      </c>
      <c r="E139" s="277">
        <v>55</v>
      </c>
      <c r="F139" s="274">
        <v>3025000000</v>
      </c>
      <c r="G139" s="273" t="s">
        <v>494</v>
      </c>
      <c r="H139" s="275"/>
    </row>
    <row r="140" spans="1:8">
      <c r="A140" s="273">
        <v>145</v>
      </c>
      <c r="B140" s="273" t="s">
        <v>523</v>
      </c>
      <c r="C140" s="276">
        <v>38254</v>
      </c>
      <c r="D140" s="273" t="s">
        <v>519</v>
      </c>
      <c r="E140" s="277">
        <v>89</v>
      </c>
      <c r="F140" s="274">
        <v>7921000000</v>
      </c>
      <c r="G140" s="273" t="s">
        <v>487</v>
      </c>
      <c r="H140" s="275"/>
    </row>
    <row r="141" spans="1:8">
      <c r="A141" s="273">
        <v>146</v>
      </c>
      <c r="B141" s="273" t="s">
        <v>520</v>
      </c>
      <c r="C141" s="276">
        <v>38540</v>
      </c>
      <c r="D141" s="273" t="s">
        <v>517</v>
      </c>
      <c r="E141" s="277">
        <v>59</v>
      </c>
      <c r="F141" s="274">
        <v>1740500000</v>
      </c>
      <c r="G141" s="273" t="s">
        <v>490</v>
      </c>
      <c r="H141" s="275"/>
    </row>
    <row r="142" spans="1:8">
      <c r="A142" s="273">
        <v>147</v>
      </c>
      <c r="B142" s="273" t="s">
        <v>520</v>
      </c>
      <c r="C142" s="276">
        <v>38419</v>
      </c>
      <c r="D142" s="273" t="s">
        <v>514</v>
      </c>
      <c r="E142" s="277">
        <v>90</v>
      </c>
      <c r="F142" s="274">
        <v>1620000000</v>
      </c>
      <c r="G142" s="273" t="s">
        <v>487</v>
      </c>
      <c r="H142" s="275"/>
    </row>
    <row r="143" spans="1:8">
      <c r="A143" s="273">
        <v>148</v>
      </c>
      <c r="B143" s="273" t="s">
        <v>513</v>
      </c>
      <c r="C143" s="276">
        <v>39024</v>
      </c>
      <c r="D143" s="273" t="s">
        <v>514</v>
      </c>
      <c r="E143" s="277">
        <v>17</v>
      </c>
      <c r="F143" s="274">
        <v>57800000</v>
      </c>
      <c r="G143" s="273" t="s">
        <v>512</v>
      </c>
      <c r="H143" s="275"/>
    </row>
    <row r="144" spans="1:8">
      <c r="A144" s="273">
        <v>149</v>
      </c>
      <c r="B144" s="273" t="s">
        <v>523</v>
      </c>
      <c r="C144" s="276">
        <v>38419</v>
      </c>
      <c r="D144" s="273" t="s">
        <v>514</v>
      </c>
      <c r="E144" s="277">
        <v>37</v>
      </c>
      <c r="F144" s="274">
        <v>273800000</v>
      </c>
      <c r="G144" s="273" t="s">
        <v>487</v>
      </c>
      <c r="H144" s="275"/>
    </row>
    <row r="145" spans="1:8">
      <c r="A145" s="273">
        <v>150</v>
      </c>
      <c r="B145" s="273" t="s">
        <v>518</v>
      </c>
      <c r="C145" s="276">
        <v>38793</v>
      </c>
      <c r="D145" s="273" t="s">
        <v>511</v>
      </c>
      <c r="E145" s="277">
        <v>-4</v>
      </c>
      <c r="F145" s="274">
        <v>19200000</v>
      </c>
      <c r="G145" s="273" t="s">
        <v>494</v>
      </c>
      <c r="H145" s="275"/>
    </row>
    <row r="146" spans="1:8">
      <c r="A146" s="273">
        <v>151</v>
      </c>
      <c r="B146" s="273" t="s">
        <v>520</v>
      </c>
      <c r="C146" s="276">
        <v>38540</v>
      </c>
      <c r="D146" s="273" t="s">
        <v>509</v>
      </c>
      <c r="E146" s="277">
        <v>-8</v>
      </c>
      <c r="F146" s="274">
        <v>12800000</v>
      </c>
      <c r="G146" s="273" t="s">
        <v>490</v>
      </c>
      <c r="H146" s="275"/>
    </row>
    <row r="147" spans="1:8">
      <c r="A147" s="273">
        <v>152</v>
      </c>
      <c r="B147" s="273" t="s">
        <v>515</v>
      </c>
      <c r="C147" s="276">
        <v>38232</v>
      </c>
      <c r="D147" s="273" t="s">
        <v>514</v>
      </c>
      <c r="E147" s="277">
        <v>6</v>
      </c>
      <c r="F147" s="274">
        <v>7200000</v>
      </c>
      <c r="G147" s="273" t="s">
        <v>512</v>
      </c>
      <c r="H147" s="275"/>
    </row>
    <row r="148" spans="1:8">
      <c r="A148" s="273">
        <v>153</v>
      </c>
      <c r="B148" s="273" t="s">
        <v>523</v>
      </c>
      <c r="C148" s="276">
        <v>38276</v>
      </c>
      <c r="D148" s="273" t="s">
        <v>514</v>
      </c>
      <c r="E148" s="277">
        <v>63</v>
      </c>
      <c r="F148" s="274">
        <v>793800000</v>
      </c>
      <c r="G148" s="273" t="s">
        <v>490</v>
      </c>
      <c r="H148" s="275"/>
    </row>
    <row r="149" spans="1:8">
      <c r="A149" s="273">
        <v>154</v>
      </c>
      <c r="B149" s="273" t="s">
        <v>522</v>
      </c>
      <c r="C149" s="276">
        <v>38210</v>
      </c>
      <c r="D149" s="273" t="s">
        <v>514</v>
      </c>
      <c r="E149" s="277">
        <v>16</v>
      </c>
      <c r="F149" s="274">
        <v>51200000</v>
      </c>
      <c r="G149" s="273" t="s">
        <v>494</v>
      </c>
      <c r="H149" s="275"/>
    </row>
    <row r="150" spans="1:8">
      <c r="A150" s="273">
        <v>155</v>
      </c>
      <c r="B150" s="273" t="s">
        <v>508</v>
      </c>
      <c r="C150" s="276">
        <v>38386</v>
      </c>
      <c r="D150" s="273" t="s">
        <v>519</v>
      </c>
      <c r="E150" s="277">
        <v>22</v>
      </c>
      <c r="F150" s="274">
        <v>484000000</v>
      </c>
      <c r="G150" s="273" t="s">
        <v>494</v>
      </c>
      <c r="H150" s="275"/>
    </row>
    <row r="151" spans="1:8">
      <c r="A151" s="273">
        <v>156</v>
      </c>
      <c r="B151" s="273" t="s">
        <v>520</v>
      </c>
      <c r="C151" s="276">
        <v>38716</v>
      </c>
      <c r="D151" s="273" t="s">
        <v>511</v>
      </c>
      <c r="E151" s="277">
        <v>81</v>
      </c>
      <c r="F151" s="274">
        <v>7873200000</v>
      </c>
      <c r="G151" s="273" t="s">
        <v>490</v>
      </c>
      <c r="H151" s="275"/>
    </row>
    <row r="152" spans="1:8">
      <c r="A152" s="273">
        <v>157</v>
      </c>
      <c r="B152" s="273" t="s">
        <v>520</v>
      </c>
      <c r="C152" s="276">
        <v>38606</v>
      </c>
      <c r="D152" s="273" t="s">
        <v>509</v>
      </c>
      <c r="E152" s="277">
        <v>85</v>
      </c>
      <c r="F152" s="274">
        <v>1445000000</v>
      </c>
      <c r="G152" s="273" t="s">
        <v>494</v>
      </c>
      <c r="H152" s="275"/>
    </row>
    <row r="153" spans="1:8">
      <c r="A153" s="273">
        <v>158</v>
      </c>
      <c r="B153" s="273" t="s">
        <v>522</v>
      </c>
      <c r="C153" s="276">
        <v>38122</v>
      </c>
      <c r="D153" s="273" t="s">
        <v>511</v>
      </c>
      <c r="E153" s="277">
        <v>-3</v>
      </c>
      <c r="F153" s="274">
        <v>10800000</v>
      </c>
      <c r="G153" s="273" t="s">
        <v>512</v>
      </c>
      <c r="H153" s="275"/>
    </row>
    <row r="154" spans="1:8">
      <c r="A154" s="273">
        <v>159</v>
      </c>
      <c r="B154" s="273" t="s">
        <v>520</v>
      </c>
      <c r="C154" s="276">
        <v>38375</v>
      </c>
      <c r="D154" s="273" t="s">
        <v>509</v>
      </c>
      <c r="E154" s="277">
        <v>51</v>
      </c>
      <c r="F154" s="274">
        <v>520200000</v>
      </c>
      <c r="G154" s="273" t="s">
        <v>494</v>
      </c>
      <c r="H154" s="275"/>
    </row>
    <row r="155" spans="1:8">
      <c r="A155" s="273">
        <v>160</v>
      </c>
      <c r="B155" s="273" t="s">
        <v>523</v>
      </c>
      <c r="C155" s="276">
        <v>38353</v>
      </c>
      <c r="D155" s="273" t="s">
        <v>509</v>
      </c>
      <c r="E155" s="277">
        <v>72</v>
      </c>
      <c r="F155" s="274">
        <v>1036800000</v>
      </c>
      <c r="G155" s="273" t="s">
        <v>494</v>
      </c>
      <c r="H155" s="275"/>
    </row>
    <row r="156" spans="1:8">
      <c r="A156" s="273">
        <v>161</v>
      </c>
      <c r="B156" s="273" t="s">
        <v>518</v>
      </c>
      <c r="C156" s="276">
        <v>38034</v>
      </c>
      <c r="D156" s="273" t="s">
        <v>509</v>
      </c>
      <c r="E156" s="277">
        <v>46</v>
      </c>
      <c r="F156" s="274">
        <v>423200000</v>
      </c>
      <c r="G156" s="273" t="s">
        <v>512</v>
      </c>
      <c r="H156" s="275"/>
    </row>
    <row r="157" spans="1:8">
      <c r="A157" s="273">
        <v>162</v>
      </c>
      <c r="B157" s="273" t="s">
        <v>510</v>
      </c>
      <c r="C157" s="276">
        <v>38408</v>
      </c>
      <c r="D157" s="273" t="s">
        <v>519</v>
      </c>
      <c r="E157" s="277">
        <v>-10</v>
      </c>
      <c r="F157" s="274">
        <v>100000000</v>
      </c>
      <c r="G157" s="273" t="s">
        <v>494</v>
      </c>
      <c r="H157" s="275"/>
    </row>
    <row r="158" spans="1:8">
      <c r="A158" s="273">
        <v>163</v>
      </c>
      <c r="B158" s="273" t="s">
        <v>523</v>
      </c>
      <c r="C158" s="276">
        <v>38573</v>
      </c>
      <c r="D158" s="273" t="s">
        <v>511</v>
      </c>
      <c r="E158" s="277">
        <v>-5</v>
      </c>
      <c r="F158" s="274">
        <v>30000000</v>
      </c>
      <c r="G158" s="273" t="s">
        <v>494</v>
      </c>
      <c r="H158" s="275"/>
    </row>
    <row r="159" spans="1:8">
      <c r="A159" s="273">
        <v>164</v>
      </c>
      <c r="B159" s="273" t="s">
        <v>510</v>
      </c>
      <c r="C159" s="276">
        <v>39002</v>
      </c>
      <c r="D159" s="273" t="s">
        <v>517</v>
      </c>
      <c r="E159" s="277">
        <v>16</v>
      </c>
      <c r="F159" s="274">
        <v>128000000</v>
      </c>
      <c r="G159" s="273" t="s">
        <v>487</v>
      </c>
      <c r="H159" s="275"/>
    </row>
    <row r="160" spans="1:8">
      <c r="A160" s="273">
        <v>165</v>
      </c>
      <c r="B160" s="273" t="s">
        <v>510</v>
      </c>
      <c r="C160" s="276">
        <v>38705</v>
      </c>
      <c r="D160" s="273" t="s">
        <v>511</v>
      </c>
      <c r="E160" s="277">
        <v>25</v>
      </c>
      <c r="F160" s="274">
        <v>750000000</v>
      </c>
      <c r="G160" s="273" t="s">
        <v>487</v>
      </c>
      <c r="H160" s="275"/>
    </row>
    <row r="161" spans="1:8">
      <c r="A161" s="273">
        <v>166</v>
      </c>
      <c r="B161" s="273" t="s">
        <v>520</v>
      </c>
      <c r="C161" s="276">
        <v>38441</v>
      </c>
      <c r="D161" s="273" t="s">
        <v>517</v>
      </c>
      <c r="E161" s="277">
        <v>49</v>
      </c>
      <c r="F161" s="274">
        <v>1200500000</v>
      </c>
      <c r="G161" s="273" t="s">
        <v>512</v>
      </c>
      <c r="H161" s="275"/>
    </row>
    <row r="162" spans="1:8">
      <c r="A162" s="273">
        <v>167</v>
      </c>
      <c r="B162" s="273" t="s">
        <v>508</v>
      </c>
      <c r="C162" s="276">
        <v>38067</v>
      </c>
      <c r="D162" s="273" t="s">
        <v>509</v>
      </c>
      <c r="E162" s="277">
        <v>21</v>
      </c>
      <c r="F162" s="274">
        <v>88200000</v>
      </c>
      <c r="G162" s="273" t="s">
        <v>490</v>
      </c>
      <c r="H162" s="275"/>
    </row>
    <row r="163" spans="1:8">
      <c r="A163" s="273">
        <v>168</v>
      </c>
      <c r="B163" s="273" t="s">
        <v>518</v>
      </c>
      <c r="C163" s="276">
        <v>38859</v>
      </c>
      <c r="D163" s="273" t="s">
        <v>509</v>
      </c>
      <c r="E163" s="277">
        <v>29</v>
      </c>
      <c r="F163" s="274">
        <v>168200000</v>
      </c>
      <c r="G163" s="273" t="s">
        <v>494</v>
      </c>
      <c r="H163" s="275"/>
    </row>
    <row r="164" spans="1:8">
      <c r="A164" s="273">
        <v>169</v>
      </c>
      <c r="B164" s="273" t="s">
        <v>513</v>
      </c>
      <c r="C164" s="276">
        <v>38034</v>
      </c>
      <c r="D164" s="273" t="s">
        <v>509</v>
      </c>
      <c r="E164" s="277">
        <v>63</v>
      </c>
      <c r="F164" s="274">
        <v>793800000</v>
      </c>
      <c r="G164" s="273" t="s">
        <v>487</v>
      </c>
      <c r="H164" s="275"/>
    </row>
    <row r="165" spans="1:8">
      <c r="A165" s="273">
        <v>170</v>
      </c>
      <c r="B165" s="273" t="s">
        <v>522</v>
      </c>
      <c r="C165" s="276">
        <v>38881</v>
      </c>
      <c r="D165" s="273" t="s">
        <v>509</v>
      </c>
      <c r="E165" s="277">
        <v>21</v>
      </c>
      <c r="F165" s="274">
        <v>88200000</v>
      </c>
      <c r="G165" s="273" t="s">
        <v>494</v>
      </c>
      <c r="H165" s="275"/>
    </row>
    <row r="166" spans="1:8">
      <c r="A166" s="273">
        <v>171</v>
      </c>
      <c r="B166" s="273" t="s">
        <v>508</v>
      </c>
      <c r="C166" s="276">
        <v>38639</v>
      </c>
      <c r="D166" s="273" t="s">
        <v>511</v>
      </c>
      <c r="E166" s="277">
        <v>93</v>
      </c>
      <c r="F166" s="274">
        <v>10378800000</v>
      </c>
      <c r="G166" s="273" t="s">
        <v>490</v>
      </c>
      <c r="H166" s="275"/>
    </row>
    <row r="167" spans="1:8">
      <c r="A167" s="273">
        <v>172</v>
      </c>
      <c r="B167" s="273" t="s">
        <v>516</v>
      </c>
      <c r="C167" s="276">
        <v>38045</v>
      </c>
      <c r="D167" s="273" t="s">
        <v>511</v>
      </c>
      <c r="E167" s="277">
        <v>55</v>
      </c>
      <c r="F167" s="274">
        <v>3630000000</v>
      </c>
      <c r="G167" s="273" t="s">
        <v>494</v>
      </c>
      <c r="H167" s="275"/>
    </row>
    <row r="168" spans="1:8">
      <c r="A168" s="273">
        <v>173</v>
      </c>
      <c r="B168" s="273" t="s">
        <v>520</v>
      </c>
      <c r="C168" s="276">
        <v>38914</v>
      </c>
      <c r="D168" s="273" t="s">
        <v>511</v>
      </c>
      <c r="E168" s="277">
        <v>14</v>
      </c>
      <c r="F168" s="274">
        <v>235200000</v>
      </c>
      <c r="G168" s="273" t="s">
        <v>494</v>
      </c>
      <c r="H168" s="275"/>
    </row>
    <row r="169" spans="1:8">
      <c r="A169" s="273">
        <v>174</v>
      </c>
      <c r="B169" s="273" t="s">
        <v>522</v>
      </c>
      <c r="C169" s="276">
        <v>38056</v>
      </c>
      <c r="D169" s="273" t="s">
        <v>514</v>
      </c>
      <c r="E169" s="277">
        <v>91</v>
      </c>
      <c r="F169" s="274">
        <v>1656200000</v>
      </c>
      <c r="G169" s="273" t="s">
        <v>494</v>
      </c>
      <c r="H169" s="275"/>
    </row>
    <row r="170" spans="1:8">
      <c r="A170" s="273">
        <v>175</v>
      </c>
      <c r="B170" s="273" t="s">
        <v>520</v>
      </c>
      <c r="C170" s="276">
        <v>38100</v>
      </c>
      <c r="D170" s="273" t="s">
        <v>517</v>
      </c>
      <c r="E170" s="277">
        <v>80</v>
      </c>
      <c r="F170" s="274">
        <v>3200000000</v>
      </c>
      <c r="G170" s="273" t="s">
        <v>494</v>
      </c>
      <c r="H170" s="275"/>
    </row>
    <row r="171" spans="1:8">
      <c r="A171" s="273">
        <v>176</v>
      </c>
      <c r="B171" s="273" t="s">
        <v>508</v>
      </c>
      <c r="C171" s="276">
        <v>38683</v>
      </c>
      <c r="D171" s="273" t="s">
        <v>517</v>
      </c>
      <c r="E171" s="277">
        <v>70</v>
      </c>
      <c r="F171" s="274">
        <v>2450000000</v>
      </c>
      <c r="G171" s="273" t="s">
        <v>494</v>
      </c>
      <c r="H171" s="275"/>
    </row>
    <row r="172" spans="1:8">
      <c r="A172" s="273">
        <v>177</v>
      </c>
      <c r="B172" s="273" t="s">
        <v>523</v>
      </c>
      <c r="C172" s="276">
        <v>38188</v>
      </c>
      <c r="D172" s="273" t="s">
        <v>519</v>
      </c>
      <c r="E172" s="277">
        <v>54</v>
      </c>
      <c r="F172" s="274">
        <v>2916000000</v>
      </c>
      <c r="G172" s="273" t="s">
        <v>490</v>
      </c>
      <c r="H172" s="275"/>
    </row>
    <row r="173" spans="1:8">
      <c r="A173" s="273">
        <v>178</v>
      </c>
      <c r="B173" s="273" t="s">
        <v>513</v>
      </c>
      <c r="C173" s="276">
        <v>38705</v>
      </c>
      <c r="D173" s="273" t="s">
        <v>519</v>
      </c>
      <c r="E173" s="277">
        <v>19</v>
      </c>
      <c r="F173" s="274">
        <v>361000000</v>
      </c>
      <c r="G173" s="273" t="s">
        <v>487</v>
      </c>
      <c r="H173" s="275"/>
    </row>
    <row r="174" spans="1:8">
      <c r="A174" s="273">
        <v>179</v>
      </c>
      <c r="B174" s="273" t="s">
        <v>510</v>
      </c>
      <c r="C174" s="276">
        <v>38617</v>
      </c>
      <c r="D174" s="273" t="s">
        <v>511</v>
      </c>
      <c r="E174" s="277">
        <v>38</v>
      </c>
      <c r="F174" s="274">
        <v>1732800000</v>
      </c>
      <c r="G174" s="273" t="s">
        <v>494</v>
      </c>
      <c r="H174" s="275"/>
    </row>
    <row r="175" spans="1:8">
      <c r="A175" s="273">
        <v>180</v>
      </c>
      <c r="B175" s="273" t="s">
        <v>516</v>
      </c>
      <c r="C175" s="276">
        <v>38133</v>
      </c>
      <c r="D175" s="273" t="s">
        <v>514</v>
      </c>
      <c r="E175" s="277">
        <v>60</v>
      </c>
      <c r="F175" s="274">
        <v>720000000</v>
      </c>
      <c r="G175" s="273" t="s">
        <v>487</v>
      </c>
      <c r="H175" s="275"/>
    </row>
    <row r="176" spans="1:8">
      <c r="A176" s="273">
        <v>181</v>
      </c>
      <c r="B176" s="273" t="s">
        <v>510</v>
      </c>
      <c r="C176" s="276">
        <v>38639</v>
      </c>
      <c r="D176" s="273" t="s">
        <v>514</v>
      </c>
      <c r="E176" s="277">
        <v>51</v>
      </c>
      <c r="F176" s="274">
        <v>520200000</v>
      </c>
      <c r="G176" s="273" t="s">
        <v>512</v>
      </c>
      <c r="H176" s="275"/>
    </row>
    <row r="177" spans="1:8">
      <c r="A177" s="273">
        <v>182</v>
      </c>
      <c r="B177" s="273" t="s">
        <v>513</v>
      </c>
      <c r="C177" s="276">
        <v>38111</v>
      </c>
      <c r="D177" s="273" t="s">
        <v>509</v>
      </c>
      <c r="E177" s="277">
        <v>78</v>
      </c>
      <c r="F177" s="274">
        <v>1216800000</v>
      </c>
      <c r="G177" s="273" t="s">
        <v>512</v>
      </c>
      <c r="H177" s="275"/>
    </row>
    <row r="178" spans="1:8">
      <c r="A178" s="273">
        <v>183</v>
      </c>
      <c r="B178" s="273" t="s">
        <v>510</v>
      </c>
      <c r="C178" s="276">
        <v>38320</v>
      </c>
      <c r="D178" s="273" t="s">
        <v>511</v>
      </c>
      <c r="E178" s="277">
        <v>17</v>
      </c>
      <c r="F178" s="274">
        <v>346800000</v>
      </c>
      <c r="G178" s="273" t="s">
        <v>490</v>
      </c>
      <c r="H178" s="275"/>
    </row>
    <row r="179" spans="1:8">
      <c r="A179" s="273">
        <v>184</v>
      </c>
      <c r="B179" s="273" t="s">
        <v>522</v>
      </c>
      <c r="C179" s="276">
        <v>38221</v>
      </c>
      <c r="D179" s="273" t="s">
        <v>517</v>
      </c>
      <c r="E179" s="277">
        <v>13</v>
      </c>
      <c r="F179" s="274">
        <v>84500000</v>
      </c>
      <c r="G179" s="273" t="s">
        <v>512</v>
      </c>
      <c r="H179" s="275"/>
    </row>
    <row r="180" spans="1:8">
      <c r="A180" s="273">
        <v>185</v>
      </c>
      <c r="B180" s="273" t="s">
        <v>520</v>
      </c>
      <c r="C180" s="276">
        <v>38540</v>
      </c>
      <c r="D180" s="273" t="s">
        <v>519</v>
      </c>
      <c r="E180" s="277">
        <v>2</v>
      </c>
      <c r="F180" s="274">
        <v>4000000</v>
      </c>
      <c r="G180" s="273" t="s">
        <v>494</v>
      </c>
      <c r="H180" s="275"/>
    </row>
    <row r="181" spans="1:8">
      <c r="A181" s="273">
        <v>186</v>
      </c>
      <c r="B181" s="273" t="s">
        <v>508</v>
      </c>
      <c r="C181" s="276">
        <v>39046</v>
      </c>
      <c r="D181" s="273" t="s">
        <v>519</v>
      </c>
      <c r="E181" s="277">
        <v>74</v>
      </c>
      <c r="F181" s="274">
        <v>5476000000</v>
      </c>
      <c r="G181" s="273" t="s">
        <v>487</v>
      </c>
      <c r="H181" s="275"/>
    </row>
    <row r="182" spans="1:8">
      <c r="A182" s="273">
        <v>187</v>
      </c>
      <c r="B182" s="273" t="s">
        <v>516</v>
      </c>
      <c r="C182" s="276">
        <v>38793</v>
      </c>
      <c r="D182" s="273" t="s">
        <v>511</v>
      </c>
      <c r="E182" s="277">
        <v>57</v>
      </c>
      <c r="F182" s="274">
        <v>3898800000</v>
      </c>
      <c r="G182" s="273" t="s">
        <v>494</v>
      </c>
      <c r="H182" s="275"/>
    </row>
    <row r="183" spans="1:8">
      <c r="A183" s="273">
        <v>188</v>
      </c>
      <c r="B183" s="273" t="s">
        <v>522</v>
      </c>
      <c r="C183" s="276">
        <v>38111</v>
      </c>
      <c r="D183" s="273" t="s">
        <v>519</v>
      </c>
      <c r="E183" s="277">
        <v>79</v>
      </c>
      <c r="F183" s="274">
        <v>6241000000</v>
      </c>
      <c r="G183" s="273" t="s">
        <v>490</v>
      </c>
      <c r="H183" s="275"/>
    </row>
    <row r="184" spans="1:8">
      <c r="A184" s="273">
        <v>189</v>
      </c>
      <c r="B184" s="273" t="s">
        <v>516</v>
      </c>
      <c r="C184" s="276">
        <v>38518</v>
      </c>
      <c r="D184" s="273" t="s">
        <v>511</v>
      </c>
      <c r="E184" s="277">
        <v>82</v>
      </c>
      <c r="F184" s="274">
        <v>8068800000</v>
      </c>
      <c r="G184" s="273" t="s">
        <v>490</v>
      </c>
      <c r="H184" s="275"/>
    </row>
    <row r="185" spans="1:8">
      <c r="A185" s="273">
        <v>190</v>
      </c>
      <c r="B185" s="273" t="s">
        <v>523</v>
      </c>
      <c r="C185" s="276">
        <v>38991</v>
      </c>
      <c r="D185" s="273" t="s">
        <v>509</v>
      </c>
      <c r="E185" s="277">
        <v>28</v>
      </c>
      <c r="F185" s="274">
        <v>156800000</v>
      </c>
      <c r="G185" s="273" t="s">
        <v>494</v>
      </c>
      <c r="H185" s="275"/>
    </row>
    <row r="186" spans="1:8">
      <c r="A186" s="273">
        <v>191</v>
      </c>
      <c r="B186" s="273" t="s">
        <v>522</v>
      </c>
      <c r="C186" s="276">
        <v>38023</v>
      </c>
      <c r="D186" s="273" t="s">
        <v>519</v>
      </c>
      <c r="E186" s="277">
        <v>63</v>
      </c>
      <c r="F186" s="274">
        <v>3969000000</v>
      </c>
      <c r="G186" s="273" t="s">
        <v>512</v>
      </c>
      <c r="H186" s="275"/>
    </row>
    <row r="187" spans="1:8">
      <c r="A187" s="273">
        <v>192</v>
      </c>
      <c r="B187" s="273" t="s">
        <v>518</v>
      </c>
      <c r="C187" s="276">
        <v>38628</v>
      </c>
      <c r="D187" s="273" t="s">
        <v>511</v>
      </c>
      <c r="E187" s="277">
        <v>72</v>
      </c>
      <c r="F187" s="274">
        <v>6220800000</v>
      </c>
      <c r="G187" s="273" t="s">
        <v>490</v>
      </c>
      <c r="H187" s="275"/>
    </row>
    <row r="188" spans="1:8">
      <c r="A188" s="273">
        <v>193</v>
      </c>
      <c r="B188" s="273" t="s">
        <v>518</v>
      </c>
      <c r="C188" s="276">
        <v>38727</v>
      </c>
      <c r="D188" s="273" t="s">
        <v>514</v>
      </c>
      <c r="E188" s="277">
        <v>68</v>
      </c>
      <c r="F188" s="274">
        <v>924800000</v>
      </c>
      <c r="G188" s="273" t="s">
        <v>512</v>
      </c>
      <c r="H188" s="275"/>
    </row>
    <row r="189" spans="1:8">
      <c r="A189" s="273">
        <v>194</v>
      </c>
      <c r="B189" s="273" t="s">
        <v>520</v>
      </c>
      <c r="C189" s="276">
        <v>38738</v>
      </c>
      <c r="D189" s="273" t="s">
        <v>517</v>
      </c>
      <c r="E189" s="277">
        <v>8</v>
      </c>
      <c r="F189" s="274">
        <v>32000000</v>
      </c>
      <c r="G189" s="273" t="s">
        <v>490</v>
      </c>
      <c r="H189" s="275"/>
    </row>
    <row r="190" spans="1:8">
      <c r="A190" s="273">
        <v>195</v>
      </c>
      <c r="B190" s="273" t="s">
        <v>510</v>
      </c>
      <c r="C190" s="276">
        <v>38331</v>
      </c>
      <c r="D190" s="273" t="s">
        <v>514</v>
      </c>
      <c r="E190" s="277">
        <v>62</v>
      </c>
      <c r="F190" s="274">
        <v>768800000</v>
      </c>
      <c r="G190" s="273" t="s">
        <v>512</v>
      </c>
      <c r="H190" s="275"/>
    </row>
    <row r="191" spans="1:8">
      <c r="A191" s="273">
        <v>196</v>
      </c>
      <c r="B191" s="273" t="s">
        <v>522</v>
      </c>
      <c r="C191" s="276">
        <v>38430</v>
      </c>
      <c r="D191" s="273" t="s">
        <v>517</v>
      </c>
      <c r="E191" s="277">
        <v>5</v>
      </c>
      <c r="F191" s="274">
        <v>12500000</v>
      </c>
      <c r="G191" s="273" t="s">
        <v>487</v>
      </c>
      <c r="H191" s="275"/>
    </row>
    <row r="192" spans="1:8">
      <c r="A192" s="273">
        <v>197</v>
      </c>
      <c r="B192" s="273" t="s">
        <v>516</v>
      </c>
      <c r="C192" s="276">
        <v>38023</v>
      </c>
      <c r="D192" s="273" t="s">
        <v>519</v>
      </c>
      <c r="E192" s="277">
        <v>-5</v>
      </c>
      <c r="F192" s="274">
        <v>25000000</v>
      </c>
      <c r="G192" s="273" t="s">
        <v>487</v>
      </c>
      <c r="H192" s="275"/>
    </row>
    <row r="193" spans="1:8">
      <c r="A193" s="273">
        <v>198</v>
      </c>
      <c r="B193" s="273" t="s">
        <v>516</v>
      </c>
      <c r="C193" s="276">
        <v>38859</v>
      </c>
      <c r="D193" s="273" t="s">
        <v>519</v>
      </c>
      <c r="E193" s="277">
        <v>-4</v>
      </c>
      <c r="F193" s="274">
        <v>16000000</v>
      </c>
      <c r="G193" s="273" t="s">
        <v>490</v>
      </c>
      <c r="H193" s="275"/>
    </row>
    <row r="194" spans="1:8">
      <c r="A194" s="273">
        <v>199</v>
      </c>
      <c r="B194" s="273" t="s">
        <v>518</v>
      </c>
      <c r="C194" s="276">
        <v>39046</v>
      </c>
      <c r="D194" s="273" t="s">
        <v>519</v>
      </c>
      <c r="E194" s="277">
        <v>81</v>
      </c>
      <c r="F194" s="274">
        <v>6561000000</v>
      </c>
      <c r="G194" s="273" t="s">
        <v>490</v>
      </c>
      <c r="H194" s="275"/>
    </row>
    <row r="195" spans="1:8">
      <c r="A195" s="273">
        <v>200</v>
      </c>
      <c r="B195" s="273" t="s">
        <v>518</v>
      </c>
      <c r="C195" s="276">
        <v>38793</v>
      </c>
      <c r="D195" s="273" t="s">
        <v>517</v>
      </c>
      <c r="E195" s="277">
        <v>21</v>
      </c>
      <c r="F195" s="274">
        <v>220500000</v>
      </c>
      <c r="G195" s="273" t="s">
        <v>494</v>
      </c>
      <c r="H195" s="275"/>
    </row>
    <row r="196" spans="1:8">
      <c r="A196" s="273">
        <v>201</v>
      </c>
      <c r="B196" s="273" t="s">
        <v>523</v>
      </c>
      <c r="C196" s="276">
        <v>38529</v>
      </c>
      <c r="D196" s="273" t="s">
        <v>517</v>
      </c>
      <c r="E196" s="277">
        <v>21</v>
      </c>
      <c r="F196" s="274">
        <v>220500000</v>
      </c>
      <c r="G196" s="273" t="s">
        <v>487</v>
      </c>
      <c r="H196" s="275"/>
    </row>
    <row r="197" spans="1:8">
      <c r="A197" s="273">
        <v>202</v>
      </c>
      <c r="B197" s="273" t="s">
        <v>510</v>
      </c>
      <c r="C197" s="276">
        <v>38716</v>
      </c>
      <c r="D197" s="273" t="s">
        <v>511</v>
      </c>
      <c r="E197" s="277">
        <v>-3</v>
      </c>
      <c r="F197" s="274">
        <v>10800000</v>
      </c>
      <c r="G197" s="273" t="s">
        <v>494</v>
      </c>
      <c r="H197" s="275"/>
    </row>
    <row r="198" spans="1:8">
      <c r="A198" s="273">
        <v>203</v>
      </c>
      <c r="B198" s="273" t="s">
        <v>523</v>
      </c>
      <c r="C198" s="276">
        <v>39079</v>
      </c>
      <c r="D198" s="273" t="s">
        <v>509</v>
      </c>
      <c r="E198" s="277">
        <v>57</v>
      </c>
      <c r="F198" s="274">
        <v>649800000</v>
      </c>
      <c r="G198" s="273" t="s">
        <v>490</v>
      </c>
      <c r="H198" s="275"/>
    </row>
    <row r="199" spans="1:8">
      <c r="A199" s="273">
        <v>204</v>
      </c>
      <c r="B199" s="273" t="s">
        <v>523</v>
      </c>
      <c r="C199" s="276">
        <v>38947</v>
      </c>
      <c r="D199" s="273" t="s">
        <v>509</v>
      </c>
      <c r="E199" s="277">
        <v>86</v>
      </c>
      <c r="F199" s="274">
        <v>1479200000</v>
      </c>
      <c r="G199" s="273" t="s">
        <v>490</v>
      </c>
      <c r="H199" s="275"/>
    </row>
    <row r="200" spans="1:8">
      <c r="A200" s="273">
        <v>205</v>
      </c>
      <c r="B200" s="273" t="s">
        <v>522</v>
      </c>
      <c r="C200" s="276">
        <v>38826</v>
      </c>
      <c r="D200" s="273" t="s">
        <v>511</v>
      </c>
      <c r="E200" s="277">
        <v>14</v>
      </c>
      <c r="F200" s="274">
        <v>235200000</v>
      </c>
      <c r="G200" s="273" t="s">
        <v>490</v>
      </c>
      <c r="H200" s="275"/>
    </row>
    <row r="201" spans="1:8">
      <c r="A201" s="273">
        <v>206</v>
      </c>
      <c r="B201" s="273" t="s">
        <v>510</v>
      </c>
      <c r="C201" s="276">
        <v>39057</v>
      </c>
      <c r="D201" s="273" t="s">
        <v>514</v>
      </c>
      <c r="E201" s="277">
        <v>20</v>
      </c>
      <c r="F201" s="274">
        <v>80000000</v>
      </c>
      <c r="G201" s="273" t="s">
        <v>512</v>
      </c>
      <c r="H201" s="275"/>
    </row>
    <row r="202" spans="1:8">
      <c r="A202" s="273">
        <v>207</v>
      </c>
      <c r="B202" s="273" t="s">
        <v>516</v>
      </c>
      <c r="C202" s="276">
        <v>38023</v>
      </c>
      <c r="D202" s="273" t="s">
        <v>519</v>
      </c>
      <c r="E202" s="277">
        <v>60</v>
      </c>
      <c r="F202" s="274">
        <v>3600000000</v>
      </c>
      <c r="G202" s="273" t="s">
        <v>487</v>
      </c>
      <c r="H202" s="275"/>
    </row>
    <row r="203" spans="1:8">
      <c r="A203" s="273">
        <v>208</v>
      </c>
      <c r="B203" s="273" t="s">
        <v>522</v>
      </c>
      <c r="C203" s="276">
        <v>38903</v>
      </c>
      <c r="D203" s="273" t="s">
        <v>517</v>
      </c>
      <c r="E203" s="277">
        <v>45</v>
      </c>
      <c r="F203" s="274">
        <v>1012500000</v>
      </c>
      <c r="G203" s="273" t="s">
        <v>490</v>
      </c>
      <c r="H203" s="275"/>
    </row>
    <row r="204" spans="1:8">
      <c r="A204" s="273">
        <v>209</v>
      </c>
      <c r="B204" s="273" t="s">
        <v>522</v>
      </c>
      <c r="C204" s="276">
        <v>38078</v>
      </c>
      <c r="D204" s="273" t="s">
        <v>517</v>
      </c>
      <c r="E204" s="277">
        <v>7</v>
      </c>
      <c r="F204" s="274">
        <v>24500000</v>
      </c>
      <c r="G204" s="273" t="s">
        <v>512</v>
      </c>
      <c r="H204" s="275"/>
    </row>
    <row r="205" spans="1:8">
      <c r="A205" s="273">
        <v>210</v>
      </c>
      <c r="B205" s="273" t="s">
        <v>508</v>
      </c>
      <c r="C205" s="276">
        <v>38782</v>
      </c>
      <c r="D205" s="273" t="s">
        <v>509</v>
      </c>
      <c r="E205" s="277">
        <v>-6</v>
      </c>
      <c r="F205" s="274">
        <v>7200000</v>
      </c>
      <c r="G205" s="273" t="s">
        <v>512</v>
      </c>
      <c r="H205" s="275"/>
    </row>
    <row r="206" spans="1:8">
      <c r="A206" s="273">
        <v>211</v>
      </c>
      <c r="B206" s="273" t="s">
        <v>522</v>
      </c>
      <c r="C206" s="276">
        <v>38837</v>
      </c>
      <c r="D206" s="273" t="s">
        <v>509</v>
      </c>
      <c r="E206" s="277">
        <v>35</v>
      </c>
      <c r="F206" s="274">
        <v>245000000</v>
      </c>
      <c r="G206" s="273" t="s">
        <v>494</v>
      </c>
      <c r="H206" s="275"/>
    </row>
    <row r="207" spans="1:8">
      <c r="A207" s="273">
        <v>212</v>
      </c>
      <c r="B207" s="273" t="s">
        <v>516</v>
      </c>
      <c r="C207" s="276">
        <v>38848</v>
      </c>
      <c r="D207" s="273" t="s">
        <v>511</v>
      </c>
      <c r="E207" s="277">
        <v>31</v>
      </c>
      <c r="F207" s="274">
        <v>1153200000</v>
      </c>
      <c r="G207" s="273" t="s">
        <v>487</v>
      </c>
      <c r="H207" s="275"/>
    </row>
    <row r="208" spans="1:8">
      <c r="A208" s="273">
        <v>213</v>
      </c>
      <c r="B208" s="273" t="s">
        <v>522</v>
      </c>
      <c r="C208" s="276">
        <v>38672</v>
      </c>
      <c r="D208" s="273" t="s">
        <v>509</v>
      </c>
      <c r="E208" s="277">
        <v>19</v>
      </c>
      <c r="F208" s="274">
        <v>72200000</v>
      </c>
      <c r="G208" s="273" t="s">
        <v>490</v>
      </c>
      <c r="H208" s="275"/>
    </row>
    <row r="209" spans="1:8">
      <c r="A209" s="273">
        <v>214</v>
      </c>
      <c r="B209" s="273" t="s">
        <v>515</v>
      </c>
      <c r="C209" s="276">
        <v>38760</v>
      </c>
      <c r="D209" s="273" t="s">
        <v>517</v>
      </c>
      <c r="E209" s="277">
        <v>35</v>
      </c>
      <c r="F209" s="274">
        <v>612500000</v>
      </c>
      <c r="G209" s="273" t="s">
        <v>490</v>
      </c>
      <c r="H209" s="275"/>
    </row>
    <row r="210" spans="1:8">
      <c r="A210" s="273">
        <v>215</v>
      </c>
      <c r="B210" s="273" t="s">
        <v>508</v>
      </c>
      <c r="C210" s="276">
        <v>38353</v>
      </c>
      <c r="D210" s="273" t="s">
        <v>514</v>
      </c>
      <c r="E210" s="277">
        <v>51</v>
      </c>
      <c r="F210" s="274">
        <v>520200000</v>
      </c>
      <c r="G210" s="273" t="s">
        <v>487</v>
      </c>
      <c r="H210" s="275"/>
    </row>
    <row r="211" spans="1:8">
      <c r="A211" s="273">
        <v>216</v>
      </c>
      <c r="B211" s="273" t="s">
        <v>510</v>
      </c>
      <c r="C211" s="276">
        <v>38771</v>
      </c>
      <c r="D211" s="273" t="s">
        <v>519</v>
      </c>
      <c r="E211" s="277">
        <v>1</v>
      </c>
      <c r="F211" s="274">
        <v>1000000</v>
      </c>
      <c r="G211" s="273" t="s">
        <v>487</v>
      </c>
      <c r="H211" s="275"/>
    </row>
    <row r="212" spans="1:8">
      <c r="A212" s="273">
        <v>217</v>
      </c>
      <c r="B212" s="273" t="s">
        <v>523</v>
      </c>
      <c r="C212" s="276">
        <v>38254</v>
      </c>
      <c r="D212" s="273" t="s">
        <v>511</v>
      </c>
      <c r="E212" s="277">
        <v>67</v>
      </c>
      <c r="F212" s="274">
        <v>5386800000</v>
      </c>
      <c r="G212" s="273" t="s">
        <v>512</v>
      </c>
      <c r="H212" s="275"/>
    </row>
    <row r="213" spans="1:8">
      <c r="A213" s="273">
        <v>218</v>
      </c>
      <c r="B213" s="273" t="s">
        <v>523</v>
      </c>
      <c r="C213" s="276">
        <v>38441</v>
      </c>
      <c r="D213" s="273" t="s">
        <v>519</v>
      </c>
      <c r="E213" s="277">
        <v>23</v>
      </c>
      <c r="F213" s="274">
        <v>529000000</v>
      </c>
      <c r="G213" s="273" t="s">
        <v>512</v>
      </c>
      <c r="H213" s="275"/>
    </row>
    <row r="214" spans="1:8">
      <c r="A214" s="273">
        <v>219</v>
      </c>
      <c r="B214" s="273" t="s">
        <v>516</v>
      </c>
      <c r="C214" s="276">
        <v>38386</v>
      </c>
      <c r="D214" s="273" t="s">
        <v>511</v>
      </c>
      <c r="E214" s="277">
        <v>41</v>
      </c>
      <c r="F214" s="274">
        <v>2017200000</v>
      </c>
      <c r="G214" s="273" t="s">
        <v>487</v>
      </c>
      <c r="H214" s="275"/>
    </row>
    <row r="215" spans="1:8">
      <c r="A215" s="273">
        <v>220</v>
      </c>
      <c r="B215" s="273" t="s">
        <v>513</v>
      </c>
      <c r="C215" s="276">
        <v>38001</v>
      </c>
      <c r="D215" s="273" t="s">
        <v>519</v>
      </c>
      <c r="E215" s="277">
        <v>27</v>
      </c>
      <c r="F215" s="274">
        <v>729000000</v>
      </c>
      <c r="G215" s="273" t="s">
        <v>490</v>
      </c>
      <c r="H215" s="275"/>
    </row>
    <row r="216" spans="1:8">
      <c r="A216" s="273">
        <v>221</v>
      </c>
      <c r="B216" s="273" t="s">
        <v>518</v>
      </c>
      <c r="C216" s="276">
        <v>38980</v>
      </c>
      <c r="D216" s="273" t="s">
        <v>511</v>
      </c>
      <c r="E216" s="277">
        <v>56</v>
      </c>
      <c r="F216" s="274">
        <v>3763200000</v>
      </c>
      <c r="G216" s="273" t="s">
        <v>512</v>
      </c>
      <c r="H216" s="275"/>
    </row>
    <row r="217" spans="1:8">
      <c r="A217" s="273">
        <v>222</v>
      </c>
      <c r="B217" s="273" t="s">
        <v>513</v>
      </c>
      <c r="C217" s="276">
        <v>38188</v>
      </c>
      <c r="D217" s="273" t="s">
        <v>519</v>
      </c>
      <c r="E217" s="277">
        <v>67</v>
      </c>
      <c r="F217" s="274">
        <v>4489000000</v>
      </c>
      <c r="G217" s="273" t="s">
        <v>490</v>
      </c>
      <c r="H217" s="275"/>
    </row>
    <row r="218" spans="1:8">
      <c r="A218" s="273">
        <v>223</v>
      </c>
      <c r="B218" s="273" t="s">
        <v>508</v>
      </c>
      <c r="C218" s="276">
        <v>38243</v>
      </c>
      <c r="D218" s="273" t="s">
        <v>511</v>
      </c>
      <c r="E218" s="277">
        <v>94</v>
      </c>
      <c r="F218" s="274">
        <v>10603200000</v>
      </c>
      <c r="G218" s="273" t="s">
        <v>490</v>
      </c>
      <c r="H218" s="275"/>
    </row>
    <row r="219" spans="1:8">
      <c r="A219" s="273">
        <v>224</v>
      </c>
      <c r="B219" s="273" t="s">
        <v>518</v>
      </c>
      <c r="C219" s="276">
        <v>38265</v>
      </c>
      <c r="D219" s="273" t="s">
        <v>517</v>
      </c>
      <c r="E219" s="277">
        <v>52</v>
      </c>
      <c r="F219" s="274">
        <v>1352000000</v>
      </c>
      <c r="G219" s="273" t="s">
        <v>490</v>
      </c>
      <c r="H219" s="275"/>
    </row>
    <row r="220" spans="1:8">
      <c r="A220" s="273">
        <v>225</v>
      </c>
      <c r="B220" s="273" t="s">
        <v>515</v>
      </c>
      <c r="C220" s="276">
        <v>38023</v>
      </c>
      <c r="D220" s="273" t="s">
        <v>514</v>
      </c>
      <c r="E220" s="277">
        <v>24</v>
      </c>
      <c r="F220" s="274">
        <v>115200000</v>
      </c>
      <c r="G220" s="273" t="s">
        <v>490</v>
      </c>
      <c r="H220" s="275"/>
    </row>
    <row r="221" spans="1:8">
      <c r="A221" s="273">
        <v>226</v>
      </c>
      <c r="B221" s="273" t="s">
        <v>522</v>
      </c>
      <c r="C221" s="276">
        <v>38144</v>
      </c>
      <c r="D221" s="273" t="s">
        <v>509</v>
      </c>
      <c r="E221" s="277">
        <v>-1</v>
      </c>
      <c r="F221" s="274">
        <v>200000</v>
      </c>
      <c r="G221" s="273" t="s">
        <v>494</v>
      </c>
      <c r="H221" s="275"/>
    </row>
    <row r="222" spans="1:8">
      <c r="A222" s="273">
        <v>227</v>
      </c>
      <c r="B222" s="273" t="s">
        <v>510</v>
      </c>
      <c r="C222" s="276">
        <v>38738</v>
      </c>
      <c r="D222" s="273" t="s">
        <v>517</v>
      </c>
      <c r="E222" s="277">
        <v>37</v>
      </c>
      <c r="F222" s="274">
        <v>684500000</v>
      </c>
      <c r="G222" s="273" t="s">
        <v>494</v>
      </c>
      <c r="H222" s="275"/>
    </row>
    <row r="223" spans="1:8">
      <c r="A223" s="273">
        <v>228</v>
      </c>
      <c r="B223" s="273" t="s">
        <v>508</v>
      </c>
      <c r="C223" s="276">
        <v>38771</v>
      </c>
      <c r="D223" s="273" t="s">
        <v>511</v>
      </c>
      <c r="E223" s="277">
        <v>63</v>
      </c>
      <c r="F223" s="274">
        <v>4762800000</v>
      </c>
      <c r="G223" s="273" t="s">
        <v>494</v>
      </c>
      <c r="H223" s="275"/>
    </row>
    <row r="224" spans="1:8">
      <c r="A224" s="273">
        <v>229</v>
      </c>
      <c r="B224" s="273" t="s">
        <v>523</v>
      </c>
      <c r="C224" s="276">
        <v>38089</v>
      </c>
      <c r="D224" s="273" t="s">
        <v>509</v>
      </c>
      <c r="E224" s="277">
        <v>13</v>
      </c>
      <c r="F224" s="274">
        <v>33800000</v>
      </c>
      <c r="G224" s="273" t="s">
        <v>490</v>
      </c>
      <c r="H224" s="275"/>
    </row>
    <row r="225" spans="1:8">
      <c r="A225" s="273">
        <v>230</v>
      </c>
      <c r="B225" s="273" t="s">
        <v>510</v>
      </c>
      <c r="C225" s="276">
        <v>39046</v>
      </c>
      <c r="D225" s="273" t="s">
        <v>509</v>
      </c>
      <c r="E225" s="277">
        <v>7</v>
      </c>
      <c r="F225" s="274">
        <v>9800000</v>
      </c>
      <c r="G225" s="273" t="s">
        <v>490</v>
      </c>
      <c r="H225" s="275"/>
    </row>
    <row r="226" spans="1:8">
      <c r="A226" s="273">
        <v>231</v>
      </c>
      <c r="B226" s="273" t="s">
        <v>515</v>
      </c>
      <c r="C226" s="276">
        <v>38067</v>
      </c>
      <c r="D226" s="273" t="s">
        <v>509</v>
      </c>
      <c r="E226" s="277">
        <v>64</v>
      </c>
      <c r="F226" s="274">
        <v>819200000</v>
      </c>
      <c r="G226" s="273" t="s">
        <v>490</v>
      </c>
      <c r="H226" s="275"/>
    </row>
    <row r="227" spans="1:8">
      <c r="A227" s="273">
        <v>232</v>
      </c>
      <c r="B227" s="273" t="s">
        <v>513</v>
      </c>
      <c r="C227" s="276">
        <v>38144</v>
      </c>
      <c r="D227" s="273" t="s">
        <v>509</v>
      </c>
      <c r="E227" s="277">
        <v>63</v>
      </c>
      <c r="F227" s="274">
        <v>793800000</v>
      </c>
      <c r="G227" s="273" t="s">
        <v>512</v>
      </c>
      <c r="H227" s="275"/>
    </row>
    <row r="228" spans="1:8">
      <c r="A228" s="273">
        <v>233</v>
      </c>
      <c r="B228" s="273" t="s">
        <v>520</v>
      </c>
      <c r="C228" s="276">
        <v>38210</v>
      </c>
      <c r="D228" s="273" t="s">
        <v>519</v>
      </c>
      <c r="E228" s="277">
        <v>57</v>
      </c>
      <c r="F228" s="274">
        <v>3249000000</v>
      </c>
      <c r="G228" s="273" t="s">
        <v>512</v>
      </c>
      <c r="H228" s="275"/>
    </row>
    <row r="229" spans="1:8">
      <c r="A229" s="273">
        <v>234</v>
      </c>
      <c r="B229" s="273" t="s">
        <v>520</v>
      </c>
      <c r="C229" s="276">
        <v>38298</v>
      </c>
      <c r="D229" s="273" t="s">
        <v>519</v>
      </c>
      <c r="E229" s="277">
        <v>59</v>
      </c>
      <c r="F229" s="274">
        <v>3481000000</v>
      </c>
      <c r="G229" s="273" t="s">
        <v>487</v>
      </c>
      <c r="H229" s="275"/>
    </row>
    <row r="230" spans="1:8">
      <c r="A230" s="273">
        <v>235</v>
      </c>
      <c r="B230" s="273" t="s">
        <v>522</v>
      </c>
      <c r="C230" s="276">
        <v>38342</v>
      </c>
      <c r="D230" s="273" t="s">
        <v>511</v>
      </c>
      <c r="E230" s="277">
        <v>-3</v>
      </c>
      <c r="F230" s="274">
        <v>10800000</v>
      </c>
      <c r="G230" s="273" t="s">
        <v>512</v>
      </c>
      <c r="H230" s="275"/>
    </row>
    <row r="231" spans="1:8">
      <c r="A231" s="273">
        <v>236</v>
      </c>
      <c r="B231" s="273" t="s">
        <v>523</v>
      </c>
      <c r="C231" s="276">
        <v>38991</v>
      </c>
      <c r="D231" s="273" t="s">
        <v>509</v>
      </c>
      <c r="E231" s="277">
        <v>86</v>
      </c>
      <c r="F231" s="274">
        <v>1479200000</v>
      </c>
      <c r="G231" s="273" t="s">
        <v>494</v>
      </c>
      <c r="H231" s="275"/>
    </row>
    <row r="232" spans="1:8">
      <c r="A232" s="273">
        <v>237</v>
      </c>
      <c r="B232" s="273" t="s">
        <v>518</v>
      </c>
      <c r="C232" s="276">
        <v>38254</v>
      </c>
      <c r="D232" s="273" t="s">
        <v>517</v>
      </c>
      <c r="E232" s="277">
        <v>-4</v>
      </c>
      <c r="F232" s="274">
        <v>8000000</v>
      </c>
      <c r="G232" s="273" t="s">
        <v>487</v>
      </c>
      <c r="H232" s="275"/>
    </row>
    <row r="233" spans="1:8">
      <c r="A233" s="273">
        <v>238</v>
      </c>
      <c r="B233" s="273" t="s">
        <v>513</v>
      </c>
      <c r="C233" s="276">
        <v>38353</v>
      </c>
      <c r="D233" s="273" t="s">
        <v>509</v>
      </c>
      <c r="E233" s="277">
        <v>7</v>
      </c>
      <c r="F233" s="274">
        <v>9800000</v>
      </c>
      <c r="G233" s="273" t="s">
        <v>490</v>
      </c>
      <c r="H233" s="275"/>
    </row>
    <row r="234" spans="1:8">
      <c r="A234" s="273">
        <v>239</v>
      </c>
      <c r="B234" s="273" t="s">
        <v>523</v>
      </c>
      <c r="C234" s="276">
        <v>38991</v>
      </c>
      <c r="D234" s="273" t="s">
        <v>509</v>
      </c>
      <c r="E234" s="277">
        <v>43</v>
      </c>
      <c r="F234" s="274">
        <v>369800000</v>
      </c>
      <c r="G234" s="273" t="s">
        <v>487</v>
      </c>
      <c r="H234" s="275"/>
    </row>
    <row r="235" spans="1:8">
      <c r="A235" s="273">
        <v>240</v>
      </c>
      <c r="B235" s="273" t="s">
        <v>520</v>
      </c>
      <c r="C235" s="276">
        <v>38661</v>
      </c>
      <c r="D235" s="273" t="s">
        <v>509</v>
      </c>
      <c r="E235" s="277">
        <v>2</v>
      </c>
      <c r="F235" s="274">
        <v>800000</v>
      </c>
      <c r="G235" s="273" t="s">
        <v>494</v>
      </c>
      <c r="H235" s="275"/>
    </row>
    <row r="236" spans="1:8">
      <c r="A236" s="273">
        <v>241</v>
      </c>
      <c r="B236" s="273" t="s">
        <v>520</v>
      </c>
      <c r="C236" s="276">
        <v>38474</v>
      </c>
      <c r="D236" s="273" t="s">
        <v>519</v>
      </c>
      <c r="E236" s="277">
        <v>85</v>
      </c>
      <c r="F236" s="274">
        <v>7225000000</v>
      </c>
      <c r="G236" s="273" t="s">
        <v>512</v>
      </c>
      <c r="H236" s="275"/>
    </row>
    <row r="237" spans="1:8">
      <c r="A237" s="273">
        <v>242</v>
      </c>
      <c r="B237" s="273" t="s">
        <v>520</v>
      </c>
      <c r="C237" s="276">
        <v>38463</v>
      </c>
      <c r="D237" s="273" t="s">
        <v>517</v>
      </c>
      <c r="E237" s="277">
        <v>52</v>
      </c>
      <c r="F237" s="274">
        <v>1352000000</v>
      </c>
      <c r="G237" s="273" t="s">
        <v>512</v>
      </c>
      <c r="H237" s="275"/>
    </row>
    <row r="238" spans="1:8">
      <c r="A238" s="273">
        <v>243</v>
      </c>
      <c r="B238" s="273" t="s">
        <v>516</v>
      </c>
      <c r="C238" s="276">
        <v>38177</v>
      </c>
      <c r="D238" s="273" t="s">
        <v>514</v>
      </c>
      <c r="E238" s="277">
        <v>-3</v>
      </c>
      <c r="F238" s="274">
        <v>1800000</v>
      </c>
      <c r="G238" s="273" t="s">
        <v>494</v>
      </c>
      <c r="H238" s="275"/>
    </row>
    <row r="239" spans="1:8">
      <c r="A239" s="273">
        <v>244</v>
      </c>
      <c r="B239" s="273" t="s">
        <v>518</v>
      </c>
      <c r="C239" s="276">
        <v>38408</v>
      </c>
      <c r="D239" s="273" t="s">
        <v>517</v>
      </c>
      <c r="E239" s="277">
        <v>8</v>
      </c>
      <c r="F239" s="274">
        <v>32000000</v>
      </c>
      <c r="G239" s="273" t="s">
        <v>487</v>
      </c>
      <c r="H239" s="275"/>
    </row>
    <row r="240" spans="1:8">
      <c r="A240" s="273">
        <v>245</v>
      </c>
      <c r="B240" s="273" t="s">
        <v>523</v>
      </c>
      <c r="C240" s="276">
        <v>38177</v>
      </c>
      <c r="D240" s="273" t="s">
        <v>519</v>
      </c>
      <c r="E240" s="277">
        <v>5</v>
      </c>
      <c r="F240" s="274">
        <v>25000000</v>
      </c>
      <c r="G240" s="273" t="s">
        <v>487</v>
      </c>
      <c r="H240" s="275"/>
    </row>
    <row r="241" spans="1:8">
      <c r="A241" s="273">
        <v>246</v>
      </c>
      <c r="B241" s="273" t="s">
        <v>510</v>
      </c>
      <c r="C241" s="276">
        <v>38958</v>
      </c>
      <c r="D241" s="273" t="s">
        <v>519</v>
      </c>
      <c r="E241" s="277">
        <v>90</v>
      </c>
      <c r="F241" s="274">
        <v>8100000000</v>
      </c>
      <c r="G241" s="273" t="s">
        <v>494</v>
      </c>
      <c r="H241" s="275"/>
    </row>
    <row r="242" spans="1:8">
      <c r="A242" s="273">
        <v>247</v>
      </c>
      <c r="B242" s="273" t="s">
        <v>508</v>
      </c>
      <c r="C242" s="276">
        <v>39035</v>
      </c>
      <c r="D242" s="273" t="s">
        <v>519</v>
      </c>
      <c r="E242" s="277">
        <v>36</v>
      </c>
      <c r="F242" s="274">
        <v>1296000000</v>
      </c>
      <c r="G242" s="273" t="s">
        <v>487</v>
      </c>
      <c r="H242" s="275"/>
    </row>
    <row r="243" spans="1:8">
      <c r="A243" s="273">
        <v>248</v>
      </c>
      <c r="B243" s="273" t="s">
        <v>515</v>
      </c>
      <c r="C243" s="276">
        <v>38584</v>
      </c>
      <c r="D243" s="273" t="s">
        <v>519</v>
      </c>
      <c r="E243" s="277">
        <v>25</v>
      </c>
      <c r="F243" s="274">
        <v>625000000</v>
      </c>
      <c r="G243" s="273" t="s">
        <v>490</v>
      </c>
      <c r="H243" s="275"/>
    </row>
    <row r="244" spans="1:8">
      <c r="A244" s="273">
        <v>249</v>
      </c>
      <c r="B244" s="273" t="s">
        <v>508</v>
      </c>
      <c r="C244" s="276">
        <v>38430</v>
      </c>
      <c r="D244" s="273" t="s">
        <v>519</v>
      </c>
      <c r="E244" s="277">
        <v>7</v>
      </c>
      <c r="F244" s="274">
        <v>49000000</v>
      </c>
      <c r="G244" s="273" t="s">
        <v>487</v>
      </c>
      <c r="H244" s="275"/>
    </row>
    <row r="245" spans="1:8">
      <c r="A245" s="273">
        <v>250</v>
      </c>
      <c r="B245" s="273" t="s">
        <v>516</v>
      </c>
      <c r="C245" s="276">
        <v>39024</v>
      </c>
      <c r="D245" s="273" t="s">
        <v>519</v>
      </c>
      <c r="E245" s="277">
        <v>64</v>
      </c>
      <c r="F245" s="274">
        <v>4096000000</v>
      </c>
      <c r="G245" s="273" t="s">
        <v>487</v>
      </c>
      <c r="H245" s="275"/>
    </row>
    <row r="246" spans="1:8">
      <c r="A246" s="273">
        <v>251</v>
      </c>
      <c r="B246" s="273" t="s">
        <v>516</v>
      </c>
      <c r="C246" s="276">
        <v>38111</v>
      </c>
      <c r="D246" s="273" t="s">
        <v>519</v>
      </c>
      <c r="E246" s="277">
        <v>71</v>
      </c>
      <c r="F246" s="274">
        <v>5041000000</v>
      </c>
      <c r="G246" s="273" t="s">
        <v>490</v>
      </c>
      <c r="H246" s="275"/>
    </row>
    <row r="247" spans="1:8">
      <c r="A247" s="273">
        <v>252</v>
      </c>
      <c r="B247" s="273" t="s">
        <v>513</v>
      </c>
      <c r="C247" s="276">
        <v>38452</v>
      </c>
      <c r="D247" s="273" t="s">
        <v>517</v>
      </c>
      <c r="E247" s="277">
        <v>41</v>
      </c>
      <c r="F247" s="274">
        <v>840500000</v>
      </c>
      <c r="G247" s="273" t="s">
        <v>487</v>
      </c>
      <c r="H247" s="275"/>
    </row>
    <row r="248" spans="1:8">
      <c r="A248" s="273">
        <v>253</v>
      </c>
      <c r="B248" s="273" t="s">
        <v>513</v>
      </c>
      <c r="C248" s="276">
        <v>38254</v>
      </c>
      <c r="D248" s="273" t="s">
        <v>511</v>
      </c>
      <c r="E248" s="277">
        <v>84</v>
      </c>
      <c r="F248" s="274">
        <v>8467200000</v>
      </c>
      <c r="G248" s="273" t="s">
        <v>487</v>
      </c>
      <c r="H248" s="275"/>
    </row>
    <row r="249" spans="1:8">
      <c r="A249" s="273">
        <v>254</v>
      </c>
      <c r="B249" s="273" t="s">
        <v>520</v>
      </c>
      <c r="C249" s="276">
        <v>38441</v>
      </c>
      <c r="D249" s="273" t="s">
        <v>517</v>
      </c>
      <c r="E249" s="277">
        <v>3</v>
      </c>
      <c r="F249" s="274">
        <v>4500000</v>
      </c>
      <c r="G249" s="273" t="s">
        <v>487</v>
      </c>
      <c r="H249" s="275"/>
    </row>
    <row r="250" spans="1:8">
      <c r="A250" s="273">
        <v>255</v>
      </c>
      <c r="B250" s="273" t="s">
        <v>513</v>
      </c>
      <c r="C250" s="276">
        <v>38078</v>
      </c>
      <c r="D250" s="273" t="s">
        <v>511</v>
      </c>
      <c r="E250" s="277">
        <v>15</v>
      </c>
      <c r="F250" s="274">
        <v>270000000</v>
      </c>
      <c r="G250" s="273" t="s">
        <v>490</v>
      </c>
      <c r="H250" s="275"/>
    </row>
    <row r="251" spans="1:8">
      <c r="A251" s="273">
        <v>256</v>
      </c>
      <c r="B251" s="273" t="s">
        <v>510</v>
      </c>
      <c r="C251" s="276">
        <v>38023</v>
      </c>
      <c r="D251" s="273" t="s">
        <v>517</v>
      </c>
      <c r="E251" s="277">
        <v>1</v>
      </c>
      <c r="F251" s="274">
        <v>500000</v>
      </c>
      <c r="G251" s="273" t="s">
        <v>494</v>
      </c>
      <c r="H251" s="275"/>
    </row>
    <row r="252" spans="1:8">
      <c r="A252" s="273">
        <v>257</v>
      </c>
      <c r="B252" s="273" t="s">
        <v>510</v>
      </c>
      <c r="C252" s="276">
        <v>38540</v>
      </c>
      <c r="D252" s="273" t="s">
        <v>519</v>
      </c>
      <c r="E252" s="277">
        <v>10</v>
      </c>
      <c r="F252" s="274">
        <v>100000000</v>
      </c>
      <c r="G252" s="273" t="s">
        <v>487</v>
      </c>
      <c r="H252" s="275"/>
    </row>
    <row r="253" spans="1:8">
      <c r="A253" s="273">
        <v>258</v>
      </c>
      <c r="B253" s="273" t="s">
        <v>520</v>
      </c>
      <c r="C253" s="276">
        <v>38364</v>
      </c>
      <c r="D253" s="273" t="s">
        <v>517</v>
      </c>
      <c r="E253" s="277">
        <v>77</v>
      </c>
      <c r="F253" s="274">
        <v>2964500000</v>
      </c>
      <c r="G253" s="273" t="s">
        <v>490</v>
      </c>
      <c r="H253" s="275"/>
    </row>
    <row r="254" spans="1:8">
      <c r="A254" s="273">
        <v>259</v>
      </c>
      <c r="B254" s="273" t="s">
        <v>516</v>
      </c>
      <c r="C254" s="276">
        <v>38397</v>
      </c>
      <c r="D254" s="273" t="s">
        <v>514</v>
      </c>
      <c r="E254" s="277">
        <v>65</v>
      </c>
      <c r="F254" s="274">
        <v>845000000</v>
      </c>
      <c r="G254" s="273" t="s">
        <v>494</v>
      </c>
      <c r="H254" s="275"/>
    </row>
    <row r="255" spans="1:8">
      <c r="A255" s="273">
        <v>260</v>
      </c>
      <c r="B255" s="273" t="s">
        <v>515</v>
      </c>
      <c r="C255" s="276">
        <v>38001</v>
      </c>
      <c r="D255" s="273" t="s">
        <v>517</v>
      </c>
      <c r="E255" s="277">
        <v>25</v>
      </c>
      <c r="F255" s="274">
        <v>312500000</v>
      </c>
      <c r="G255" s="273" t="s">
        <v>512</v>
      </c>
      <c r="H255" s="275"/>
    </row>
    <row r="256" spans="1:8">
      <c r="A256" s="273">
        <v>261</v>
      </c>
      <c r="B256" s="273" t="s">
        <v>523</v>
      </c>
      <c r="C256" s="276">
        <v>38914</v>
      </c>
      <c r="D256" s="273" t="s">
        <v>519</v>
      </c>
      <c r="E256" s="277">
        <v>-1</v>
      </c>
      <c r="F256" s="274">
        <v>1000000</v>
      </c>
      <c r="G256" s="273" t="s">
        <v>494</v>
      </c>
      <c r="H256" s="275"/>
    </row>
    <row r="257" spans="1:8">
      <c r="A257" s="273">
        <v>262</v>
      </c>
      <c r="B257" s="273" t="s">
        <v>522</v>
      </c>
      <c r="C257" s="276">
        <v>38958</v>
      </c>
      <c r="D257" s="273" t="s">
        <v>511</v>
      </c>
      <c r="E257" s="277">
        <v>2</v>
      </c>
      <c r="F257" s="274">
        <v>4800000</v>
      </c>
      <c r="G257" s="273" t="s">
        <v>512</v>
      </c>
      <c r="H257" s="275"/>
    </row>
    <row r="258" spans="1:8">
      <c r="A258" s="273">
        <v>263</v>
      </c>
      <c r="B258" s="273" t="s">
        <v>515</v>
      </c>
      <c r="C258" s="276">
        <v>39024</v>
      </c>
      <c r="D258" s="273" t="s">
        <v>509</v>
      </c>
      <c r="E258" s="277">
        <v>62</v>
      </c>
      <c r="F258" s="274">
        <v>768800000</v>
      </c>
      <c r="G258" s="273" t="s">
        <v>512</v>
      </c>
      <c r="H258" s="275"/>
    </row>
    <row r="259" spans="1:8">
      <c r="A259" s="273">
        <v>264</v>
      </c>
      <c r="B259" s="273" t="s">
        <v>516</v>
      </c>
      <c r="C259" s="276">
        <v>38485</v>
      </c>
      <c r="D259" s="273" t="s">
        <v>511</v>
      </c>
      <c r="E259" s="277">
        <v>28</v>
      </c>
      <c r="F259" s="274">
        <v>940800000</v>
      </c>
      <c r="G259" s="273" t="s">
        <v>490</v>
      </c>
      <c r="H259" s="275"/>
    </row>
    <row r="260" spans="1:8">
      <c r="A260" s="273">
        <v>265</v>
      </c>
      <c r="B260" s="273" t="s">
        <v>510</v>
      </c>
      <c r="C260" s="276">
        <v>38551</v>
      </c>
      <c r="D260" s="273" t="s">
        <v>517</v>
      </c>
      <c r="E260" s="277">
        <v>55</v>
      </c>
      <c r="F260" s="274">
        <v>1512500000</v>
      </c>
      <c r="G260" s="273" t="s">
        <v>494</v>
      </c>
      <c r="H260" s="275"/>
    </row>
    <row r="261" spans="1:8">
      <c r="A261" s="273">
        <v>266</v>
      </c>
      <c r="B261" s="273" t="s">
        <v>516</v>
      </c>
      <c r="C261" s="276">
        <v>38518</v>
      </c>
      <c r="D261" s="273" t="s">
        <v>509</v>
      </c>
      <c r="E261" s="277">
        <v>28</v>
      </c>
      <c r="F261" s="274">
        <v>156800000</v>
      </c>
      <c r="G261" s="273" t="s">
        <v>494</v>
      </c>
      <c r="H261" s="275"/>
    </row>
    <row r="262" spans="1:8">
      <c r="A262" s="273">
        <v>267</v>
      </c>
      <c r="B262" s="273" t="s">
        <v>518</v>
      </c>
      <c r="C262" s="276">
        <v>38562</v>
      </c>
      <c r="D262" s="273" t="s">
        <v>511</v>
      </c>
      <c r="E262" s="277">
        <v>5</v>
      </c>
      <c r="F262" s="274">
        <v>30000000</v>
      </c>
      <c r="G262" s="273" t="s">
        <v>494</v>
      </c>
      <c r="H262" s="275"/>
    </row>
    <row r="263" spans="1:8">
      <c r="A263" s="273">
        <v>268</v>
      </c>
      <c r="B263" s="273" t="s">
        <v>518</v>
      </c>
      <c r="C263" s="276">
        <v>38298</v>
      </c>
      <c r="D263" s="273" t="s">
        <v>517</v>
      </c>
      <c r="E263" s="277">
        <v>1</v>
      </c>
      <c r="F263" s="274">
        <v>500000</v>
      </c>
      <c r="G263" s="273" t="s">
        <v>487</v>
      </c>
      <c r="H263" s="275"/>
    </row>
    <row r="264" spans="1:8">
      <c r="A264" s="273">
        <v>269</v>
      </c>
      <c r="B264" s="273" t="s">
        <v>518</v>
      </c>
      <c r="C264" s="276">
        <v>38518</v>
      </c>
      <c r="D264" s="273" t="s">
        <v>511</v>
      </c>
      <c r="E264" s="277">
        <v>26</v>
      </c>
      <c r="F264" s="274">
        <v>811200000</v>
      </c>
      <c r="G264" s="273" t="s">
        <v>487</v>
      </c>
      <c r="H264" s="275"/>
    </row>
    <row r="265" spans="1:8">
      <c r="A265" s="273">
        <v>270</v>
      </c>
      <c r="B265" s="273" t="s">
        <v>515</v>
      </c>
      <c r="C265" s="276">
        <v>38144</v>
      </c>
      <c r="D265" s="273" t="s">
        <v>511</v>
      </c>
      <c r="E265" s="277">
        <v>47</v>
      </c>
      <c r="F265" s="274">
        <v>2650800000</v>
      </c>
      <c r="G265" s="273" t="s">
        <v>494</v>
      </c>
      <c r="H265" s="275"/>
    </row>
    <row r="266" spans="1:8">
      <c r="A266" s="273">
        <v>271</v>
      </c>
      <c r="B266" s="273" t="s">
        <v>510</v>
      </c>
      <c r="C266" s="276">
        <v>38474</v>
      </c>
      <c r="D266" s="273" t="s">
        <v>517</v>
      </c>
      <c r="E266" s="277">
        <v>74</v>
      </c>
      <c r="F266" s="274">
        <v>2738000000</v>
      </c>
      <c r="G266" s="273" t="s">
        <v>487</v>
      </c>
      <c r="H266" s="275"/>
    </row>
    <row r="267" spans="1:8">
      <c r="A267" s="273">
        <v>272</v>
      </c>
      <c r="B267" s="273" t="s">
        <v>523</v>
      </c>
      <c r="C267" s="276">
        <v>38848</v>
      </c>
      <c r="D267" s="273" t="s">
        <v>509</v>
      </c>
      <c r="E267" s="277">
        <v>22</v>
      </c>
      <c r="F267" s="274">
        <v>96800000</v>
      </c>
      <c r="G267" s="273" t="s">
        <v>512</v>
      </c>
      <c r="H267" s="275"/>
    </row>
    <row r="268" spans="1:8">
      <c r="A268" s="273">
        <v>273</v>
      </c>
      <c r="B268" s="273" t="s">
        <v>513</v>
      </c>
      <c r="C268" s="276">
        <v>38892</v>
      </c>
      <c r="D268" s="273" t="s">
        <v>514</v>
      </c>
      <c r="E268" s="277">
        <v>70</v>
      </c>
      <c r="F268" s="274">
        <v>980000000</v>
      </c>
      <c r="G268" s="273" t="s">
        <v>494</v>
      </c>
      <c r="H268" s="275"/>
    </row>
    <row r="269" spans="1:8">
      <c r="A269" s="273">
        <v>274</v>
      </c>
      <c r="B269" s="273" t="s">
        <v>523</v>
      </c>
      <c r="C269" s="276">
        <v>38683</v>
      </c>
      <c r="D269" s="273" t="s">
        <v>511</v>
      </c>
      <c r="E269" s="277">
        <v>83</v>
      </c>
      <c r="F269" s="274">
        <v>8266800000</v>
      </c>
      <c r="G269" s="273" t="s">
        <v>512</v>
      </c>
      <c r="H269" s="275"/>
    </row>
    <row r="270" spans="1:8">
      <c r="A270" s="273">
        <v>275</v>
      </c>
      <c r="B270" s="273" t="s">
        <v>510</v>
      </c>
      <c r="C270" s="276">
        <v>38694</v>
      </c>
      <c r="D270" s="273" t="s">
        <v>517</v>
      </c>
      <c r="E270" s="277">
        <v>59</v>
      </c>
      <c r="F270" s="274">
        <v>1740500000</v>
      </c>
      <c r="G270" s="273" t="s">
        <v>490</v>
      </c>
      <c r="H270" s="275"/>
    </row>
    <row r="271" spans="1:8">
      <c r="A271" s="273">
        <v>276</v>
      </c>
      <c r="B271" s="273" t="s">
        <v>523</v>
      </c>
      <c r="C271" s="276">
        <v>38573</v>
      </c>
      <c r="D271" s="273" t="s">
        <v>519</v>
      </c>
      <c r="E271" s="277">
        <v>0</v>
      </c>
      <c r="F271" s="274">
        <v>0</v>
      </c>
      <c r="G271" s="273" t="s">
        <v>512</v>
      </c>
      <c r="H271" s="275"/>
    </row>
    <row r="272" spans="1:8">
      <c r="A272" s="273">
        <v>277</v>
      </c>
      <c r="B272" s="273" t="s">
        <v>510</v>
      </c>
      <c r="C272" s="276">
        <v>38364</v>
      </c>
      <c r="D272" s="273" t="s">
        <v>517</v>
      </c>
      <c r="E272" s="277">
        <v>82</v>
      </c>
      <c r="F272" s="274">
        <v>3362000000</v>
      </c>
      <c r="G272" s="273" t="s">
        <v>490</v>
      </c>
      <c r="H272" s="275"/>
    </row>
    <row r="273" spans="1:8">
      <c r="A273" s="273">
        <v>278</v>
      </c>
      <c r="B273" s="273" t="s">
        <v>508</v>
      </c>
      <c r="C273" s="276">
        <v>38419</v>
      </c>
      <c r="D273" s="273" t="s">
        <v>517</v>
      </c>
      <c r="E273" s="277">
        <v>29</v>
      </c>
      <c r="F273" s="274">
        <v>420500000</v>
      </c>
      <c r="G273" s="273" t="s">
        <v>490</v>
      </c>
      <c r="H273" s="275"/>
    </row>
    <row r="274" spans="1:8">
      <c r="A274" s="273">
        <v>279</v>
      </c>
      <c r="B274" s="273" t="s">
        <v>523</v>
      </c>
      <c r="C274" s="276">
        <v>38122</v>
      </c>
      <c r="D274" s="273" t="s">
        <v>511</v>
      </c>
      <c r="E274" s="277">
        <v>63</v>
      </c>
      <c r="F274" s="274">
        <v>4762800000</v>
      </c>
      <c r="G274" s="273" t="s">
        <v>487</v>
      </c>
      <c r="H274" s="275"/>
    </row>
    <row r="275" spans="1:8">
      <c r="A275" s="273">
        <v>280</v>
      </c>
      <c r="B275" s="273" t="s">
        <v>522</v>
      </c>
      <c r="C275" s="276">
        <v>38991</v>
      </c>
      <c r="D275" s="273" t="s">
        <v>509</v>
      </c>
      <c r="E275" s="277">
        <v>67</v>
      </c>
      <c r="F275" s="274">
        <v>897800000</v>
      </c>
      <c r="G275" s="273" t="s">
        <v>487</v>
      </c>
      <c r="H275" s="275"/>
    </row>
    <row r="276" spans="1:8">
      <c r="A276" s="273">
        <v>281</v>
      </c>
      <c r="B276" s="273" t="s">
        <v>518</v>
      </c>
      <c r="C276" s="276">
        <v>38562</v>
      </c>
      <c r="D276" s="273" t="s">
        <v>517</v>
      </c>
      <c r="E276" s="277">
        <v>3</v>
      </c>
      <c r="F276" s="274">
        <v>4500000</v>
      </c>
      <c r="G276" s="273" t="s">
        <v>487</v>
      </c>
      <c r="H276" s="275"/>
    </row>
    <row r="277" spans="1:8">
      <c r="A277" s="273">
        <v>282</v>
      </c>
      <c r="B277" s="273" t="s">
        <v>510</v>
      </c>
      <c r="C277" s="276">
        <v>38331</v>
      </c>
      <c r="D277" s="273" t="s">
        <v>517</v>
      </c>
      <c r="E277" s="277">
        <v>65</v>
      </c>
      <c r="F277" s="274">
        <v>2112500000</v>
      </c>
      <c r="G277" s="273" t="s">
        <v>487</v>
      </c>
      <c r="H277" s="275"/>
    </row>
    <row r="278" spans="1:8">
      <c r="A278" s="273">
        <v>283</v>
      </c>
      <c r="B278" s="273" t="s">
        <v>520</v>
      </c>
      <c r="C278" s="276">
        <v>38133</v>
      </c>
      <c r="D278" s="273" t="s">
        <v>514</v>
      </c>
      <c r="E278" s="277">
        <v>75</v>
      </c>
      <c r="F278" s="274">
        <v>1125000000</v>
      </c>
      <c r="G278" s="273" t="s">
        <v>490</v>
      </c>
      <c r="H278" s="275"/>
    </row>
    <row r="279" spans="1:8">
      <c r="A279" s="273">
        <v>284</v>
      </c>
      <c r="B279" s="273" t="s">
        <v>520</v>
      </c>
      <c r="C279" s="276">
        <v>38221</v>
      </c>
      <c r="D279" s="273" t="s">
        <v>509</v>
      </c>
      <c r="E279" s="277">
        <v>79</v>
      </c>
      <c r="F279" s="274">
        <v>1248200000</v>
      </c>
      <c r="G279" s="273" t="s">
        <v>490</v>
      </c>
      <c r="H279" s="275"/>
    </row>
    <row r="280" spans="1:8">
      <c r="A280" s="273">
        <v>285</v>
      </c>
      <c r="B280" s="273" t="s">
        <v>522</v>
      </c>
      <c r="C280" s="276">
        <v>38947</v>
      </c>
      <c r="D280" s="273" t="s">
        <v>519</v>
      </c>
      <c r="E280" s="277">
        <v>-5</v>
      </c>
      <c r="F280" s="274">
        <v>25000000</v>
      </c>
      <c r="G280" s="273" t="s">
        <v>512</v>
      </c>
      <c r="H280" s="275"/>
    </row>
    <row r="281" spans="1:8">
      <c r="A281" s="273">
        <v>286</v>
      </c>
      <c r="B281" s="273" t="s">
        <v>522</v>
      </c>
      <c r="C281" s="276">
        <v>38441</v>
      </c>
      <c r="D281" s="273" t="s">
        <v>511</v>
      </c>
      <c r="E281" s="277">
        <v>31</v>
      </c>
      <c r="F281" s="274">
        <v>1153200000</v>
      </c>
      <c r="G281" s="273" t="s">
        <v>494</v>
      </c>
      <c r="H281" s="275"/>
    </row>
    <row r="282" spans="1:8">
      <c r="A282" s="273">
        <v>287</v>
      </c>
      <c r="B282" s="273" t="s">
        <v>513</v>
      </c>
      <c r="C282" s="276">
        <v>39068</v>
      </c>
      <c r="D282" s="273" t="s">
        <v>519</v>
      </c>
      <c r="E282" s="277">
        <v>21</v>
      </c>
      <c r="F282" s="274">
        <v>441000000</v>
      </c>
      <c r="G282" s="273" t="s">
        <v>494</v>
      </c>
      <c r="H282" s="275"/>
    </row>
    <row r="283" spans="1:8">
      <c r="A283" s="273">
        <v>288</v>
      </c>
      <c r="B283" s="273" t="s">
        <v>513</v>
      </c>
      <c r="C283" s="276">
        <v>38606</v>
      </c>
      <c r="D283" s="273" t="s">
        <v>514</v>
      </c>
      <c r="E283" s="277">
        <v>-8</v>
      </c>
      <c r="F283" s="274">
        <v>12800000</v>
      </c>
      <c r="G283" s="273" t="s">
        <v>487</v>
      </c>
      <c r="H283" s="275"/>
    </row>
    <row r="284" spans="1:8">
      <c r="A284" s="273">
        <v>289</v>
      </c>
      <c r="B284" s="273" t="s">
        <v>522</v>
      </c>
      <c r="C284" s="276">
        <v>38540</v>
      </c>
      <c r="D284" s="273" t="s">
        <v>514</v>
      </c>
      <c r="E284" s="277">
        <v>88</v>
      </c>
      <c r="F284" s="274">
        <v>1548800000</v>
      </c>
      <c r="G284" s="273" t="s">
        <v>490</v>
      </c>
      <c r="H284" s="275"/>
    </row>
    <row r="285" spans="1:8">
      <c r="A285" s="273">
        <v>290</v>
      </c>
      <c r="B285" s="273" t="s">
        <v>520</v>
      </c>
      <c r="C285" s="276">
        <v>38672</v>
      </c>
      <c r="D285" s="273" t="s">
        <v>511</v>
      </c>
      <c r="E285" s="277">
        <v>94</v>
      </c>
      <c r="F285" s="274">
        <v>10603200000</v>
      </c>
      <c r="G285" s="273" t="s">
        <v>512</v>
      </c>
      <c r="H285" s="275"/>
    </row>
    <row r="286" spans="1:8">
      <c r="A286" s="273">
        <v>291</v>
      </c>
      <c r="B286" s="273" t="s">
        <v>515</v>
      </c>
      <c r="C286" s="276">
        <v>38991</v>
      </c>
      <c r="D286" s="273" t="s">
        <v>519</v>
      </c>
      <c r="E286" s="277">
        <v>83</v>
      </c>
      <c r="F286" s="274">
        <v>6889000000</v>
      </c>
      <c r="G286" s="273" t="s">
        <v>512</v>
      </c>
      <c r="H286" s="275"/>
    </row>
    <row r="287" spans="1:8">
      <c r="A287" s="273">
        <v>292</v>
      </c>
      <c r="B287" s="273" t="s">
        <v>513</v>
      </c>
      <c r="C287" s="276">
        <v>38210</v>
      </c>
      <c r="D287" s="273" t="s">
        <v>519</v>
      </c>
      <c r="E287" s="277">
        <v>16</v>
      </c>
      <c r="F287" s="274">
        <v>256000000</v>
      </c>
      <c r="G287" s="273" t="s">
        <v>494</v>
      </c>
      <c r="H287" s="275"/>
    </row>
    <row r="288" spans="1:8">
      <c r="A288" s="273">
        <v>293</v>
      </c>
      <c r="B288" s="273" t="s">
        <v>508</v>
      </c>
      <c r="C288" s="276">
        <v>38936</v>
      </c>
      <c r="D288" s="273" t="s">
        <v>519</v>
      </c>
      <c r="E288" s="277">
        <v>33</v>
      </c>
      <c r="F288" s="274">
        <v>1089000000</v>
      </c>
      <c r="G288" s="273" t="s">
        <v>512</v>
      </c>
      <c r="H288" s="275"/>
    </row>
    <row r="289" spans="1:8">
      <c r="A289" s="273">
        <v>294</v>
      </c>
      <c r="B289" s="273" t="s">
        <v>508</v>
      </c>
      <c r="C289" s="276">
        <v>38045</v>
      </c>
      <c r="D289" s="273" t="s">
        <v>517</v>
      </c>
      <c r="E289" s="277">
        <v>-1</v>
      </c>
      <c r="F289" s="274">
        <v>500000</v>
      </c>
      <c r="G289" s="273" t="s">
        <v>512</v>
      </c>
      <c r="H289" s="275"/>
    </row>
    <row r="290" spans="1:8">
      <c r="A290" s="273">
        <v>295</v>
      </c>
      <c r="B290" s="273" t="s">
        <v>508</v>
      </c>
      <c r="C290" s="276">
        <v>38925</v>
      </c>
      <c r="D290" s="273" t="s">
        <v>519</v>
      </c>
      <c r="E290" s="277">
        <v>94</v>
      </c>
      <c r="F290" s="274">
        <v>8836000000</v>
      </c>
      <c r="G290" s="273" t="s">
        <v>490</v>
      </c>
      <c r="H290" s="275"/>
    </row>
    <row r="291" spans="1:8">
      <c r="A291" s="273">
        <v>296</v>
      </c>
      <c r="B291" s="273" t="s">
        <v>522</v>
      </c>
      <c r="C291" s="276">
        <v>38463</v>
      </c>
      <c r="D291" s="273" t="s">
        <v>511</v>
      </c>
      <c r="E291" s="277">
        <v>76</v>
      </c>
      <c r="F291" s="274">
        <v>6931200000</v>
      </c>
      <c r="G291" s="273" t="s">
        <v>512</v>
      </c>
      <c r="H291" s="275"/>
    </row>
    <row r="292" spans="1:8">
      <c r="A292" s="273">
        <v>297</v>
      </c>
      <c r="B292" s="273" t="s">
        <v>508</v>
      </c>
      <c r="C292" s="276">
        <v>38782</v>
      </c>
      <c r="D292" s="273" t="s">
        <v>511</v>
      </c>
      <c r="E292" s="277">
        <v>71</v>
      </c>
      <c r="F292" s="274">
        <v>6049200000</v>
      </c>
      <c r="G292" s="273" t="s">
        <v>487</v>
      </c>
      <c r="H292" s="275"/>
    </row>
    <row r="293" spans="1:8">
      <c r="A293" s="273">
        <v>298</v>
      </c>
      <c r="B293" s="273" t="s">
        <v>515</v>
      </c>
      <c r="C293" s="276">
        <v>38133</v>
      </c>
      <c r="D293" s="273" t="s">
        <v>514</v>
      </c>
      <c r="E293" s="277">
        <v>56</v>
      </c>
      <c r="F293" s="274">
        <v>627200000</v>
      </c>
      <c r="G293" s="273" t="s">
        <v>494</v>
      </c>
      <c r="H293" s="275"/>
    </row>
    <row r="294" spans="1:8">
      <c r="A294" s="273">
        <v>299</v>
      </c>
      <c r="B294" s="273" t="s">
        <v>510</v>
      </c>
      <c r="C294" s="276">
        <v>38595</v>
      </c>
      <c r="D294" s="273" t="s">
        <v>509</v>
      </c>
      <c r="E294" s="277">
        <v>81</v>
      </c>
      <c r="F294" s="274">
        <v>1312200000</v>
      </c>
      <c r="G294" s="273" t="s">
        <v>494</v>
      </c>
      <c r="H294" s="275"/>
    </row>
    <row r="295" spans="1:8">
      <c r="A295" s="273">
        <v>300</v>
      </c>
      <c r="B295" s="273" t="s">
        <v>515</v>
      </c>
      <c r="C295" s="276">
        <v>38166</v>
      </c>
      <c r="D295" s="273" t="s">
        <v>517</v>
      </c>
      <c r="E295" s="277">
        <v>3</v>
      </c>
      <c r="F295" s="274">
        <v>4500000</v>
      </c>
      <c r="G295" s="273" t="s">
        <v>494</v>
      </c>
      <c r="H295" s="275"/>
    </row>
    <row r="296" spans="1:8">
      <c r="A296" s="273">
        <v>301</v>
      </c>
      <c r="B296" s="273" t="s">
        <v>515</v>
      </c>
      <c r="C296" s="276">
        <v>38463</v>
      </c>
      <c r="D296" s="273" t="s">
        <v>509</v>
      </c>
      <c r="E296" s="277">
        <v>60</v>
      </c>
      <c r="F296" s="274">
        <v>720000000</v>
      </c>
      <c r="G296" s="273" t="s">
        <v>487</v>
      </c>
      <c r="H296" s="275"/>
    </row>
    <row r="297" spans="1:8">
      <c r="A297" s="273">
        <v>302</v>
      </c>
      <c r="B297" s="273" t="s">
        <v>522</v>
      </c>
      <c r="C297" s="276">
        <v>39013</v>
      </c>
      <c r="D297" s="273" t="s">
        <v>511</v>
      </c>
      <c r="E297" s="277">
        <v>81</v>
      </c>
      <c r="F297" s="274">
        <v>7873200000</v>
      </c>
      <c r="G297" s="273" t="s">
        <v>494</v>
      </c>
      <c r="H297" s="275"/>
    </row>
    <row r="298" spans="1:8">
      <c r="A298" s="273">
        <v>303</v>
      </c>
      <c r="B298" s="273" t="s">
        <v>516</v>
      </c>
      <c r="C298" s="276">
        <v>38111</v>
      </c>
      <c r="D298" s="273" t="s">
        <v>511</v>
      </c>
      <c r="E298" s="277">
        <v>70</v>
      </c>
      <c r="F298" s="274">
        <v>5880000000</v>
      </c>
      <c r="G298" s="273" t="s">
        <v>512</v>
      </c>
      <c r="H298" s="275"/>
    </row>
    <row r="299" spans="1:8">
      <c r="A299" s="273">
        <v>304</v>
      </c>
      <c r="B299" s="273" t="s">
        <v>523</v>
      </c>
      <c r="C299" s="276">
        <v>38859</v>
      </c>
      <c r="D299" s="273" t="s">
        <v>519</v>
      </c>
      <c r="E299" s="277">
        <v>18</v>
      </c>
      <c r="F299" s="274">
        <v>324000000</v>
      </c>
      <c r="G299" s="273" t="s">
        <v>512</v>
      </c>
      <c r="H299" s="275"/>
    </row>
    <row r="300" spans="1:8">
      <c r="A300" s="273">
        <v>305</v>
      </c>
      <c r="B300" s="273" t="s">
        <v>510</v>
      </c>
      <c r="C300" s="276">
        <v>38397</v>
      </c>
      <c r="D300" s="273" t="s">
        <v>514</v>
      </c>
      <c r="E300" s="277">
        <v>73</v>
      </c>
      <c r="F300" s="274">
        <v>1065800000</v>
      </c>
      <c r="G300" s="273" t="s">
        <v>490</v>
      </c>
      <c r="H300" s="275"/>
    </row>
    <row r="301" spans="1:8">
      <c r="A301" s="273">
        <v>306</v>
      </c>
      <c r="B301" s="273" t="s">
        <v>515</v>
      </c>
      <c r="C301" s="276">
        <v>38408</v>
      </c>
      <c r="D301" s="273" t="s">
        <v>511</v>
      </c>
      <c r="E301" s="277">
        <v>-7</v>
      </c>
      <c r="F301" s="274">
        <v>58800000</v>
      </c>
      <c r="G301" s="273" t="s">
        <v>487</v>
      </c>
      <c r="H301" s="275"/>
    </row>
    <row r="302" spans="1:8">
      <c r="A302" s="273">
        <v>307</v>
      </c>
      <c r="B302" s="273" t="s">
        <v>515</v>
      </c>
      <c r="C302" s="276">
        <v>38584</v>
      </c>
      <c r="D302" s="273" t="s">
        <v>511</v>
      </c>
      <c r="E302" s="277">
        <v>55</v>
      </c>
      <c r="F302" s="274">
        <v>3630000000</v>
      </c>
      <c r="G302" s="273" t="s">
        <v>512</v>
      </c>
      <c r="H302" s="275"/>
    </row>
    <row r="303" spans="1:8">
      <c r="A303" s="273">
        <v>308</v>
      </c>
      <c r="B303" s="273" t="s">
        <v>523</v>
      </c>
      <c r="C303" s="276">
        <v>38122</v>
      </c>
      <c r="D303" s="273" t="s">
        <v>509</v>
      </c>
      <c r="E303" s="277">
        <v>7</v>
      </c>
      <c r="F303" s="274">
        <v>9800000</v>
      </c>
      <c r="G303" s="273" t="s">
        <v>487</v>
      </c>
      <c r="H303" s="275"/>
    </row>
    <row r="304" spans="1:8">
      <c r="A304" s="273">
        <v>309</v>
      </c>
      <c r="B304" s="273" t="s">
        <v>523</v>
      </c>
      <c r="C304" s="276">
        <v>38309</v>
      </c>
      <c r="D304" s="273" t="s">
        <v>517</v>
      </c>
      <c r="E304" s="277">
        <v>63</v>
      </c>
      <c r="F304" s="274">
        <v>1984500000</v>
      </c>
      <c r="G304" s="273" t="s">
        <v>512</v>
      </c>
      <c r="H304" s="275"/>
    </row>
    <row r="305" spans="1:8">
      <c r="A305" s="273">
        <v>310</v>
      </c>
      <c r="B305" s="273" t="s">
        <v>515</v>
      </c>
      <c r="C305" s="276">
        <v>38540</v>
      </c>
      <c r="D305" s="273" t="s">
        <v>509</v>
      </c>
      <c r="E305" s="277">
        <v>83</v>
      </c>
      <c r="F305" s="274">
        <v>1377800000</v>
      </c>
      <c r="G305" s="273" t="s">
        <v>490</v>
      </c>
      <c r="H305" s="275"/>
    </row>
    <row r="306" spans="1:8">
      <c r="A306" s="273">
        <v>311</v>
      </c>
      <c r="B306" s="273" t="s">
        <v>508</v>
      </c>
      <c r="C306" s="276">
        <v>38045</v>
      </c>
      <c r="D306" s="273" t="s">
        <v>509</v>
      </c>
      <c r="E306" s="277">
        <v>43</v>
      </c>
      <c r="F306" s="274">
        <v>369800000</v>
      </c>
      <c r="G306" s="273" t="s">
        <v>487</v>
      </c>
      <c r="H306" s="275"/>
    </row>
    <row r="307" spans="1:8">
      <c r="A307" s="273">
        <v>312</v>
      </c>
      <c r="B307" s="273" t="s">
        <v>515</v>
      </c>
      <c r="C307" s="276">
        <v>38199</v>
      </c>
      <c r="D307" s="273" t="s">
        <v>517</v>
      </c>
      <c r="E307" s="277">
        <v>67</v>
      </c>
      <c r="F307" s="274">
        <v>2244500000</v>
      </c>
      <c r="G307" s="273" t="s">
        <v>494</v>
      </c>
      <c r="H307" s="275"/>
    </row>
    <row r="308" spans="1:8">
      <c r="A308" s="273">
        <v>313</v>
      </c>
      <c r="B308" s="273" t="s">
        <v>516</v>
      </c>
      <c r="C308" s="276">
        <v>38716</v>
      </c>
      <c r="D308" s="273" t="s">
        <v>517</v>
      </c>
      <c r="E308" s="277">
        <v>-9</v>
      </c>
      <c r="F308" s="274">
        <v>40500000</v>
      </c>
      <c r="G308" s="273" t="s">
        <v>512</v>
      </c>
      <c r="H308" s="275"/>
    </row>
    <row r="309" spans="1:8">
      <c r="A309" s="273">
        <v>314</v>
      </c>
      <c r="B309" s="273" t="s">
        <v>523</v>
      </c>
      <c r="C309" s="276">
        <v>38166</v>
      </c>
      <c r="D309" s="273" t="s">
        <v>511</v>
      </c>
      <c r="E309" s="277">
        <v>-1</v>
      </c>
      <c r="F309" s="274">
        <v>1200000</v>
      </c>
      <c r="G309" s="273" t="s">
        <v>512</v>
      </c>
      <c r="H309" s="275"/>
    </row>
    <row r="310" spans="1:8">
      <c r="A310" s="273">
        <v>315</v>
      </c>
      <c r="B310" s="273" t="s">
        <v>508</v>
      </c>
      <c r="C310" s="276">
        <v>38364</v>
      </c>
      <c r="D310" s="273" t="s">
        <v>511</v>
      </c>
      <c r="E310" s="277">
        <v>21</v>
      </c>
      <c r="F310" s="274">
        <v>529200000</v>
      </c>
      <c r="G310" s="273" t="s">
        <v>494</v>
      </c>
      <c r="H310" s="275"/>
    </row>
    <row r="311" spans="1:8">
      <c r="A311" s="273">
        <v>316</v>
      </c>
      <c r="B311" s="273" t="s">
        <v>518</v>
      </c>
      <c r="C311" s="276">
        <v>38661</v>
      </c>
      <c r="D311" s="273" t="s">
        <v>519</v>
      </c>
      <c r="E311" s="277">
        <v>6</v>
      </c>
      <c r="F311" s="274">
        <v>36000000</v>
      </c>
      <c r="G311" s="273" t="s">
        <v>487</v>
      </c>
      <c r="H311" s="275"/>
    </row>
    <row r="312" spans="1:8">
      <c r="A312" s="273">
        <v>317</v>
      </c>
      <c r="B312" s="273" t="s">
        <v>518</v>
      </c>
      <c r="C312" s="276">
        <v>38001</v>
      </c>
      <c r="D312" s="273" t="s">
        <v>517</v>
      </c>
      <c r="E312" s="277">
        <v>0</v>
      </c>
      <c r="F312" s="274">
        <v>0</v>
      </c>
      <c r="G312" s="273" t="s">
        <v>487</v>
      </c>
      <c r="H312" s="275"/>
    </row>
    <row r="313" spans="1:8">
      <c r="A313" s="273">
        <v>318</v>
      </c>
      <c r="B313" s="273" t="s">
        <v>522</v>
      </c>
      <c r="C313" s="276">
        <v>38276</v>
      </c>
      <c r="D313" s="273" t="s">
        <v>517</v>
      </c>
      <c r="E313" s="277">
        <v>20</v>
      </c>
      <c r="F313" s="274">
        <v>200000000</v>
      </c>
      <c r="G313" s="273" t="s">
        <v>487</v>
      </c>
      <c r="H313" s="275"/>
    </row>
    <row r="314" spans="1:8">
      <c r="A314" s="273">
        <v>319</v>
      </c>
      <c r="B314" s="273" t="s">
        <v>513</v>
      </c>
      <c r="C314" s="276">
        <v>38298</v>
      </c>
      <c r="D314" s="273" t="s">
        <v>511</v>
      </c>
      <c r="E314" s="277">
        <v>70</v>
      </c>
      <c r="F314" s="274">
        <v>5880000000</v>
      </c>
      <c r="G314" s="273" t="s">
        <v>494</v>
      </c>
      <c r="H314" s="275"/>
    </row>
    <row r="315" spans="1:8">
      <c r="A315" s="273">
        <v>320</v>
      </c>
      <c r="B315" s="273" t="s">
        <v>522</v>
      </c>
      <c r="C315" s="276">
        <v>38122</v>
      </c>
      <c r="D315" s="273" t="s">
        <v>517</v>
      </c>
      <c r="E315" s="277">
        <v>94</v>
      </c>
      <c r="F315" s="274">
        <v>4418000000</v>
      </c>
      <c r="G315" s="273" t="s">
        <v>487</v>
      </c>
      <c r="H315" s="275"/>
    </row>
    <row r="316" spans="1:8">
      <c r="A316" s="273">
        <v>321</v>
      </c>
      <c r="B316" s="273" t="s">
        <v>510</v>
      </c>
      <c r="C316" s="276">
        <v>38276</v>
      </c>
      <c r="D316" s="273" t="s">
        <v>509</v>
      </c>
      <c r="E316" s="277">
        <v>9</v>
      </c>
      <c r="F316" s="274">
        <v>16200000</v>
      </c>
      <c r="G316" s="273" t="s">
        <v>490</v>
      </c>
      <c r="H316" s="275"/>
    </row>
    <row r="317" spans="1:8">
      <c r="A317" s="273">
        <v>322</v>
      </c>
      <c r="B317" s="273" t="s">
        <v>522</v>
      </c>
      <c r="C317" s="276">
        <v>38529</v>
      </c>
      <c r="D317" s="273" t="s">
        <v>519</v>
      </c>
      <c r="E317" s="277">
        <v>27</v>
      </c>
      <c r="F317" s="274">
        <v>729000000</v>
      </c>
      <c r="G317" s="273" t="s">
        <v>487</v>
      </c>
      <c r="H317" s="275"/>
    </row>
    <row r="318" spans="1:8">
      <c r="A318" s="273">
        <v>323</v>
      </c>
      <c r="B318" s="273" t="s">
        <v>516</v>
      </c>
      <c r="C318" s="276">
        <v>38793</v>
      </c>
      <c r="D318" s="273" t="s">
        <v>514</v>
      </c>
      <c r="E318" s="277">
        <v>43</v>
      </c>
      <c r="F318" s="274">
        <v>369800000</v>
      </c>
      <c r="G318" s="273" t="s">
        <v>494</v>
      </c>
      <c r="H318" s="275"/>
    </row>
    <row r="319" spans="1:8">
      <c r="A319" s="273">
        <v>324</v>
      </c>
      <c r="B319" s="273" t="s">
        <v>520</v>
      </c>
      <c r="C319" s="276">
        <v>38980</v>
      </c>
      <c r="D319" s="273" t="s">
        <v>511</v>
      </c>
      <c r="E319" s="277">
        <v>84</v>
      </c>
      <c r="F319" s="274">
        <v>8467200000</v>
      </c>
      <c r="G319" s="273" t="s">
        <v>487</v>
      </c>
      <c r="H319" s="275"/>
    </row>
    <row r="320" spans="1:8">
      <c r="A320" s="273">
        <v>325</v>
      </c>
      <c r="B320" s="273" t="s">
        <v>510</v>
      </c>
      <c r="C320" s="276">
        <v>38144</v>
      </c>
      <c r="D320" s="273" t="s">
        <v>517</v>
      </c>
      <c r="E320" s="277">
        <v>83</v>
      </c>
      <c r="F320" s="274">
        <v>3444500000</v>
      </c>
      <c r="G320" s="273" t="s">
        <v>512</v>
      </c>
      <c r="H320" s="275"/>
    </row>
    <row r="321" spans="1:8">
      <c r="A321" s="273">
        <v>326</v>
      </c>
      <c r="B321" s="273" t="s">
        <v>510</v>
      </c>
      <c r="C321" s="276">
        <v>38210</v>
      </c>
      <c r="D321" s="273" t="s">
        <v>514</v>
      </c>
      <c r="E321" s="277">
        <v>89</v>
      </c>
      <c r="F321" s="274">
        <v>1584200000</v>
      </c>
      <c r="G321" s="273" t="s">
        <v>512</v>
      </c>
      <c r="H321" s="275"/>
    </row>
    <row r="322" spans="1:8">
      <c r="A322" s="273">
        <v>327</v>
      </c>
      <c r="B322" s="273" t="s">
        <v>520</v>
      </c>
      <c r="C322" s="276">
        <v>39002</v>
      </c>
      <c r="D322" s="273" t="s">
        <v>509</v>
      </c>
      <c r="E322" s="277">
        <v>7</v>
      </c>
      <c r="F322" s="274">
        <v>9800000</v>
      </c>
      <c r="G322" s="273" t="s">
        <v>494</v>
      </c>
      <c r="H322" s="275"/>
    </row>
    <row r="323" spans="1:8">
      <c r="A323" s="273">
        <v>328</v>
      </c>
      <c r="B323" s="273" t="s">
        <v>510</v>
      </c>
      <c r="C323" s="276">
        <v>38177</v>
      </c>
      <c r="D323" s="273" t="s">
        <v>511</v>
      </c>
      <c r="E323" s="277">
        <v>68</v>
      </c>
      <c r="F323" s="274">
        <v>5548800000</v>
      </c>
      <c r="G323" s="273" t="s">
        <v>494</v>
      </c>
      <c r="H323" s="275"/>
    </row>
    <row r="324" spans="1:8">
      <c r="A324" s="273">
        <v>329</v>
      </c>
      <c r="B324" s="273" t="s">
        <v>520</v>
      </c>
      <c r="C324" s="276">
        <v>38639</v>
      </c>
      <c r="D324" s="273" t="s">
        <v>517</v>
      </c>
      <c r="E324" s="277">
        <v>38</v>
      </c>
      <c r="F324" s="274">
        <v>722000000</v>
      </c>
      <c r="G324" s="273" t="s">
        <v>490</v>
      </c>
      <c r="H324" s="275"/>
    </row>
    <row r="325" spans="1:8">
      <c r="A325" s="273">
        <v>330</v>
      </c>
      <c r="B325" s="273" t="s">
        <v>523</v>
      </c>
      <c r="C325" s="276">
        <v>38012</v>
      </c>
      <c r="D325" s="273" t="s">
        <v>517</v>
      </c>
      <c r="E325" s="277">
        <v>90</v>
      </c>
      <c r="F325" s="274">
        <v>4050000000</v>
      </c>
      <c r="G325" s="273" t="s">
        <v>512</v>
      </c>
      <c r="H325" s="275"/>
    </row>
    <row r="326" spans="1:8">
      <c r="A326" s="273">
        <v>331</v>
      </c>
      <c r="B326" s="273" t="s">
        <v>523</v>
      </c>
      <c r="C326" s="276">
        <v>38210</v>
      </c>
      <c r="D326" s="273" t="s">
        <v>517</v>
      </c>
      <c r="E326" s="277">
        <v>10</v>
      </c>
      <c r="F326" s="274">
        <v>50000000</v>
      </c>
      <c r="G326" s="273" t="s">
        <v>490</v>
      </c>
      <c r="H326" s="275"/>
    </row>
    <row r="327" spans="1:8">
      <c r="A327" s="273">
        <v>332</v>
      </c>
      <c r="B327" s="273" t="s">
        <v>518</v>
      </c>
      <c r="C327" s="276">
        <v>39024</v>
      </c>
      <c r="D327" s="273" t="s">
        <v>511</v>
      </c>
      <c r="E327" s="277">
        <v>13</v>
      </c>
      <c r="F327" s="274">
        <v>202800000</v>
      </c>
      <c r="G327" s="273" t="s">
        <v>487</v>
      </c>
      <c r="H327" s="275"/>
    </row>
    <row r="328" spans="1:8">
      <c r="A328" s="273">
        <v>333</v>
      </c>
      <c r="B328" s="273" t="s">
        <v>522</v>
      </c>
      <c r="C328" s="276">
        <v>38155</v>
      </c>
      <c r="D328" s="273" t="s">
        <v>509</v>
      </c>
      <c r="E328" s="277">
        <v>68</v>
      </c>
      <c r="F328" s="274">
        <v>924800000</v>
      </c>
      <c r="G328" s="273" t="s">
        <v>490</v>
      </c>
      <c r="H328" s="275"/>
    </row>
    <row r="329" spans="1:8">
      <c r="A329" s="273">
        <v>334</v>
      </c>
      <c r="B329" s="273" t="s">
        <v>515</v>
      </c>
      <c r="C329" s="276">
        <v>38144</v>
      </c>
      <c r="D329" s="273" t="s">
        <v>511</v>
      </c>
      <c r="E329" s="277">
        <v>40</v>
      </c>
      <c r="F329" s="274">
        <v>1920000000</v>
      </c>
      <c r="G329" s="273" t="s">
        <v>494</v>
      </c>
      <c r="H329" s="275"/>
    </row>
    <row r="330" spans="1:8">
      <c r="A330" s="273">
        <v>335</v>
      </c>
      <c r="B330" s="273" t="s">
        <v>522</v>
      </c>
      <c r="C330" s="276">
        <v>38507</v>
      </c>
      <c r="D330" s="273" t="s">
        <v>511</v>
      </c>
      <c r="E330" s="277">
        <v>17</v>
      </c>
      <c r="F330" s="274">
        <v>346800000</v>
      </c>
      <c r="G330" s="273" t="s">
        <v>490</v>
      </c>
      <c r="H330" s="275"/>
    </row>
    <row r="331" spans="1:8">
      <c r="A331" s="273">
        <v>336</v>
      </c>
      <c r="B331" s="273" t="s">
        <v>518</v>
      </c>
      <c r="C331" s="276">
        <v>38320</v>
      </c>
      <c r="D331" s="273" t="s">
        <v>511</v>
      </c>
      <c r="E331" s="277">
        <v>6</v>
      </c>
      <c r="F331" s="274">
        <v>43200000</v>
      </c>
      <c r="G331" s="273" t="s">
        <v>490</v>
      </c>
      <c r="H331" s="275"/>
    </row>
    <row r="332" spans="1:8">
      <c r="A332" s="273">
        <v>337</v>
      </c>
      <c r="B332" s="273" t="s">
        <v>518</v>
      </c>
      <c r="C332" s="276">
        <v>38848</v>
      </c>
      <c r="D332" s="273" t="s">
        <v>511</v>
      </c>
      <c r="E332" s="277">
        <v>27</v>
      </c>
      <c r="F332" s="274">
        <v>874800000</v>
      </c>
      <c r="G332" s="273" t="s">
        <v>490</v>
      </c>
      <c r="H332" s="275"/>
    </row>
    <row r="333" spans="1:8">
      <c r="A333" s="273">
        <v>338</v>
      </c>
      <c r="B333" s="273" t="s">
        <v>515</v>
      </c>
      <c r="C333" s="276">
        <v>38925</v>
      </c>
      <c r="D333" s="273" t="s">
        <v>511</v>
      </c>
      <c r="E333" s="277">
        <v>80</v>
      </c>
      <c r="F333" s="274">
        <v>7680000000</v>
      </c>
      <c r="G333" s="273" t="s">
        <v>512</v>
      </c>
      <c r="H333" s="275"/>
    </row>
    <row r="334" spans="1:8">
      <c r="A334" s="273">
        <v>339</v>
      </c>
      <c r="B334" s="273" t="s">
        <v>516</v>
      </c>
      <c r="C334" s="276">
        <v>38210</v>
      </c>
      <c r="D334" s="273" t="s">
        <v>519</v>
      </c>
      <c r="E334" s="277">
        <v>-1</v>
      </c>
      <c r="F334" s="274">
        <v>1000000</v>
      </c>
      <c r="G334" s="273" t="s">
        <v>490</v>
      </c>
      <c r="H334" s="275"/>
    </row>
    <row r="335" spans="1:8">
      <c r="A335" s="273">
        <v>340</v>
      </c>
      <c r="B335" s="273" t="s">
        <v>510</v>
      </c>
      <c r="C335" s="276">
        <v>38804</v>
      </c>
      <c r="D335" s="273" t="s">
        <v>519</v>
      </c>
      <c r="E335" s="277">
        <v>89</v>
      </c>
      <c r="F335" s="274">
        <v>7921000000</v>
      </c>
      <c r="G335" s="273" t="s">
        <v>494</v>
      </c>
      <c r="H335" s="275"/>
    </row>
    <row r="336" spans="1:8">
      <c r="A336" s="273">
        <v>341</v>
      </c>
      <c r="B336" s="273" t="s">
        <v>510</v>
      </c>
      <c r="C336" s="276">
        <v>38441</v>
      </c>
      <c r="D336" s="273" t="s">
        <v>517</v>
      </c>
      <c r="E336" s="277">
        <v>21</v>
      </c>
      <c r="F336" s="274">
        <v>220500000</v>
      </c>
      <c r="G336" s="273" t="s">
        <v>512</v>
      </c>
      <c r="H336" s="275"/>
    </row>
    <row r="337" spans="1:8">
      <c r="A337" s="273">
        <v>342</v>
      </c>
      <c r="B337" s="273" t="s">
        <v>518</v>
      </c>
      <c r="C337" s="276">
        <v>39068</v>
      </c>
      <c r="D337" s="273" t="s">
        <v>509</v>
      </c>
      <c r="E337" s="277">
        <v>37</v>
      </c>
      <c r="F337" s="274">
        <v>273800000</v>
      </c>
      <c r="G337" s="273" t="s">
        <v>487</v>
      </c>
      <c r="H337" s="275"/>
    </row>
    <row r="338" spans="1:8">
      <c r="A338" s="273">
        <v>343</v>
      </c>
      <c r="B338" s="273" t="s">
        <v>516</v>
      </c>
      <c r="C338" s="276">
        <v>38397</v>
      </c>
      <c r="D338" s="273" t="s">
        <v>514</v>
      </c>
      <c r="E338" s="277">
        <v>15</v>
      </c>
      <c r="F338" s="274">
        <v>45000000</v>
      </c>
      <c r="G338" s="273" t="s">
        <v>487</v>
      </c>
      <c r="H338" s="275"/>
    </row>
    <row r="339" spans="1:8">
      <c r="A339" s="273">
        <v>344</v>
      </c>
      <c r="B339" s="273" t="s">
        <v>513</v>
      </c>
      <c r="C339" s="276">
        <v>38133</v>
      </c>
      <c r="D339" s="273" t="s">
        <v>519</v>
      </c>
      <c r="E339" s="277">
        <v>94</v>
      </c>
      <c r="F339" s="274">
        <v>8836000000</v>
      </c>
      <c r="G339" s="273" t="s">
        <v>512</v>
      </c>
      <c r="H339" s="275"/>
    </row>
    <row r="340" spans="1:8">
      <c r="A340" s="273">
        <v>345</v>
      </c>
      <c r="B340" s="273" t="s">
        <v>523</v>
      </c>
      <c r="C340" s="276">
        <v>38551</v>
      </c>
      <c r="D340" s="273" t="s">
        <v>519</v>
      </c>
      <c r="E340" s="277">
        <v>85</v>
      </c>
      <c r="F340" s="274">
        <v>7225000000</v>
      </c>
      <c r="G340" s="273" t="s">
        <v>494</v>
      </c>
      <c r="H340" s="275"/>
    </row>
    <row r="341" spans="1:8">
      <c r="A341" s="273">
        <v>346</v>
      </c>
      <c r="B341" s="273" t="s">
        <v>516</v>
      </c>
      <c r="C341" s="276">
        <v>38309</v>
      </c>
      <c r="D341" s="273" t="s">
        <v>509</v>
      </c>
      <c r="E341" s="277">
        <v>95</v>
      </c>
      <c r="F341" s="274">
        <v>1805000000</v>
      </c>
      <c r="G341" s="273" t="s">
        <v>490</v>
      </c>
      <c r="H341" s="275"/>
    </row>
    <row r="342" spans="1:8">
      <c r="A342" s="273">
        <v>347</v>
      </c>
      <c r="B342" s="273" t="s">
        <v>520</v>
      </c>
      <c r="C342" s="276">
        <v>38496</v>
      </c>
      <c r="D342" s="273" t="s">
        <v>514</v>
      </c>
      <c r="E342" s="277">
        <v>25</v>
      </c>
      <c r="F342" s="274">
        <v>125000000</v>
      </c>
      <c r="G342" s="273" t="s">
        <v>494</v>
      </c>
      <c r="H342" s="275"/>
    </row>
    <row r="343" spans="1:8">
      <c r="A343" s="273">
        <v>348</v>
      </c>
      <c r="B343" s="273" t="s">
        <v>510</v>
      </c>
      <c r="C343" s="276">
        <v>38826</v>
      </c>
      <c r="D343" s="273" t="s">
        <v>519</v>
      </c>
      <c r="E343" s="277">
        <v>69</v>
      </c>
      <c r="F343" s="274">
        <v>4761000000</v>
      </c>
      <c r="G343" s="273" t="s">
        <v>490</v>
      </c>
      <c r="H343" s="275"/>
    </row>
    <row r="344" spans="1:8">
      <c r="A344" s="273">
        <v>349</v>
      </c>
      <c r="B344" s="273" t="s">
        <v>522</v>
      </c>
      <c r="C344" s="276">
        <v>38595</v>
      </c>
      <c r="D344" s="273" t="s">
        <v>511</v>
      </c>
      <c r="E344" s="277">
        <v>72</v>
      </c>
      <c r="F344" s="274">
        <v>6220800000</v>
      </c>
      <c r="G344" s="273" t="s">
        <v>512</v>
      </c>
      <c r="H344" s="275"/>
    </row>
    <row r="345" spans="1:8">
      <c r="A345" s="273">
        <v>350</v>
      </c>
      <c r="B345" s="273" t="s">
        <v>515</v>
      </c>
      <c r="C345" s="276">
        <v>38760</v>
      </c>
      <c r="D345" s="273" t="s">
        <v>514</v>
      </c>
      <c r="E345" s="277">
        <v>-4</v>
      </c>
      <c r="F345" s="274">
        <v>3200000</v>
      </c>
      <c r="G345" s="273" t="s">
        <v>490</v>
      </c>
      <c r="H345" s="275"/>
    </row>
    <row r="346" spans="1:8">
      <c r="A346" s="273">
        <v>351</v>
      </c>
      <c r="B346" s="273" t="s">
        <v>516</v>
      </c>
      <c r="C346" s="276">
        <v>38529</v>
      </c>
      <c r="D346" s="273" t="s">
        <v>514</v>
      </c>
      <c r="E346" s="277">
        <v>21</v>
      </c>
      <c r="F346" s="274">
        <v>88200000</v>
      </c>
      <c r="G346" s="273" t="s">
        <v>490</v>
      </c>
      <c r="H346" s="275"/>
    </row>
    <row r="347" spans="1:8">
      <c r="A347" s="273">
        <v>352</v>
      </c>
      <c r="B347" s="273" t="s">
        <v>516</v>
      </c>
      <c r="C347" s="276">
        <v>38364</v>
      </c>
      <c r="D347" s="273" t="s">
        <v>517</v>
      </c>
      <c r="E347" s="277">
        <v>85</v>
      </c>
      <c r="F347" s="274">
        <v>3612500000</v>
      </c>
      <c r="G347" s="273" t="s">
        <v>487</v>
      </c>
      <c r="H347" s="275"/>
    </row>
    <row r="348" spans="1:8">
      <c r="A348" s="273">
        <v>353</v>
      </c>
      <c r="B348" s="273" t="s">
        <v>520</v>
      </c>
      <c r="C348" s="276">
        <v>38606</v>
      </c>
      <c r="D348" s="273" t="s">
        <v>517</v>
      </c>
      <c r="E348" s="277">
        <v>85</v>
      </c>
      <c r="F348" s="274">
        <v>3612500000</v>
      </c>
      <c r="G348" s="273" t="s">
        <v>494</v>
      </c>
      <c r="H348" s="275"/>
    </row>
    <row r="349" spans="1:8">
      <c r="A349" s="273">
        <v>354</v>
      </c>
      <c r="B349" s="273" t="s">
        <v>513</v>
      </c>
      <c r="C349" s="276">
        <v>38639</v>
      </c>
      <c r="D349" s="273" t="s">
        <v>509</v>
      </c>
      <c r="E349" s="277">
        <v>79</v>
      </c>
      <c r="F349" s="274">
        <v>1248200000</v>
      </c>
      <c r="G349" s="273" t="s">
        <v>494</v>
      </c>
      <c r="H349" s="275"/>
    </row>
    <row r="350" spans="1:8">
      <c r="A350" s="273">
        <v>355</v>
      </c>
      <c r="B350" s="273" t="s">
        <v>522</v>
      </c>
      <c r="C350" s="276">
        <v>38969</v>
      </c>
      <c r="D350" s="273" t="s">
        <v>509</v>
      </c>
      <c r="E350" s="277">
        <v>81</v>
      </c>
      <c r="F350" s="274">
        <v>1312200000</v>
      </c>
      <c r="G350" s="273" t="s">
        <v>494</v>
      </c>
      <c r="H350" s="275"/>
    </row>
    <row r="351" spans="1:8">
      <c r="A351" s="273">
        <v>356</v>
      </c>
      <c r="B351" s="273" t="s">
        <v>513</v>
      </c>
      <c r="C351" s="276">
        <v>38958</v>
      </c>
      <c r="D351" s="273" t="s">
        <v>517</v>
      </c>
      <c r="E351" s="277">
        <v>76</v>
      </c>
      <c r="F351" s="274">
        <v>2888000000</v>
      </c>
      <c r="G351" s="273" t="s">
        <v>487</v>
      </c>
      <c r="H351" s="275"/>
    </row>
    <row r="352" spans="1:8">
      <c r="A352" s="273">
        <v>357</v>
      </c>
      <c r="B352" s="273" t="s">
        <v>513</v>
      </c>
      <c r="C352" s="276">
        <v>38518</v>
      </c>
      <c r="D352" s="273" t="s">
        <v>509</v>
      </c>
      <c r="E352" s="277">
        <v>31</v>
      </c>
      <c r="F352" s="274">
        <v>192200000</v>
      </c>
      <c r="G352" s="273" t="s">
        <v>487</v>
      </c>
      <c r="H352" s="275"/>
    </row>
    <row r="353" spans="1:8">
      <c r="A353" s="273">
        <v>358</v>
      </c>
      <c r="B353" s="273" t="s">
        <v>515</v>
      </c>
      <c r="C353" s="276">
        <v>38617</v>
      </c>
      <c r="D353" s="273" t="s">
        <v>517</v>
      </c>
      <c r="E353" s="277">
        <v>44</v>
      </c>
      <c r="F353" s="274">
        <v>968000000</v>
      </c>
      <c r="G353" s="273" t="s">
        <v>494</v>
      </c>
      <c r="H353" s="275"/>
    </row>
    <row r="354" spans="1:8">
      <c r="A354" s="273">
        <v>359</v>
      </c>
      <c r="B354" s="273" t="s">
        <v>508</v>
      </c>
      <c r="C354" s="276">
        <v>39068</v>
      </c>
      <c r="D354" s="273" t="s">
        <v>514</v>
      </c>
      <c r="E354" s="277">
        <v>44</v>
      </c>
      <c r="F354" s="274">
        <v>387200000</v>
      </c>
      <c r="G354" s="273" t="s">
        <v>490</v>
      </c>
      <c r="H354" s="275"/>
    </row>
    <row r="355" spans="1:8">
      <c r="A355" s="273">
        <v>360</v>
      </c>
      <c r="B355" s="273" t="s">
        <v>518</v>
      </c>
      <c r="C355" s="276">
        <v>38133</v>
      </c>
      <c r="D355" s="273" t="s">
        <v>519</v>
      </c>
      <c r="E355" s="277">
        <v>70</v>
      </c>
      <c r="F355" s="274">
        <v>4900000000</v>
      </c>
      <c r="G355" s="273" t="s">
        <v>494</v>
      </c>
      <c r="H355" s="275"/>
    </row>
    <row r="356" spans="1:8">
      <c r="A356" s="273">
        <v>361</v>
      </c>
      <c r="B356" s="273" t="s">
        <v>518</v>
      </c>
      <c r="C356" s="276">
        <v>38320</v>
      </c>
      <c r="D356" s="273" t="s">
        <v>511</v>
      </c>
      <c r="E356" s="277">
        <v>-4</v>
      </c>
      <c r="F356" s="274">
        <v>19200000</v>
      </c>
      <c r="G356" s="273" t="s">
        <v>487</v>
      </c>
      <c r="H356" s="275"/>
    </row>
    <row r="357" spans="1:8">
      <c r="A357" s="273">
        <v>362</v>
      </c>
      <c r="B357" s="273" t="s">
        <v>522</v>
      </c>
      <c r="C357" s="276">
        <v>38672</v>
      </c>
      <c r="D357" s="273" t="s">
        <v>509</v>
      </c>
      <c r="E357" s="277">
        <v>28</v>
      </c>
      <c r="F357" s="274">
        <v>156800000</v>
      </c>
      <c r="G357" s="273" t="s">
        <v>512</v>
      </c>
      <c r="H357" s="275"/>
    </row>
    <row r="358" spans="1:8">
      <c r="A358" s="273">
        <v>363</v>
      </c>
      <c r="B358" s="273" t="s">
        <v>513</v>
      </c>
      <c r="C358" s="276">
        <v>39002</v>
      </c>
      <c r="D358" s="273" t="s">
        <v>519</v>
      </c>
      <c r="E358" s="277">
        <v>83</v>
      </c>
      <c r="F358" s="274">
        <v>6889000000</v>
      </c>
      <c r="G358" s="273" t="s">
        <v>494</v>
      </c>
      <c r="H358" s="275"/>
    </row>
    <row r="359" spans="1:8">
      <c r="A359" s="273">
        <v>364</v>
      </c>
      <c r="B359" s="273" t="s">
        <v>523</v>
      </c>
      <c r="C359" s="276">
        <v>38903</v>
      </c>
      <c r="D359" s="273" t="s">
        <v>509</v>
      </c>
      <c r="E359" s="277">
        <v>46</v>
      </c>
      <c r="F359" s="274">
        <v>423200000</v>
      </c>
      <c r="G359" s="273" t="s">
        <v>494</v>
      </c>
      <c r="H359" s="275"/>
    </row>
    <row r="360" spans="1:8">
      <c r="A360" s="273">
        <v>365</v>
      </c>
      <c r="B360" s="273" t="s">
        <v>522</v>
      </c>
      <c r="C360" s="276">
        <v>38859</v>
      </c>
      <c r="D360" s="273" t="s">
        <v>509</v>
      </c>
      <c r="E360" s="277">
        <v>88</v>
      </c>
      <c r="F360" s="274">
        <v>1548800000</v>
      </c>
      <c r="G360" s="273" t="s">
        <v>490</v>
      </c>
      <c r="H360" s="275"/>
    </row>
    <row r="361" spans="1:8">
      <c r="A361" s="273">
        <v>366</v>
      </c>
      <c r="B361" s="273" t="s">
        <v>520</v>
      </c>
      <c r="C361" s="276">
        <v>38639</v>
      </c>
      <c r="D361" s="273" t="s">
        <v>509</v>
      </c>
      <c r="E361" s="277">
        <v>-9</v>
      </c>
      <c r="F361" s="274">
        <v>16200000</v>
      </c>
      <c r="G361" s="273" t="s">
        <v>487</v>
      </c>
      <c r="H361" s="275"/>
    </row>
    <row r="362" spans="1:8">
      <c r="A362" s="273">
        <v>367</v>
      </c>
      <c r="B362" s="273" t="s">
        <v>510</v>
      </c>
      <c r="C362" s="276">
        <v>38573</v>
      </c>
      <c r="D362" s="273" t="s">
        <v>511</v>
      </c>
      <c r="E362" s="277">
        <v>-8</v>
      </c>
      <c r="F362" s="274">
        <v>76800000</v>
      </c>
      <c r="G362" s="273" t="s">
        <v>490</v>
      </c>
      <c r="H362" s="275"/>
    </row>
    <row r="363" spans="1:8">
      <c r="A363" s="273">
        <v>368</v>
      </c>
      <c r="B363" s="273" t="s">
        <v>516</v>
      </c>
      <c r="C363" s="276">
        <v>38903</v>
      </c>
      <c r="D363" s="273" t="s">
        <v>511</v>
      </c>
      <c r="E363" s="277">
        <v>37</v>
      </c>
      <c r="F363" s="274">
        <v>1642800000</v>
      </c>
      <c r="G363" s="273" t="s">
        <v>512</v>
      </c>
      <c r="H363" s="275"/>
    </row>
    <row r="364" spans="1:8">
      <c r="A364" s="273">
        <v>369</v>
      </c>
      <c r="B364" s="273" t="s">
        <v>510</v>
      </c>
      <c r="C364" s="276">
        <v>38045</v>
      </c>
      <c r="D364" s="273" t="s">
        <v>511</v>
      </c>
      <c r="E364" s="277">
        <v>20</v>
      </c>
      <c r="F364" s="274">
        <v>480000000</v>
      </c>
      <c r="G364" s="273" t="s">
        <v>487</v>
      </c>
      <c r="H364" s="275"/>
    </row>
    <row r="365" spans="1:8">
      <c r="A365" s="273">
        <v>370</v>
      </c>
      <c r="B365" s="273" t="s">
        <v>518</v>
      </c>
      <c r="C365" s="276">
        <v>38606</v>
      </c>
      <c r="D365" s="273" t="s">
        <v>509</v>
      </c>
      <c r="E365" s="277">
        <v>2</v>
      </c>
      <c r="F365" s="274">
        <v>800000</v>
      </c>
      <c r="G365" s="273" t="s">
        <v>490</v>
      </c>
      <c r="H365" s="275"/>
    </row>
    <row r="366" spans="1:8">
      <c r="A366" s="273">
        <v>371</v>
      </c>
      <c r="B366" s="273" t="s">
        <v>513</v>
      </c>
      <c r="C366" s="276">
        <v>38584</v>
      </c>
      <c r="D366" s="273" t="s">
        <v>517</v>
      </c>
      <c r="E366" s="277">
        <v>36</v>
      </c>
      <c r="F366" s="274">
        <v>648000000</v>
      </c>
      <c r="G366" s="273" t="s">
        <v>494</v>
      </c>
      <c r="H366" s="275"/>
    </row>
    <row r="367" spans="1:8">
      <c r="A367" s="273">
        <v>372</v>
      </c>
      <c r="B367" s="273" t="s">
        <v>513</v>
      </c>
      <c r="C367" s="276">
        <v>38628</v>
      </c>
      <c r="D367" s="273" t="s">
        <v>519</v>
      </c>
      <c r="E367" s="277">
        <v>34</v>
      </c>
      <c r="F367" s="274">
        <v>1156000000</v>
      </c>
      <c r="G367" s="273" t="s">
        <v>490</v>
      </c>
      <c r="H367" s="275"/>
    </row>
    <row r="368" spans="1:8">
      <c r="A368" s="273">
        <v>373</v>
      </c>
      <c r="B368" s="273" t="s">
        <v>523</v>
      </c>
      <c r="C368" s="276">
        <v>38837</v>
      </c>
      <c r="D368" s="273" t="s">
        <v>517</v>
      </c>
      <c r="E368" s="277">
        <v>84</v>
      </c>
      <c r="F368" s="274">
        <v>3528000000</v>
      </c>
      <c r="G368" s="273" t="s">
        <v>512</v>
      </c>
      <c r="H368" s="275"/>
    </row>
    <row r="369" spans="1:8">
      <c r="A369" s="273">
        <v>374</v>
      </c>
      <c r="B369" s="273" t="s">
        <v>510</v>
      </c>
      <c r="C369" s="276">
        <v>38947</v>
      </c>
      <c r="D369" s="273" t="s">
        <v>519</v>
      </c>
      <c r="E369" s="277">
        <v>89</v>
      </c>
      <c r="F369" s="274">
        <v>7921000000</v>
      </c>
      <c r="G369" s="273" t="s">
        <v>487</v>
      </c>
      <c r="H369" s="275"/>
    </row>
    <row r="370" spans="1:8">
      <c r="A370" s="273">
        <v>375</v>
      </c>
      <c r="B370" s="273" t="s">
        <v>515</v>
      </c>
      <c r="C370" s="276">
        <v>38749</v>
      </c>
      <c r="D370" s="273" t="s">
        <v>509</v>
      </c>
      <c r="E370" s="277">
        <v>31</v>
      </c>
      <c r="F370" s="274">
        <v>192200000</v>
      </c>
      <c r="G370" s="273" t="s">
        <v>494</v>
      </c>
      <c r="H370" s="275"/>
    </row>
    <row r="371" spans="1:8">
      <c r="A371" s="273">
        <v>376</v>
      </c>
      <c r="B371" s="273" t="s">
        <v>523</v>
      </c>
      <c r="C371" s="276">
        <v>38067</v>
      </c>
      <c r="D371" s="273" t="s">
        <v>509</v>
      </c>
      <c r="E371" s="277">
        <v>7</v>
      </c>
      <c r="F371" s="274">
        <v>9800000</v>
      </c>
      <c r="G371" s="273" t="s">
        <v>490</v>
      </c>
      <c r="H371" s="275"/>
    </row>
    <row r="372" spans="1:8">
      <c r="A372" s="273">
        <v>377</v>
      </c>
      <c r="B372" s="273" t="s">
        <v>510</v>
      </c>
      <c r="C372" s="276">
        <v>38023</v>
      </c>
      <c r="D372" s="273" t="s">
        <v>509</v>
      </c>
      <c r="E372" s="277">
        <v>7</v>
      </c>
      <c r="F372" s="274">
        <v>9800000</v>
      </c>
      <c r="G372" s="273" t="s">
        <v>490</v>
      </c>
      <c r="H372" s="275"/>
    </row>
    <row r="373" spans="1:8">
      <c r="A373" s="273">
        <v>378</v>
      </c>
      <c r="B373" s="273" t="s">
        <v>520</v>
      </c>
      <c r="C373" s="276">
        <v>38771</v>
      </c>
      <c r="D373" s="273" t="s">
        <v>517</v>
      </c>
      <c r="E373" s="277">
        <v>76</v>
      </c>
      <c r="F373" s="274">
        <v>2888000000</v>
      </c>
      <c r="G373" s="273" t="s">
        <v>487</v>
      </c>
      <c r="H373" s="275"/>
    </row>
    <row r="374" spans="1:8">
      <c r="A374" s="273">
        <v>379</v>
      </c>
      <c r="B374" s="273" t="s">
        <v>515</v>
      </c>
      <c r="C374" s="276">
        <v>38199</v>
      </c>
      <c r="D374" s="273" t="s">
        <v>511</v>
      </c>
      <c r="E374" s="277">
        <v>6</v>
      </c>
      <c r="F374" s="274">
        <v>43200000</v>
      </c>
      <c r="G374" s="273" t="s">
        <v>490</v>
      </c>
      <c r="H374" s="275"/>
    </row>
    <row r="375" spans="1:8">
      <c r="A375" s="273">
        <v>380</v>
      </c>
      <c r="B375" s="273" t="s">
        <v>518</v>
      </c>
      <c r="C375" s="276">
        <v>39013</v>
      </c>
      <c r="D375" s="273" t="s">
        <v>509</v>
      </c>
      <c r="E375" s="277">
        <v>43</v>
      </c>
      <c r="F375" s="274">
        <v>369800000</v>
      </c>
      <c r="G375" s="273" t="s">
        <v>490</v>
      </c>
      <c r="H375" s="275"/>
    </row>
    <row r="376" spans="1:8">
      <c r="A376" s="273">
        <v>381</v>
      </c>
      <c r="B376" s="273" t="s">
        <v>523</v>
      </c>
      <c r="C376" s="276">
        <v>38001</v>
      </c>
      <c r="D376" s="273" t="s">
        <v>519</v>
      </c>
      <c r="E376" s="277">
        <v>20</v>
      </c>
      <c r="F376" s="274">
        <v>400000000</v>
      </c>
      <c r="G376" s="273" t="s">
        <v>490</v>
      </c>
      <c r="H376" s="275"/>
    </row>
    <row r="377" spans="1:8">
      <c r="A377" s="273">
        <v>382</v>
      </c>
      <c r="B377" s="273" t="s">
        <v>515</v>
      </c>
      <c r="C377" s="276">
        <v>38793</v>
      </c>
      <c r="D377" s="273" t="s">
        <v>514</v>
      </c>
      <c r="E377" s="277">
        <v>11</v>
      </c>
      <c r="F377" s="274">
        <v>24200000</v>
      </c>
      <c r="G377" s="273" t="s">
        <v>494</v>
      </c>
      <c r="H377" s="275"/>
    </row>
    <row r="378" spans="1:8">
      <c r="A378" s="273">
        <v>383</v>
      </c>
      <c r="B378" s="273" t="s">
        <v>522</v>
      </c>
      <c r="C378" s="276">
        <v>38529</v>
      </c>
      <c r="D378" s="273" t="s">
        <v>517</v>
      </c>
      <c r="E378" s="277">
        <v>35</v>
      </c>
      <c r="F378" s="274">
        <v>612500000</v>
      </c>
      <c r="G378" s="273" t="s">
        <v>487</v>
      </c>
      <c r="H378" s="275"/>
    </row>
    <row r="379" spans="1:8">
      <c r="A379" s="273">
        <v>384</v>
      </c>
      <c r="B379" s="273" t="s">
        <v>520</v>
      </c>
      <c r="C379" s="276">
        <v>38793</v>
      </c>
      <c r="D379" s="273" t="s">
        <v>511</v>
      </c>
      <c r="E379" s="277">
        <v>72</v>
      </c>
      <c r="F379" s="274">
        <v>6220800000</v>
      </c>
      <c r="G379" s="273" t="s">
        <v>494</v>
      </c>
      <c r="H379" s="275"/>
    </row>
    <row r="380" spans="1:8">
      <c r="A380" s="273">
        <v>385</v>
      </c>
      <c r="B380" s="273" t="s">
        <v>523</v>
      </c>
      <c r="C380" s="276">
        <v>38133</v>
      </c>
      <c r="D380" s="273" t="s">
        <v>511</v>
      </c>
      <c r="E380" s="277">
        <v>49</v>
      </c>
      <c r="F380" s="274">
        <v>2881200000</v>
      </c>
      <c r="G380" s="273" t="s">
        <v>490</v>
      </c>
      <c r="H380" s="275"/>
    </row>
    <row r="381" spans="1:8">
      <c r="A381" s="273">
        <v>386</v>
      </c>
      <c r="B381" s="273" t="s">
        <v>522</v>
      </c>
      <c r="C381" s="276">
        <v>38782</v>
      </c>
      <c r="D381" s="273" t="s">
        <v>511</v>
      </c>
      <c r="E381" s="277">
        <v>88</v>
      </c>
      <c r="F381" s="274">
        <v>9292800000</v>
      </c>
      <c r="G381" s="273" t="s">
        <v>512</v>
      </c>
      <c r="H381" s="275"/>
    </row>
    <row r="382" spans="1:8">
      <c r="A382" s="273">
        <v>387</v>
      </c>
      <c r="B382" s="273" t="s">
        <v>513</v>
      </c>
      <c r="C382" s="276">
        <v>38804</v>
      </c>
      <c r="D382" s="273" t="s">
        <v>511</v>
      </c>
      <c r="E382" s="277">
        <v>45</v>
      </c>
      <c r="F382" s="274">
        <v>2430000000</v>
      </c>
      <c r="G382" s="273" t="s">
        <v>512</v>
      </c>
      <c r="H382" s="275"/>
    </row>
    <row r="383" spans="1:8">
      <c r="A383" s="273">
        <v>388</v>
      </c>
      <c r="B383" s="273" t="s">
        <v>513</v>
      </c>
      <c r="C383" s="276">
        <v>38067</v>
      </c>
      <c r="D383" s="273" t="s">
        <v>509</v>
      </c>
      <c r="E383" s="277">
        <v>37</v>
      </c>
      <c r="F383" s="274">
        <v>273800000</v>
      </c>
      <c r="G383" s="273" t="s">
        <v>512</v>
      </c>
      <c r="H383" s="275"/>
    </row>
    <row r="384" spans="1:8">
      <c r="A384" s="273">
        <v>389</v>
      </c>
      <c r="B384" s="273" t="s">
        <v>516</v>
      </c>
      <c r="C384" s="276">
        <v>38452</v>
      </c>
      <c r="D384" s="273" t="s">
        <v>509</v>
      </c>
      <c r="E384" s="277">
        <v>12</v>
      </c>
      <c r="F384" s="274">
        <v>28800000</v>
      </c>
      <c r="G384" s="273" t="s">
        <v>512</v>
      </c>
      <c r="H384" s="275"/>
    </row>
    <row r="385" spans="1:8">
      <c r="A385" s="273">
        <v>390</v>
      </c>
      <c r="B385" s="273" t="s">
        <v>522</v>
      </c>
      <c r="C385" s="276">
        <v>38122</v>
      </c>
      <c r="D385" s="273" t="s">
        <v>519</v>
      </c>
      <c r="E385" s="277">
        <v>18</v>
      </c>
      <c r="F385" s="274">
        <v>324000000</v>
      </c>
      <c r="G385" s="273" t="s">
        <v>512</v>
      </c>
      <c r="H385" s="275"/>
    </row>
    <row r="386" spans="1:8">
      <c r="A386" s="273">
        <v>391</v>
      </c>
      <c r="B386" s="273" t="s">
        <v>510</v>
      </c>
      <c r="C386" s="276">
        <v>38738</v>
      </c>
      <c r="D386" s="273" t="s">
        <v>509</v>
      </c>
      <c r="E386" s="277">
        <v>75</v>
      </c>
      <c r="F386" s="274">
        <v>1125000000</v>
      </c>
      <c r="G386" s="273" t="s">
        <v>494</v>
      </c>
      <c r="H386" s="275"/>
    </row>
    <row r="387" spans="1:8">
      <c r="A387" s="273">
        <v>392</v>
      </c>
      <c r="B387" s="273" t="s">
        <v>522</v>
      </c>
      <c r="C387" s="276">
        <v>38408</v>
      </c>
      <c r="D387" s="273" t="s">
        <v>511</v>
      </c>
      <c r="E387" s="277">
        <v>8</v>
      </c>
      <c r="F387" s="274">
        <v>76800000</v>
      </c>
      <c r="G387" s="273" t="s">
        <v>494</v>
      </c>
      <c r="H387" s="275"/>
    </row>
    <row r="388" spans="1:8">
      <c r="A388" s="273">
        <v>393</v>
      </c>
      <c r="B388" s="273" t="s">
        <v>508</v>
      </c>
      <c r="C388" s="276">
        <v>38078</v>
      </c>
      <c r="D388" s="273" t="s">
        <v>509</v>
      </c>
      <c r="E388" s="277">
        <v>37</v>
      </c>
      <c r="F388" s="274">
        <v>273800000</v>
      </c>
      <c r="G388" s="273" t="s">
        <v>487</v>
      </c>
      <c r="H388" s="275"/>
    </row>
    <row r="389" spans="1:8">
      <c r="A389" s="273">
        <v>394</v>
      </c>
      <c r="B389" s="273" t="s">
        <v>513</v>
      </c>
      <c r="C389" s="276">
        <v>38342</v>
      </c>
      <c r="D389" s="273" t="s">
        <v>509</v>
      </c>
      <c r="E389" s="277">
        <v>-6</v>
      </c>
      <c r="F389" s="274">
        <v>7200000</v>
      </c>
      <c r="G389" s="273" t="s">
        <v>494</v>
      </c>
      <c r="H389" s="275"/>
    </row>
    <row r="390" spans="1:8">
      <c r="A390" s="273">
        <v>395</v>
      </c>
      <c r="B390" s="273" t="s">
        <v>508</v>
      </c>
      <c r="C390" s="276">
        <v>38122</v>
      </c>
      <c r="D390" s="273" t="s">
        <v>514</v>
      </c>
      <c r="E390" s="277">
        <v>56</v>
      </c>
      <c r="F390" s="274">
        <v>627200000</v>
      </c>
      <c r="G390" s="273" t="s">
        <v>512</v>
      </c>
      <c r="H390" s="275"/>
    </row>
    <row r="391" spans="1:8">
      <c r="A391" s="273">
        <v>396</v>
      </c>
      <c r="B391" s="273" t="s">
        <v>522</v>
      </c>
      <c r="C391" s="276">
        <v>38331</v>
      </c>
      <c r="D391" s="273" t="s">
        <v>517</v>
      </c>
      <c r="E391" s="277">
        <v>53</v>
      </c>
      <c r="F391" s="274">
        <v>1404500000</v>
      </c>
      <c r="G391" s="273" t="s">
        <v>512</v>
      </c>
      <c r="H391" s="275"/>
    </row>
    <row r="392" spans="1:8">
      <c r="A392" s="273">
        <v>397</v>
      </c>
      <c r="B392" s="273" t="s">
        <v>518</v>
      </c>
      <c r="C392" s="276">
        <v>38133</v>
      </c>
      <c r="D392" s="273" t="s">
        <v>509</v>
      </c>
      <c r="E392" s="277">
        <v>62</v>
      </c>
      <c r="F392" s="274">
        <v>768800000</v>
      </c>
      <c r="G392" s="273" t="s">
        <v>494</v>
      </c>
      <c r="H392" s="275"/>
    </row>
    <row r="393" spans="1:8">
      <c r="A393" s="273">
        <v>398</v>
      </c>
      <c r="B393" s="273" t="s">
        <v>513</v>
      </c>
      <c r="C393" s="276">
        <v>38441</v>
      </c>
      <c r="D393" s="273" t="s">
        <v>519</v>
      </c>
      <c r="E393" s="277">
        <v>90</v>
      </c>
      <c r="F393" s="274">
        <v>8100000000</v>
      </c>
      <c r="G393" s="273" t="s">
        <v>512</v>
      </c>
      <c r="H393" s="275"/>
    </row>
    <row r="394" spans="1:8">
      <c r="A394" s="273">
        <v>399</v>
      </c>
      <c r="B394" s="273" t="s">
        <v>513</v>
      </c>
      <c r="C394" s="276">
        <v>38001</v>
      </c>
      <c r="D394" s="273" t="s">
        <v>517</v>
      </c>
      <c r="E394" s="277">
        <v>30</v>
      </c>
      <c r="F394" s="274">
        <v>450000000</v>
      </c>
      <c r="G394" s="273" t="s">
        <v>512</v>
      </c>
      <c r="H394" s="275"/>
    </row>
    <row r="395" spans="1:8">
      <c r="A395" s="273">
        <v>400</v>
      </c>
      <c r="B395" s="273" t="s">
        <v>516</v>
      </c>
      <c r="C395" s="276">
        <v>38397</v>
      </c>
      <c r="D395" s="273" t="s">
        <v>511</v>
      </c>
      <c r="E395" s="277">
        <v>36</v>
      </c>
      <c r="F395" s="274">
        <v>1555200000</v>
      </c>
      <c r="G395" s="273" t="s">
        <v>487</v>
      </c>
      <c r="H395" s="275"/>
    </row>
    <row r="396" spans="1:8">
      <c r="A396" s="273">
        <v>401</v>
      </c>
      <c r="B396" s="273" t="s">
        <v>518</v>
      </c>
      <c r="C396" s="276">
        <v>38419</v>
      </c>
      <c r="D396" s="273" t="s">
        <v>517</v>
      </c>
      <c r="E396" s="277">
        <v>76</v>
      </c>
      <c r="F396" s="274">
        <v>2888000000</v>
      </c>
      <c r="G396" s="273" t="s">
        <v>490</v>
      </c>
      <c r="H396" s="275"/>
    </row>
    <row r="397" spans="1:8">
      <c r="A397" s="273">
        <v>402</v>
      </c>
      <c r="B397" s="273" t="s">
        <v>520</v>
      </c>
      <c r="C397" s="276">
        <v>38452</v>
      </c>
      <c r="D397" s="273" t="s">
        <v>509</v>
      </c>
      <c r="E397" s="277">
        <v>-4</v>
      </c>
      <c r="F397" s="274">
        <v>3200000</v>
      </c>
      <c r="G397" s="273" t="s">
        <v>494</v>
      </c>
      <c r="H397" s="275"/>
    </row>
    <row r="398" spans="1:8">
      <c r="A398" s="273">
        <v>403</v>
      </c>
      <c r="B398" s="273" t="s">
        <v>516</v>
      </c>
      <c r="C398" s="276">
        <v>38331</v>
      </c>
      <c r="D398" s="273" t="s">
        <v>514</v>
      </c>
      <c r="E398" s="277">
        <v>26</v>
      </c>
      <c r="F398" s="274">
        <v>135200000</v>
      </c>
      <c r="G398" s="273" t="s">
        <v>512</v>
      </c>
      <c r="H398" s="275"/>
    </row>
    <row r="399" spans="1:8">
      <c r="A399" s="273">
        <v>404</v>
      </c>
      <c r="B399" s="273" t="s">
        <v>518</v>
      </c>
      <c r="C399" s="276">
        <v>38485</v>
      </c>
      <c r="D399" s="273" t="s">
        <v>509</v>
      </c>
      <c r="E399" s="277">
        <v>-5</v>
      </c>
      <c r="F399" s="274">
        <v>5000000</v>
      </c>
      <c r="G399" s="273" t="s">
        <v>490</v>
      </c>
      <c r="H399" s="275"/>
    </row>
    <row r="400" spans="1:8">
      <c r="A400" s="273">
        <v>405</v>
      </c>
      <c r="B400" s="273" t="s">
        <v>515</v>
      </c>
      <c r="C400" s="276">
        <v>38111</v>
      </c>
      <c r="D400" s="273" t="s">
        <v>511</v>
      </c>
      <c r="E400" s="277">
        <v>44</v>
      </c>
      <c r="F400" s="274">
        <v>2323200000</v>
      </c>
      <c r="G400" s="273" t="s">
        <v>512</v>
      </c>
      <c r="H400" s="275"/>
    </row>
    <row r="401" spans="1:8">
      <c r="A401" s="273">
        <v>406</v>
      </c>
      <c r="B401" s="273" t="s">
        <v>516</v>
      </c>
      <c r="C401" s="276">
        <v>38034</v>
      </c>
      <c r="D401" s="273" t="s">
        <v>519</v>
      </c>
      <c r="E401" s="277">
        <v>91</v>
      </c>
      <c r="F401" s="274">
        <v>8281000000</v>
      </c>
      <c r="G401" s="273" t="s">
        <v>494</v>
      </c>
      <c r="H401" s="275"/>
    </row>
    <row r="402" spans="1:8">
      <c r="A402" s="273">
        <v>407</v>
      </c>
      <c r="B402" s="273" t="s">
        <v>520</v>
      </c>
      <c r="C402" s="276">
        <v>38056</v>
      </c>
      <c r="D402" s="273" t="s">
        <v>509</v>
      </c>
      <c r="E402" s="277">
        <v>78</v>
      </c>
      <c r="F402" s="274">
        <v>1216800000</v>
      </c>
      <c r="G402" s="273" t="s">
        <v>490</v>
      </c>
      <c r="H402" s="275"/>
    </row>
    <row r="403" spans="1:8">
      <c r="A403" s="273">
        <v>408</v>
      </c>
      <c r="B403" s="273" t="s">
        <v>522</v>
      </c>
      <c r="C403" s="276">
        <v>38859</v>
      </c>
      <c r="D403" s="273" t="s">
        <v>509</v>
      </c>
      <c r="E403" s="277">
        <v>69</v>
      </c>
      <c r="F403" s="274">
        <v>952200000</v>
      </c>
      <c r="G403" s="273" t="s">
        <v>512</v>
      </c>
      <c r="H403" s="275"/>
    </row>
    <row r="404" spans="1:8">
      <c r="A404" s="273">
        <v>409</v>
      </c>
      <c r="B404" s="273" t="s">
        <v>508</v>
      </c>
      <c r="C404" s="276">
        <v>38276</v>
      </c>
      <c r="D404" s="273" t="s">
        <v>519</v>
      </c>
      <c r="E404" s="277">
        <v>74</v>
      </c>
      <c r="F404" s="274">
        <v>5476000000</v>
      </c>
      <c r="G404" s="273" t="s">
        <v>487</v>
      </c>
      <c r="H404" s="275"/>
    </row>
    <row r="405" spans="1:8">
      <c r="A405" s="273">
        <v>410</v>
      </c>
      <c r="B405" s="273" t="s">
        <v>515</v>
      </c>
      <c r="C405" s="276">
        <v>38562</v>
      </c>
      <c r="D405" s="273" t="s">
        <v>511</v>
      </c>
      <c r="E405" s="277">
        <v>71</v>
      </c>
      <c r="F405" s="274">
        <v>6049200000</v>
      </c>
      <c r="G405" s="273" t="s">
        <v>494</v>
      </c>
      <c r="H405" s="275"/>
    </row>
    <row r="406" spans="1:8">
      <c r="A406" s="273">
        <v>411</v>
      </c>
      <c r="B406" s="273" t="s">
        <v>508</v>
      </c>
      <c r="C406" s="276">
        <v>38969</v>
      </c>
      <c r="D406" s="273" t="s">
        <v>514</v>
      </c>
      <c r="E406" s="277">
        <v>34</v>
      </c>
      <c r="F406" s="274">
        <v>231200000</v>
      </c>
      <c r="G406" s="273" t="s">
        <v>512</v>
      </c>
      <c r="H406" s="275"/>
    </row>
    <row r="407" spans="1:8">
      <c r="A407" s="273">
        <v>412</v>
      </c>
      <c r="B407" s="273" t="s">
        <v>522</v>
      </c>
      <c r="C407" s="276">
        <v>38507</v>
      </c>
      <c r="D407" s="273" t="s">
        <v>519</v>
      </c>
      <c r="E407" s="277">
        <v>93</v>
      </c>
      <c r="F407" s="274">
        <v>8649000000</v>
      </c>
      <c r="G407" s="273" t="s">
        <v>494</v>
      </c>
      <c r="H407" s="275"/>
    </row>
    <row r="408" spans="1:8">
      <c r="A408" s="273">
        <v>413</v>
      </c>
      <c r="B408" s="273" t="s">
        <v>510</v>
      </c>
      <c r="C408" s="276">
        <v>38408</v>
      </c>
      <c r="D408" s="273" t="s">
        <v>511</v>
      </c>
      <c r="E408" s="277">
        <v>60</v>
      </c>
      <c r="F408" s="274">
        <v>4320000000</v>
      </c>
      <c r="G408" s="273" t="s">
        <v>490</v>
      </c>
      <c r="H408" s="275"/>
    </row>
    <row r="409" spans="1:8">
      <c r="A409" s="273">
        <v>414</v>
      </c>
      <c r="B409" s="273" t="s">
        <v>523</v>
      </c>
      <c r="C409" s="276">
        <v>38100</v>
      </c>
      <c r="D409" s="273" t="s">
        <v>511</v>
      </c>
      <c r="E409" s="277">
        <v>37</v>
      </c>
      <c r="F409" s="274">
        <v>1642800000</v>
      </c>
      <c r="G409" s="273" t="s">
        <v>512</v>
      </c>
      <c r="H409" s="275"/>
    </row>
    <row r="410" spans="1:8">
      <c r="A410" s="273">
        <v>415</v>
      </c>
      <c r="B410" s="273" t="s">
        <v>522</v>
      </c>
      <c r="C410" s="276">
        <v>38166</v>
      </c>
      <c r="D410" s="273" t="s">
        <v>517</v>
      </c>
      <c r="E410" s="277">
        <v>26</v>
      </c>
      <c r="F410" s="274">
        <v>338000000</v>
      </c>
      <c r="G410" s="273" t="s">
        <v>494</v>
      </c>
      <c r="H410" s="275"/>
    </row>
    <row r="411" spans="1:8">
      <c r="A411" s="273">
        <v>416</v>
      </c>
      <c r="B411" s="273" t="s">
        <v>515</v>
      </c>
      <c r="C411" s="276">
        <v>38540</v>
      </c>
      <c r="D411" s="273" t="s">
        <v>517</v>
      </c>
      <c r="E411" s="277">
        <v>2</v>
      </c>
      <c r="F411" s="274">
        <v>2000000</v>
      </c>
      <c r="G411" s="273" t="s">
        <v>487</v>
      </c>
      <c r="H411" s="275"/>
    </row>
    <row r="412" spans="1:8">
      <c r="A412" s="273">
        <v>417</v>
      </c>
      <c r="B412" s="273" t="s">
        <v>518</v>
      </c>
      <c r="C412" s="276">
        <v>38628</v>
      </c>
      <c r="D412" s="273" t="s">
        <v>511</v>
      </c>
      <c r="E412" s="277">
        <v>-9</v>
      </c>
      <c r="F412" s="274">
        <v>97200000</v>
      </c>
      <c r="G412" s="273" t="s">
        <v>487</v>
      </c>
      <c r="H412" s="275"/>
    </row>
    <row r="413" spans="1:8">
      <c r="A413" s="273">
        <v>418</v>
      </c>
      <c r="B413" s="273" t="s">
        <v>508</v>
      </c>
      <c r="C413" s="276">
        <v>38771</v>
      </c>
      <c r="D413" s="273" t="s">
        <v>511</v>
      </c>
      <c r="E413" s="277">
        <v>46</v>
      </c>
      <c r="F413" s="274">
        <v>2539200000</v>
      </c>
      <c r="G413" s="273" t="s">
        <v>490</v>
      </c>
      <c r="H413" s="275"/>
    </row>
    <row r="414" spans="1:8">
      <c r="A414" s="273">
        <v>419</v>
      </c>
      <c r="B414" s="273" t="s">
        <v>518</v>
      </c>
      <c r="C414" s="276">
        <v>38056</v>
      </c>
      <c r="D414" s="273" t="s">
        <v>519</v>
      </c>
      <c r="E414" s="277">
        <v>0</v>
      </c>
      <c r="F414" s="274">
        <v>0</v>
      </c>
      <c r="G414" s="273" t="s">
        <v>512</v>
      </c>
      <c r="H414" s="275"/>
    </row>
    <row r="415" spans="1:8">
      <c r="A415" s="273">
        <v>420</v>
      </c>
      <c r="B415" s="273" t="s">
        <v>510</v>
      </c>
      <c r="C415" s="276">
        <v>38320</v>
      </c>
      <c r="D415" s="273" t="s">
        <v>511</v>
      </c>
      <c r="E415" s="277">
        <v>79</v>
      </c>
      <c r="F415" s="274">
        <v>7489200000</v>
      </c>
      <c r="G415" s="273" t="s">
        <v>487</v>
      </c>
      <c r="H415" s="275"/>
    </row>
    <row r="416" spans="1:8">
      <c r="A416" s="273">
        <v>421</v>
      </c>
      <c r="B416" s="273" t="s">
        <v>513</v>
      </c>
      <c r="C416" s="276">
        <v>38364</v>
      </c>
      <c r="D416" s="273" t="s">
        <v>511</v>
      </c>
      <c r="E416" s="277">
        <v>48</v>
      </c>
      <c r="F416" s="274">
        <v>2764800000</v>
      </c>
      <c r="G416" s="273" t="s">
        <v>512</v>
      </c>
      <c r="H416" s="275"/>
    </row>
    <row r="417" spans="1:8">
      <c r="A417" s="273">
        <v>422</v>
      </c>
      <c r="B417" s="273" t="s">
        <v>515</v>
      </c>
      <c r="C417" s="276">
        <v>38738</v>
      </c>
      <c r="D417" s="273" t="s">
        <v>517</v>
      </c>
      <c r="E417" s="277">
        <v>77</v>
      </c>
      <c r="F417" s="274">
        <v>2964500000</v>
      </c>
      <c r="G417" s="273" t="s">
        <v>490</v>
      </c>
      <c r="H417" s="275"/>
    </row>
    <row r="418" spans="1:8">
      <c r="A418" s="273">
        <v>423</v>
      </c>
      <c r="B418" s="273" t="s">
        <v>522</v>
      </c>
      <c r="C418" s="276">
        <v>38760</v>
      </c>
      <c r="D418" s="273" t="s">
        <v>511</v>
      </c>
      <c r="E418" s="277">
        <v>-10</v>
      </c>
      <c r="F418" s="274">
        <v>120000000</v>
      </c>
      <c r="G418" s="273" t="s">
        <v>487</v>
      </c>
      <c r="H418" s="275"/>
    </row>
    <row r="419" spans="1:8">
      <c r="A419" s="273">
        <v>424</v>
      </c>
      <c r="B419" s="273" t="s">
        <v>508</v>
      </c>
      <c r="C419" s="276">
        <v>38573</v>
      </c>
      <c r="D419" s="273" t="s">
        <v>514</v>
      </c>
      <c r="E419" s="277">
        <v>45</v>
      </c>
      <c r="F419" s="274">
        <v>405000000</v>
      </c>
      <c r="G419" s="273" t="s">
        <v>490</v>
      </c>
      <c r="H419" s="275"/>
    </row>
    <row r="420" spans="1:8">
      <c r="A420" s="273">
        <v>425</v>
      </c>
      <c r="B420" s="273" t="s">
        <v>516</v>
      </c>
      <c r="C420" s="276">
        <v>38375</v>
      </c>
      <c r="D420" s="273" t="s">
        <v>511</v>
      </c>
      <c r="E420" s="277">
        <v>17</v>
      </c>
      <c r="F420" s="274">
        <v>346800000</v>
      </c>
      <c r="G420" s="273" t="s">
        <v>487</v>
      </c>
      <c r="H420" s="275"/>
    </row>
    <row r="421" spans="1:8">
      <c r="A421" s="273">
        <v>426</v>
      </c>
      <c r="B421" s="273" t="s">
        <v>522</v>
      </c>
      <c r="C421" s="276">
        <v>38584</v>
      </c>
      <c r="D421" s="273" t="s">
        <v>517</v>
      </c>
      <c r="E421" s="277">
        <v>-4</v>
      </c>
      <c r="F421" s="274">
        <v>8000000</v>
      </c>
      <c r="G421" s="273" t="s">
        <v>494</v>
      </c>
      <c r="H421" s="275"/>
    </row>
    <row r="422" spans="1:8">
      <c r="A422" s="273">
        <v>427</v>
      </c>
      <c r="B422" s="273" t="s">
        <v>515</v>
      </c>
      <c r="C422" s="276">
        <v>39068</v>
      </c>
      <c r="D422" s="273" t="s">
        <v>519</v>
      </c>
      <c r="E422" s="277">
        <v>43</v>
      </c>
      <c r="F422" s="274">
        <v>1849000000</v>
      </c>
      <c r="G422" s="273" t="s">
        <v>490</v>
      </c>
      <c r="H422" s="275"/>
    </row>
    <row r="423" spans="1:8">
      <c r="A423" s="273">
        <v>428</v>
      </c>
      <c r="B423" s="273" t="s">
        <v>516</v>
      </c>
      <c r="C423" s="276">
        <v>38265</v>
      </c>
      <c r="D423" s="273" t="s">
        <v>517</v>
      </c>
      <c r="E423" s="277">
        <v>41</v>
      </c>
      <c r="F423" s="274">
        <v>840500000</v>
      </c>
      <c r="G423" s="273" t="s">
        <v>490</v>
      </c>
      <c r="H423" s="275"/>
    </row>
    <row r="424" spans="1:8">
      <c r="A424" s="273">
        <v>429</v>
      </c>
      <c r="B424" s="273" t="s">
        <v>522</v>
      </c>
      <c r="C424" s="276">
        <v>38892</v>
      </c>
      <c r="D424" s="273" t="s">
        <v>514</v>
      </c>
      <c r="E424" s="277">
        <v>-4</v>
      </c>
      <c r="F424" s="274">
        <v>3200000</v>
      </c>
      <c r="G424" s="273" t="s">
        <v>512</v>
      </c>
      <c r="H424" s="275"/>
    </row>
    <row r="425" spans="1:8">
      <c r="A425" s="273">
        <v>430</v>
      </c>
      <c r="B425" s="273" t="s">
        <v>520</v>
      </c>
      <c r="C425" s="276">
        <v>38243</v>
      </c>
      <c r="D425" s="273" t="s">
        <v>511</v>
      </c>
      <c r="E425" s="277">
        <v>6</v>
      </c>
      <c r="F425" s="274">
        <v>43200000</v>
      </c>
      <c r="G425" s="273" t="s">
        <v>494</v>
      </c>
      <c r="H425" s="275"/>
    </row>
    <row r="426" spans="1:8">
      <c r="A426" s="273">
        <v>431</v>
      </c>
      <c r="B426" s="273" t="s">
        <v>513</v>
      </c>
      <c r="C426" s="276">
        <v>38848</v>
      </c>
      <c r="D426" s="273" t="s">
        <v>511</v>
      </c>
      <c r="E426" s="277">
        <v>8</v>
      </c>
      <c r="F426" s="274">
        <v>76800000</v>
      </c>
      <c r="G426" s="273" t="s">
        <v>487</v>
      </c>
      <c r="H426" s="275"/>
    </row>
    <row r="427" spans="1:8">
      <c r="A427" s="273">
        <v>432</v>
      </c>
      <c r="B427" s="273" t="s">
        <v>510</v>
      </c>
      <c r="C427" s="276">
        <v>38177</v>
      </c>
      <c r="D427" s="273" t="s">
        <v>517</v>
      </c>
      <c r="E427" s="277">
        <v>43</v>
      </c>
      <c r="F427" s="274">
        <v>924500000</v>
      </c>
      <c r="G427" s="273" t="s">
        <v>490</v>
      </c>
      <c r="H427" s="275"/>
    </row>
    <row r="428" spans="1:8">
      <c r="A428" s="273">
        <v>433</v>
      </c>
      <c r="B428" s="273" t="s">
        <v>508</v>
      </c>
      <c r="C428" s="276">
        <v>38144</v>
      </c>
      <c r="D428" s="273" t="s">
        <v>517</v>
      </c>
      <c r="E428" s="277">
        <v>47</v>
      </c>
      <c r="F428" s="274">
        <v>1104500000</v>
      </c>
      <c r="G428" s="273" t="s">
        <v>494</v>
      </c>
      <c r="H428" s="275"/>
    </row>
    <row r="429" spans="1:8">
      <c r="A429" s="273">
        <v>434</v>
      </c>
      <c r="B429" s="273" t="s">
        <v>510</v>
      </c>
      <c r="C429" s="276">
        <v>38947</v>
      </c>
      <c r="D429" s="273" t="s">
        <v>509</v>
      </c>
      <c r="E429" s="277">
        <v>13</v>
      </c>
      <c r="F429" s="274">
        <v>33800000</v>
      </c>
      <c r="G429" s="273" t="s">
        <v>494</v>
      </c>
      <c r="H429" s="275"/>
    </row>
    <row r="430" spans="1:8">
      <c r="A430" s="273">
        <v>435</v>
      </c>
      <c r="B430" s="273" t="s">
        <v>522</v>
      </c>
      <c r="C430" s="276">
        <v>38749</v>
      </c>
      <c r="D430" s="273" t="s">
        <v>511</v>
      </c>
      <c r="E430" s="277">
        <v>9</v>
      </c>
      <c r="F430" s="274">
        <v>97200000</v>
      </c>
      <c r="G430" s="273" t="s">
        <v>490</v>
      </c>
      <c r="H430" s="275"/>
    </row>
    <row r="431" spans="1:8">
      <c r="A431" s="273">
        <v>436</v>
      </c>
      <c r="B431" s="273" t="s">
        <v>508</v>
      </c>
      <c r="C431" s="276">
        <v>38045</v>
      </c>
      <c r="D431" s="273" t="s">
        <v>517</v>
      </c>
      <c r="E431" s="277">
        <v>22</v>
      </c>
      <c r="F431" s="274">
        <v>242000000</v>
      </c>
      <c r="G431" s="273" t="s">
        <v>487</v>
      </c>
      <c r="H431" s="275"/>
    </row>
    <row r="432" spans="1:8">
      <c r="A432" s="273">
        <v>437</v>
      </c>
      <c r="B432" s="273" t="s">
        <v>515</v>
      </c>
      <c r="C432" s="276">
        <v>38793</v>
      </c>
      <c r="D432" s="273" t="s">
        <v>517</v>
      </c>
      <c r="E432" s="277">
        <v>87</v>
      </c>
      <c r="F432" s="274">
        <v>3784500000</v>
      </c>
      <c r="G432" s="273" t="s">
        <v>494</v>
      </c>
      <c r="H432" s="275"/>
    </row>
    <row r="433" spans="1:8">
      <c r="A433" s="273">
        <v>438</v>
      </c>
      <c r="B433" s="273" t="s">
        <v>518</v>
      </c>
      <c r="C433" s="276">
        <v>39013</v>
      </c>
      <c r="D433" s="273" t="s">
        <v>511</v>
      </c>
      <c r="E433" s="277">
        <v>15</v>
      </c>
      <c r="F433" s="274">
        <v>270000000</v>
      </c>
      <c r="G433" s="273" t="s">
        <v>490</v>
      </c>
      <c r="H433" s="275"/>
    </row>
    <row r="434" spans="1:8">
      <c r="A434" s="273">
        <v>439</v>
      </c>
      <c r="B434" s="273" t="s">
        <v>523</v>
      </c>
      <c r="C434" s="276">
        <v>39013</v>
      </c>
      <c r="D434" s="273" t="s">
        <v>517</v>
      </c>
      <c r="E434" s="277">
        <v>27</v>
      </c>
      <c r="F434" s="274">
        <v>364500000</v>
      </c>
      <c r="G434" s="273" t="s">
        <v>490</v>
      </c>
      <c r="H434" s="275"/>
    </row>
    <row r="435" spans="1:8">
      <c r="A435" s="273">
        <v>440</v>
      </c>
      <c r="B435" s="273" t="s">
        <v>516</v>
      </c>
      <c r="C435" s="276">
        <v>38837</v>
      </c>
      <c r="D435" s="273" t="s">
        <v>514</v>
      </c>
      <c r="E435" s="277">
        <v>78</v>
      </c>
      <c r="F435" s="274">
        <v>1216800000</v>
      </c>
      <c r="G435" s="273" t="s">
        <v>512</v>
      </c>
      <c r="H435" s="275"/>
    </row>
    <row r="436" spans="1:8">
      <c r="A436" s="273">
        <v>441</v>
      </c>
      <c r="B436" s="273" t="s">
        <v>523</v>
      </c>
      <c r="C436" s="276">
        <v>38430</v>
      </c>
      <c r="D436" s="273" t="s">
        <v>519</v>
      </c>
      <c r="E436" s="277">
        <v>27</v>
      </c>
      <c r="F436" s="274">
        <v>729000000</v>
      </c>
      <c r="G436" s="273" t="s">
        <v>494</v>
      </c>
      <c r="H436" s="275"/>
    </row>
    <row r="437" spans="1:8">
      <c r="A437" s="273">
        <v>442</v>
      </c>
      <c r="B437" s="273" t="s">
        <v>523</v>
      </c>
      <c r="C437" s="276">
        <v>38012</v>
      </c>
      <c r="D437" s="273" t="s">
        <v>511</v>
      </c>
      <c r="E437" s="277">
        <v>19</v>
      </c>
      <c r="F437" s="274">
        <v>433200000</v>
      </c>
      <c r="G437" s="273" t="s">
        <v>487</v>
      </c>
      <c r="H437" s="275"/>
    </row>
    <row r="438" spans="1:8">
      <c r="A438" s="273">
        <v>443</v>
      </c>
      <c r="B438" s="273" t="s">
        <v>513</v>
      </c>
      <c r="C438" s="276">
        <v>38034</v>
      </c>
      <c r="D438" s="273" t="s">
        <v>519</v>
      </c>
      <c r="E438" s="277">
        <v>0</v>
      </c>
      <c r="F438" s="274">
        <v>0</v>
      </c>
      <c r="G438" s="273" t="s">
        <v>490</v>
      </c>
      <c r="H438" s="275"/>
    </row>
    <row r="439" spans="1:8">
      <c r="A439" s="273">
        <v>444</v>
      </c>
      <c r="B439" s="273" t="s">
        <v>508</v>
      </c>
      <c r="C439" s="276">
        <v>38331</v>
      </c>
      <c r="D439" s="273" t="s">
        <v>517</v>
      </c>
      <c r="E439" s="277">
        <v>30</v>
      </c>
      <c r="F439" s="274">
        <v>450000000</v>
      </c>
      <c r="G439" s="273" t="s">
        <v>494</v>
      </c>
      <c r="H439" s="275"/>
    </row>
    <row r="440" spans="1:8">
      <c r="A440" s="273">
        <v>445</v>
      </c>
      <c r="B440" s="273" t="s">
        <v>518</v>
      </c>
      <c r="C440" s="276">
        <v>38936</v>
      </c>
      <c r="D440" s="273" t="s">
        <v>514</v>
      </c>
      <c r="E440" s="277">
        <v>17</v>
      </c>
      <c r="F440" s="274">
        <v>57800000</v>
      </c>
      <c r="G440" s="273" t="s">
        <v>512</v>
      </c>
      <c r="H440" s="275"/>
    </row>
    <row r="441" spans="1:8">
      <c r="A441" s="273">
        <v>446</v>
      </c>
      <c r="B441" s="273" t="s">
        <v>510</v>
      </c>
      <c r="C441" s="276">
        <v>38507</v>
      </c>
      <c r="D441" s="273" t="s">
        <v>509</v>
      </c>
      <c r="E441" s="277">
        <v>36</v>
      </c>
      <c r="F441" s="274">
        <v>259200000</v>
      </c>
      <c r="G441" s="273" t="s">
        <v>494</v>
      </c>
      <c r="H441" s="275"/>
    </row>
    <row r="442" spans="1:8">
      <c r="A442" s="273">
        <v>447</v>
      </c>
      <c r="B442" s="273" t="s">
        <v>510</v>
      </c>
      <c r="C442" s="276">
        <v>38738</v>
      </c>
      <c r="D442" s="273" t="s">
        <v>511</v>
      </c>
      <c r="E442" s="277">
        <v>-4</v>
      </c>
      <c r="F442" s="274">
        <v>19200000</v>
      </c>
      <c r="G442" s="273" t="s">
        <v>494</v>
      </c>
      <c r="H442" s="275"/>
    </row>
    <row r="443" spans="1:8">
      <c r="A443" s="273">
        <v>448</v>
      </c>
      <c r="B443" s="273" t="s">
        <v>523</v>
      </c>
      <c r="C443" s="276">
        <v>38001</v>
      </c>
      <c r="D443" s="273" t="s">
        <v>519</v>
      </c>
      <c r="E443" s="277">
        <v>4</v>
      </c>
      <c r="F443" s="274">
        <v>16000000</v>
      </c>
      <c r="G443" s="273" t="s">
        <v>487</v>
      </c>
      <c r="H443" s="275"/>
    </row>
    <row r="444" spans="1:8">
      <c r="A444" s="273">
        <v>449</v>
      </c>
      <c r="B444" s="273" t="s">
        <v>513</v>
      </c>
      <c r="C444" s="276">
        <v>38144</v>
      </c>
      <c r="D444" s="273" t="s">
        <v>517</v>
      </c>
      <c r="E444" s="277">
        <v>81</v>
      </c>
      <c r="F444" s="274">
        <v>3280500000</v>
      </c>
      <c r="G444" s="273" t="s">
        <v>487</v>
      </c>
      <c r="H444" s="275"/>
    </row>
    <row r="445" spans="1:8">
      <c r="A445" s="273">
        <v>450</v>
      </c>
      <c r="B445" s="273" t="s">
        <v>518</v>
      </c>
      <c r="C445" s="276">
        <v>38342</v>
      </c>
      <c r="D445" s="273" t="s">
        <v>517</v>
      </c>
      <c r="E445" s="277">
        <v>87</v>
      </c>
      <c r="F445" s="274">
        <v>3784500000</v>
      </c>
      <c r="G445" s="273" t="s">
        <v>494</v>
      </c>
      <c r="H445" s="275"/>
    </row>
    <row r="446" spans="1:8">
      <c r="A446" s="273">
        <v>451</v>
      </c>
      <c r="B446" s="273" t="s">
        <v>508</v>
      </c>
      <c r="C446" s="276">
        <v>38023</v>
      </c>
      <c r="D446" s="273" t="s">
        <v>517</v>
      </c>
      <c r="E446" s="277">
        <v>13</v>
      </c>
      <c r="F446" s="274">
        <v>84500000</v>
      </c>
      <c r="G446" s="273" t="s">
        <v>494</v>
      </c>
      <c r="H446" s="275"/>
    </row>
    <row r="447" spans="1:8">
      <c r="A447" s="273">
        <v>452</v>
      </c>
      <c r="B447" s="273" t="s">
        <v>515</v>
      </c>
      <c r="C447" s="276">
        <v>38111</v>
      </c>
      <c r="D447" s="273" t="s">
        <v>509</v>
      </c>
      <c r="E447" s="277">
        <v>48</v>
      </c>
      <c r="F447" s="274">
        <v>460800000</v>
      </c>
      <c r="G447" s="273" t="s">
        <v>487</v>
      </c>
      <c r="H447" s="275"/>
    </row>
    <row r="448" spans="1:8">
      <c r="A448" s="273">
        <v>453</v>
      </c>
      <c r="B448" s="273" t="s">
        <v>508</v>
      </c>
      <c r="C448" s="276">
        <v>38628</v>
      </c>
      <c r="D448" s="273" t="s">
        <v>514</v>
      </c>
      <c r="E448" s="277">
        <v>2</v>
      </c>
      <c r="F448" s="274">
        <v>800000</v>
      </c>
      <c r="G448" s="273" t="s">
        <v>490</v>
      </c>
      <c r="H448" s="275"/>
    </row>
    <row r="449" spans="1:8">
      <c r="A449" s="273">
        <v>454</v>
      </c>
      <c r="B449" s="273" t="s">
        <v>522</v>
      </c>
      <c r="C449" s="276">
        <v>38155</v>
      </c>
      <c r="D449" s="273" t="s">
        <v>509</v>
      </c>
      <c r="E449" s="277">
        <v>32</v>
      </c>
      <c r="F449" s="274">
        <v>204800000</v>
      </c>
      <c r="G449" s="273" t="s">
        <v>487</v>
      </c>
      <c r="H449" s="275"/>
    </row>
    <row r="450" spans="1:8">
      <c r="A450" s="273">
        <v>455</v>
      </c>
      <c r="B450" s="273" t="s">
        <v>513</v>
      </c>
      <c r="C450" s="276">
        <v>38595</v>
      </c>
      <c r="D450" s="273" t="s">
        <v>509</v>
      </c>
      <c r="E450" s="277">
        <v>13</v>
      </c>
      <c r="F450" s="274">
        <v>33800000</v>
      </c>
      <c r="G450" s="273" t="s">
        <v>490</v>
      </c>
      <c r="H450" s="275"/>
    </row>
    <row r="451" spans="1:8">
      <c r="A451" s="273">
        <v>456</v>
      </c>
      <c r="B451" s="273" t="s">
        <v>523</v>
      </c>
      <c r="C451" s="276">
        <v>38991</v>
      </c>
      <c r="D451" s="273" t="s">
        <v>519</v>
      </c>
      <c r="E451" s="277">
        <v>94</v>
      </c>
      <c r="F451" s="274">
        <v>8836000000</v>
      </c>
      <c r="G451" s="273" t="s">
        <v>490</v>
      </c>
      <c r="H451" s="275"/>
    </row>
    <row r="452" spans="1:8">
      <c r="A452" s="273">
        <v>457</v>
      </c>
      <c r="B452" s="273" t="s">
        <v>522</v>
      </c>
      <c r="C452" s="276">
        <v>38782</v>
      </c>
      <c r="D452" s="273" t="s">
        <v>519</v>
      </c>
      <c r="E452" s="277">
        <v>63</v>
      </c>
      <c r="F452" s="274">
        <v>3969000000</v>
      </c>
      <c r="G452" s="273" t="s">
        <v>487</v>
      </c>
      <c r="H452" s="275"/>
    </row>
    <row r="453" spans="1:8">
      <c r="A453" s="273">
        <v>458</v>
      </c>
      <c r="B453" s="273" t="s">
        <v>515</v>
      </c>
      <c r="C453" s="276">
        <v>38881</v>
      </c>
      <c r="D453" s="273" t="s">
        <v>511</v>
      </c>
      <c r="E453" s="277">
        <v>45</v>
      </c>
      <c r="F453" s="274">
        <v>2430000000</v>
      </c>
      <c r="G453" s="273" t="s">
        <v>490</v>
      </c>
      <c r="H453" s="275"/>
    </row>
    <row r="454" spans="1:8">
      <c r="A454" s="273">
        <v>459</v>
      </c>
      <c r="B454" s="273" t="s">
        <v>516</v>
      </c>
      <c r="C454" s="276">
        <v>38452</v>
      </c>
      <c r="D454" s="273" t="s">
        <v>519</v>
      </c>
      <c r="E454" s="277">
        <v>71</v>
      </c>
      <c r="F454" s="274">
        <v>5041000000</v>
      </c>
      <c r="G454" s="273" t="s">
        <v>494</v>
      </c>
      <c r="H454" s="275"/>
    </row>
    <row r="455" spans="1:8">
      <c r="A455" s="273">
        <v>460</v>
      </c>
      <c r="B455" s="273" t="s">
        <v>516</v>
      </c>
      <c r="C455" s="276">
        <v>38100</v>
      </c>
      <c r="D455" s="273" t="s">
        <v>519</v>
      </c>
      <c r="E455" s="277">
        <v>74</v>
      </c>
      <c r="F455" s="274">
        <v>5476000000</v>
      </c>
      <c r="G455" s="273" t="s">
        <v>487</v>
      </c>
      <c r="H455" s="275"/>
    </row>
    <row r="456" spans="1:8">
      <c r="A456" s="273">
        <v>461</v>
      </c>
      <c r="B456" s="273" t="s">
        <v>513</v>
      </c>
      <c r="C456" s="276">
        <v>38012</v>
      </c>
      <c r="D456" s="273" t="s">
        <v>519</v>
      </c>
      <c r="E456" s="277">
        <v>48</v>
      </c>
      <c r="F456" s="274">
        <v>2304000000</v>
      </c>
      <c r="G456" s="273" t="s">
        <v>490</v>
      </c>
      <c r="H456" s="275"/>
    </row>
    <row r="457" spans="1:8">
      <c r="A457" s="273">
        <v>462</v>
      </c>
      <c r="B457" s="273" t="s">
        <v>518</v>
      </c>
      <c r="C457" s="276">
        <v>38045</v>
      </c>
      <c r="D457" s="273" t="s">
        <v>509</v>
      </c>
      <c r="E457" s="277">
        <v>63</v>
      </c>
      <c r="F457" s="274">
        <v>793800000</v>
      </c>
      <c r="G457" s="273" t="s">
        <v>487</v>
      </c>
      <c r="H457" s="275"/>
    </row>
    <row r="458" spans="1:8">
      <c r="A458" s="273">
        <v>463</v>
      </c>
      <c r="B458" s="273" t="s">
        <v>516</v>
      </c>
      <c r="C458" s="276">
        <v>38463</v>
      </c>
      <c r="D458" s="273" t="s">
        <v>509</v>
      </c>
      <c r="E458" s="277">
        <v>48</v>
      </c>
      <c r="F458" s="274">
        <v>460800000</v>
      </c>
      <c r="G458" s="273" t="s">
        <v>490</v>
      </c>
      <c r="H458" s="275"/>
    </row>
    <row r="459" spans="1:8">
      <c r="A459" s="273">
        <v>464</v>
      </c>
      <c r="B459" s="273" t="s">
        <v>510</v>
      </c>
      <c r="C459" s="276">
        <v>38958</v>
      </c>
      <c r="D459" s="273" t="s">
        <v>519</v>
      </c>
      <c r="E459" s="277">
        <v>26</v>
      </c>
      <c r="F459" s="274">
        <v>676000000</v>
      </c>
      <c r="G459" s="273" t="s">
        <v>512</v>
      </c>
      <c r="H459" s="275"/>
    </row>
    <row r="460" spans="1:8">
      <c r="A460" s="273">
        <v>465</v>
      </c>
      <c r="B460" s="273" t="s">
        <v>513</v>
      </c>
      <c r="C460" s="276">
        <v>38881</v>
      </c>
      <c r="D460" s="273" t="s">
        <v>517</v>
      </c>
      <c r="E460" s="277">
        <v>58</v>
      </c>
      <c r="F460" s="274">
        <v>1682000000</v>
      </c>
      <c r="G460" s="273" t="s">
        <v>494</v>
      </c>
      <c r="H460" s="275"/>
    </row>
    <row r="461" spans="1:8">
      <c r="A461" s="273">
        <v>466</v>
      </c>
      <c r="B461" s="273" t="s">
        <v>515</v>
      </c>
      <c r="C461" s="276">
        <v>38760</v>
      </c>
      <c r="D461" s="273" t="s">
        <v>509</v>
      </c>
      <c r="E461" s="277">
        <v>2</v>
      </c>
      <c r="F461" s="274">
        <v>800000</v>
      </c>
      <c r="G461" s="273" t="s">
        <v>512</v>
      </c>
      <c r="H461" s="275"/>
    </row>
    <row r="462" spans="1:8">
      <c r="A462" s="273">
        <v>467</v>
      </c>
      <c r="B462" s="273" t="s">
        <v>516</v>
      </c>
      <c r="C462" s="276">
        <v>38936</v>
      </c>
      <c r="D462" s="273" t="s">
        <v>509</v>
      </c>
      <c r="E462" s="277">
        <v>36</v>
      </c>
      <c r="F462" s="274">
        <v>259200000</v>
      </c>
      <c r="G462" s="273" t="s">
        <v>512</v>
      </c>
      <c r="H462" s="275"/>
    </row>
    <row r="463" spans="1:8">
      <c r="A463" s="273">
        <v>468</v>
      </c>
      <c r="B463" s="273" t="s">
        <v>523</v>
      </c>
      <c r="C463" s="276">
        <v>38529</v>
      </c>
      <c r="D463" s="273" t="s">
        <v>519</v>
      </c>
      <c r="E463" s="277">
        <v>22</v>
      </c>
      <c r="F463" s="274">
        <v>484000000</v>
      </c>
      <c r="G463" s="273" t="s">
        <v>487</v>
      </c>
      <c r="H463" s="275"/>
    </row>
    <row r="464" spans="1:8">
      <c r="A464" s="273">
        <v>469</v>
      </c>
      <c r="B464" s="273" t="s">
        <v>523</v>
      </c>
      <c r="C464" s="276">
        <v>38573</v>
      </c>
      <c r="D464" s="273" t="s">
        <v>509</v>
      </c>
      <c r="E464" s="277">
        <v>92</v>
      </c>
      <c r="F464" s="274">
        <v>1692800000</v>
      </c>
      <c r="G464" s="273" t="s">
        <v>512</v>
      </c>
      <c r="H464" s="275"/>
    </row>
    <row r="465" spans="1:8">
      <c r="A465" s="273">
        <v>470</v>
      </c>
      <c r="B465" s="273" t="s">
        <v>508</v>
      </c>
      <c r="C465" s="276">
        <v>38265</v>
      </c>
      <c r="D465" s="273" t="s">
        <v>511</v>
      </c>
      <c r="E465" s="277">
        <v>29</v>
      </c>
      <c r="F465" s="274">
        <v>1009200000</v>
      </c>
      <c r="G465" s="273" t="s">
        <v>487</v>
      </c>
      <c r="H465" s="275"/>
    </row>
    <row r="466" spans="1:8">
      <c r="A466" s="273">
        <v>471</v>
      </c>
      <c r="B466" s="273" t="s">
        <v>513</v>
      </c>
      <c r="C466" s="276">
        <v>39002</v>
      </c>
      <c r="D466" s="273" t="s">
        <v>509</v>
      </c>
      <c r="E466" s="277">
        <v>42</v>
      </c>
      <c r="F466" s="274">
        <v>352800000</v>
      </c>
      <c r="G466" s="273" t="s">
        <v>494</v>
      </c>
      <c r="H466" s="275"/>
    </row>
    <row r="467" spans="1:8">
      <c r="A467" s="273">
        <v>472</v>
      </c>
      <c r="B467" s="273" t="s">
        <v>518</v>
      </c>
      <c r="C467" s="276">
        <v>38100</v>
      </c>
      <c r="D467" s="273" t="s">
        <v>509</v>
      </c>
      <c r="E467" s="277">
        <v>25</v>
      </c>
      <c r="F467" s="274">
        <v>125000000</v>
      </c>
      <c r="G467" s="273" t="s">
        <v>494</v>
      </c>
      <c r="H467" s="275"/>
    </row>
    <row r="468" spans="1:8">
      <c r="A468" s="273">
        <v>473</v>
      </c>
      <c r="B468" s="273" t="s">
        <v>516</v>
      </c>
      <c r="C468" s="276">
        <v>38430</v>
      </c>
      <c r="D468" s="273" t="s">
        <v>511</v>
      </c>
      <c r="E468" s="277">
        <v>40</v>
      </c>
      <c r="F468" s="274">
        <v>1920000000</v>
      </c>
      <c r="G468" s="273" t="s">
        <v>512</v>
      </c>
      <c r="H468" s="275"/>
    </row>
    <row r="469" spans="1:8">
      <c r="A469" s="273">
        <v>474</v>
      </c>
      <c r="B469" s="273" t="s">
        <v>523</v>
      </c>
      <c r="C469" s="276">
        <v>38111</v>
      </c>
      <c r="D469" s="273" t="s">
        <v>509</v>
      </c>
      <c r="E469" s="277">
        <v>3</v>
      </c>
      <c r="F469" s="274">
        <v>1800000</v>
      </c>
      <c r="G469" s="273" t="s">
        <v>494</v>
      </c>
      <c r="H469" s="275"/>
    </row>
    <row r="470" spans="1:8">
      <c r="A470" s="273">
        <v>475</v>
      </c>
      <c r="B470" s="273" t="s">
        <v>508</v>
      </c>
      <c r="C470" s="276">
        <v>38551</v>
      </c>
      <c r="D470" s="273" t="s">
        <v>511</v>
      </c>
      <c r="E470" s="277">
        <v>-1</v>
      </c>
      <c r="F470" s="274">
        <v>1200000</v>
      </c>
      <c r="G470" s="273" t="s">
        <v>494</v>
      </c>
      <c r="H470" s="275"/>
    </row>
    <row r="471" spans="1:8">
      <c r="A471" s="273">
        <v>476</v>
      </c>
      <c r="B471" s="273" t="s">
        <v>513</v>
      </c>
      <c r="C471" s="276">
        <v>38969</v>
      </c>
      <c r="D471" s="273" t="s">
        <v>511</v>
      </c>
      <c r="E471" s="277">
        <v>12</v>
      </c>
      <c r="F471" s="274">
        <v>172800000</v>
      </c>
      <c r="G471" s="273" t="s">
        <v>487</v>
      </c>
      <c r="H471" s="275"/>
    </row>
    <row r="472" spans="1:8">
      <c r="A472" s="273">
        <v>477</v>
      </c>
      <c r="B472" s="273" t="s">
        <v>523</v>
      </c>
      <c r="C472" s="276">
        <v>38155</v>
      </c>
      <c r="D472" s="273" t="s">
        <v>517</v>
      </c>
      <c r="E472" s="277">
        <v>0</v>
      </c>
      <c r="F472" s="274">
        <v>0</v>
      </c>
      <c r="G472" s="273" t="s">
        <v>494</v>
      </c>
      <c r="H472" s="275"/>
    </row>
    <row r="473" spans="1:8">
      <c r="A473" s="273">
        <v>478</v>
      </c>
      <c r="B473" s="273" t="s">
        <v>510</v>
      </c>
      <c r="C473" s="276">
        <v>38760</v>
      </c>
      <c r="D473" s="273" t="s">
        <v>509</v>
      </c>
      <c r="E473" s="277">
        <v>35</v>
      </c>
      <c r="F473" s="274">
        <v>245000000</v>
      </c>
      <c r="G473" s="273" t="s">
        <v>494</v>
      </c>
      <c r="H473" s="275"/>
    </row>
    <row r="474" spans="1:8">
      <c r="A474" s="273">
        <v>479</v>
      </c>
      <c r="B474" s="273" t="s">
        <v>520</v>
      </c>
      <c r="C474" s="276">
        <v>38496</v>
      </c>
      <c r="D474" s="273" t="s">
        <v>511</v>
      </c>
      <c r="E474" s="277">
        <v>2</v>
      </c>
      <c r="F474" s="274">
        <v>4800000</v>
      </c>
      <c r="G474" s="273" t="s">
        <v>487</v>
      </c>
      <c r="H474" s="275"/>
    </row>
    <row r="475" spans="1:8">
      <c r="A475" s="273">
        <v>480</v>
      </c>
      <c r="B475" s="273" t="s">
        <v>515</v>
      </c>
      <c r="C475" s="276">
        <v>38859</v>
      </c>
      <c r="D475" s="273" t="s">
        <v>514</v>
      </c>
      <c r="E475" s="277">
        <v>10</v>
      </c>
      <c r="F475" s="274">
        <v>20000000</v>
      </c>
      <c r="G475" s="273" t="s">
        <v>487</v>
      </c>
      <c r="H475" s="275"/>
    </row>
    <row r="476" spans="1:8">
      <c r="A476" s="273">
        <v>481</v>
      </c>
      <c r="B476" s="273" t="s">
        <v>522</v>
      </c>
      <c r="C476" s="276">
        <v>38639</v>
      </c>
      <c r="D476" s="273" t="s">
        <v>517</v>
      </c>
      <c r="E476" s="277">
        <v>6</v>
      </c>
      <c r="F476" s="274">
        <v>18000000</v>
      </c>
      <c r="G476" s="273" t="s">
        <v>512</v>
      </c>
      <c r="H476" s="275"/>
    </row>
    <row r="477" spans="1:8">
      <c r="A477" s="273">
        <v>482</v>
      </c>
      <c r="B477" s="273" t="s">
        <v>522</v>
      </c>
      <c r="C477" s="276">
        <v>38056</v>
      </c>
      <c r="D477" s="273" t="s">
        <v>509</v>
      </c>
      <c r="E477" s="277">
        <v>4</v>
      </c>
      <c r="F477" s="274">
        <v>3200000</v>
      </c>
      <c r="G477" s="273" t="s">
        <v>490</v>
      </c>
      <c r="H477" s="275"/>
    </row>
    <row r="478" spans="1:8">
      <c r="A478" s="273">
        <v>483</v>
      </c>
      <c r="B478" s="273" t="s">
        <v>523</v>
      </c>
      <c r="C478" s="276">
        <v>39002</v>
      </c>
      <c r="D478" s="273" t="s">
        <v>519</v>
      </c>
      <c r="E478" s="277">
        <v>91</v>
      </c>
      <c r="F478" s="274">
        <v>8281000000</v>
      </c>
      <c r="G478" s="273" t="s">
        <v>487</v>
      </c>
      <c r="H478" s="275"/>
    </row>
    <row r="479" spans="1:8">
      <c r="A479" s="273">
        <v>484</v>
      </c>
      <c r="B479" s="273" t="s">
        <v>522</v>
      </c>
      <c r="C479" s="276">
        <v>38903</v>
      </c>
      <c r="D479" s="273" t="s">
        <v>509</v>
      </c>
      <c r="E479" s="277">
        <v>12</v>
      </c>
      <c r="F479" s="274">
        <v>28800000</v>
      </c>
      <c r="G479" s="273" t="s">
        <v>487</v>
      </c>
      <c r="H479" s="275"/>
    </row>
    <row r="480" spans="1:8">
      <c r="A480" s="273">
        <v>485</v>
      </c>
      <c r="B480" s="273" t="s">
        <v>515</v>
      </c>
      <c r="C480" s="276">
        <v>38298</v>
      </c>
      <c r="D480" s="273" t="s">
        <v>511</v>
      </c>
      <c r="E480" s="277">
        <v>21</v>
      </c>
      <c r="F480" s="274">
        <v>529200000</v>
      </c>
      <c r="G480" s="273" t="s">
        <v>490</v>
      </c>
      <c r="H480" s="275"/>
    </row>
    <row r="481" spans="1:8">
      <c r="A481" s="273">
        <v>486</v>
      </c>
      <c r="B481" s="273" t="s">
        <v>522</v>
      </c>
      <c r="C481" s="276">
        <v>38441</v>
      </c>
      <c r="D481" s="273" t="s">
        <v>519</v>
      </c>
      <c r="E481" s="277">
        <v>44</v>
      </c>
      <c r="F481" s="274">
        <v>1936000000</v>
      </c>
      <c r="G481" s="273" t="s">
        <v>490</v>
      </c>
      <c r="H481" s="275"/>
    </row>
    <row r="482" spans="1:8">
      <c r="A482" s="273">
        <v>487</v>
      </c>
      <c r="B482" s="273" t="s">
        <v>508</v>
      </c>
      <c r="C482" s="276">
        <v>38375</v>
      </c>
      <c r="D482" s="273" t="s">
        <v>517</v>
      </c>
      <c r="E482" s="277">
        <v>75</v>
      </c>
      <c r="F482" s="274">
        <v>2812500000</v>
      </c>
      <c r="G482" s="273" t="s">
        <v>490</v>
      </c>
      <c r="H482" s="275"/>
    </row>
    <row r="483" spans="1:8">
      <c r="A483" s="273">
        <v>488</v>
      </c>
      <c r="B483" s="273" t="s">
        <v>508</v>
      </c>
      <c r="C483" s="276">
        <v>38188</v>
      </c>
      <c r="D483" s="273" t="s">
        <v>517</v>
      </c>
      <c r="E483" s="277">
        <v>37</v>
      </c>
      <c r="F483" s="274">
        <v>684500000</v>
      </c>
      <c r="G483" s="273" t="s">
        <v>494</v>
      </c>
      <c r="H483" s="275"/>
    </row>
    <row r="484" spans="1:8">
      <c r="A484" s="273">
        <v>489</v>
      </c>
      <c r="B484" s="273" t="s">
        <v>515</v>
      </c>
      <c r="C484" s="276">
        <v>38925</v>
      </c>
      <c r="D484" s="273" t="s">
        <v>517</v>
      </c>
      <c r="E484" s="277">
        <v>58</v>
      </c>
      <c r="F484" s="274">
        <v>1682000000</v>
      </c>
      <c r="G484" s="273" t="s">
        <v>512</v>
      </c>
      <c r="H484" s="275"/>
    </row>
    <row r="485" spans="1:8">
      <c r="A485" s="273">
        <v>490</v>
      </c>
      <c r="B485" s="273" t="s">
        <v>522</v>
      </c>
      <c r="C485" s="276">
        <v>38760</v>
      </c>
      <c r="D485" s="273" t="s">
        <v>517</v>
      </c>
      <c r="E485" s="277">
        <v>74</v>
      </c>
      <c r="F485" s="274">
        <v>2738000000</v>
      </c>
      <c r="G485" s="273" t="s">
        <v>494</v>
      </c>
      <c r="H485" s="275"/>
    </row>
    <row r="486" spans="1:8">
      <c r="A486" s="273">
        <v>491</v>
      </c>
      <c r="B486" s="273" t="s">
        <v>510</v>
      </c>
      <c r="C486" s="276">
        <v>38144</v>
      </c>
      <c r="D486" s="273" t="s">
        <v>511</v>
      </c>
      <c r="E486" s="277">
        <v>64</v>
      </c>
      <c r="F486" s="274">
        <v>4915200000</v>
      </c>
      <c r="G486" s="273" t="s">
        <v>494</v>
      </c>
      <c r="H486" s="275"/>
    </row>
    <row r="487" spans="1:8">
      <c r="A487" s="273">
        <v>492</v>
      </c>
      <c r="B487" s="273" t="s">
        <v>508</v>
      </c>
      <c r="C487" s="276">
        <v>38683</v>
      </c>
      <c r="D487" s="273" t="s">
        <v>514</v>
      </c>
      <c r="E487" s="277">
        <v>53</v>
      </c>
      <c r="F487" s="274">
        <v>561800000</v>
      </c>
      <c r="G487" s="273" t="s">
        <v>494</v>
      </c>
      <c r="H487" s="275"/>
    </row>
    <row r="488" spans="1:8">
      <c r="A488" s="273">
        <v>493</v>
      </c>
      <c r="B488" s="273" t="s">
        <v>513</v>
      </c>
      <c r="C488" s="276">
        <v>38100</v>
      </c>
      <c r="D488" s="273" t="s">
        <v>517</v>
      </c>
      <c r="E488" s="277">
        <v>-1</v>
      </c>
      <c r="F488" s="274">
        <v>500000</v>
      </c>
      <c r="G488" s="273" t="s">
        <v>512</v>
      </c>
      <c r="H488" s="275"/>
    </row>
    <row r="489" spans="1:8">
      <c r="A489" s="273">
        <v>494</v>
      </c>
      <c r="B489" s="273" t="s">
        <v>513</v>
      </c>
      <c r="C489" s="276">
        <v>38782</v>
      </c>
      <c r="D489" s="273" t="s">
        <v>519</v>
      </c>
      <c r="E489" s="277">
        <v>21</v>
      </c>
      <c r="F489" s="274">
        <v>441000000</v>
      </c>
      <c r="G489" s="273" t="s">
        <v>490</v>
      </c>
      <c r="H489" s="275"/>
    </row>
    <row r="490" spans="1:8">
      <c r="A490" s="273">
        <v>495</v>
      </c>
      <c r="B490" s="273" t="s">
        <v>522</v>
      </c>
      <c r="C490" s="276">
        <v>38771</v>
      </c>
      <c r="D490" s="273" t="s">
        <v>519</v>
      </c>
      <c r="E490" s="277">
        <v>90</v>
      </c>
      <c r="F490" s="274">
        <v>8100000000</v>
      </c>
      <c r="G490" s="273" t="s">
        <v>487</v>
      </c>
      <c r="H490" s="275"/>
    </row>
    <row r="491" spans="1:8">
      <c r="A491" s="273">
        <v>496</v>
      </c>
      <c r="B491" s="273" t="s">
        <v>522</v>
      </c>
      <c r="C491" s="276">
        <v>38650</v>
      </c>
      <c r="D491" s="273" t="s">
        <v>514</v>
      </c>
      <c r="E491" s="277">
        <v>61</v>
      </c>
      <c r="F491" s="274">
        <v>744200000</v>
      </c>
      <c r="G491" s="273" t="s">
        <v>512</v>
      </c>
      <c r="H491" s="275"/>
    </row>
    <row r="492" spans="1:8">
      <c r="A492" s="273">
        <v>497</v>
      </c>
      <c r="B492" s="273" t="s">
        <v>508</v>
      </c>
      <c r="C492" s="276">
        <v>38485</v>
      </c>
      <c r="D492" s="273" t="s">
        <v>519</v>
      </c>
      <c r="E492" s="277">
        <v>64</v>
      </c>
      <c r="F492" s="274">
        <v>4096000000</v>
      </c>
      <c r="G492" s="273" t="s">
        <v>487</v>
      </c>
      <c r="H492" s="275"/>
    </row>
    <row r="493" spans="1:8">
      <c r="A493" s="273">
        <v>498</v>
      </c>
      <c r="B493" s="273" t="s">
        <v>515</v>
      </c>
      <c r="C493" s="276">
        <v>38782</v>
      </c>
      <c r="D493" s="273" t="s">
        <v>517</v>
      </c>
      <c r="E493" s="277">
        <v>79</v>
      </c>
      <c r="F493" s="274">
        <v>3120500000</v>
      </c>
      <c r="G493" s="273" t="s">
        <v>487</v>
      </c>
      <c r="H493" s="275"/>
    </row>
    <row r="494" spans="1:8">
      <c r="A494" s="273">
        <v>499</v>
      </c>
      <c r="B494" s="273" t="s">
        <v>515</v>
      </c>
      <c r="C494" s="276">
        <v>38848</v>
      </c>
      <c r="D494" s="273" t="s">
        <v>511</v>
      </c>
      <c r="E494" s="277">
        <v>11</v>
      </c>
      <c r="F494" s="274">
        <v>145200000</v>
      </c>
      <c r="G494" s="273" t="s">
        <v>490</v>
      </c>
      <c r="H494" s="275"/>
    </row>
    <row r="495" spans="1:8">
      <c r="A495" s="273">
        <v>500</v>
      </c>
      <c r="B495" s="273" t="s">
        <v>516</v>
      </c>
      <c r="C495" s="276">
        <v>38881</v>
      </c>
      <c r="D495" s="273" t="s">
        <v>519</v>
      </c>
      <c r="E495" s="277">
        <v>17</v>
      </c>
      <c r="F495" s="274">
        <v>289000000</v>
      </c>
      <c r="G495" s="273" t="s">
        <v>512</v>
      </c>
      <c r="H495" s="275"/>
    </row>
    <row r="496" spans="1:8">
      <c r="A496" s="273">
        <v>501</v>
      </c>
      <c r="B496" s="273" t="s">
        <v>516</v>
      </c>
      <c r="C496" s="276">
        <v>39002</v>
      </c>
      <c r="D496" s="273" t="s">
        <v>509</v>
      </c>
      <c r="E496" s="277">
        <v>-10</v>
      </c>
      <c r="F496" s="274">
        <v>20000000</v>
      </c>
      <c r="G496" s="273" t="s">
        <v>487</v>
      </c>
      <c r="H496" s="275"/>
    </row>
    <row r="497" spans="1:8">
      <c r="A497" s="273">
        <v>502</v>
      </c>
      <c r="B497" s="273" t="s">
        <v>518</v>
      </c>
      <c r="C497" s="276">
        <v>38111</v>
      </c>
      <c r="D497" s="273" t="s">
        <v>519</v>
      </c>
      <c r="E497" s="277">
        <v>61</v>
      </c>
      <c r="F497" s="274">
        <v>3721000000</v>
      </c>
      <c r="G497" s="273" t="s">
        <v>494</v>
      </c>
      <c r="H497" s="275"/>
    </row>
    <row r="498" spans="1:8">
      <c r="A498" s="273">
        <v>503</v>
      </c>
      <c r="B498" s="273" t="s">
        <v>513</v>
      </c>
      <c r="C498" s="276">
        <v>38540</v>
      </c>
      <c r="D498" s="273" t="s">
        <v>517</v>
      </c>
      <c r="E498" s="277">
        <v>81</v>
      </c>
      <c r="F498" s="274">
        <v>3280500000</v>
      </c>
      <c r="G498" s="273" t="s">
        <v>490</v>
      </c>
      <c r="H498" s="275"/>
    </row>
    <row r="499" spans="1:8">
      <c r="A499" s="273">
        <v>504</v>
      </c>
      <c r="B499" s="273" t="s">
        <v>516</v>
      </c>
      <c r="C499" s="276">
        <v>38342</v>
      </c>
      <c r="D499" s="273" t="s">
        <v>519</v>
      </c>
      <c r="E499" s="277">
        <v>86</v>
      </c>
      <c r="F499" s="274">
        <v>7396000000</v>
      </c>
      <c r="G499" s="273" t="s">
        <v>487</v>
      </c>
      <c r="H499" s="275"/>
    </row>
    <row r="500" spans="1:8">
      <c r="A500" s="273">
        <v>505</v>
      </c>
      <c r="B500" s="273" t="s">
        <v>518</v>
      </c>
      <c r="C500" s="276">
        <v>38166</v>
      </c>
      <c r="D500" s="273" t="s">
        <v>517</v>
      </c>
      <c r="E500" s="277">
        <v>-6</v>
      </c>
      <c r="F500" s="274">
        <v>18000000</v>
      </c>
      <c r="G500" s="273" t="s">
        <v>487</v>
      </c>
      <c r="H500" s="275"/>
    </row>
    <row r="501" spans="1:8">
      <c r="A501" s="273">
        <v>506</v>
      </c>
      <c r="B501" s="273" t="s">
        <v>522</v>
      </c>
      <c r="C501" s="276">
        <v>38617</v>
      </c>
      <c r="D501" s="273" t="s">
        <v>514</v>
      </c>
      <c r="E501" s="277">
        <v>75</v>
      </c>
      <c r="F501" s="274">
        <v>1125000000</v>
      </c>
      <c r="G501" s="273" t="s">
        <v>490</v>
      </c>
      <c r="H501" s="275"/>
    </row>
    <row r="502" spans="1:8">
      <c r="A502" s="273">
        <v>507</v>
      </c>
      <c r="B502" s="273" t="s">
        <v>515</v>
      </c>
      <c r="C502" s="276">
        <v>38551</v>
      </c>
      <c r="D502" s="273" t="s">
        <v>519</v>
      </c>
      <c r="E502" s="277">
        <v>87</v>
      </c>
      <c r="F502" s="274">
        <v>7569000000</v>
      </c>
      <c r="G502" s="273" t="s">
        <v>490</v>
      </c>
      <c r="H502" s="275"/>
    </row>
    <row r="503" spans="1:8">
      <c r="A503" s="273">
        <v>508</v>
      </c>
      <c r="B503" s="273" t="s">
        <v>523</v>
      </c>
      <c r="C503" s="276">
        <v>38914</v>
      </c>
      <c r="D503" s="273" t="s">
        <v>511</v>
      </c>
      <c r="E503" s="277">
        <v>15</v>
      </c>
      <c r="F503" s="274">
        <v>270000000</v>
      </c>
      <c r="G503" s="273" t="s">
        <v>490</v>
      </c>
      <c r="H503" s="275"/>
    </row>
    <row r="504" spans="1:8">
      <c r="A504" s="273">
        <v>509</v>
      </c>
      <c r="B504" s="273" t="s">
        <v>522</v>
      </c>
      <c r="C504" s="276">
        <v>38430</v>
      </c>
      <c r="D504" s="273" t="s">
        <v>514</v>
      </c>
      <c r="E504" s="277">
        <v>6</v>
      </c>
      <c r="F504" s="274">
        <v>7200000</v>
      </c>
      <c r="G504" s="273" t="s">
        <v>487</v>
      </c>
      <c r="H504" s="275"/>
    </row>
    <row r="505" spans="1:8">
      <c r="A505" s="273">
        <v>510</v>
      </c>
      <c r="B505" s="273" t="s">
        <v>515</v>
      </c>
      <c r="C505" s="276">
        <v>38045</v>
      </c>
      <c r="D505" s="273" t="s">
        <v>517</v>
      </c>
      <c r="E505" s="277">
        <v>4</v>
      </c>
      <c r="F505" s="274">
        <v>8000000</v>
      </c>
      <c r="G505" s="273" t="s">
        <v>487</v>
      </c>
      <c r="H505" s="275"/>
    </row>
    <row r="506" spans="1:8">
      <c r="A506" s="273">
        <v>511</v>
      </c>
      <c r="B506" s="273" t="s">
        <v>522</v>
      </c>
      <c r="C506" s="276">
        <v>38815</v>
      </c>
      <c r="D506" s="273" t="s">
        <v>517</v>
      </c>
      <c r="E506" s="277">
        <v>56</v>
      </c>
      <c r="F506" s="274">
        <v>1568000000</v>
      </c>
      <c r="G506" s="273" t="s">
        <v>490</v>
      </c>
      <c r="H506" s="275"/>
    </row>
    <row r="507" spans="1:8">
      <c r="A507" s="273">
        <v>512</v>
      </c>
      <c r="B507" s="273" t="s">
        <v>508</v>
      </c>
      <c r="C507" s="276">
        <v>38111</v>
      </c>
      <c r="D507" s="273" t="s">
        <v>511</v>
      </c>
      <c r="E507" s="277">
        <v>76</v>
      </c>
      <c r="F507" s="274">
        <v>6931200000</v>
      </c>
      <c r="G507" s="273" t="s">
        <v>494</v>
      </c>
      <c r="H507" s="275"/>
    </row>
    <row r="508" spans="1:8">
      <c r="A508" s="273">
        <v>513</v>
      </c>
      <c r="B508" s="273" t="s">
        <v>510</v>
      </c>
      <c r="C508" s="276">
        <v>38540</v>
      </c>
      <c r="D508" s="273" t="s">
        <v>514</v>
      </c>
      <c r="E508" s="277">
        <v>27</v>
      </c>
      <c r="F508" s="274">
        <v>145800000</v>
      </c>
      <c r="G508" s="273" t="s">
        <v>494</v>
      </c>
      <c r="H508" s="275"/>
    </row>
    <row r="509" spans="1:8">
      <c r="A509" s="273">
        <v>514</v>
      </c>
      <c r="B509" s="273" t="s">
        <v>508</v>
      </c>
      <c r="C509" s="276">
        <v>38705</v>
      </c>
      <c r="D509" s="273" t="s">
        <v>511</v>
      </c>
      <c r="E509" s="277">
        <v>58</v>
      </c>
      <c r="F509" s="274">
        <v>4036800000</v>
      </c>
      <c r="G509" s="273" t="s">
        <v>494</v>
      </c>
      <c r="H509" s="275"/>
    </row>
    <row r="510" spans="1:8">
      <c r="A510" s="273">
        <v>515</v>
      </c>
      <c r="B510" s="273" t="s">
        <v>522</v>
      </c>
      <c r="C510" s="276">
        <v>38034</v>
      </c>
      <c r="D510" s="273" t="s">
        <v>514</v>
      </c>
      <c r="E510" s="277">
        <v>67</v>
      </c>
      <c r="F510" s="274">
        <v>897800000</v>
      </c>
      <c r="G510" s="273" t="s">
        <v>487</v>
      </c>
      <c r="H510" s="275"/>
    </row>
    <row r="511" spans="1:8">
      <c r="A511" s="273">
        <v>516</v>
      </c>
      <c r="B511" s="273" t="s">
        <v>516</v>
      </c>
      <c r="C511" s="276">
        <v>38606</v>
      </c>
      <c r="D511" s="273" t="s">
        <v>509</v>
      </c>
      <c r="E511" s="277">
        <v>79</v>
      </c>
      <c r="F511" s="274">
        <v>1248200000</v>
      </c>
      <c r="G511" s="273" t="s">
        <v>494</v>
      </c>
      <c r="H511" s="275"/>
    </row>
    <row r="512" spans="1:8">
      <c r="A512" s="273">
        <v>517</v>
      </c>
      <c r="B512" s="273" t="s">
        <v>518</v>
      </c>
      <c r="C512" s="276">
        <v>38243</v>
      </c>
      <c r="D512" s="273" t="s">
        <v>519</v>
      </c>
      <c r="E512" s="277">
        <v>38</v>
      </c>
      <c r="F512" s="274">
        <v>1444000000</v>
      </c>
      <c r="G512" s="273" t="s">
        <v>494</v>
      </c>
      <c r="H512" s="275"/>
    </row>
    <row r="513" spans="1:8">
      <c r="A513" s="273">
        <v>518</v>
      </c>
      <c r="B513" s="273" t="s">
        <v>508</v>
      </c>
      <c r="C513" s="276">
        <v>38078</v>
      </c>
      <c r="D513" s="273" t="s">
        <v>519</v>
      </c>
      <c r="E513" s="277">
        <v>4</v>
      </c>
      <c r="F513" s="274">
        <v>16000000</v>
      </c>
      <c r="G513" s="273" t="s">
        <v>494</v>
      </c>
      <c r="H513" s="275"/>
    </row>
    <row r="514" spans="1:8">
      <c r="A514" s="273">
        <v>519</v>
      </c>
      <c r="B514" s="273" t="s">
        <v>515</v>
      </c>
      <c r="C514" s="276">
        <v>38793</v>
      </c>
      <c r="D514" s="273" t="s">
        <v>517</v>
      </c>
      <c r="E514" s="277">
        <v>45</v>
      </c>
      <c r="F514" s="274">
        <v>1012500000</v>
      </c>
      <c r="G514" s="273" t="s">
        <v>494</v>
      </c>
      <c r="H514" s="275"/>
    </row>
    <row r="515" spans="1:8">
      <c r="A515" s="273">
        <v>520</v>
      </c>
      <c r="B515" s="273" t="s">
        <v>508</v>
      </c>
      <c r="C515" s="276">
        <v>38122</v>
      </c>
      <c r="D515" s="273" t="s">
        <v>511</v>
      </c>
      <c r="E515" s="277">
        <v>10</v>
      </c>
      <c r="F515" s="274">
        <v>120000000</v>
      </c>
      <c r="G515" s="273" t="s">
        <v>490</v>
      </c>
      <c r="H515" s="275"/>
    </row>
    <row r="516" spans="1:8">
      <c r="A516" s="273">
        <v>521</v>
      </c>
      <c r="B516" s="273" t="s">
        <v>510</v>
      </c>
      <c r="C516" s="276">
        <v>38661</v>
      </c>
      <c r="D516" s="273" t="s">
        <v>511</v>
      </c>
      <c r="E516" s="277">
        <v>86</v>
      </c>
      <c r="F516" s="274">
        <v>8875200000</v>
      </c>
      <c r="G516" s="273" t="s">
        <v>512</v>
      </c>
      <c r="H516" s="275"/>
    </row>
    <row r="517" spans="1:8">
      <c r="A517" s="273">
        <v>522</v>
      </c>
      <c r="B517" s="273" t="s">
        <v>523</v>
      </c>
      <c r="C517" s="276">
        <v>38848</v>
      </c>
      <c r="D517" s="273" t="s">
        <v>511</v>
      </c>
      <c r="E517" s="277">
        <v>75</v>
      </c>
      <c r="F517" s="274">
        <v>6750000000</v>
      </c>
      <c r="G517" s="273" t="s">
        <v>490</v>
      </c>
      <c r="H517" s="275"/>
    </row>
    <row r="518" spans="1:8">
      <c r="A518" s="273">
        <v>523</v>
      </c>
      <c r="B518" s="273" t="s">
        <v>520</v>
      </c>
      <c r="C518" s="276">
        <v>38430</v>
      </c>
      <c r="D518" s="273" t="s">
        <v>517</v>
      </c>
      <c r="E518" s="277">
        <v>77</v>
      </c>
      <c r="F518" s="274">
        <v>2964500000</v>
      </c>
      <c r="G518" s="273" t="s">
        <v>490</v>
      </c>
      <c r="H518" s="275"/>
    </row>
    <row r="519" spans="1:8">
      <c r="A519" s="273">
        <v>524</v>
      </c>
      <c r="B519" s="273" t="s">
        <v>520</v>
      </c>
      <c r="C519" s="276">
        <v>38067</v>
      </c>
      <c r="D519" s="273" t="s">
        <v>517</v>
      </c>
      <c r="E519" s="277">
        <v>10</v>
      </c>
      <c r="F519" s="274">
        <v>50000000</v>
      </c>
      <c r="G519" s="273" t="s">
        <v>490</v>
      </c>
      <c r="H519" s="275"/>
    </row>
    <row r="520" spans="1:8">
      <c r="A520" s="273">
        <v>525</v>
      </c>
      <c r="B520" s="273" t="s">
        <v>518</v>
      </c>
      <c r="C520" s="276">
        <v>38265</v>
      </c>
      <c r="D520" s="273" t="s">
        <v>511</v>
      </c>
      <c r="E520" s="277">
        <v>62</v>
      </c>
      <c r="F520" s="274">
        <v>4612800000</v>
      </c>
      <c r="G520" s="273" t="s">
        <v>490</v>
      </c>
      <c r="H520" s="275"/>
    </row>
    <row r="521" spans="1:8">
      <c r="A521" s="273">
        <v>526</v>
      </c>
      <c r="B521" s="273" t="s">
        <v>508</v>
      </c>
      <c r="C521" s="276">
        <v>38012</v>
      </c>
      <c r="D521" s="273" t="s">
        <v>509</v>
      </c>
      <c r="E521" s="277">
        <v>73</v>
      </c>
      <c r="F521" s="274">
        <v>1065800000</v>
      </c>
      <c r="G521" s="273" t="s">
        <v>487</v>
      </c>
      <c r="H521" s="275"/>
    </row>
    <row r="522" spans="1:8">
      <c r="A522" s="273">
        <v>527</v>
      </c>
      <c r="B522" s="273" t="s">
        <v>522</v>
      </c>
      <c r="C522" s="276">
        <v>38001</v>
      </c>
      <c r="D522" s="273" t="s">
        <v>511</v>
      </c>
      <c r="E522" s="277">
        <v>62</v>
      </c>
      <c r="F522" s="274">
        <v>4612800000</v>
      </c>
      <c r="G522" s="273" t="s">
        <v>494</v>
      </c>
      <c r="H522" s="275"/>
    </row>
    <row r="523" spans="1:8">
      <c r="A523" s="273">
        <v>528</v>
      </c>
      <c r="B523" s="273" t="s">
        <v>515</v>
      </c>
      <c r="C523" s="276">
        <v>38892</v>
      </c>
      <c r="D523" s="273" t="s">
        <v>519</v>
      </c>
      <c r="E523" s="277">
        <v>11</v>
      </c>
      <c r="F523" s="274">
        <v>121000000</v>
      </c>
      <c r="G523" s="273" t="s">
        <v>487</v>
      </c>
      <c r="H523" s="275"/>
    </row>
    <row r="524" spans="1:8">
      <c r="A524" s="273">
        <v>529</v>
      </c>
      <c r="B524" s="273" t="s">
        <v>510</v>
      </c>
      <c r="C524" s="276">
        <v>38705</v>
      </c>
      <c r="D524" s="273" t="s">
        <v>519</v>
      </c>
      <c r="E524" s="277">
        <v>28</v>
      </c>
      <c r="F524" s="274">
        <v>784000000</v>
      </c>
      <c r="G524" s="273" t="s">
        <v>494</v>
      </c>
      <c r="H524" s="275"/>
    </row>
    <row r="525" spans="1:8">
      <c r="A525" s="273">
        <v>530</v>
      </c>
      <c r="B525" s="273" t="s">
        <v>510</v>
      </c>
      <c r="C525" s="276">
        <v>38221</v>
      </c>
      <c r="D525" s="273" t="s">
        <v>519</v>
      </c>
      <c r="E525" s="277">
        <v>57</v>
      </c>
      <c r="F525" s="274">
        <v>3249000000</v>
      </c>
      <c r="G525" s="273" t="s">
        <v>490</v>
      </c>
      <c r="H525" s="275"/>
    </row>
    <row r="526" spans="1:8">
      <c r="A526" s="273">
        <v>531</v>
      </c>
      <c r="B526" s="273" t="s">
        <v>523</v>
      </c>
      <c r="C526" s="276">
        <v>38331</v>
      </c>
      <c r="D526" s="273" t="s">
        <v>517</v>
      </c>
      <c r="E526" s="277">
        <v>34</v>
      </c>
      <c r="F526" s="274">
        <v>578000000</v>
      </c>
      <c r="G526" s="273" t="s">
        <v>494</v>
      </c>
      <c r="H526" s="275"/>
    </row>
    <row r="527" spans="1:8">
      <c r="A527" s="273">
        <v>532</v>
      </c>
      <c r="B527" s="273" t="s">
        <v>522</v>
      </c>
      <c r="C527" s="276">
        <v>38639</v>
      </c>
      <c r="D527" s="273" t="s">
        <v>517</v>
      </c>
      <c r="E527" s="277">
        <v>89</v>
      </c>
      <c r="F527" s="274">
        <v>3960500000</v>
      </c>
      <c r="G527" s="273" t="s">
        <v>490</v>
      </c>
      <c r="H527" s="275"/>
    </row>
    <row r="528" spans="1:8">
      <c r="A528" s="273">
        <v>533</v>
      </c>
      <c r="B528" s="273" t="s">
        <v>510</v>
      </c>
      <c r="C528" s="276">
        <v>38254</v>
      </c>
      <c r="D528" s="273" t="s">
        <v>509</v>
      </c>
      <c r="E528" s="277">
        <v>32</v>
      </c>
      <c r="F528" s="274">
        <v>204800000</v>
      </c>
      <c r="G528" s="273" t="s">
        <v>512</v>
      </c>
      <c r="H528" s="275"/>
    </row>
    <row r="529" spans="1:8">
      <c r="A529" s="273">
        <v>534</v>
      </c>
      <c r="B529" s="273" t="s">
        <v>515</v>
      </c>
      <c r="C529" s="276">
        <v>39046</v>
      </c>
      <c r="D529" s="273" t="s">
        <v>517</v>
      </c>
      <c r="E529" s="277">
        <v>38</v>
      </c>
      <c r="F529" s="274">
        <v>722000000</v>
      </c>
      <c r="G529" s="273" t="s">
        <v>487</v>
      </c>
      <c r="H529" s="275"/>
    </row>
    <row r="530" spans="1:8">
      <c r="A530" s="273">
        <v>535</v>
      </c>
      <c r="B530" s="273" t="s">
        <v>518</v>
      </c>
      <c r="C530" s="276">
        <v>38584</v>
      </c>
      <c r="D530" s="273" t="s">
        <v>509</v>
      </c>
      <c r="E530" s="277">
        <v>82</v>
      </c>
      <c r="F530" s="274">
        <v>1344800000</v>
      </c>
      <c r="G530" s="273" t="s">
        <v>487</v>
      </c>
      <c r="H530" s="275"/>
    </row>
    <row r="531" spans="1:8">
      <c r="A531" s="273">
        <v>536</v>
      </c>
      <c r="B531" s="273" t="s">
        <v>522</v>
      </c>
      <c r="C531" s="276">
        <v>38133</v>
      </c>
      <c r="D531" s="273" t="s">
        <v>511</v>
      </c>
      <c r="E531" s="277">
        <v>29</v>
      </c>
      <c r="F531" s="274">
        <v>1009200000</v>
      </c>
      <c r="G531" s="273" t="s">
        <v>494</v>
      </c>
      <c r="H531" s="275"/>
    </row>
    <row r="532" spans="1:8">
      <c r="A532" s="273">
        <v>537</v>
      </c>
      <c r="B532" s="273" t="s">
        <v>520</v>
      </c>
      <c r="C532" s="276">
        <v>38991</v>
      </c>
      <c r="D532" s="273" t="s">
        <v>514</v>
      </c>
      <c r="E532" s="277">
        <v>17</v>
      </c>
      <c r="F532" s="274">
        <v>57800000</v>
      </c>
      <c r="G532" s="273" t="s">
        <v>490</v>
      </c>
      <c r="H532" s="275"/>
    </row>
    <row r="533" spans="1:8">
      <c r="A533" s="273">
        <v>538</v>
      </c>
      <c r="B533" s="273" t="s">
        <v>510</v>
      </c>
      <c r="C533" s="276">
        <v>38210</v>
      </c>
      <c r="D533" s="273" t="s">
        <v>517</v>
      </c>
      <c r="E533" s="277">
        <v>50</v>
      </c>
      <c r="F533" s="274">
        <v>1250000000</v>
      </c>
      <c r="G533" s="273" t="s">
        <v>487</v>
      </c>
      <c r="H533" s="275"/>
    </row>
    <row r="534" spans="1:8">
      <c r="A534" s="273">
        <v>539</v>
      </c>
      <c r="B534" s="273" t="s">
        <v>516</v>
      </c>
      <c r="C534" s="276">
        <v>38078</v>
      </c>
      <c r="D534" s="273" t="s">
        <v>514</v>
      </c>
      <c r="E534" s="277">
        <v>7</v>
      </c>
      <c r="F534" s="274">
        <v>9800000</v>
      </c>
      <c r="G534" s="273" t="s">
        <v>487</v>
      </c>
      <c r="H534" s="275"/>
    </row>
    <row r="535" spans="1:8">
      <c r="A535" s="273">
        <v>540</v>
      </c>
      <c r="B535" s="273" t="s">
        <v>513</v>
      </c>
      <c r="C535" s="276">
        <v>38430</v>
      </c>
      <c r="D535" s="273" t="s">
        <v>509</v>
      </c>
      <c r="E535" s="277">
        <v>50</v>
      </c>
      <c r="F535" s="274">
        <v>500000000</v>
      </c>
      <c r="G535" s="273" t="s">
        <v>487</v>
      </c>
      <c r="H535" s="275"/>
    </row>
    <row r="536" spans="1:8">
      <c r="A536" s="273">
        <v>541</v>
      </c>
      <c r="B536" s="273" t="s">
        <v>518</v>
      </c>
      <c r="C536" s="276">
        <v>38408</v>
      </c>
      <c r="D536" s="273" t="s">
        <v>514</v>
      </c>
      <c r="E536" s="277">
        <v>20</v>
      </c>
      <c r="F536" s="274">
        <v>80000000</v>
      </c>
      <c r="G536" s="273" t="s">
        <v>512</v>
      </c>
      <c r="H536" s="275"/>
    </row>
    <row r="537" spans="1:8">
      <c r="A537" s="273">
        <v>542</v>
      </c>
      <c r="B537" s="273" t="s">
        <v>522</v>
      </c>
      <c r="C537" s="276">
        <v>38408</v>
      </c>
      <c r="D537" s="273" t="s">
        <v>511</v>
      </c>
      <c r="E537" s="277">
        <v>37</v>
      </c>
      <c r="F537" s="274">
        <v>1642800000</v>
      </c>
      <c r="G537" s="273" t="s">
        <v>487</v>
      </c>
      <c r="H537" s="275"/>
    </row>
    <row r="538" spans="1:8">
      <c r="A538" s="273">
        <v>543</v>
      </c>
      <c r="B538" s="273" t="s">
        <v>515</v>
      </c>
      <c r="C538" s="276">
        <v>38232</v>
      </c>
      <c r="D538" s="273" t="s">
        <v>519</v>
      </c>
      <c r="E538" s="277">
        <v>58</v>
      </c>
      <c r="F538" s="274">
        <v>3364000000</v>
      </c>
      <c r="G538" s="273" t="s">
        <v>487</v>
      </c>
      <c r="H538" s="275"/>
    </row>
    <row r="539" spans="1:8">
      <c r="A539" s="273">
        <v>544</v>
      </c>
      <c r="B539" s="273" t="s">
        <v>516</v>
      </c>
      <c r="C539" s="276">
        <v>38738</v>
      </c>
      <c r="D539" s="273" t="s">
        <v>511</v>
      </c>
      <c r="E539" s="277">
        <v>25</v>
      </c>
      <c r="F539" s="274">
        <v>750000000</v>
      </c>
      <c r="G539" s="273" t="s">
        <v>494</v>
      </c>
      <c r="H539" s="275"/>
    </row>
    <row r="540" spans="1:8">
      <c r="A540" s="273">
        <v>545</v>
      </c>
      <c r="B540" s="273" t="s">
        <v>510</v>
      </c>
      <c r="C540" s="276">
        <v>38078</v>
      </c>
      <c r="D540" s="273" t="s">
        <v>517</v>
      </c>
      <c r="E540" s="277">
        <v>34</v>
      </c>
      <c r="F540" s="274">
        <v>578000000</v>
      </c>
      <c r="G540" s="273" t="s">
        <v>512</v>
      </c>
      <c r="H540" s="275"/>
    </row>
    <row r="541" spans="1:8">
      <c r="A541" s="273">
        <v>546</v>
      </c>
      <c r="B541" s="273" t="s">
        <v>508</v>
      </c>
      <c r="C541" s="276">
        <v>39013</v>
      </c>
      <c r="D541" s="273" t="s">
        <v>511</v>
      </c>
      <c r="E541" s="277">
        <v>3</v>
      </c>
      <c r="F541" s="274">
        <v>10800000</v>
      </c>
      <c r="G541" s="273" t="s">
        <v>512</v>
      </c>
      <c r="H541" s="275"/>
    </row>
    <row r="542" spans="1:8">
      <c r="A542" s="273">
        <v>547</v>
      </c>
      <c r="B542" s="273" t="s">
        <v>508</v>
      </c>
      <c r="C542" s="276">
        <v>38991</v>
      </c>
      <c r="D542" s="273" t="s">
        <v>514</v>
      </c>
      <c r="E542" s="277">
        <v>63</v>
      </c>
      <c r="F542" s="274">
        <v>793800000</v>
      </c>
      <c r="G542" s="273" t="s">
        <v>487</v>
      </c>
      <c r="H542" s="275"/>
    </row>
    <row r="543" spans="1:8">
      <c r="A543" s="273">
        <v>548</v>
      </c>
      <c r="B543" s="273" t="s">
        <v>508</v>
      </c>
      <c r="C543" s="276">
        <v>38727</v>
      </c>
      <c r="D543" s="273" t="s">
        <v>517</v>
      </c>
      <c r="E543" s="277">
        <v>44</v>
      </c>
      <c r="F543" s="274">
        <v>968000000</v>
      </c>
      <c r="G543" s="273" t="s">
        <v>512</v>
      </c>
      <c r="H543" s="275"/>
    </row>
    <row r="544" spans="1:8">
      <c r="A544" s="273">
        <v>549</v>
      </c>
      <c r="B544" s="273" t="s">
        <v>523</v>
      </c>
      <c r="C544" s="276">
        <v>38089</v>
      </c>
      <c r="D544" s="273" t="s">
        <v>517</v>
      </c>
      <c r="E544" s="277">
        <v>87</v>
      </c>
      <c r="F544" s="274">
        <v>3784500000</v>
      </c>
      <c r="G544" s="273" t="s">
        <v>512</v>
      </c>
      <c r="H544" s="275"/>
    </row>
    <row r="545" spans="1:8">
      <c r="A545" s="273">
        <v>550</v>
      </c>
      <c r="B545" s="273" t="s">
        <v>522</v>
      </c>
      <c r="C545" s="276">
        <v>38408</v>
      </c>
      <c r="D545" s="273" t="s">
        <v>514</v>
      </c>
      <c r="E545" s="277">
        <v>4</v>
      </c>
      <c r="F545" s="274">
        <v>3200000</v>
      </c>
      <c r="G545" s="273" t="s">
        <v>494</v>
      </c>
      <c r="H545" s="275"/>
    </row>
    <row r="546" spans="1:8">
      <c r="A546" s="273">
        <v>551</v>
      </c>
      <c r="B546" s="273" t="s">
        <v>513</v>
      </c>
      <c r="C546" s="276">
        <v>38826</v>
      </c>
      <c r="D546" s="273" t="s">
        <v>511</v>
      </c>
      <c r="E546" s="277">
        <v>93</v>
      </c>
      <c r="F546" s="274">
        <v>10378800000</v>
      </c>
      <c r="G546" s="273" t="s">
        <v>512</v>
      </c>
      <c r="H546" s="275"/>
    </row>
    <row r="547" spans="1:8">
      <c r="A547" s="273">
        <v>552</v>
      </c>
      <c r="B547" s="273" t="s">
        <v>518</v>
      </c>
      <c r="C547" s="276">
        <v>38320</v>
      </c>
      <c r="D547" s="273" t="s">
        <v>514</v>
      </c>
      <c r="E547" s="277">
        <v>10</v>
      </c>
      <c r="F547" s="274">
        <v>20000000</v>
      </c>
      <c r="G547" s="273" t="s">
        <v>487</v>
      </c>
      <c r="H547" s="275"/>
    </row>
    <row r="548" spans="1:8">
      <c r="A548" s="273">
        <v>553</v>
      </c>
      <c r="B548" s="273" t="s">
        <v>515</v>
      </c>
      <c r="C548" s="276">
        <v>39068</v>
      </c>
      <c r="D548" s="273" t="s">
        <v>519</v>
      </c>
      <c r="E548" s="277">
        <v>19</v>
      </c>
      <c r="F548" s="274">
        <v>361000000</v>
      </c>
      <c r="G548" s="273" t="s">
        <v>487</v>
      </c>
      <c r="H548" s="275"/>
    </row>
    <row r="549" spans="1:8">
      <c r="A549" s="273">
        <v>554</v>
      </c>
      <c r="B549" s="273" t="s">
        <v>510</v>
      </c>
      <c r="C549" s="276">
        <v>38551</v>
      </c>
      <c r="D549" s="273" t="s">
        <v>517</v>
      </c>
      <c r="E549" s="277">
        <v>30</v>
      </c>
      <c r="F549" s="274">
        <v>450000000</v>
      </c>
      <c r="G549" s="273" t="s">
        <v>494</v>
      </c>
      <c r="H549" s="275"/>
    </row>
    <row r="550" spans="1:8">
      <c r="A550" s="273">
        <v>555</v>
      </c>
      <c r="B550" s="273" t="s">
        <v>513</v>
      </c>
      <c r="C550" s="276">
        <v>39035</v>
      </c>
      <c r="D550" s="273" t="s">
        <v>519</v>
      </c>
      <c r="E550" s="277">
        <v>-1</v>
      </c>
      <c r="F550" s="274">
        <v>1000000</v>
      </c>
      <c r="G550" s="273" t="s">
        <v>494</v>
      </c>
      <c r="H550" s="275"/>
    </row>
    <row r="551" spans="1:8">
      <c r="A551" s="273">
        <v>556</v>
      </c>
      <c r="B551" s="273" t="s">
        <v>522</v>
      </c>
      <c r="C551" s="276">
        <v>38837</v>
      </c>
      <c r="D551" s="273" t="s">
        <v>517</v>
      </c>
      <c r="E551" s="277">
        <v>46</v>
      </c>
      <c r="F551" s="274">
        <v>1058000000</v>
      </c>
      <c r="G551" s="273" t="s">
        <v>487</v>
      </c>
      <c r="H551" s="275"/>
    </row>
    <row r="552" spans="1:8">
      <c r="A552" s="273">
        <v>557</v>
      </c>
      <c r="B552" s="273" t="s">
        <v>518</v>
      </c>
      <c r="C552" s="276">
        <v>38232</v>
      </c>
      <c r="D552" s="273" t="s">
        <v>511</v>
      </c>
      <c r="E552" s="277">
        <v>44</v>
      </c>
      <c r="F552" s="274">
        <v>2323200000</v>
      </c>
      <c r="G552" s="273" t="s">
        <v>512</v>
      </c>
      <c r="H552" s="275"/>
    </row>
    <row r="553" spans="1:8">
      <c r="A553" s="273">
        <v>558</v>
      </c>
      <c r="B553" s="273" t="s">
        <v>508</v>
      </c>
      <c r="C553" s="276">
        <v>38287</v>
      </c>
      <c r="D553" s="273" t="s">
        <v>517</v>
      </c>
      <c r="E553" s="277">
        <v>47</v>
      </c>
      <c r="F553" s="274">
        <v>1104500000</v>
      </c>
      <c r="G553" s="273" t="s">
        <v>512</v>
      </c>
      <c r="H553" s="275"/>
    </row>
    <row r="554" spans="1:8">
      <c r="A554" s="273">
        <v>559</v>
      </c>
      <c r="B554" s="273" t="s">
        <v>522</v>
      </c>
      <c r="C554" s="276">
        <v>38969</v>
      </c>
      <c r="D554" s="273" t="s">
        <v>517</v>
      </c>
      <c r="E554" s="277">
        <v>86</v>
      </c>
      <c r="F554" s="274">
        <v>3698000000</v>
      </c>
      <c r="G554" s="273" t="s">
        <v>487</v>
      </c>
      <c r="H554" s="275"/>
    </row>
    <row r="555" spans="1:8">
      <c r="A555" s="273">
        <v>560</v>
      </c>
      <c r="B555" s="273" t="s">
        <v>522</v>
      </c>
      <c r="C555" s="276">
        <v>38925</v>
      </c>
      <c r="D555" s="273" t="s">
        <v>511</v>
      </c>
      <c r="E555" s="277">
        <v>76</v>
      </c>
      <c r="F555" s="274">
        <v>6931200000</v>
      </c>
      <c r="G555" s="273" t="s">
        <v>512</v>
      </c>
      <c r="H555" s="275"/>
    </row>
    <row r="556" spans="1:8">
      <c r="A556" s="273">
        <v>561</v>
      </c>
      <c r="B556" s="273" t="s">
        <v>515</v>
      </c>
      <c r="C556" s="276">
        <v>38078</v>
      </c>
      <c r="D556" s="273" t="s">
        <v>519</v>
      </c>
      <c r="E556" s="277">
        <v>55</v>
      </c>
      <c r="F556" s="274">
        <v>3025000000</v>
      </c>
      <c r="G556" s="273" t="s">
        <v>490</v>
      </c>
      <c r="H556" s="275"/>
    </row>
    <row r="557" spans="1:8">
      <c r="A557" s="273">
        <v>562</v>
      </c>
      <c r="B557" s="273" t="s">
        <v>513</v>
      </c>
      <c r="C557" s="276">
        <v>38133</v>
      </c>
      <c r="D557" s="273" t="s">
        <v>517</v>
      </c>
      <c r="E557" s="277">
        <v>-1</v>
      </c>
      <c r="F557" s="274">
        <v>500000</v>
      </c>
      <c r="G557" s="273" t="s">
        <v>494</v>
      </c>
      <c r="H557" s="275"/>
    </row>
    <row r="558" spans="1:8">
      <c r="A558" s="273">
        <v>563</v>
      </c>
      <c r="B558" s="273" t="s">
        <v>513</v>
      </c>
      <c r="C558" s="276">
        <v>38188</v>
      </c>
      <c r="D558" s="273" t="s">
        <v>519</v>
      </c>
      <c r="E558" s="277">
        <v>62</v>
      </c>
      <c r="F558" s="274">
        <v>3844000000</v>
      </c>
      <c r="G558" s="273" t="s">
        <v>490</v>
      </c>
      <c r="H558" s="275"/>
    </row>
    <row r="559" spans="1:8">
      <c r="A559" s="273">
        <v>564</v>
      </c>
      <c r="B559" s="273" t="s">
        <v>513</v>
      </c>
      <c r="C559" s="276">
        <v>38012</v>
      </c>
      <c r="D559" s="273" t="s">
        <v>511</v>
      </c>
      <c r="E559" s="277">
        <v>73</v>
      </c>
      <c r="F559" s="274">
        <v>6394800000</v>
      </c>
      <c r="G559" s="273" t="s">
        <v>512</v>
      </c>
      <c r="H559" s="275"/>
    </row>
    <row r="560" spans="1:8">
      <c r="A560" s="273">
        <v>565</v>
      </c>
      <c r="B560" s="273" t="s">
        <v>510</v>
      </c>
      <c r="C560" s="276">
        <v>38298</v>
      </c>
      <c r="D560" s="273" t="s">
        <v>514</v>
      </c>
      <c r="E560" s="277">
        <v>12</v>
      </c>
      <c r="F560" s="274">
        <v>28800000</v>
      </c>
      <c r="G560" s="273" t="s">
        <v>490</v>
      </c>
      <c r="H560" s="275"/>
    </row>
    <row r="561" spans="1:8">
      <c r="A561" s="273">
        <v>566</v>
      </c>
      <c r="B561" s="273" t="s">
        <v>520</v>
      </c>
      <c r="C561" s="276">
        <v>38221</v>
      </c>
      <c r="D561" s="273" t="s">
        <v>519</v>
      </c>
      <c r="E561" s="277">
        <v>0</v>
      </c>
      <c r="F561" s="274">
        <v>0</v>
      </c>
      <c r="G561" s="273" t="s">
        <v>490</v>
      </c>
      <c r="H561" s="275"/>
    </row>
    <row r="562" spans="1:8">
      <c r="A562" s="273">
        <v>567</v>
      </c>
      <c r="B562" s="273" t="s">
        <v>523</v>
      </c>
      <c r="C562" s="276">
        <v>38947</v>
      </c>
      <c r="D562" s="273" t="s">
        <v>517</v>
      </c>
      <c r="E562" s="277">
        <v>23</v>
      </c>
      <c r="F562" s="274">
        <v>264500000</v>
      </c>
      <c r="G562" s="273" t="s">
        <v>490</v>
      </c>
      <c r="H562" s="275"/>
    </row>
    <row r="563" spans="1:8">
      <c r="A563" s="273">
        <v>568</v>
      </c>
      <c r="B563" s="273" t="s">
        <v>523</v>
      </c>
      <c r="C563" s="276">
        <v>38375</v>
      </c>
      <c r="D563" s="273" t="s">
        <v>517</v>
      </c>
      <c r="E563" s="277">
        <v>73</v>
      </c>
      <c r="F563" s="274">
        <v>2664500000</v>
      </c>
      <c r="G563" s="273" t="s">
        <v>512</v>
      </c>
      <c r="H563" s="275"/>
    </row>
    <row r="564" spans="1:8">
      <c r="A564" s="273">
        <v>569</v>
      </c>
      <c r="B564" s="273" t="s">
        <v>522</v>
      </c>
      <c r="C564" s="276">
        <v>38507</v>
      </c>
      <c r="D564" s="273" t="s">
        <v>509</v>
      </c>
      <c r="E564" s="277">
        <v>73</v>
      </c>
      <c r="F564" s="274">
        <v>1065800000</v>
      </c>
      <c r="G564" s="273" t="s">
        <v>490</v>
      </c>
      <c r="H564" s="275"/>
    </row>
    <row r="565" spans="1:8">
      <c r="A565" s="273">
        <v>570</v>
      </c>
      <c r="B565" s="273" t="s">
        <v>520</v>
      </c>
      <c r="C565" s="276">
        <v>38430</v>
      </c>
      <c r="D565" s="273" t="s">
        <v>511</v>
      </c>
      <c r="E565" s="277">
        <v>43</v>
      </c>
      <c r="F565" s="274">
        <v>2218800000</v>
      </c>
      <c r="G565" s="273" t="s">
        <v>494</v>
      </c>
      <c r="H565" s="275"/>
    </row>
    <row r="566" spans="1:8">
      <c r="A566" s="273">
        <v>571</v>
      </c>
      <c r="B566" s="273" t="s">
        <v>510</v>
      </c>
      <c r="C566" s="276">
        <v>38925</v>
      </c>
      <c r="D566" s="273" t="s">
        <v>514</v>
      </c>
      <c r="E566" s="277">
        <v>60</v>
      </c>
      <c r="F566" s="274">
        <v>720000000</v>
      </c>
      <c r="G566" s="273" t="s">
        <v>487</v>
      </c>
      <c r="H566" s="275"/>
    </row>
    <row r="567" spans="1:8">
      <c r="A567" s="273">
        <v>572</v>
      </c>
      <c r="B567" s="273" t="s">
        <v>520</v>
      </c>
      <c r="C567" s="276">
        <v>39057</v>
      </c>
      <c r="D567" s="273" t="s">
        <v>509</v>
      </c>
      <c r="E567" s="277">
        <v>40</v>
      </c>
      <c r="F567" s="274">
        <v>320000000</v>
      </c>
      <c r="G567" s="273" t="s">
        <v>512</v>
      </c>
      <c r="H567" s="275"/>
    </row>
    <row r="568" spans="1:8">
      <c r="A568" s="273">
        <v>573</v>
      </c>
      <c r="B568" s="273" t="s">
        <v>522</v>
      </c>
      <c r="C568" s="276">
        <v>38562</v>
      </c>
      <c r="D568" s="273" t="s">
        <v>509</v>
      </c>
      <c r="E568" s="277">
        <v>-7</v>
      </c>
      <c r="F568" s="274">
        <v>9800000</v>
      </c>
      <c r="G568" s="273" t="s">
        <v>512</v>
      </c>
      <c r="H568" s="275"/>
    </row>
    <row r="569" spans="1:8">
      <c r="A569" s="273">
        <v>574</v>
      </c>
      <c r="B569" s="273" t="s">
        <v>508</v>
      </c>
      <c r="C569" s="276">
        <v>38254</v>
      </c>
      <c r="D569" s="273" t="s">
        <v>511</v>
      </c>
      <c r="E569" s="277">
        <v>39</v>
      </c>
      <c r="F569" s="274">
        <v>1825200000</v>
      </c>
      <c r="G569" s="273" t="s">
        <v>512</v>
      </c>
      <c r="H569" s="275"/>
    </row>
    <row r="570" spans="1:8">
      <c r="A570" s="273">
        <v>575</v>
      </c>
      <c r="B570" s="273" t="s">
        <v>516</v>
      </c>
      <c r="C570" s="276">
        <v>38353</v>
      </c>
      <c r="D570" s="273" t="s">
        <v>519</v>
      </c>
      <c r="E570" s="277">
        <v>84</v>
      </c>
      <c r="F570" s="274">
        <v>7056000000</v>
      </c>
      <c r="G570" s="273" t="s">
        <v>490</v>
      </c>
      <c r="H570" s="275"/>
    </row>
    <row r="571" spans="1:8">
      <c r="A571" s="273">
        <v>576</v>
      </c>
      <c r="B571" s="273" t="s">
        <v>522</v>
      </c>
      <c r="C571" s="276">
        <v>38837</v>
      </c>
      <c r="D571" s="273" t="s">
        <v>514</v>
      </c>
      <c r="E571" s="277">
        <v>92</v>
      </c>
      <c r="F571" s="274">
        <v>1692800000</v>
      </c>
      <c r="G571" s="273" t="s">
        <v>490</v>
      </c>
      <c r="H571" s="275"/>
    </row>
    <row r="572" spans="1:8">
      <c r="A572" s="273">
        <v>577</v>
      </c>
      <c r="B572" s="273" t="s">
        <v>510</v>
      </c>
      <c r="C572" s="276">
        <v>38628</v>
      </c>
      <c r="D572" s="273" t="s">
        <v>519</v>
      </c>
      <c r="E572" s="277">
        <v>68</v>
      </c>
      <c r="F572" s="274">
        <v>4624000000</v>
      </c>
      <c r="G572" s="273" t="s">
        <v>494</v>
      </c>
      <c r="H572" s="275"/>
    </row>
    <row r="573" spans="1:8">
      <c r="A573" s="273">
        <v>578</v>
      </c>
      <c r="B573" s="273" t="s">
        <v>510</v>
      </c>
      <c r="C573" s="276">
        <v>38298</v>
      </c>
      <c r="D573" s="273" t="s">
        <v>509</v>
      </c>
      <c r="E573" s="277">
        <v>7</v>
      </c>
      <c r="F573" s="274">
        <v>9800000</v>
      </c>
      <c r="G573" s="273" t="s">
        <v>487</v>
      </c>
      <c r="H573" s="275"/>
    </row>
    <row r="574" spans="1:8">
      <c r="A574" s="273">
        <v>579</v>
      </c>
      <c r="B574" s="273" t="s">
        <v>515</v>
      </c>
      <c r="C574" s="276">
        <v>39002</v>
      </c>
      <c r="D574" s="273" t="s">
        <v>517</v>
      </c>
      <c r="E574" s="277">
        <v>-9</v>
      </c>
      <c r="F574" s="274">
        <v>40500000</v>
      </c>
      <c r="G574" s="273" t="s">
        <v>494</v>
      </c>
      <c r="H574" s="275"/>
    </row>
    <row r="575" spans="1:8">
      <c r="A575" s="273">
        <v>580</v>
      </c>
      <c r="B575" s="273" t="s">
        <v>523</v>
      </c>
      <c r="C575" s="276">
        <v>38639</v>
      </c>
      <c r="D575" s="273" t="s">
        <v>519</v>
      </c>
      <c r="E575" s="277">
        <v>51</v>
      </c>
      <c r="F575" s="274">
        <v>2601000000</v>
      </c>
      <c r="G575" s="273" t="s">
        <v>512</v>
      </c>
      <c r="H575" s="275"/>
    </row>
    <row r="576" spans="1:8">
      <c r="A576" s="273">
        <v>581</v>
      </c>
      <c r="B576" s="273" t="s">
        <v>510</v>
      </c>
      <c r="C576" s="276">
        <v>38683</v>
      </c>
      <c r="D576" s="273" t="s">
        <v>509</v>
      </c>
      <c r="E576" s="277">
        <v>59</v>
      </c>
      <c r="F576" s="274">
        <v>696200000</v>
      </c>
      <c r="G576" s="273" t="s">
        <v>494</v>
      </c>
      <c r="H576" s="275"/>
    </row>
    <row r="577" spans="1:8">
      <c r="A577" s="273">
        <v>582</v>
      </c>
      <c r="B577" s="273" t="s">
        <v>518</v>
      </c>
      <c r="C577" s="276">
        <v>38661</v>
      </c>
      <c r="D577" s="273" t="s">
        <v>519</v>
      </c>
      <c r="E577" s="277">
        <v>64</v>
      </c>
      <c r="F577" s="274">
        <v>4096000000</v>
      </c>
      <c r="G577" s="273" t="s">
        <v>490</v>
      </c>
      <c r="H577" s="275"/>
    </row>
    <row r="578" spans="1:8">
      <c r="A578" s="273">
        <v>583</v>
      </c>
      <c r="B578" s="273" t="s">
        <v>523</v>
      </c>
      <c r="C578" s="276">
        <v>38672</v>
      </c>
      <c r="D578" s="273" t="s">
        <v>509</v>
      </c>
      <c r="E578" s="277">
        <v>0</v>
      </c>
      <c r="F578" s="274">
        <v>0</v>
      </c>
      <c r="G578" s="273" t="s">
        <v>487</v>
      </c>
      <c r="H578" s="275"/>
    </row>
    <row r="579" spans="1:8">
      <c r="A579" s="273">
        <v>584</v>
      </c>
      <c r="B579" s="273" t="s">
        <v>522</v>
      </c>
      <c r="C579" s="276">
        <v>38397</v>
      </c>
      <c r="D579" s="273" t="s">
        <v>519</v>
      </c>
      <c r="E579" s="277">
        <v>81</v>
      </c>
      <c r="F579" s="274">
        <v>6561000000</v>
      </c>
      <c r="G579" s="273" t="s">
        <v>512</v>
      </c>
      <c r="H579" s="275"/>
    </row>
    <row r="580" spans="1:8">
      <c r="A580" s="273">
        <v>585</v>
      </c>
      <c r="B580" s="273" t="s">
        <v>520</v>
      </c>
      <c r="C580" s="276">
        <v>38452</v>
      </c>
      <c r="D580" s="273" t="s">
        <v>514</v>
      </c>
      <c r="E580" s="277">
        <v>93</v>
      </c>
      <c r="F580" s="274">
        <v>1729800000</v>
      </c>
      <c r="G580" s="273" t="s">
        <v>512</v>
      </c>
      <c r="H580" s="275"/>
    </row>
    <row r="581" spans="1:8">
      <c r="A581" s="273">
        <v>586</v>
      </c>
      <c r="B581" s="273" t="s">
        <v>523</v>
      </c>
      <c r="C581" s="276">
        <v>38749</v>
      </c>
      <c r="D581" s="273" t="s">
        <v>509</v>
      </c>
      <c r="E581" s="277">
        <v>20</v>
      </c>
      <c r="F581" s="274">
        <v>80000000</v>
      </c>
      <c r="G581" s="273" t="s">
        <v>494</v>
      </c>
      <c r="H581" s="275"/>
    </row>
    <row r="582" spans="1:8">
      <c r="A582" s="273">
        <v>587</v>
      </c>
      <c r="B582" s="273" t="s">
        <v>513</v>
      </c>
      <c r="C582" s="276">
        <v>38507</v>
      </c>
      <c r="D582" s="273" t="s">
        <v>517</v>
      </c>
      <c r="E582" s="277">
        <v>39</v>
      </c>
      <c r="F582" s="274">
        <v>760500000</v>
      </c>
      <c r="G582" s="273" t="s">
        <v>487</v>
      </c>
      <c r="H582" s="275"/>
    </row>
    <row r="583" spans="1:8">
      <c r="A583" s="273">
        <v>588</v>
      </c>
      <c r="B583" s="273" t="s">
        <v>518</v>
      </c>
      <c r="C583" s="276">
        <v>38287</v>
      </c>
      <c r="D583" s="273" t="s">
        <v>511</v>
      </c>
      <c r="E583" s="277">
        <v>6</v>
      </c>
      <c r="F583" s="274">
        <v>43200000</v>
      </c>
      <c r="G583" s="273" t="s">
        <v>494</v>
      </c>
      <c r="H583" s="275"/>
    </row>
    <row r="584" spans="1:8">
      <c r="A584" s="273">
        <v>589</v>
      </c>
      <c r="B584" s="273" t="s">
        <v>518</v>
      </c>
      <c r="C584" s="276">
        <v>38034</v>
      </c>
      <c r="D584" s="273" t="s">
        <v>511</v>
      </c>
      <c r="E584" s="277">
        <v>34</v>
      </c>
      <c r="F584" s="274">
        <v>1387200000</v>
      </c>
      <c r="G584" s="273" t="s">
        <v>494</v>
      </c>
      <c r="H584" s="275"/>
    </row>
    <row r="585" spans="1:8">
      <c r="A585" s="273">
        <v>590</v>
      </c>
      <c r="B585" s="273" t="s">
        <v>510</v>
      </c>
      <c r="C585" s="276">
        <v>38749</v>
      </c>
      <c r="D585" s="273" t="s">
        <v>509</v>
      </c>
      <c r="E585" s="277">
        <v>33</v>
      </c>
      <c r="F585" s="274">
        <v>217800000</v>
      </c>
      <c r="G585" s="273" t="s">
        <v>490</v>
      </c>
      <c r="H585" s="275"/>
    </row>
    <row r="586" spans="1:8">
      <c r="A586" s="273">
        <v>591</v>
      </c>
      <c r="B586" s="273" t="s">
        <v>513</v>
      </c>
      <c r="C586" s="276">
        <v>38001</v>
      </c>
      <c r="D586" s="273" t="s">
        <v>514</v>
      </c>
      <c r="E586" s="277">
        <v>-10</v>
      </c>
      <c r="F586" s="274">
        <v>20000000</v>
      </c>
      <c r="G586" s="273" t="s">
        <v>490</v>
      </c>
      <c r="H586" s="275"/>
    </row>
    <row r="587" spans="1:8">
      <c r="A587" s="273">
        <v>592</v>
      </c>
      <c r="B587" s="273" t="s">
        <v>523</v>
      </c>
      <c r="C587" s="276">
        <v>38936</v>
      </c>
      <c r="D587" s="273" t="s">
        <v>517</v>
      </c>
      <c r="E587" s="277">
        <v>47</v>
      </c>
      <c r="F587" s="274">
        <v>1104500000</v>
      </c>
      <c r="G587" s="273" t="s">
        <v>512</v>
      </c>
      <c r="H587" s="275"/>
    </row>
    <row r="588" spans="1:8">
      <c r="A588" s="273">
        <v>593</v>
      </c>
      <c r="B588" s="273" t="s">
        <v>520</v>
      </c>
      <c r="C588" s="276">
        <v>38001</v>
      </c>
      <c r="D588" s="273" t="s">
        <v>511</v>
      </c>
      <c r="E588" s="277">
        <v>94</v>
      </c>
      <c r="F588" s="274">
        <v>10603200000</v>
      </c>
      <c r="G588" s="273" t="s">
        <v>487</v>
      </c>
      <c r="H588" s="275"/>
    </row>
    <row r="589" spans="1:8">
      <c r="A589" s="273">
        <v>594</v>
      </c>
      <c r="B589" s="273" t="s">
        <v>510</v>
      </c>
      <c r="C589" s="276">
        <v>38870</v>
      </c>
      <c r="D589" s="273" t="s">
        <v>511</v>
      </c>
      <c r="E589" s="277">
        <v>92</v>
      </c>
      <c r="F589" s="274">
        <v>10156800000</v>
      </c>
      <c r="G589" s="273" t="s">
        <v>512</v>
      </c>
      <c r="H589" s="275"/>
    </row>
    <row r="590" spans="1:8">
      <c r="A590" s="273">
        <v>595</v>
      </c>
      <c r="B590" s="273" t="s">
        <v>516</v>
      </c>
      <c r="C590" s="276">
        <v>38364</v>
      </c>
      <c r="D590" s="273" t="s">
        <v>509</v>
      </c>
      <c r="E590" s="277">
        <v>68</v>
      </c>
      <c r="F590" s="274">
        <v>924800000</v>
      </c>
      <c r="G590" s="273" t="s">
        <v>494</v>
      </c>
      <c r="H590" s="275"/>
    </row>
    <row r="591" spans="1:8">
      <c r="A591" s="273">
        <v>596</v>
      </c>
      <c r="B591" s="273" t="s">
        <v>522</v>
      </c>
      <c r="C591" s="276">
        <v>38067</v>
      </c>
      <c r="D591" s="273" t="s">
        <v>509</v>
      </c>
      <c r="E591" s="277">
        <v>37</v>
      </c>
      <c r="F591" s="274">
        <v>273800000</v>
      </c>
      <c r="G591" s="273" t="s">
        <v>512</v>
      </c>
      <c r="H591" s="275"/>
    </row>
    <row r="592" spans="1:8">
      <c r="A592" s="273">
        <v>597</v>
      </c>
      <c r="B592" s="273" t="s">
        <v>520</v>
      </c>
      <c r="C592" s="276">
        <v>38188</v>
      </c>
      <c r="D592" s="273" t="s">
        <v>517</v>
      </c>
      <c r="E592" s="277">
        <v>78</v>
      </c>
      <c r="F592" s="274">
        <v>3042000000</v>
      </c>
      <c r="G592" s="273" t="s">
        <v>494</v>
      </c>
      <c r="H592" s="275"/>
    </row>
    <row r="593" spans="1:8">
      <c r="A593" s="273">
        <v>598</v>
      </c>
      <c r="B593" s="273" t="s">
        <v>510</v>
      </c>
      <c r="C593" s="276">
        <v>39057</v>
      </c>
      <c r="D593" s="273" t="s">
        <v>517</v>
      </c>
      <c r="E593" s="277">
        <v>14</v>
      </c>
      <c r="F593" s="274">
        <v>98000000</v>
      </c>
      <c r="G593" s="273" t="s">
        <v>487</v>
      </c>
      <c r="H593" s="275"/>
    </row>
    <row r="594" spans="1:8">
      <c r="A594" s="273">
        <v>599</v>
      </c>
      <c r="B594" s="273" t="s">
        <v>523</v>
      </c>
      <c r="C594" s="276">
        <v>39024</v>
      </c>
      <c r="D594" s="273" t="s">
        <v>511</v>
      </c>
      <c r="E594" s="277">
        <v>33</v>
      </c>
      <c r="F594" s="274">
        <v>1306800000</v>
      </c>
      <c r="G594" s="273" t="s">
        <v>487</v>
      </c>
      <c r="H594" s="275"/>
    </row>
    <row r="595" spans="1:8">
      <c r="A595" s="273">
        <v>600</v>
      </c>
      <c r="B595" s="273" t="s">
        <v>520</v>
      </c>
      <c r="C595" s="276">
        <v>38155</v>
      </c>
      <c r="D595" s="273" t="s">
        <v>517</v>
      </c>
      <c r="E595" s="277">
        <v>64</v>
      </c>
      <c r="F595" s="274">
        <v>2048000000</v>
      </c>
      <c r="G595" s="273" t="s">
        <v>490</v>
      </c>
      <c r="H595" s="275"/>
    </row>
    <row r="596" spans="1:8">
      <c r="A596" s="273">
        <v>601</v>
      </c>
      <c r="B596" s="273" t="s">
        <v>515</v>
      </c>
      <c r="C596" s="276">
        <v>38936</v>
      </c>
      <c r="D596" s="273" t="s">
        <v>509</v>
      </c>
      <c r="E596" s="277">
        <v>6</v>
      </c>
      <c r="F596" s="274">
        <v>7200000</v>
      </c>
      <c r="G596" s="273" t="s">
        <v>494</v>
      </c>
      <c r="H596" s="275"/>
    </row>
    <row r="597" spans="1:8">
      <c r="A597" s="273">
        <v>602</v>
      </c>
      <c r="B597" s="273" t="s">
        <v>523</v>
      </c>
      <c r="C597" s="276">
        <v>38870</v>
      </c>
      <c r="D597" s="273" t="s">
        <v>514</v>
      </c>
      <c r="E597" s="277">
        <v>65</v>
      </c>
      <c r="F597" s="274">
        <v>845000000</v>
      </c>
      <c r="G597" s="273" t="s">
        <v>490</v>
      </c>
      <c r="H597" s="275"/>
    </row>
    <row r="598" spans="1:8">
      <c r="A598" s="273">
        <v>603</v>
      </c>
      <c r="B598" s="273" t="s">
        <v>508</v>
      </c>
      <c r="C598" s="276">
        <v>38001</v>
      </c>
      <c r="D598" s="273" t="s">
        <v>519</v>
      </c>
      <c r="E598" s="277">
        <v>24</v>
      </c>
      <c r="F598" s="274">
        <v>576000000</v>
      </c>
      <c r="G598" s="273" t="s">
        <v>494</v>
      </c>
      <c r="H598" s="275"/>
    </row>
    <row r="599" spans="1:8">
      <c r="A599" s="273">
        <v>604</v>
      </c>
      <c r="B599" s="273" t="s">
        <v>516</v>
      </c>
      <c r="C599" s="276">
        <v>38705</v>
      </c>
      <c r="D599" s="273" t="s">
        <v>514</v>
      </c>
      <c r="E599" s="277">
        <v>89</v>
      </c>
      <c r="F599" s="274">
        <v>1584200000</v>
      </c>
      <c r="G599" s="273" t="s">
        <v>512</v>
      </c>
      <c r="H599" s="275"/>
    </row>
    <row r="600" spans="1:8">
      <c r="A600" s="273">
        <v>605</v>
      </c>
      <c r="B600" s="273" t="s">
        <v>516</v>
      </c>
      <c r="C600" s="276">
        <v>38628</v>
      </c>
      <c r="D600" s="273" t="s">
        <v>519</v>
      </c>
      <c r="E600" s="277">
        <v>94</v>
      </c>
      <c r="F600" s="274">
        <v>8836000000</v>
      </c>
      <c r="G600" s="273" t="s">
        <v>487</v>
      </c>
      <c r="H600" s="275"/>
    </row>
    <row r="601" spans="1:8">
      <c r="A601" s="273">
        <v>606</v>
      </c>
      <c r="B601" s="273" t="s">
        <v>515</v>
      </c>
      <c r="C601" s="276">
        <v>38694</v>
      </c>
      <c r="D601" s="273" t="s">
        <v>511</v>
      </c>
      <c r="E601" s="277">
        <v>67</v>
      </c>
      <c r="F601" s="274">
        <v>5386800000</v>
      </c>
      <c r="G601" s="273" t="s">
        <v>494</v>
      </c>
      <c r="H601" s="275"/>
    </row>
    <row r="602" spans="1:8">
      <c r="A602" s="273">
        <v>607</v>
      </c>
      <c r="B602" s="273" t="s">
        <v>516</v>
      </c>
      <c r="C602" s="276">
        <v>38210</v>
      </c>
      <c r="D602" s="273" t="s">
        <v>519</v>
      </c>
      <c r="E602" s="277">
        <v>7</v>
      </c>
      <c r="F602" s="274">
        <v>49000000</v>
      </c>
      <c r="G602" s="273" t="s">
        <v>494</v>
      </c>
      <c r="H602" s="275"/>
    </row>
    <row r="603" spans="1:8">
      <c r="A603" s="273">
        <v>608</v>
      </c>
      <c r="B603" s="273" t="s">
        <v>516</v>
      </c>
      <c r="C603" s="276">
        <v>38254</v>
      </c>
      <c r="D603" s="273" t="s">
        <v>511</v>
      </c>
      <c r="E603" s="277">
        <v>58</v>
      </c>
      <c r="F603" s="274">
        <v>4036800000</v>
      </c>
      <c r="G603" s="273" t="s">
        <v>487</v>
      </c>
      <c r="H603" s="275"/>
    </row>
    <row r="604" spans="1:8">
      <c r="A604" s="273">
        <v>609</v>
      </c>
      <c r="B604" s="273" t="s">
        <v>522</v>
      </c>
      <c r="C604" s="276">
        <v>38155</v>
      </c>
      <c r="D604" s="273" t="s">
        <v>519</v>
      </c>
      <c r="E604" s="277">
        <v>77</v>
      </c>
      <c r="F604" s="274">
        <v>5929000000</v>
      </c>
      <c r="G604" s="273" t="s">
        <v>512</v>
      </c>
      <c r="H604" s="275"/>
    </row>
    <row r="605" spans="1:8">
      <c r="A605" s="273">
        <v>610</v>
      </c>
      <c r="B605" s="273" t="s">
        <v>515</v>
      </c>
      <c r="C605" s="276">
        <v>38606</v>
      </c>
      <c r="D605" s="273" t="s">
        <v>517</v>
      </c>
      <c r="E605" s="277">
        <v>50</v>
      </c>
      <c r="F605" s="274">
        <v>1250000000</v>
      </c>
      <c r="G605" s="273" t="s">
        <v>487</v>
      </c>
      <c r="H605" s="275"/>
    </row>
    <row r="606" spans="1:8">
      <c r="A606" s="273">
        <v>611</v>
      </c>
      <c r="B606" s="273" t="s">
        <v>508</v>
      </c>
      <c r="C606" s="276">
        <v>38936</v>
      </c>
      <c r="D606" s="273" t="s">
        <v>509</v>
      </c>
      <c r="E606" s="277">
        <v>10</v>
      </c>
      <c r="F606" s="274">
        <v>20000000</v>
      </c>
      <c r="G606" s="273" t="s">
        <v>494</v>
      </c>
      <c r="H606" s="275"/>
    </row>
    <row r="607" spans="1:8">
      <c r="A607" s="273">
        <v>612</v>
      </c>
      <c r="B607" s="273" t="s">
        <v>510</v>
      </c>
      <c r="C607" s="276">
        <v>38595</v>
      </c>
      <c r="D607" s="273" t="s">
        <v>519</v>
      </c>
      <c r="E607" s="277">
        <v>2</v>
      </c>
      <c r="F607" s="274">
        <v>4000000</v>
      </c>
      <c r="G607" s="273" t="s">
        <v>490</v>
      </c>
      <c r="H607" s="275"/>
    </row>
    <row r="608" spans="1:8">
      <c r="A608" s="273">
        <v>613</v>
      </c>
      <c r="B608" s="273" t="s">
        <v>513</v>
      </c>
      <c r="C608" s="276">
        <v>38925</v>
      </c>
      <c r="D608" s="273" t="s">
        <v>519</v>
      </c>
      <c r="E608" s="277">
        <v>17</v>
      </c>
      <c r="F608" s="274">
        <v>289000000</v>
      </c>
      <c r="G608" s="273" t="s">
        <v>487</v>
      </c>
      <c r="H608" s="275"/>
    </row>
    <row r="609" spans="1:8">
      <c r="A609" s="273">
        <v>614</v>
      </c>
      <c r="B609" s="273" t="s">
        <v>518</v>
      </c>
      <c r="C609" s="276">
        <v>38474</v>
      </c>
      <c r="D609" s="273" t="s">
        <v>519</v>
      </c>
      <c r="E609" s="277">
        <v>90</v>
      </c>
      <c r="F609" s="274">
        <v>8100000000</v>
      </c>
      <c r="G609" s="273" t="s">
        <v>512</v>
      </c>
      <c r="H609" s="275"/>
    </row>
    <row r="610" spans="1:8">
      <c r="A610" s="273">
        <v>615</v>
      </c>
      <c r="B610" s="273" t="s">
        <v>510</v>
      </c>
      <c r="C610" s="276">
        <v>39046</v>
      </c>
      <c r="D610" s="273" t="s">
        <v>511</v>
      </c>
      <c r="E610" s="277">
        <v>58</v>
      </c>
      <c r="F610" s="274">
        <v>4036800000</v>
      </c>
      <c r="G610" s="273" t="s">
        <v>494</v>
      </c>
      <c r="H610" s="275"/>
    </row>
    <row r="611" spans="1:8">
      <c r="A611" s="273">
        <v>616</v>
      </c>
      <c r="B611" s="273" t="s">
        <v>518</v>
      </c>
      <c r="C611" s="276">
        <v>38738</v>
      </c>
      <c r="D611" s="273" t="s">
        <v>519</v>
      </c>
      <c r="E611" s="277">
        <v>66</v>
      </c>
      <c r="F611" s="274">
        <v>4356000000</v>
      </c>
      <c r="G611" s="273" t="s">
        <v>512</v>
      </c>
      <c r="H611" s="275"/>
    </row>
    <row r="612" spans="1:8">
      <c r="A612" s="273">
        <v>617</v>
      </c>
      <c r="B612" s="273" t="s">
        <v>522</v>
      </c>
      <c r="C612" s="276">
        <v>38166</v>
      </c>
      <c r="D612" s="273" t="s">
        <v>517</v>
      </c>
      <c r="E612" s="277">
        <v>6</v>
      </c>
      <c r="F612" s="274">
        <v>18000000</v>
      </c>
      <c r="G612" s="273" t="s">
        <v>512</v>
      </c>
      <c r="H612" s="275"/>
    </row>
    <row r="613" spans="1:8">
      <c r="A613" s="273">
        <v>618</v>
      </c>
      <c r="B613" s="273" t="s">
        <v>516</v>
      </c>
      <c r="C613" s="276">
        <v>38826</v>
      </c>
      <c r="D613" s="273" t="s">
        <v>509</v>
      </c>
      <c r="E613" s="277">
        <v>90</v>
      </c>
      <c r="F613" s="274">
        <v>1620000000</v>
      </c>
      <c r="G613" s="273" t="s">
        <v>494</v>
      </c>
      <c r="H613" s="275"/>
    </row>
    <row r="614" spans="1:8">
      <c r="A614" s="273">
        <v>619</v>
      </c>
      <c r="B614" s="273" t="s">
        <v>516</v>
      </c>
      <c r="C614" s="276">
        <v>38859</v>
      </c>
      <c r="D614" s="273" t="s">
        <v>509</v>
      </c>
      <c r="E614" s="277">
        <v>38</v>
      </c>
      <c r="F614" s="274">
        <v>288800000</v>
      </c>
      <c r="G614" s="273" t="s">
        <v>490</v>
      </c>
      <c r="H614" s="275"/>
    </row>
    <row r="615" spans="1:8">
      <c r="A615" s="273">
        <v>620</v>
      </c>
      <c r="B615" s="273" t="s">
        <v>518</v>
      </c>
      <c r="C615" s="276">
        <v>38265</v>
      </c>
      <c r="D615" s="273" t="s">
        <v>519</v>
      </c>
      <c r="E615" s="277">
        <v>3</v>
      </c>
      <c r="F615" s="274">
        <v>9000000</v>
      </c>
      <c r="G615" s="273" t="s">
        <v>512</v>
      </c>
      <c r="H615" s="275"/>
    </row>
    <row r="616" spans="1:8">
      <c r="A616" s="273">
        <v>621</v>
      </c>
      <c r="B616" s="273" t="s">
        <v>520</v>
      </c>
      <c r="C616" s="276">
        <v>38089</v>
      </c>
      <c r="D616" s="273" t="s">
        <v>511</v>
      </c>
      <c r="E616" s="277">
        <v>-4</v>
      </c>
      <c r="F616" s="274">
        <v>19200000</v>
      </c>
      <c r="G616" s="273" t="s">
        <v>512</v>
      </c>
      <c r="H616" s="275"/>
    </row>
    <row r="617" spans="1:8">
      <c r="A617" s="273">
        <v>622</v>
      </c>
      <c r="B617" s="273" t="s">
        <v>513</v>
      </c>
      <c r="C617" s="276">
        <v>38155</v>
      </c>
      <c r="D617" s="273" t="s">
        <v>517</v>
      </c>
      <c r="E617" s="277">
        <v>8</v>
      </c>
      <c r="F617" s="274">
        <v>32000000</v>
      </c>
      <c r="G617" s="273" t="s">
        <v>490</v>
      </c>
      <c r="H617" s="275"/>
    </row>
    <row r="618" spans="1:8">
      <c r="A618" s="273">
        <v>623</v>
      </c>
      <c r="B618" s="273" t="s">
        <v>516</v>
      </c>
      <c r="C618" s="276">
        <v>38078</v>
      </c>
      <c r="D618" s="273" t="s">
        <v>519</v>
      </c>
      <c r="E618" s="277">
        <v>-8</v>
      </c>
      <c r="F618" s="274">
        <v>64000000</v>
      </c>
      <c r="G618" s="273" t="s">
        <v>490</v>
      </c>
      <c r="H618" s="275"/>
    </row>
    <row r="619" spans="1:8">
      <c r="A619" s="273">
        <v>624</v>
      </c>
      <c r="B619" s="273" t="s">
        <v>510</v>
      </c>
      <c r="C619" s="276">
        <v>38254</v>
      </c>
      <c r="D619" s="273" t="s">
        <v>519</v>
      </c>
      <c r="E619" s="277">
        <v>72</v>
      </c>
      <c r="F619" s="274">
        <v>5184000000</v>
      </c>
      <c r="G619" s="273" t="s">
        <v>512</v>
      </c>
      <c r="H619" s="275"/>
    </row>
    <row r="620" spans="1:8">
      <c r="A620" s="273">
        <v>625</v>
      </c>
      <c r="B620" s="273" t="s">
        <v>522</v>
      </c>
      <c r="C620" s="276">
        <v>38738</v>
      </c>
      <c r="D620" s="273" t="s">
        <v>517</v>
      </c>
      <c r="E620" s="277">
        <v>83</v>
      </c>
      <c r="F620" s="274">
        <v>3444500000</v>
      </c>
      <c r="G620" s="273" t="s">
        <v>490</v>
      </c>
      <c r="H620" s="275"/>
    </row>
    <row r="621" spans="1:8">
      <c r="A621" s="273">
        <v>626</v>
      </c>
      <c r="B621" s="273" t="s">
        <v>515</v>
      </c>
      <c r="C621" s="276">
        <v>38870</v>
      </c>
      <c r="D621" s="273" t="s">
        <v>511</v>
      </c>
      <c r="E621" s="277">
        <v>12</v>
      </c>
      <c r="F621" s="274">
        <v>172800000</v>
      </c>
      <c r="G621" s="273" t="s">
        <v>490</v>
      </c>
      <c r="H621" s="275"/>
    </row>
    <row r="622" spans="1:8">
      <c r="A622" s="273">
        <v>627</v>
      </c>
      <c r="B622" s="273" t="s">
        <v>516</v>
      </c>
      <c r="C622" s="276">
        <v>38859</v>
      </c>
      <c r="D622" s="273" t="s">
        <v>511</v>
      </c>
      <c r="E622" s="277">
        <v>-8</v>
      </c>
      <c r="F622" s="274">
        <v>76800000</v>
      </c>
      <c r="G622" s="273" t="s">
        <v>494</v>
      </c>
      <c r="H622" s="275"/>
    </row>
    <row r="623" spans="1:8">
      <c r="A623" s="273">
        <v>628</v>
      </c>
      <c r="B623" s="273" t="s">
        <v>508</v>
      </c>
      <c r="C623" s="276">
        <v>38760</v>
      </c>
      <c r="D623" s="273" t="s">
        <v>517</v>
      </c>
      <c r="E623" s="277">
        <v>22</v>
      </c>
      <c r="F623" s="274">
        <v>242000000</v>
      </c>
      <c r="G623" s="273" t="s">
        <v>490</v>
      </c>
      <c r="H623" s="275"/>
    </row>
    <row r="624" spans="1:8">
      <c r="A624" s="273">
        <v>629</v>
      </c>
      <c r="B624" s="273" t="s">
        <v>518</v>
      </c>
      <c r="C624" s="276">
        <v>39024</v>
      </c>
      <c r="D624" s="273" t="s">
        <v>519</v>
      </c>
      <c r="E624" s="277">
        <v>-2</v>
      </c>
      <c r="F624" s="274">
        <v>4000000</v>
      </c>
      <c r="G624" s="273" t="s">
        <v>490</v>
      </c>
      <c r="H624" s="275"/>
    </row>
    <row r="625" spans="1:8">
      <c r="A625" s="273">
        <v>630</v>
      </c>
      <c r="B625" s="273" t="s">
        <v>510</v>
      </c>
      <c r="C625" s="276">
        <v>38727</v>
      </c>
      <c r="D625" s="273" t="s">
        <v>511</v>
      </c>
      <c r="E625" s="277">
        <v>55</v>
      </c>
      <c r="F625" s="274">
        <v>3630000000</v>
      </c>
      <c r="G625" s="273" t="s">
        <v>494</v>
      </c>
      <c r="H625" s="275"/>
    </row>
    <row r="626" spans="1:8">
      <c r="A626" s="273">
        <v>631</v>
      </c>
      <c r="B626" s="273" t="s">
        <v>522</v>
      </c>
      <c r="C626" s="276">
        <v>38892</v>
      </c>
      <c r="D626" s="273" t="s">
        <v>517</v>
      </c>
      <c r="E626" s="277">
        <v>40</v>
      </c>
      <c r="F626" s="274">
        <v>800000000</v>
      </c>
      <c r="G626" s="273" t="s">
        <v>490</v>
      </c>
      <c r="H626" s="275"/>
    </row>
    <row r="627" spans="1:8">
      <c r="A627" s="273">
        <v>632</v>
      </c>
      <c r="B627" s="273" t="s">
        <v>508</v>
      </c>
      <c r="C627" s="276">
        <v>38529</v>
      </c>
      <c r="D627" s="273" t="s">
        <v>511</v>
      </c>
      <c r="E627" s="277">
        <v>61</v>
      </c>
      <c r="F627" s="274">
        <v>4465200000</v>
      </c>
      <c r="G627" s="273" t="s">
        <v>512</v>
      </c>
      <c r="H627" s="275"/>
    </row>
    <row r="628" spans="1:8">
      <c r="A628" s="273">
        <v>633</v>
      </c>
      <c r="B628" s="273" t="s">
        <v>510</v>
      </c>
      <c r="C628" s="276">
        <v>38518</v>
      </c>
      <c r="D628" s="273" t="s">
        <v>517</v>
      </c>
      <c r="E628" s="277">
        <v>40</v>
      </c>
      <c r="F628" s="274">
        <v>800000000</v>
      </c>
      <c r="G628" s="273" t="s">
        <v>494</v>
      </c>
      <c r="H628" s="275"/>
    </row>
    <row r="629" spans="1:8">
      <c r="A629" s="273">
        <v>634</v>
      </c>
      <c r="B629" s="273" t="s">
        <v>522</v>
      </c>
      <c r="C629" s="276">
        <v>38969</v>
      </c>
      <c r="D629" s="273" t="s">
        <v>517</v>
      </c>
      <c r="E629" s="277">
        <v>31</v>
      </c>
      <c r="F629" s="274">
        <v>480500000</v>
      </c>
      <c r="G629" s="273" t="s">
        <v>512</v>
      </c>
      <c r="H629" s="275"/>
    </row>
    <row r="630" spans="1:8">
      <c r="A630" s="273">
        <v>635</v>
      </c>
      <c r="B630" s="273" t="s">
        <v>508</v>
      </c>
      <c r="C630" s="276">
        <v>38100</v>
      </c>
      <c r="D630" s="273" t="s">
        <v>519</v>
      </c>
      <c r="E630" s="277">
        <v>6</v>
      </c>
      <c r="F630" s="274">
        <v>36000000</v>
      </c>
      <c r="G630" s="273" t="s">
        <v>512</v>
      </c>
      <c r="H630" s="275"/>
    </row>
    <row r="631" spans="1:8">
      <c r="A631" s="273">
        <v>636</v>
      </c>
      <c r="B631" s="273" t="s">
        <v>510</v>
      </c>
      <c r="C631" s="276">
        <v>38650</v>
      </c>
      <c r="D631" s="273" t="s">
        <v>511</v>
      </c>
      <c r="E631" s="277">
        <v>-6</v>
      </c>
      <c r="F631" s="274">
        <v>43200000</v>
      </c>
      <c r="G631" s="273" t="s">
        <v>494</v>
      </c>
      <c r="H631" s="275"/>
    </row>
    <row r="632" spans="1:8">
      <c r="A632" s="273">
        <v>637</v>
      </c>
      <c r="B632" s="273" t="s">
        <v>510</v>
      </c>
      <c r="C632" s="276">
        <v>38540</v>
      </c>
      <c r="D632" s="273" t="s">
        <v>517</v>
      </c>
      <c r="E632" s="277">
        <v>14</v>
      </c>
      <c r="F632" s="274">
        <v>98000000</v>
      </c>
      <c r="G632" s="273" t="s">
        <v>512</v>
      </c>
      <c r="H632" s="275"/>
    </row>
    <row r="633" spans="1:8">
      <c r="A633" s="273">
        <v>638</v>
      </c>
      <c r="B633" s="273" t="s">
        <v>510</v>
      </c>
      <c r="C633" s="276">
        <v>38199</v>
      </c>
      <c r="D633" s="273" t="s">
        <v>519</v>
      </c>
      <c r="E633" s="277">
        <v>94</v>
      </c>
      <c r="F633" s="274">
        <v>8836000000</v>
      </c>
      <c r="G633" s="273" t="s">
        <v>487</v>
      </c>
      <c r="H633" s="275"/>
    </row>
    <row r="634" spans="1:8">
      <c r="A634" s="273">
        <v>639</v>
      </c>
      <c r="B634" s="273" t="s">
        <v>522</v>
      </c>
      <c r="C634" s="276">
        <v>38562</v>
      </c>
      <c r="D634" s="273" t="s">
        <v>519</v>
      </c>
      <c r="E634" s="277">
        <v>70</v>
      </c>
      <c r="F634" s="274">
        <v>4900000000</v>
      </c>
      <c r="G634" s="273" t="s">
        <v>487</v>
      </c>
      <c r="H634" s="275"/>
    </row>
    <row r="635" spans="1:8">
      <c r="A635" s="273">
        <v>640</v>
      </c>
      <c r="B635" s="273" t="s">
        <v>520</v>
      </c>
      <c r="C635" s="276">
        <v>38298</v>
      </c>
      <c r="D635" s="273" t="s">
        <v>509</v>
      </c>
      <c r="E635" s="277">
        <v>-8</v>
      </c>
      <c r="F635" s="274">
        <v>12800000</v>
      </c>
      <c r="G635" s="273" t="s">
        <v>494</v>
      </c>
      <c r="H635" s="275"/>
    </row>
    <row r="636" spans="1:8">
      <c r="A636" s="273">
        <v>641</v>
      </c>
      <c r="B636" s="273" t="s">
        <v>520</v>
      </c>
      <c r="C636" s="276">
        <v>39024</v>
      </c>
      <c r="D636" s="273" t="s">
        <v>509</v>
      </c>
      <c r="E636" s="277">
        <v>-8</v>
      </c>
      <c r="F636" s="274">
        <v>12800000</v>
      </c>
      <c r="G636" s="273" t="s">
        <v>494</v>
      </c>
      <c r="H636" s="275"/>
    </row>
    <row r="637" spans="1:8">
      <c r="A637" s="273">
        <v>642</v>
      </c>
      <c r="B637" s="273" t="s">
        <v>513</v>
      </c>
      <c r="C637" s="276">
        <v>38716</v>
      </c>
      <c r="D637" s="273" t="s">
        <v>519</v>
      </c>
      <c r="E637" s="277">
        <v>2</v>
      </c>
      <c r="F637" s="274">
        <v>4000000</v>
      </c>
      <c r="G637" s="273" t="s">
        <v>512</v>
      </c>
      <c r="H637" s="275"/>
    </row>
    <row r="638" spans="1:8">
      <c r="A638" s="273">
        <v>643</v>
      </c>
      <c r="B638" s="273" t="s">
        <v>510</v>
      </c>
      <c r="C638" s="276">
        <v>37990</v>
      </c>
      <c r="D638" s="273" t="s">
        <v>514</v>
      </c>
      <c r="E638" s="277">
        <v>10</v>
      </c>
      <c r="F638" s="274">
        <v>20000000</v>
      </c>
      <c r="G638" s="273" t="s">
        <v>494</v>
      </c>
      <c r="H638" s="275"/>
    </row>
    <row r="639" spans="1:8">
      <c r="A639" s="273">
        <v>644</v>
      </c>
      <c r="B639" s="273" t="s">
        <v>523</v>
      </c>
      <c r="C639" s="276">
        <v>38474</v>
      </c>
      <c r="D639" s="273" t="s">
        <v>517</v>
      </c>
      <c r="E639" s="277">
        <v>51</v>
      </c>
      <c r="F639" s="274">
        <v>1300500000</v>
      </c>
      <c r="G639" s="273" t="s">
        <v>494</v>
      </c>
      <c r="H639" s="275"/>
    </row>
    <row r="640" spans="1:8">
      <c r="A640" s="273">
        <v>645</v>
      </c>
      <c r="B640" s="273" t="s">
        <v>523</v>
      </c>
      <c r="C640" s="276">
        <v>38078</v>
      </c>
      <c r="D640" s="273" t="s">
        <v>517</v>
      </c>
      <c r="E640" s="277">
        <v>5</v>
      </c>
      <c r="F640" s="274">
        <v>12500000</v>
      </c>
      <c r="G640" s="273" t="s">
        <v>494</v>
      </c>
      <c r="H640" s="275"/>
    </row>
    <row r="641" spans="1:8">
      <c r="A641" s="273">
        <v>646</v>
      </c>
      <c r="B641" s="273" t="s">
        <v>520</v>
      </c>
      <c r="C641" s="276">
        <v>38870</v>
      </c>
      <c r="D641" s="273" t="s">
        <v>517</v>
      </c>
      <c r="E641" s="277">
        <v>39</v>
      </c>
      <c r="F641" s="274">
        <v>760500000</v>
      </c>
      <c r="G641" s="273" t="s">
        <v>494</v>
      </c>
      <c r="H641" s="275"/>
    </row>
    <row r="642" spans="1:8">
      <c r="A642" s="273">
        <v>647</v>
      </c>
      <c r="B642" s="273" t="s">
        <v>513</v>
      </c>
      <c r="C642" s="276">
        <v>38067</v>
      </c>
      <c r="D642" s="273" t="s">
        <v>517</v>
      </c>
      <c r="E642" s="277">
        <v>20</v>
      </c>
      <c r="F642" s="274">
        <v>200000000</v>
      </c>
      <c r="G642" s="273" t="s">
        <v>490</v>
      </c>
      <c r="H642" s="275"/>
    </row>
    <row r="643" spans="1:8">
      <c r="A643" s="273">
        <v>648</v>
      </c>
      <c r="B643" s="273" t="s">
        <v>520</v>
      </c>
      <c r="C643" s="276">
        <v>38320</v>
      </c>
      <c r="D643" s="273" t="s">
        <v>511</v>
      </c>
      <c r="E643" s="277">
        <v>29</v>
      </c>
      <c r="F643" s="274">
        <v>1009200000</v>
      </c>
      <c r="G643" s="273" t="s">
        <v>494</v>
      </c>
      <c r="H643" s="275"/>
    </row>
    <row r="644" spans="1:8">
      <c r="A644" s="273">
        <v>649</v>
      </c>
      <c r="B644" s="273" t="s">
        <v>515</v>
      </c>
      <c r="C644" s="276">
        <v>38749</v>
      </c>
      <c r="D644" s="273" t="s">
        <v>511</v>
      </c>
      <c r="E644" s="277">
        <v>43</v>
      </c>
      <c r="F644" s="274">
        <v>2218800000</v>
      </c>
      <c r="G644" s="273" t="s">
        <v>512</v>
      </c>
      <c r="H644" s="275"/>
    </row>
    <row r="645" spans="1:8">
      <c r="A645" s="273">
        <v>650</v>
      </c>
      <c r="B645" s="273" t="s">
        <v>513</v>
      </c>
      <c r="C645" s="276">
        <v>38232</v>
      </c>
      <c r="D645" s="273" t="s">
        <v>519</v>
      </c>
      <c r="E645" s="277">
        <v>40</v>
      </c>
      <c r="F645" s="274">
        <v>1600000000</v>
      </c>
      <c r="G645" s="273" t="s">
        <v>512</v>
      </c>
      <c r="H645" s="275"/>
    </row>
    <row r="646" spans="1:8">
      <c r="A646" s="273">
        <v>651</v>
      </c>
      <c r="B646" s="273" t="s">
        <v>520</v>
      </c>
      <c r="C646" s="276">
        <v>38760</v>
      </c>
      <c r="D646" s="273" t="s">
        <v>511</v>
      </c>
      <c r="E646" s="277">
        <v>36</v>
      </c>
      <c r="F646" s="274">
        <v>1555200000</v>
      </c>
      <c r="G646" s="273" t="s">
        <v>494</v>
      </c>
      <c r="H646" s="275"/>
    </row>
    <row r="647" spans="1:8">
      <c r="A647" s="273">
        <v>652</v>
      </c>
      <c r="B647" s="273" t="s">
        <v>520</v>
      </c>
      <c r="C647" s="276">
        <v>38375</v>
      </c>
      <c r="D647" s="273" t="s">
        <v>517</v>
      </c>
      <c r="E647" s="277">
        <v>88</v>
      </c>
      <c r="F647" s="274">
        <v>3872000000</v>
      </c>
      <c r="G647" s="273" t="s">
        <v>494</v>
      </c>
      <c r="H647" s="275"/>
    </row>
    <row r="648" spans="1:8">
      <c r="A648" s="273">
        <v>653</v>
      </c>
      <c r="B648" s="273" t="s">
        <v>508</v>
      </c>
      <c r="C648" s="276">
        <v>38386</v>
      </c>
      <c r="D648" s="273" t="s">
        <v>519</v>
      </c>
      <c r="E648" s="277">
        <v>55</v>
      </c>
      <c r="F648" s="274">
        <v>3025000000</v>
      </c>
      <c r="G648" s="273" t="s">
        <v>494</v>
      </c>
      <c r="H648" s="275"/>
    </row>
    <row r="649" spans="1:8">
      <c r="A649" s="273">
        <v>654</v>
      </c>
      <c r="B649" s="273" t="s">
        <v>522</v>
      </c>
      <c r="C649" s="276">
        <v>38342</v>
      </c>
      <c r="D649" s="273" t="s">
        <v>517</v>
      </c>
      <c r="E649" s="277">
        <v>65</v>
      </c>
      <c r="F649" s="274">
        <v>2112500000</v>
      </c>
      <c r="G649" s="273" t="s">
        <v>490</v>
      </c>
      <c r="H649" s="275"/>
    </row>
    <row r="650" spans="1:8">
      <c r="A650" s="273">
        <v>655</v>
      </c>
      <c r="B650" s="273" t="s">
        <v>522</v>
      </c>
      <c r="C650" s="276">
        <v>38540</v>
      </c>
      <c r="D650" s="273" t="s">
        <v>509</v>
      </c>
      <c r="E650" s="277">
        <v>6</v>
      </c>
      <c r="F650" s="274">
        <v>7200000</v>
      </c>
      <c r="G650" s="273" t="s">
        <v>490</v>
      </c>
      <c r="H650" s="275"/>
    </row>
    <row r="651" spans="1:8">
      <c r="A651" s="273">
        <v>656</v>
      </c>
      <c r="B651" s="273" t="s">
        <v>523</v>
      </c>
      <c r="C651" s="276">
        <v>38859</v>
      </c>
      <c r="D651" s="273" t="s">
        <v>511</v>
      </c>
      <c r="E651" s="277">
        <v>-1</v>
      </c>
      <c r="F651" s="274">
        <v>1200000</v>
      </c>
      <c r="G651" s="273" t="s">
        <v>512</v>
      </c>
      <c r="H651" s="275"/>
    </row>
    <row r="652" spans="1:8">
      <c r="A652" s="273">
        <v>657</v>
      </c>
      <c r="B652" s="273" t="s">
        <v>522</v>
      </c>
      <c r="C652" s="276">
        <v>38980</v>
      </c>
      <c r="D652" s="273" t="s">
        <v>511</v>
      </c>
      <c r="E652" s="277">
        <v>32</v>
      </c>
      <c r="F652" s="274">
        <v>1228800000</v>
      </c>
      <c r="G652" s="273" t="s">
        <v>494</v>
      </c>
      <c r="H652" s="275"/>
    </row>
    <row r="653" spans="1:8">
      <c r="A653" s="273">
        <v>658</v>
      </c>
      <c r="B653" s="273" t="s">
        <v>510</v>
      </c>
      <c r="C653" s="276">
        <v>38738</v>
      </c>
      <c r="D653" s="273" t="s">
        <v>519</v>
      </c>
      <c r="E653" s="277">
        <v>17</v>
      </c>
      <c r="F653" s="274">
        <v>289000000</v>
      </c>
      <c r="G653" s="273" t="s">
        <v>494</v>
      </c>
      <c r="H653" s="275"/>
    </row>
    <row r="654" spans="1:8">
      <c r="A654" s="273">
        <v>659</v>
      </c>
      <c r="B654" s="273" t="s">
        <v>515</v>
      </c>
      <c r="C654" s="276">
        <v>38177</v>
      </c>
      <c r="D654" s="273" t="s">
        <v>517</v>
      </c>
      <c r="E654" s="277">
        <v>25</v>
      </c>
      <c r="F654" s="274">
        <v>312500000</v>
      </c>
      <c r="G654" s="273" t="s">
        <v>487</v>
      </c>
      <c r="H654" s="275"/>
    </row>
    <row r="655" spans="1:8">
      <c r="A655" s="273">
        <v>660</v>
      </c>
      <c r="B655" s="273" t="s">
        <v>515</v>
      </c>
      <c r="C655" s="276">
        <v>38441</v>
      </c>
      <c r="D655" s="273" t="s">
        <v>517</v>
      </c>
      <c r="E655" s="277">
        <v>11</v>
      </c>
      <c r="F655" s="274">
        <v>60500000</v>
      </c>
      <c r="G655" s="273" t="s">
        <v>487</v>
      </c>
      <c r="H655" s="275"/>
    </row>
    <row r="656" spans="1:8">
      <c r="A656" s="273">
        <v>661</v>
      </c>
      <c r="B656" s="273" t="s">
        <v>515</v>
      </c>
      <c r="C656" s="276">
        <v>38034</v>
      </c>
      <c r="D656" s="273" t="s">
        <v>519</v>
      </c>
      <c r="E656" s="277">
        <v>51</v>
      </c>
      <c r="F656" s="274">
        <v>2601000000</v>
      </c>
      <c r="G656" s="273" t="s">
        <v>494</v>
      </c>
      <c r="H656" s="275"/>
    </row>
    <row r="657" spans="1:8">
      <c r="A657" s="273">
        <v>662</v>
      </c>
      <c r="B657" s="273" t="s">
        <v>520</v>
      </c>
      <c r="C657" s="276">
        <v>39024</v>
      </c>
      <c r="D657" s="273" t="s">
        <v>514</v>
      </c>
      <c r="E657" s="277">
        <v>25</v>
      </c>
      <c r="F657" s="274">
        <v>125000000</v>
      </c>
      <c r="G657" s="273" t="s">
        <v>490</v>
      </c>
      <c r="H657" s="275"/>
    </row>
    <row r="658" spans="1:8">
      <c r="A658" s="273">
        <v>663</v>
      </c>
      <c r="B658" s="273" t="s">
        <v>510</v>
      </c>
      <c r="C658" s="276">
        <v>39035</v>
      </c>
      <c r="D658" s="273" t="s">
        <v>517</v>
      </c>
      <c r="E658" s="277">
        <v>27</v>
      </c>
      <c r="F658" s="274">
        <v>364500000</v>
      </c>
      <c r="G658" s="273" t="s">
        <v>487</v>
      </c>
      <c r="H658" s="275"/>
    </row>
    <row r="659" spans="1:8">
      <c r="A659" s="273">
        <v>664</v>
      </c>
      <c r="B659" s="273" t="s">
        <v>508</v>
      </c>
      <c r="C659" s="276">
        <v>38518</v>
      </c>
      <c r="D659" s="273" t="s">
        <v>509</v>
      </c>
      <c r="E659" s="277">
        <v>38</v>
      </c>
      <c r="F659" s="274">
        <v>288800000</v>
      </c>
      <c r="G659" s="273" t="s">
        <v>490</v>
      </c>
      <c r="H659" s="275"/>
    </row>
    <row r="660" spans="1:8">
      <c r="A660" s="273">
        <v>665</v>
      </c>
      <c r="B660" s="273" t="s">
        <v>518</v>
      </c>
      <c r="C660" s="276">
        <v>38980</v>
      </c>
      <c r="D660" s="273" t="s">
        <v>511</v>
      </c>
      <c r="E660" s="277">
        <v>27</v>
      </c>
      <c r="F660" s="274">
        <v>874800000</v>
      </c>
      <c r="G660" s="273" t="s">
        <v>512</v>
      </c>
      <c r="H660" s="275"/>
    </row>
    <row r="661" spans="1:8">
      <c r="A661" s="273">
        <v>666</v>
      </c>
      <c r="B661" s="273" t="s">
        <v>522</v>
      </c>
      <c r="C661" s="276">
        <v>38881</v>
      </c>
      <c r="D661" s="273" t="s">
        <v>517</v>
      </c>
      <c r="E661" s="277">
        <v>59</v>
      </c>
      <c r="F661" s="274">
        <v>1740500000</v>
      </c>
      <c r="G661" s="273" t="s">
        <v>490</v>
      </c>
      <c r="H661" s="275"/>
    </row>
    <row r="662" spans="1:8">
      <c r="A662" s="273">
        <v>667</v>
      </c>
      <c r="B662" s="273" t="s">
        <v>523</v>
      </c>
      <c r="C662" s="276">
        <v>38760</v>
      </c>
      <c r="D662" s="273" t="s">
        <v>511</v>
      </c>
      <c r="E662" s="277">
        <v>73</v>
      </c>
      <c r="F662" s="274">
        <v>6394800000</v>
      </c>
      <c r="G662" s="273" t="s">
        <v>490</v>
      </c>
      <c r="H662" s="275"/>
    </row>
    <row r="663" spans="1:8">
      <c r="A663" s="273">
        <v>668</v>
      </c>
      <c r="B663" s="273" t="s">
        <v>516</v>
      </c>
      <c r="C663" s="276">
        <v>38595</v>
      </c>
      <c r="D663" s="273" t="s">
        <v>517</v>
      </c>
      <c r="E663" s="277">
        <v>43</v>
      </c>
      <c r="F663" s="274">
        <v>924500000</v>
      </c>
      <c r="G663" s="273" t="s">
        <v>512</v>
      </c>
      <c r="H663" s="275"/>
    </row>
    <row r="664" spans="1:8">
      <c r="A664" s="273">
        <v>669</v>
      </c>
      <c r="B664" s="273" t="s">
        <v>518</v>
      </c>
      <c r="C664" s="276">
        <v>38903</v>
      </c>
      <c r="D664" s="273" t="s">
        <v>519</v>
      </c>
      <c r="E664" s="277">
        <v>51</v>
      </c>
      <c r="F664" s="274">
        <v>2601000000</v>
      </c>
      <c r="G664" s="273" t="s">
        <v>490</v>
      </c>
      <c r="H664" s="275"/>
    </row>
    <row r="665" spans="1:8">
      <c r="A665" s="273">
        <v>670</v>
      </c>
      <c r="B665" s="273" t="s">
        <v>508</v>
      </c>
      <c r="C665" s="276">
        <v>38243</v>
      </c>
      <c r="D665" s="273" t="s">
        <v>509</v>
      </c>
      <c r="E665" s="277">
        <v>32</v>
      </c>
      <c r="F665" s="274">
        <v>204800000</v>
      </c>
      <c r="G665" s="273" t="s">
        <v>512</v>
      </c>
      <c r="H665" s="275"/>
    </row>
    <row r="666" spans="1:8">
      <c r="A666" s="273">
        <v>671</v>
      </c>
      <c r="B666" s="273" t="s">
        <v>515</v>
      </c>
      <c r="C666" s="276">
        <v>38815</v>
      </c>
      <c r="D666" s="273" t="s">
        <v>509</v>
      </c>
      <c r="E666" s="277">
        <v>89</v>
      </c>
      <c r="F666" s="274">
        <v>1584200000</v>
      </c>
      <c r="G666" s="273" t="s">
        <v>512</v>
      </c>
      <c r="H666" s="275"/>
    </row>
    <row r="667" spans="1:8">
      <c r="A667" s="273">
        <v>672</v>
      </c>
      <c r="B667" s="273" t="s">
        <v>522</v>
      </c>
      <c r="C667" s="276">
        <v>38683</v>
      </c>
      <c r="D667" s="273" t="s">
        <v>519</v>
      </c>
      <c r="E667" s="277">
        <v>-1</v>
      </c>
      <c r="F667" s="274">
        <v>1000000</v>
      </c>
      <c r="G667" s="273" t="s">
        <v>487</v>
      </c>
      <c r="H667" s="275"/>
    </row>
    <row r="668" spans="1:8">
      <c r="A668" s="273">
        <v>673</v>
      </c>
      <c r="B668" s="273" t="s">
        <v>510</v>
      </c>
      <c r="C668" s="276">
        <v>38793</v>
      </c>
      <c r="D668" s="273" t="s">
        <v>517</v>
      </c>
      <c r="E668" s="277">
        <v>26</v>
      </c>
      <c r="F668" s="274">
        <v>338000000</v>
      </c>
      <c r="G668" s="273" t="s">
        <v>487</v>
      </c>
      <c r="H668" s="275"/>
    </row>
    <row r="669" spans="1:8">
      <c r="A669" s="273">
        <v>674</v>
      </c>
      <c r="B669" s="273" t="s">
        <v>522</v>
      </c>
      <c r="C669" s="276">
        <v>38408</v>
      </c>
      <c r="D669" s="273" t="s">
        <v>511</v>
      </c>
      <c r="E669" s="277">
        <v>56</v>
      </c>
      <c r="F669" s="274">
        <v>3763200000</v>
      </c>
      <c r="G669" s="273" t="s">
        <v>512</v>
      </c>
      <c r="H669" s="275"/>
    </row>
    <row r="670" spans="1:8">
      <c r="A670" s="273">
        <v>675</v>
      </c>
      <c r="B670" s="273" t="s">
        <v>508</v>
      </c>
      <c r="C670" s="276">
        <v>38221</v>
      </c>
      <c r="D670" s="273" t="s">
        <v>509</v>
      </c>
      <c r="E670" s="277">
        <v>10</v>
      </c>
      <c r="F670" s="274">
        <v>20000000</v>
      </c>
      <c r="G670" s="273" t="s">
        <v>512</v>
      </c>
      <c r="H670" s="275"/>
    </row>
    <row r="671" spans="1:8">
      <c r="A671" s="273">
        <v>676</v>
      </c>
      <c r="B671" s="273" t="s">
        <v>510</v>
      </c>
      <c r="C671" s="276">
        <v>38023</v>
      </c>
      <c r="D671" s="273" t="s">
        <v>514</v>
      </c>
      <c r="E671" s="277">
        <v>8</v>
      </c>
      <c r="F671" s="274">
        <v>12800000</v>
      </c>
      <c r="G671" s="273" t="s">
        <v>487</v>
      </c>
      <c r="H671" s="275"/>
    </row>
    <row r="672" spans="1:8">
      <c r="A672" s="273">
        <v>677</v>
      </c>
      <c r="B672" s="273" t="s">
        <v>516</v>
      </c>
      <c r="C672" s="276">
        <v>38474</v>
      </c>
      <c r="D672" s="273" t="s">
        <v>517</v>
      </c>
      <c r="E672" s="277">
        <v>75</v>
      </c>
      <c r="F672" s="274">
        <v>2812500000</v>
      </c>
      <c r="G672" s="273" t="s">
        <v>494</v>
      </c>
      <c r="H672" s="275"/>
    </row>
    <row r="673" spans="1:8">
      <c r="A673" s="273">
        <v>678</v>
      </c>
      <c r="B673" s="273" t="s">
        <v>522</v>
      </c>
      <c r="C673" s="276">
        <v>38386</v>
      </c>
      <c r="D673" s="273" t="s">
        <v>511</v>
      </c>
      <c r="E673" s="277">
        <v>79</v>
      </c>
      <c r="F673" s="274">
        <v>7489200000</v>
      </c>
      <c r="G673" s="273" t="s">
        <v>487</v>
      </c>
      <c r="H673" s="275"/>
    </row>
    <row r="674" spans="1:8">
      <c r="A674" s="273">
        <v>679</v>
      </c>
      <c r="B674" s="273" t="s">
        <v>516</v>
      </c>
      <c r="C674" s="276">
        <v>38485</v>
      </c>
      <c r="D674" s="273" t="s">
        <v>511</v>
      </c>
      <c r="E674" s="277">
        <v>25</v>
      </c>
      <c r="F674" s="274">
        <v>750000000</v>
      </c>
      <c r="G674" s="273" t="s">
        <v>494</v>
      </c>
      <c r="H674" s="275"/>
    </row>
    <row r="675" spans="1:8">
      <c r="A675" s="273">
        <v>680</v>
      </c>
      <c r="B675" s="273" t="s">
        <v>518</v>
      </c>
      <c r="C675" s="276">
        <v>39002</v>
      </c>
      <c r="D675" s="273" t="s">
        <v>509</v>
      </c>
      <c r="E675" s="277">
        <v>22</v>
      </c>
      <c r="F675" s="274">
        <v>96800000</v>
      </c>
      <c r="G675" s="273" t="s">
        <v>487</v>
      </c>
      <c r="H675" s="275"/>
    </row>
    <row r="676" spans="1:8">
      <c r="A676" s="273">
        <v>681</v>
      </c>
      <c r="B676" s="273" t="s">
        <v>508</v>
      </c>
      <c r="C676" s="276">
        <v>38243</v>
      </c>
      <c r="D676" s="273" t="s">
        <v>514</v>
      </c>
      <c r="E676" s="277">
        <v>88</v>
      </c>
      <c r="F676" s="274">
        <v>1548800000</v>
      </c>
      <c r="G676" s="273" t="s">
        <v>490</v>
      </c>
      <c r="H676" s="275"/>
    </row>
    <row r="677" spans="1:8">
      <c r="A677" s="273">
        <v>682</v>
      </c>
      <c r="B677" s="273" t="s">
        <v>520</v>
      </c>
      <c r="C677" s="276">
        <v>38298</v>
      </c>
      <c r="D677" s="273" t="s">
        <v>511</v>
      </c>
      <c r="E677" s="277">
        <v>94</v>
      </c>
      <c r="F677" s="274">
        <v>10603200000</v>
      </c>
      <c r="G677" s="273" t="s">
        <v>512</v>
      </c>
      <c r="H677" s="275"/>
    </row>
    <row r="678" spans="1:8">
      <c r="A678" s="273">
        <v>683</v>
      </c>
      <c r="B678" s="273" t="s">
        <v>522</v>
      </c>
      <c r="C678" s="276">
        <v>38628</v>
      </c>
      <c r="D678" s="273" t="s">
        <v>519</v>
      </c>
      <c r="E678" s="277">
        <v>58</v>
      </c>
      <c r="F678" s="274">
        <v>3364000000</v>
      </c>
      <c r="G678" s="273" t="s">
        <v>494</v>
      </c>
      <c r="H678" s="275"/>
    </row>
    <row r="679" spans="1:8">
      <c r="A679" s="273">
        <v>684</v>
      </c>
      <c r="B679" s="273" t="s">
        <v>520</v>
      </c>
      <c r="C679" s="276">
        <v>38507</v>
      </c>
      <c r="D679" s="273" t="s">
        <v>509</v>
      </c>
      <c r="E679" s="277">
        <v>66</v>
      </c>
      <c r="F679" s="274">
        <v>871200000</v>
      </c>
      <c r="G679" s="273" t="s">
        <v>494</v>
      </c>
      <c r="H679" s="275"/>
    </row>
    <row r="680" spans="1:8">
      <c r="A680" s="273">
        <v>685</v>
      </c>
      <c r="B680" s="273" t="s">
        <v>522</v>
      </c>
      <c r="C680" s="276">
        <v>38936</v>
      </c>
      <c r="D680" s="273" t="s">
        <v>517</v>
      </c>
      <c r="E680" s="277">
        <v>82</v>
      </c>
      <c r="F680" s="274">
        <v>3362000000</v>
      </c>
      <c r="G680" s="273" t="s">
        <v>490</v>
      </c>
      <c r="H680" s="275"/>
    </row>
    <row r="681" spans="1:8">
      <c r="A681" s="273">
        <v>686</v>
      </c>
      <c r="B681" s="273" t="s">
        <v>510</v>
      </c>
      <c r="C681" s="276">
        <v>38991</v>
      </c>
      <c r="D681" s="273" t="s">
        <v>511</v>
      </c>
      <c r="E681" s="277">
        <v>94</v>
      </c>
      <c r="F681" s="274">
        <v>10603200000</v>
      </c>
      <c r="G681" s="273" t="s">
        <v>494</v>
      </c>
      <c r="H681" s="275"/>
    </row>
    <row r="682" spans="1:8">
      <c r="A682" s="273">
        <v>687</v>
      </c>
      <c r="B682" s="273" t="s">
        <v>513</v>
      </c>
      <c r="C682" s="276">
        <v>39079</v>
      </c>
      <c r="D682" s="273" t="s">
        <v>509</v>
      </c>
      <c r="E682" s="277">
        <v>27</v>
      </c>
      <c r="F682" s="274">
        <v>145800000</v>
      </c>
      <c r="G682" s="273" t="s">
        <v>490</v>
      </c>
      <c r="H682" s="275"/>
    </row>
    <row r="683" spans="1:8">
      <c r="A683" s="273">
        <v>688</v>
      </c>
      <c r="B683" s="273" t="s">
        <v>508</v>
      </c>
      <c r="C683" s="276">
        <v>38089</v>
      </c>
      <c r="D683" s="273" t="s">
        <v>514</v>
      </c>
      <c r="E683" s="277">
        <v>56</v>
      </c>
      <c r="F683" s="274">
        <v>627200000</v>
      </c>
      <c r="G683" s="273" t="s">
        <v>512</v>
      </c>
      <c r="H683" s="275"/>
    </row>
    <row r="684" spans="1:8">
      <c r="A684" s="273">
        <v>689</v>
      </c>
      <c r="B684" s="273" t="s">
        <v>520</v>
      </c>
      <c r="C684" s="276">
        <v>38826</v>
      </c>
      <c r="D684" s="273" t="s">
        <v>519</v>
      </c>
      <c r="E684" s="277">
        <v>82</v>
      </c>
      <c r="F684" s="274">
        <v>6724000000</v>
      </c>
      <c r="G684" s="273" t="s">
        <v>494</v>
      </c>
      <c r="H684" s="275"/>
    </row>
    <row r="685" spans="1:8">
      <c r="A685" s="273">
        <v>690</v>
      </c>
      <c r="B685" s="273" t="s">
        <v>520</v>
      </c>
      <c r="C685" s="276">
        <v>38606</v>
      </c>
      <c r="D685" s="273" t="s">
        <v>519</v>
      </c>
      <c r="E685" s="277">
        <v>7</v>
      </c>
      <c r="F685" s="274">
        <v>49000000</v>
      </c>
      <c r="G685" s="273" t="s">
        <v>494</v>
      </c>
      <c r="H685" s="275"/>
    </row>
    <row r="686" spans="1:8">
      <c r="A686" s="273">
        <v>691</v>
      </c>
      <c r="B686" s="273" t="s">
        <v>508</v>
      </c>
      <c r="C686" s="276">
        <v>38727</v>
      </c>
      <c r="D686" s="273" t="s">
        <v>509</v>
      </c>
      <c r="E686" s="277">
        <v>25</v>
      </c>
      <c r="F686" s="274">
        <v>125000000</v>
      </c>
      <c r="G686" s="273" t="s">
        <v>490</v>
      </c>
      <c r="H686" s="275"/>
    </row>
    <row r="687" spans="1:8">
      <c r="A687" s="273">
        <v>692</v>
      </c>
      <c r="B687" s="273" t="s">
        <v>513</v>
      </c>
      <c r="C687" s="276">
        <v>39079</v>
      </c>
      <c r="D687" s="273" t="s">
        <v>511</v>
      </c>
      <c r="E687" s="277">
        <v>15</v>
      </c>
      <c r="F687" s="274">
        <v>270000000</v>
      </c>
      <c r="G687" s="273" t="s">
        <v>494</v>
      </c>
      <c r="H687" s="275"/>
    </row>
    <row r="688" spans="1:8">
      <c r="A688" s="273">
        <v>693</v>
      </c>
      <c r="B688" s="273" t="s">
        <v>522</v>
      </c>
      <c r="C688" s="276">
        <v>38265</v>
      </c>
      <c r="D688" s="273" t="s">
        <v>511</v>
      </c>
      <c r="E688" s="277">
        <v>39</v>
      </c>
      <c r="F688" s="274">
        <v>1825200000</v>
      </c>
      <c r="G688" s="273" t="s">
        <v>494</v>
      </c>
      <c r="H688" s="275"/>
    </row>
    <row r="689" spans="1:8">
      <c r="A689" s="273">
        <v>694</v>
      </c>
      <c r="B689" s="273" t="s">
        <v>508</v>
      </c>
      <c r="C689" s="276">
        <v>38628</v>
      </c>
      <c r="D689" s="273" t="s">
        <v>509</v>
      </c>
      <c r="E689" s="277">
        <v>22</v>
      </c>
      <c r="F689" s="274">
        <v>96800000</v>
      </c>
      <c r="G689" s="273" t="s">
        <v>512</v>
      </c>
      <c r="H689" s="275"/>
    </row>
    <row r="690" spans="1:8">
      <c r="A690" s="273">
        <v>695</v>
      </c>
      <c r="B690" s="273" t="s">
        <v>515</v>
      </c>
      <c r="C690" s="276">
        <v>38430</v>
      </c>
      <c r="D690" s="273" t="s">
        <v>514</v>
      </c>
      <c r="E690" s="277">
        <v>0</v>
      </c>
      <c r="F690" s="274">
        <v>0</v>
      </c>
      <c r="G690" s="273" t="s">
        <v>490</v>
      </c>
      <c r="H690" s="275"/>
    </row>
    <row r="691" spans="1:8">
      <c r="A691" s="273">
        <v>696</v>
      </c>
      <c r="B691" s="273" t="s">
        <v>508</v>
      </c>
      <c r="C691" s="276">
        <v>38188</v>
      </c>
      <c r="D691" s="273" t="s">
        <v>519</v>
      </c>
      <c r="E691" s="277">
        <v>47</v>
      </c>
      <c r="F691" s="274">
        <v>2209000000</v>
      </c>
      <c r="G691" s="273" t="s">
        <v>494</v>
      </c>
      <c r="H691" s="275"/>
    </row>
    <row r="692" spans="1:8">
      <c r="A692" s="273">
        <v>697</v>
      </c>
      <c r="B692" s="273" t="s">
        <v>522</v>
      </c>
      <c r="C692" s="276">
        <v>38782</v>
      </c>
      <c r="D692" s="273" t="s">
        <v>514</v>
      </c>
      <c r="E692" s="277">
        <v>36</v>
      </c>
      <c r="F692" s="274">
        <v>259200000</v>
      </c>
      <c r="G692" s="273" t="s">
        <v>487</v>
      </c>
      <c r="H692" s="275"/>
    </row>
    <row r="693" spans="1:8">
      <c r="A693" s="273">
        <v>698</v>
      </c>
      <c r="B693" s="273" t="s">
        <v>522</v>
      </c>
      <c r="C693" s="276">
        <v>38243</v>
      </c>
      <c r="D693" s="273" t="s">
        <v>517</v>
      </c>
      <c r="E693" s="277">
        <v>46</v>
      </c>
      <c r="F693" s="274">
        <v>1058000000</v>
      </c>
      <c r="G693" s="273" t="s">
        <v>490</v>
      </c>
      <c r="H693" s="275"/>
    </row>
    <row r="694" spans="1:8">
      <c r="A694" s="273">
        <v>699</v>
      </c>
      <c r="B694" s="273" t="s">
        <v>520</v>
      </c>
      <c r="C694" s="276">
        <v>38837</v>
      </c>
      <c r="D694" s="273" t="s">
        <v>517</v>
      </c>
      <c r="E694" s="277">
        <v>84</v>
      </c>
      <c r="F694" s="274">
        <v>3528000000</v>
      </c>
      <c r="G694" s="273" t="s">
        <v>487</v>
      </c>
      <c r="H694" s="275"/>
    </row>
    <row r="695" spans="1:8">
      <c r="A695" s="273">
        <v>700</v>
      </c>
      <c r="B695" s="273" t="s">
        <v>518</v>
      </c>
      <c r="C695" s="276">
        <v>38067</v>
      </c>
      <c r="D695" s="273" t="s">
        <v>509</v>
      </c>
      <c r="E695" s="277">
        <v>38</v>
      </c>
      <c r="F695" s="274">
        <v>288800000</v>
      </c>
      <c r="G695" s="273" t="s">
        <v>487</v>
      </c>
      <c r="H695" s="275"/>
    </row>
    <row r="696" spans="1:8">
      <c r="A696" s="273">
        <v>701</v>
      </c>
      <c r="B696" s="273" t="s">
        <v>508</v>
      </c>
      <c r="C696" s="276">
        <v>38133</v>
      </c>
      <c r="D696" s="273" t="s">
        <v>509</v>
      </c>
      <c r="E696" s="277">
        <v>13</v>
      </c>
      <c r="F696" s="274">
        <v>33800000</v>
      </c>
      <c r="G696" s="273" t="s">
        <v>487</v>
      </c>
      <c r="H696" s="275"/>
    </row>
    <row r="697" spans="1:8">
      <c r="A697" s="273">
        <v>702</v>
      </c>
      <c r="B697" s="273" t="s">
        <v>520</v>
      </c>
      <c r="C697" s="276">
        <v>38826</v>
      </c>
      <c r="D697" s="273" t="s">
        <v>511</v>
      </c>
      <c r="E697" s="277">
        <v>40</v>
      </c>
      <c r="F697" s="274">
        <v>1920000000</v>
      </c>
      <c r="G697" s="273" t="s">
        <v>512</v>
      </c>
      <c r="H697" s="275"/>
    </row>
    <row r="698" spans="1:8">
      <c r="A698" s="273">
        <v>703</v>
      </c>
      <c r="B698" s="273" t="s">
        <v>516</v>
      </c>
      <c r="C698" s="276">
        <v>38155</v>
      </c>
      <c r="D698" s="273" t="s">
        <v>514</v>
      </c>
      <c r="E698" s="277">
        <v>46</v>
      </c>
      <c r="F698" s="274">
        <v>423200000</v>
      </c>
      <c r="G698" s="273" t="s">
        <v>512</v>
      </c>
      <c r="H698" s="275"/>
    </row>
    <row r="699" spans="1:8">
      <c r="A699" s="273">
        <v>704</v>
      </c>
      <c r="B699" s="273" t="s">
        <v>523</v>
      </c>
      <c r="C699" s="276">
        <v>38199</v>
      </c>
      <c r="D699" s="273" t="s">
        <v>517</v>
      </c>
      <c r="E699" s="277">
        <v>11</v>
      </c>
      <c r="F699" s="274">
        <v>60500000</v>
      </c>
      <c r="G699" s="273" t="s">
        <v>487</v>
      </c>
      <c r="H699" s="275"/>
    </row>
    <row r="700" spans="1:8">
      <c r="A700" s="273">
        <v>705</v>
      </c>
      <c r="B700" s="273" t="s">
        <v>513</v>
      </c>
      <c r="C700" s="276">
        <v>38518</v>
      </c>
      <c r="D700" s="273" t="s">
        <v>509</v>
      </c>
      <c r="E700" s="277">
        <v>-1</v>
      </c>
      <c r="F700" s="274">
        <v>200000</v>
      </c>
      <c r="G700" s="273" t="s">
        <v>490</v>
      </c>
      <c r="H700" s="275"/>
    </row>
    <row r="701" spans="1:8">
      <c r="A701" s="273">
        <v>706</v>
      </c>
      <c r="B701" s="273" t="s">
        <v>513</v>
      </c>
      <c r="C701" s="276">
        <v>38056</v>
      </c>
      <c r="D701" s="273" t="s">
        <v>509</v>
      </c>
      <c r="E701" s="277">
        <v>32</v>
      </c>
      <c r="F701" s="274">
        <v>204800000</v>
      </c>
      <c r="G701" s="273" t="s">
        <v>487</v>
      </c>
      <c r="H701" s="275"/>
    </row>
    <row r="702" spans="1:8">
      <c r="A702" s="273">
        <v>707</v>
      </c>
      <c r="B702" s="273" t="s">
        <v>523</v>
      </c>
      <c r="C702" s="276">
        <v>38001</v>
      </c>
      <c r="D702" s="273" t="s">
        <v>511</v>
      </c>
      <c r="E702" s="277">
        <v>78</v>
      </c>
      <c r="F702" s="274">
        <v>7300800000</v>
      </c>
      <c r="G702" s="273" t="s">
        <v>512</v>
      </c>
      <c r="H702" s="275"/>
    </row>
    <row r="703" spans="1:8">
      <c r="A703" s="273">
        <v>708</v>
      </c>
      <c r="B703" s="273" t="s">
        <v>513</v>
      </c>
      <c r="C703" s="276">
        <v>38375</v>
      </c>
      <c r="D703" s="273" t="s">
        <v>514</v>
      </c>
      <c r="E703" s="277">
        <v>71</v>
      </c>
      <c r="F703" s="274">
        <v>1008200000</v>
      </c>
      <c r="G703" s="273" t="s">
        <v>487</v>
      </c>
      <c r="H703" s="275"/>
    </row>
    <row r="704" spans="1:8">
      <c r="A704" s="273">
        <v>709</v>
      </c>
      <c r="B704" s="273" t="s">
        <v>516</v>
      </c>
      <c r="C704" s="276">
        <v>38100</v>
      </c>
      <c r="D704" s="273" t="s">
        <v>509</v>
      </c>
      <c r="E704" s="277">
        <v>36</v>
      </c>
      <c r="F704" s="274">
        <v>259200000</v>
      </c>
      <c r="G704" s="273" t="s">
        <v>512</v>
      </c>
      <c r="H704" s="275"/>
    </row>
    <row r="705" spans="1:8">
      <c r="A705" s="273">
        <v>710</v>
      </c>
      <c r="B705" s="273" t="s">
        <v>522</v>
      </c>
      <c r="C705" s="276">
        <v>38221</v>
      </c>
      <c r="D705" s="273" t="s">
        <v>519</v>
      </c>
      <c r="E705" s="277">
        <v>79</v>
      </c>
      <c r="F705" s="274">
        <v>6241000000</v>
      </c>
      <c r="G705" s="273" t="s">
        <v>490</v>
      </c>
      <c r="H705" s="275"/>
    </row>
    <row r="706" spans="1:8">
      <c r="A706" s="273">
        <v>711</v>
      </c>
      <c r="B706" s="273" t="s">
        <v>513</v>
      </c>
      <c r="C706" s="276">
        <v>38573</v>
      </c>
      <c r="D706" s="273" t="s">
        <v>514</v>
      </c>
      <c r="E706" s="277">
        <v>92</v>
      </c>
      <c r="F706" s="274">
        <v>1692800000</v>
      </c>
      <c r="G706" s="273" t="s">
        <v>490</v>
      </c>
      <c r="H706" s="275"/>
    </row>
    <row r="707" spans="1:8">
      <c r="A707" s="273">
        <v>712</v>
      </c>
      <c r="B707" s="273" t="s">
        <v>510</v>
      </c>
      <c r="C707" s="276">
        <v>38001</v>
      </c>
      <c r="D707" s="273" t="s">
        <v>511</v>
      </c>
      <c r="E707" s="277">
        <v>38</v>
      </c>
      <c r="F707" s="274">
        <v>1732800000</v>
      </c>
      <c r="G707" s="273" t="s">
        <v>512</v>
      </c>
      <c r="H707" s="275"/>
    </row>
    <row r="708" spans="1:8">
      <c r="A708" s="273">
        <v>713</v>
      </c>
      <c r="B708" s="273" t="s">
        <v>508</v>
      </c>
      <c r="C708" s="276">
        <v>39057</v>
      </c>
      <c r="D708" s="273" t="s">
        <v>519</v>
      </c>
      <c r="E708" s="277">
        <v>50</v>
      </c>
      <c r="F708" s="274">
        <v>2500000000</v>
      </c>
      <c r="G708" s="273" t="s">
        <v>487</v>
      </c>
      <c r="H708" s="275"/>
    </row>
    <row r="709" spans="1:8">
      <c r="A709" s="273">
        <v>714</v>
      </c>
      <c r="B709" s="273" t="s">
        <v>518</v>
      </c>
      <c r="C709" s="276">
        <v>38771</v>
      </c>
      <c r="D709" s="273" t="s">
        <v>511</v>
      </c>
      <c r="E709" s="277">
        <v>31</v>
      </c>
      <c r="F709" s="274">
        <v>1153200000</v>
      </c>
      <c r="G709" s="273" t="s">
        <v>490</v>
      </c>
      <c r="H709" s="275"/>
    </row>
    <row r="710" spans="1:8">
      <c r="A710" s="273">
        <v>715</v>
      </c>
      <c r="B710" s="273" t="s">
        <v>522</v>
      </c>
      <c r="C710" s="276">
        <v>38881</v>
      </c>
      <c r="D710" s="273" t="s">
        <v>509</v>
      </c>
      <c r="E710" s="277">
        <v>9</v>
      </c>
      <c r="F710" s="274">
        <v>16200000</v>
      </c>
      <c r="G710" s="273" t="s">
        <v>487</v>
      </c>
      <c r="H710" s="275"/>
    </row>
    <row r="711" spans="1:8">
      <c r="A711" s="273">
        <v>716</v>
      </c>
      <c r="B711" s="273" t="s">
        <v>510</v>
      </c>
      <c r="C711" s="276">
        <v>38408</v>
      </c>
      <c r="D711" s="273" t="s">
        <v>517</v>
      </c>
      <c r="E711" s="277">
        <v>24</v>
      </c>
      <c r="F711" s="274">
        <v>288000000</v>
      </c>
      <c r="G711" s="273" t="s">
        <v>490</v>
      </c>
      <c r="H711" s="275"/>
    </row>
    <row r="712" spans="1:8">
      <c r="A712" s="273">
        <v>717</v>
      </c>
      <c r="B712" s="273" t="s">
        <v>513</v>
      </c>
      <c r="C712" s="276">
        <v>38364</v>
      </c>
      <c r="D712" s="273" t="s">
        <v>509</v>
      </c>
      <c r="E712" s="277">
        <v>50</v>
      </c>
      <c r="F712" s="274">
        <v>500000000</v>
      </c>
      <c r="G712" s="273" t="s">
        <v>490</v>
      </c>
      <c r="H712" s="275"/>
    </row>
    <row r="713" spans="1:8">
      <c r="A713" s="273">
        <v>718</v>
      </c>
      <c r="B713" s="273" t="s">
        <v>522</v>
      </c>
      <c r="C713" s="276">
        <v>38760</v>
      </c>
      <c r="D713" s="273" t="s">
        <v>514</v>
      </c>
      <c r="E713" s="277">
        <v>32</v>
      </c>
      <c r="F713" s="274">
        <v>204800000</v>
      </c>
      <c r="G713" s="273" t="s">
        <v>490</v>
      </c>
      <c r="H713" s="275"/>
    </row>
    <row r="714" spans="1:8">
      <c r="A714" s="273">
        <v>719</v>
      </c>
      <c r="B714" s="273" t="s">
        <v>523</v>
      </c>
      <c r="C714" s="276">
        <v>38243</v>
      </c>
      <c r="D714" s="273" t="s">
        <v>511</v>
      </c>
      <c r="E714" s="277">
        <v>71</v>
      </c>
      <c r="F714" s="274">
        <v>6049200000</v>
      </c>
      <c r="G714" s="273" t="s">
        <v>494</v>
      </c>
      <c r="H714" s="275"/>
    </row>
    <row r="715" spans="1:8">
      <c r="A715" s="273">
        <v>720</v>
      </c>
      <c r="B715" s="273" t="s">
        <v>518</v>
      </c>
      <c r="C715" s="276">
        <v>39024</v>
      </c>
      <c r="D715" s="273" t="s">
        <v>519</v>
      </c>
      <c r="E715" s="277">
        <v>28</v>
      </c>
      <c r="F715" s="274">
        <v>784000000</v>
      </c>
      <c r="G715" s="273" t="s">
        <v>494</v>
      </c>
      <c r="H715" s="275"/>
    </row>
    <row r="716" spans="1:8">
      <c r="A716" s="273">
        <v>721</v>
      </c>
      <c r="B716" s="273" t="s">
        <v>513</v>
      </c>
      <c r="C716" s="276">
        <v>39013</v>
      </c>
      <c r="D716" s="273" t="s">
        <v>509</v>
      </c>
      <c r="E716" s="277">
        <v>40</v>
      </c>
      <c r="F716" s="274">
        <v>320000000</v>
      </c>
      <c r="G716" s="273" t="s">
        <v>487</v>
      </c>
      <c r="H716" s="275"/>
    </row>
    <row r="717" spans="1:8">
      <c r="A717" s="273">
        <v>722</v>
      </c>
      <c r="B717" s="273" t="s">
        <v>518</v>
      </c>
      <c r="C717" s="276">
        <v>38001</v>
      </c>
      <c r="D717" s="273" t="s">
        <v>517</v>
      </c>
      <c r="E717" s="277">
        <v>75</v>
      </c>
      <c r="F717" s="274">
        <v>2812500000</v>
      </c>
      <c r="G717" s="273" t="s">
        <v>487</v>
      </c>
      <c r="H717" s="275"/>
    </row>
    <row r="718" spans="1:8">
      <c r="A718" s="273">
        <v>723</v>
      </c>
      <c r="B718" s="273" t="s">
        <v>515</v>
      </c>
      <c r="C718" s="276">
        <v>38221</v>
      </c>
      <c r="D718" s="273" t="s">
        <v>509</v>
      </c>
      <c r="E718" s="277">
        <v>30</v>
      </c>
      <c r="F718" s="274">
        <v>180000000</v>
      </c>
      <c r="G718" s="273" t="s">
        <v>512</v>
      </c>
      <c r="H718" s="275"/>
    </row>
    <row r="719" spans="1:8">
      <c r="A719" s="273">
        <v>724</v>
      </c>
      <c r="B719" s="273" t="s">
        <v>522</v>
      </c>
      <c r="C719" s="276">
        <v>38694</v>
      </c>
      <c r="D719" s="273" t="s">
        <v>509</v>
      </c>
      <c r="E719" s="277">
        <v>78</v>
      </c>
      <c r="F719" s="274">
        <v>1216800000</v>
      </c>
      <c r="G719" s="273" t="s">
        <v>494</v>
      </c>
      <c r="H719" s="275"/>
    </row>
    <row r="720" spans="1:8">
      <c r="A720" s="273">
        <v>725</v>
      </c>
      <c r="B720" s="273" t="s">
        <v>516</v>
      </c>
      <c r="C720" s="276">
        <v>38573</v>
      </c>
      <c r="D720" s="273" t="s">
        <v>519</v>
      </c>
      <c r="E720" s="277">
        <v>15</v>
      </c>
      <c r="F720" s="274">
        <v>225000000</v>
      </c>
      <c r="G720" s="273" t="s">
        <v>494</v>
      </c>
      <c r="H720" s="275"/>
    </row>
    <row r="721" spans="1:8">
      <c r="A721" s="273">
        <v>726</v>
      </c>
      <c r="B721" s="273" t="s">
        <v>518</v>
      </c>
      <c r="C721" s="276">
        <v>38298</v>
      </c>
      <c r="D721" s="273" t="s">
        <v>514</v>
      </c>
      <c r="E721" s="277">
        <v>30</v>
      </c>
      <c r="F721" s="274">
        <v>180000000</v>
      </c>
      <c r="G721" s="273" t="s">
        <v>490</v>
      </c>
      <c r="H721" s="275"/>
    </row>
    <row r="722" spans="1:8">
      <c r="A722" s="273">
        <v>727</v>
      </c>
      <c r="B722" s="273" t="s">
        <v>515</v>
      </c>
      <c r="C722" s="276">
        <v>38628</v>
      </c>
      <c r="D722" s="273" t="s">
        <v>511</v>
      </c>
      <c r="E722" s="277">
        <v>27</v>
      </c>
      <c r="F722" s="274">
        <v>874800000</v>
      </c>
      <c r="G722" s="273" t="s">
        <v>490</v>
      </c>
      <c r="H722" s="275"/>
    </row>
    <row r="723" spans="1:8">
      <c r="A723" s="273">
        <v>728</v>
      </c>
      <c r="B723" s="273" t="s">
        <v>510</v>
      </c>
      <c r="C723" s="276">
        <v>38881</v>
      </c>
      <c r="D723" s="273" t="s">
        <v>509</v>
      </c>
      <c r="E723" s="277">
        <v>95</v>
      </c>
      <c r="F723" s="274">
        <v>1805000000</v>
      </c>
      <c r="G723" s="273" t="s">
        <v>512</v>
      </c>
      <c r="H723" s="275"/>
    </row>
    <row r="724" spans="1:8">
      <c r="A724" s="273">
        <v>729</v>
      </c>
      <c r="B724" s="273" t="s">
        <v>522</v>
      </c>
      <c r="C724" s="276">
        <v>38034</v>
      </c>
      <c r="D724" s="273" t="s">
        <v>511</v>
      </c>
      <c r="E724" s="277">
        <v>62</v>
      </c>
      <c r="F724" s="274">
        <v>4612800000</v>
      </c>
      <c r="G724" s="273" t="s">
        <v>494</v>
      </c>
      <c r="H724" s="275"/>
    </row>
    <row r="725" spans="1:8">
      <c r="A725" s="273">
        <v>730</v>
      </c>
      <c r="B725" s="273" t="s">
        <v>518</v>
      </c>
      <c r="C725" s="276">
        <v>38793</v>
      </c>
      <c r="D725" s="273" t="s">
        <v>509</v>
      </c>
      <c r="E725" s="277">
        <v>-4</v>
      </c>
      <c r="F725" s="274">
        <v>3200000</v>
      </c>
      <c r="G725" s="273" t="s">
        <v>490</v>
      </c>
      <c r="H725" s="275"/>
    </row>
    <row r="726" spans="1:8">
      <c r="A726" s="273">
        <v>731</v>
      </c>
      <c r="B726" s="273" t="s">
        <v>508</v>
      </c>
      <c r="C726" s="276">
        <v>38188</v>
      </c>
      <c r="D726" s="273" t="s">
        <v>519</v>
      </c>
      <c r="E726" s="277">
        <v>-3</v>
      </c>
      <c r="F726" s="274">
        <v>9000000</v>
      </c>
      <c r="G726" s="273" t="s">
        <v>490</v>
      </c>
      <c r="H726" s="275"/>
    </row>
    <row r="727" spans="1:8">
      <c r="A727" s="273">
        <v>732</v>
      </c>
      <c r="B727" s="273" t="s">
        <v>510</v>
      </c>
      <c r="C727" s="276">
        <v>38540</v>
      </c>
      <c r="D727" s="273" t="s">
        <v>519</v>
      </c>
      <c r="E727" s="277">
        <v>62</v>
      </c>
      <c r="F727" s="274">
        <v>3844000000</v>
      </c>
      <c r="G727" s="273" t="s">
        <v>512</v>
      </c>
      <c r="H727" s="275"/>
    </row>
    <row r="728" spans="1:8">
      <c r="A728" s="273">
        <v>733</v>
      </c>
      <c r="B728" s="273" t="s">
        <v>508</v>
      </c>
      <c r="C728" s="276">
        <v>38210</v>
      </c>
      <c r="D728" s="273" t="s">
        <v>514</v>
      </c>
      <c r="E728" s="277">
        <v>92</v>
      </c>
      <c r="F728" s="274">
        <v>1692800000</v>
      </c>
      <c r="G728" s="273" t="s">
        <v>512</v>
      </c>
      <c r="H728" s="275"/>
    </row>
    <row r="729" spans="1:8">
      <c r="A729" s="273">
        <v>734</v>
      </c>
      <c r="B729" s="273" t="s">
        <v>515</v>
      </c>
      <c r="C729" s="276">
        <v>39068</v>
      </c>
      <c r="D729" s="273" t="s">
        <v>511</v>
      </c>
      <c r="E729" s="277">
        <v>35</v>
      </c>
      <c r="F729" s="274">
        <v>1470000000</v>
      </c>
      <c r="G729" s="273" t="s">
        <v>494</v>
      </c>
      <c r="H729" s="275"/>
    </row>
    <row r="730" spans="1:8">
      <c r="A730" s="273">
        <v>735</v>
      </c>
      <c r="B730" s="273" t="s">
        <v>508</v>
      </c>
      <c r="C730" s="276">
        <v>38474</v>
      </c>
      <c r="D730" s="273" t="s">
        <v>517</v>
      </c>
      <c r="E730" s="277">
        <v>91</v>
      </c>
      <c r="F730" s="274">
        <v>4140500000</v>
      </c>
      <c r="G730" s="273" t="s">
        <v>490</v>
      </c>
      <c r="H730" s="275"/>
    </row>
    <row r="731" spans="1:8">
      <c r="A731" s="273">
        <v>736</v>
      </c>
      <c r="B731" s="273" t="s">
        <v>518</v>
      </c>
      <c r="C731" s="276">
        <v>38177</v>
      </c>
      <c r="D731" s="273" t="s">
        <v>519</v>
      </c>
      <c r="E731" s="277">
        <v>21</v>
      </c>
      <c r="F731" s="274">
        <v>441000000</v>
      </c>
      <c r="G731" s="273" t="s">
        <v>494</v>
      </c>
      <c r="H731" s="275"/>
    </row>
    <row r="732" spans="1:8">
      <c r="A732" s="273">
        <v>737</v>
      </c>
      <c r="B732" s="273" t="s">
        <v>516</v>
      </c>
      <c r="C732" s="276">
        <v>38738</v>
      </c>
      <c r="D732" s="273" t="s">
        <v>519</v>
      </c>
      <c r="E732" s="277">
        <v>49</v>
      </c>
      <c r="F732" s="274">
        <v>2401000000</v>
      </c>
      <c r="G732" s="273" t="s">
        <v>494</v>
      </c>
      <c r="H732" s="275"/>
    </row>
    <row r="733" spans="1:8">
      <c r="A733" s="273">
        <v>738</v>
      </c>
      <c r="B733" s="273" t="s">
        <v>515</v>
      </c>
      <c r="C733" s="276">
        <v>38430</v>
      </c>
      <c r="D733" s="273" t="s">
        <v>511</v>
      </c>
      <c r="E733" s="277">
        <v>34</v>
      </c>
      <c r="F733" s="274">
        <v>1387200000</v>
      </c>
      <c r="G733" s="273" t="s">
        <v>512</v>
      </c>
      <c r="H733" s="275"/>
    </row>
    <row r="734" spans="1:8">
      <c r="A734" s="273">
        <v>739</v>
      </c>
      <c r="B734" s="273" t="s">
        <v>510</v>
      </c>
      <c r="C734" s="276">
        <v>38375</v>
      </c>
      <c r="D734" s="273" t="s">
        <v>509</v>
      </c>
      <c r="E734" s="277">
        <v>56</v>
      </c>
      <c r="F734" s="274">
        <v>627200000</v>
      </c>
      <c r="G734" s="273" t="s">
        <v>487</v>
      </c>
      <c r="H734" s="275"/>
    </row>
    <row r="735" spans="1:8">
      <c r="A735" s="273">
        <v>740</v>
      </c>
      <c r="B735" s="273" t="s">
        <v>518</v>
      </c>
      <c r="C735" s="276">
        <v>38133</v>
      </c>
      <c r="D735" s="273" t="s">
        <v>517</v>
      </c>
      <c r="E735" s="277">
        <v>81</v>
      </c>
      <c r="F735" s="274">
        <v>3280500000</v>
      </c>
      <c r="G735" s="273" t="s">
        <v>490</v>
      </c>
      <c r="H735" s="275"/>
    </row>
    <row r="736" spans="1:8">
      <c r="A736" s="273">
        <v>741</v>
      </c>
      <c r="B736" s="273" t="s">
        <v>508</v>
      </c>
      <c r="C736" s="276">
        <v>38089</v>
      </c>
      <c r="D736" s="273" t="s">
        <v>517</v>
      </c>
      <c r="E736" s="277">
        <v>63</v>
      </c>
      <c r="F736" s="274">
        <v>1984500000</v>
      </c>
      <c r="G736" s="273" t="s">
        <v>490</v>
      </c>
      <c r="H736" s="275"/>
    </row>
    <row r="737" spans="1:8">
      <c r="A737" s="273">
        <v>742</v>
      </c>
      <c r="B737" s="273" t="s">
        <v>518</v>
      </c>
      <c r="C737" s="276">
        <v>38474</v>
      </c>
      <c r="D737" s="273" t="s">
        <v>511</v>
      </c>
      <c r="E737" s="277">
        <v>-3</v>
      </c>
      <c r="F737" s="274">
        <v>10800000</v>
      </c>
      <c r="G737" s="273" t="s">
        <v>512</v>
      </c>
      <c r="H737" s="275"/>
    </row>
    <row r="738" spans="1:8">
      <c r="A738" s="273">
        <v>743</v>
      </c>
      <c r="B738" s="273" t="s">
        <v>516</v>
      </c>
      <c r="C738" s="276">
        <v>38540</v>
      </c>
      <c r="D738" s="273" t="s">
        <v>511</v>
      </c>
      <c r="E738" s="277">
        <v>8</v>
      </c>
      <c r="F738" s="274">
        <v>76800000</v>
      </c>
      <c r="G738" s="273" t="s">
        <v>487</v>
      </c>
      <c r="H738" s="275"/>
    </row>
    <row r="739" spans="1:8">
      <c r="A739" s="273">
        <v>744</v>
      </c>
      <c r="B739" s="273" t="s">
        <v>522</v>
      </c>
      <c r="C739" s="276">
        <v>38078</v>
      </c>
      <c r="D739" s="273" t="s">
        <v>509</v>
      </c>
      <c r="E739" s="277">
        <v>46</v>
      </c>
      <c r="F739" s="274">
        <v>423200000</v>
      </c>
      <c r="G739" s="273" t="s">
        <v>490</v>
      </c>
      <c r="H739" s="275"/>
    </row>
    <row r="740" spans="1:8">
      <c r="A740" s="273">
        <v>745</v>
      </c>
      <c r="B740" s="273" t="s">
        <v>516</v>
      </c>
      <c r="C740" s="276">
        <v>38397</v>
      </c>
      <c r="D740" s="273" t="s">
        <v>509</v>
      </c>
      <c r="E740" s="277">
        <v>3</v>
      </c>
      <c r="F740" s="274">
        <v>1800000</v>
      </c>
      <c r="G740" s="273" t="s">
        <v>494</v>
      </c>
      <c r="H740" s="275"/>
    </row>
    <row r="741" spans="1:8">
      <c r="A741" s="273">
        <v>746</v>
      </c>
      <c r="B741" s="273" t="s">
        <v>516</v>
      </c>
      <c r="C741" s="276">
        <v>38859</v>
      </c>
      <c r="D741" s="273" t="s">
        <v>511</v>
      </c>
      <c r="E741" s="277">
        <v>68</v>
      </c>
      <c r="F741" s="274">
        <v>5548800000</v>
      </c>
      <c r="G741" s="273" t="s">
        <v>490</v>
      </c>
      <c r="H741" s="275"/>
    </row>
    <row r="742" spans="1:8">
      <c r="A742" s="273">
        <v>747</v>
      </c>
      <c r="B742" s="273" t="s">
        <v>508</v>
      </c>
      <c r="C742" s="276">
        <v>38826</v>
      </c>
      <c r="D742" s="273" t="s">
        <v>511</v>
      </c>
      <c r="E742" s="277">
        <v>83</v>
      </c>
      <c r="F742" s="274">
        <v>8266800000</v>
      </c>
      <c r="G742" s="273" t="s">
        <v>487</v>
      </c>
      <c r="H742" s="275"/>
    </row>
    <row r="743" spans="1:8">
      <c r="A743" s="273">
        <v>748</v>
      </c>
      <c r="B743" s="273" t="s">
        <v>518</v>
      </c>
      <c r="C743" s="276">
        <v>38397</v>
      </c>
      <c r="D743" s="273" t="s">
        <v>517</v>
      </c>
      <c r="E743" s="277">
        <v>51</v>
      </c>
      <c r="F743" s="274">
        <v>1300500000</v>
      </c>
      <c r="G743" s="273" t="s">
        <v>490</v>
      </c>
      <c r="H743" s="275"/>
    </row>
    <row r="744" spans="1:8">
      <c r="A744" s="273">
        <v>749</v>
      </c>
      <c r="B744" s="273" t="s">
        <v>523</v>
      </c>
      <c r="C744" s="276">
        <v>38826</v>
      </c>
      <c r="D744" s="273" t="s">
        <v>511</v>
      </c>
      <c r="E744" s="277">
        <v>16</v>
      </c>
      <c r="F744" s="274">
        <v>307200000</v>
      </c>
      <c r="G744" s="273" t="s">
        <v>490</v>
      </c>
      <c r="H744" s="275"/>
    </row>
    <row r="745" spans="1:8">
      <c r="A745" s="273">
        <v>750</v>
      </c>
      <c r="B745" s="273" t="s">
        <v>523</v>
      </c>
      <c r="C745" s="276">
        <v>38848</v>
      </c>
      <c r="D745" s="273" t="s">
        <v>517</v>
      </c>
      <c r="E745" s="277">
        <v>-2</v>
      </c>
      <c r="F745" s="274">
        <v>2000000</v>
      </c>
      <c r="G745" s="273" t="s">
        <v>494</v>
      </c>
      <c r="H745" s="275"/>
    </row>
    <row r="746" spans="1:8">
      <c r="A746" s="273">
        <v>751</v>
      </c>
      <c r="B746" s="273" t="s">
        <v>518</v>
      </c>
      <c r="C746" s="276">
        <v>38320</v>
      </c>
      <c r="D746" s="273" t="s">
        <v>509</v>
      </c>
      <c r="E746" s="277">
        <v>6</v>
      </c>
      <c r="F746" s="274">
        <v>7200000</v>
      </c>
      <c r="G746" s="273" t="s">
        <v>494</v>
      </c>
      <c r="H746" s="275"/>
    </row>
    <row r="747" spans="1:8">
      <c r="A747" s="273">
        <v>752</v>
      </c>
      <c r="B747" s="273" t="s">
        <v>516</v>
      </c>
      <c r="C747" s="276">
        <v>38650</v>
      </c>
      <c r="D747" s="273" t="s">
        <v>509</v>
      </c>
      <c r="E747" s="277">
        <v>-5</v>
      </c>
      <c r="F747" s="274">
        <v>5000000</v>
      </c>
      <c r="G747" s="273" t="s">
        <v>487</v>
      </c>
      <c r="H747" s="275"/>
    </row>
    <row r="748" spans="1:8">
      <c r="A748" s="273">
        <v>753</v>
      </c>
      <c r="B748" s="273" t="s">
        <v>508</v>
      </c>
      <c r="C748" s="276">
        <v>38738</v>
      </c>
      <c r="D748" s="273" t="s">
        <v>517</v>
      </c>
      <c r="E748" s="277">
        <v>42</v>
      </c>
      <c r="F748" s="274">
        <v>882000000</v>
      </c>
      <c r="G748" s="273" t="s">
        <v>494</v>
      </c>
      <c r="H748" s="275"/>
    </row>
    <row r="749" spans="1:8">
      <c r="A749" s="273">
        <v>754</v>
      </c>
      <c r="B749" s="273" t="s">
        <v>518</v>
      </c>
      <c r="C749" s="276">
        <v>38364</v>
      </c>
      <c r="D749" s="273" t="s">
        <v>517</v>
      </c>
      <c r="E749" s="277">
        <v>47</v>
      </c>
      <c r="F749" s="274">
        <v>1104500000</v>
      </c>
      <c r="G749" s="273" t="s">
        <v>512</v>
      </c>
      <c r="H749" s="275"/>
    </row>
    <row r="750" spans="1:8">
      <c r="A750" s="273">
        <v>755</v>
      </c>
      <c r="B750" s="273" t="s">
        <v>510</v>
      </c>
      <c r="C750" s="276">
        <v>38925</v>
      </c>
      <c r="D750" s="273" t="s">
        <v>519</v>
      </c>
      <c r="E750" s="277">
        <v>16</v>
      </c>
      <c r="F750" s="274">
        <v>256000000</v>
      </c>
      <c r="G750" s="273" t="s">
        <v>490</v>
      </c>
      <c r="H750" s="275"/>
    </row>
    <row r="751" spans="1:8">
      <c r="A751" s="273">
        <v>756</v>
      </c>
      <c r="B751" s="273" t="s">
        <v>523</v>
      </c>
      <c r="C751" s="276">
        <v>38122</v>
      </c>
      <c r="D751" s="273" t="s">
        <v>509</v>
      </c>
      <c r="E751" s="277">
        <v>11</v>
      </c>
      <c r="F751" s="274">
        <v>24200000</v>
      </c>
      <c r="G751" s="273" t="s">
        <v>490</v>
      </c>
      <c r="H751" s="275"/>
    </row>
    <row r="752" spans="1:8">
      <c r="A752" s="273">
        <v>757</v>
      </c>
      <c r="B752" s="273" t="s">
        <v>508</v>
      </c>
      <c r="C752" s="276">
        <v>38320</v>
      </c>
      <c r="D752" s="273" t="s">
        <v>517</v>
      </c>
      <c r="E752" s="277">
        <v>-10</v>
      </c>
      <c r="F752" s="274">
        <v>50000000</v>
      </c>
      <c r="G752" s="273" t="s">
        <v>487</v>
      </c>
      <c r="H752" s="275"/>
    </row>
    <row r="753" spans="1:8">
      <c r="A753" s="273">
        <v>758</v>
      </c>
      <c r="B753" s="273" t="s">
        <v>513</v>
      </c>
      <c r="C753" s="276">
        <v>38056</v>
      </c>
      <c r="D753" s="273" t="s">
        <v>517</v>
      </c>
      <c r="E753" s="277">
        <v>21</v>
      </c>
      <c r="F753" s="274">
        <v>220500000</v>
      </c>
      <c r="G753" s="273" t="s">
        <v>494</v>
      </c>
      <c r="H753" s="275"/>
    </row>
    <row r="754" spans="1:8">
      <c r="A754" s="273">
        <v>759</v>
      </c>
      <c r="B754" s="273" t="s">
        <v>523</v>
      </c>
      <c r="C754" s="276">
        <v>38650</v>
      </c>
      <c r="D754" s="273" t="s">
        <v>519</v>
      </c>
      <c r="E754" s="277">
        <v>52</v>
      </c>
      <c r="F754" s="274">
        <v>2704000000</v>
      </c>
      <c r="G754" s="273" t="s">
        <v>487</v>
      </c>
      <c r="H754" s="275"/>
    </row>
    <row r="755" spans="1:8">
      <c r="A755" s="273">
        <v>760</v>
      </c>
      <c r="B755" s="273" t="s">
        <v>518</v>
      </c>
      <c r="C755" s="276">
        <v>38089</v>
      </c>
      <c r="D755" s="273" t="s">
        <v>514</v>
      </c>
      <c r="E755" s="277">
        <v>5</v>
      </c>
      <c r="F755" s="274">
        <v>5000000</v>
      </c>
      <c r="G755" s="273" t="s">
        <v>494</v>
      </c>
      <c r="H755" s="275"/>
    </row>
    <row r="756" spans="1:8">
      <c r="A756" s="273">
        <v>761</v>
      </c>
      <c r="B756" s="273" t="s">
        <v>518</v>
      </c>
      <c r="C756" s="276">
        <v>38562</v>
      </c>
      <c r="D756" s="273" t="s">
        <v>517</v>
      </c>
      <c r="E756" s="277">
        <v>52</v>
      </c>
      <c r="F756" s="274">
        <v>1352000000</v>
      </c>
      <c r="G756" s="273" t="s">
        <v>512</v>
      </c>
      <c r="H756" s="275"/>
    </row>
    <row r="757" spans="1:8">
      <c r="A757" s="273">
        <v>762</v>
      </c>
      <c r="B757" s="273" t="s">
        <v>516</v>
      </c>
      <c r="C757" s="276">
        <v>38441</v>
      </c>
      <c r="D757" s="273" t="s">
        <v>519</v>
      </c>
      <c r="E757" s="277">
        <v>38</v>
      </c>
      <c r="F757" s="274">
        <v>1444000000</v>
      </c>
      <c r="G757" s="273" t="s">
        <v>494</v>
      </c>
      <c r="H757" s="275"/>
    </row>
    <row r="758" spans="1:8">
      <c r="A758" s="273">
        <v>763</v>
      </c>
      <c r="B758" s="273" t="s">
        <v>520</v>
      </c>
      <c r="C758" s="276">
        <v>38848</v>
      </c>
      <c r="D758" s="273" t="s">
        <v>519</v>
      </c>
      <c r="E758" s="277">
        <v>84</v>
      </c>
      <c r="F758" s="274">
        <v>7056000000</v>
      </c>
      <c r="G758" s="273" t="s">
        <v>487</v>
      </c>
      <c r="H758" s="275"/>
    </row>
    <row r="759" spans="1:8">
      <c r="A759" s="273">
        <v>764</v>
      </c>
      <c r="B759" s="273" t="s">
        <v>523</v>
      </c>
      <c r="C759" s="276">
        <v>39057</v>
      </c>
      <c r="D759" s="273" t="s">
        <v>514</v>
      </c>
      <c r="E759" s="277">
        <v>18</v>
      </c>
      <c r="F759" s="274">
        <v>64800000</v>
      </c>
      <c r="G759" s="273" t="s">
        <v>494</v>
      </c>
      <c r="H759" s="275"/>
    </row>
    <row r="760" spans="1:8">
      <c r="A760" s="273">
        <v>765</v>
      </c>
      <c r="B760" s="273" t="s">
        <v>522</v>
      </c>
      <c r="C760" s="276">
        <v>38111</v>
      </c>
      <c r="D760" s="273" t="s">
        <v>509</v>
      </c>
      <c r="E760" s="277">
        <v>-6</v>
      </c>
      <c r="F760" s="274">
        <v>7200000</v>
      </c>
      <c r="G760" s="273" t="s">
        <v>490</v>
      </c>
      <c r="H760" s="275"/>
    </row>
    <row r="761" spans="1:8">
      <c r="A761" s="273">
        <v>766</v>
      </c>
      <c r="B761" s="273" t="s">
        <v>523</v>
      </c>
      <c r="C761" s="276">
        <v>38078</v>
      </c>
      <c r="D761" s="273" t="s">
        <v>509</v>
      </c>
      <c r="E761" s="277">
        <v>5</v>
      </c>
      <c r="F761" s="274">
        <v>5000000</v>
      </c>
      <c r="G761" s="273" t="s">
        <v>490</v>
      </c>
      <c r="H761" s="275"/>
    </row>
    <row r="762" spans="1:8">
      <c r="A762" s="273">
        <v>767</v>
      </c>
      <c r="B762" s="273" t="s">
        <v>516</v>
      </c>
      <c r="C762" s="276">
        <v>39057</v>
      </c>
      <c r="D762" s="273" t="s">
        <v>511</v>
      </c>
      <c r="E762" s="277">
        <v>59</v>
      </c>
      <c r="F762" s="274">
        <v>4177200000</v>
      </c>
      <c r="G762" s="273" t="s">
        <v>494</v>
      </c>
      <c r="H762" s="275"/>
    </row>
    <row r="763" spans="1:8">
      <c r="A763" s="273">
        <v>768</v>
      </c>
      <c r="B763" s="273" t="s">
        <v>516</v>
      </c>
      <c r="C763" s="276">
        <v>38529</v>
      </c>
      <c r="D763" s="273" t="s">
        <v>519</v>
      </c>
      <c r="E763" s="277">
        <v>-1</v>
      </c>
      <c r="F763" s="274">
        <v>1000000</v>
      </c>
      <c r="G763" s="273" t="s">
        <v>487</v>
      </c>
      <c r="H763" s="275"/>
    </row>
    <row r="764" spans="1:8">
      <c r="A764" s="273">
        <v>769</v>
      </c>
      <c r="B764" s="273" t="s">
        <v>522</v>
      </c>
      <c r="C764" s="276">
        <v>38375</v>
      </c>
      <c r="D764" s="273" t="s">
        <v>514</v>
      </c>
      <c r="E764" s="277">
        <v>12</v>
      </c>
      <c r="F764" s="274">
        <v>28800000</v>
      </c>
      <c r="G764" s="273" t="s">
        <v>487</v>
      </c>
      <c r="H764" s="275"/>
    </row>
    <row r="765" spans="1:8">
      <c r="A765" s="273">
        <v>770</v>
      </c>
      <c r="B765" s="273" t="s">
        <v>516</v>
      </c>
      <c r="C765" s="276">
        <v>38067</v>
      </c>
      <c r="D765" s="273" t="s">
        <v>514</v>
      </c>
      <c r="E765" s="277">
        <v>25</v>
      </c>
      <c r="F765" s="274">
        <v>125000000</v>
      </c>
      <c r="G765" s="273" t="s">
        <v>487</v>
      </c>
      <c r="H765" s="275"/>
    </row>
    <row r="766" spans="1:8">
      <c r="A766" s="273">
        <v>771</v>
      </c>
      <c r="B766" s="273" t="s">
        <v>518</v>
      </c>
      <c r="C766" s="276">
        <v>38529</v>
      </c>
      <c r="D766" s="273" t="s">
        <v>519</v>
      </c>
      <c r="E766" s="277">
        <v>33</v>
      </c>
      <c r="F766" s="274">
        <v>1089000000</v>
      </c>
      <c r="G766" s="273" t="s">
        <v>487</v>
      </c>
      <c r="H766" s="275"/>
    </row>
    <row r="767" spans="1:8">
      <c r="A767" s="273">
        <v>772</v>
      </c>
      <c r="B767" s="273" t="s">
        <v>508</v>
      </c>
      <c r="C767" s="276">
        <v>38045</v>
      </c>
      <c r="D767" s="273" t="s">
        <v>519</v>
      </c>
      <c r="E767" s="277">
        <v>12</v>
      </c>
      <c r="F767" s="274">
        <v>144000000</v>
      </c>
      <c r="G767" s="273" t="s">
        <v>490</v>
      </c>
      <c r="H767" s="275"/>
    </row>
    <row r="768" spans="1:8">
      <c r="A768" s="273">
        <v>773</v>
      </c>
      <c r="B768" s="273" t="s">
        <v>520</v>
      </c>
      <c r="C768" s="276">
        <v>38573</v>
      </c>
      <c r="D768" s="273" t="s">
        <v>517</v>
      </c>
      <c r="E768" s="277">
        <v>52</v>
      </c>
      <c r="F768" s="274">
        <v>1352000000</v>
      </c>
      <c r="G768" s="273" t="s">
        <v>487</v>
      </c>
      <c r="H768" s="275"/>
    </row>
    <row r="769" spans="1:8">
      <c r="A769" s="273">
        <v>774</v>
      </c>
      <c r="B769" s="273" t="s">
        <v>522</v>
      </c>
      <c r="C769" s="276">
        <v>38441</v>
      </c>
      <c r="D769" s="273" t="s">
        <v>517</v>
      </c>
      <c r="E769" s="277">
        <v>34</v>
      </c>
      <c r="F769" s="274">
        <v>578000000</v>
      </c>
      <c r="G769" s="273" t="s">
        <v>490</v>
      </c>
      <c r="H769" s="275"/>
    </row>
    <row r="770" spans="1:8">
      <c r="A770" s="273">
        <v>775</v>
      </c>
      <c r="B770" s="273" t="s">
        <v>518</v>
      </c>
      <c r="C770" s="276">
        <v>38562</v>
      </c>
      <c r="D770" s="273" t="s">
        <v>511</v>
      </c>
      <c r="E770" s="277">
        <v>66</v>
      </c>
      <c r="F770" s="274">
        <v>5227200000</v>
      </c>
      <c r="G770" s="273" t="s">
        <v>494</v>
      </c>
      <c r="H770" s="275"/>
    </row>
    <row r="771" spans="1:8">
      <c r="A771" s="273">
        <v>776</v>
      </c>
      <c r="B771" s="273" t="s">
        <v>518</v>
      </c>
      <c r="C771" s="276">
        <v>38199</v>
      </c>
      <c r="D771" s="273" t="s">
        <v>514</v>
      </c>
      <c r="E771" s="277">
        <v>10</v>
      </c>
      <c r="F771" s="274">
        <v>20000000</v>
      </c>
      <c r="G771" s="273" t="s">
        <v>494</v>
      </c>
      <c r="H771" s="275"/>
    </row>
    <row r="772" spans="1:8">
      <c r="A772" s="273">
        <v>777</v>
      </c>
      <c r="B772" s="273" t="s">
        <v>523</v>
      </c>
      <c r="C772" s="276">
        <v>38045</v>
      </c>
      <c r="D772" s="273" t="s">
        <v>511</v>
      </c>
      <c r="E772" s="277">
        <v>-5</v>
      </c>
      <c r="F772" s="274">
        <v>30000000</v>
      </c>
      <c r="G772" s="273" t="s">
        <v>512</v>
      </c>
      <c r="H772" s="275"/>
    </row>
    <row r="773" spans="1:8">
      <c r="A773" s="273">
        <v>778</v>
      </c>
      <c r="B773" s="273" t="s">
        <v>513</v>
      </c>
      <c r="C773" s="276">
        <v>38573</v>
      </c>
      <c r="D773" s="273" t="s">
        <v>519</v>
      </c>
      <c r="E773" s="277">
        <v>89</v>
      </c>
      <c r="F773" s="274">
        <v>7921000000</v>
      </c>
      <c r="G773" s="273" t="s">
        <v>494</v>
      </c>
      <c r="H773" s="275"/>
    </row>
    <row r="774" spans="1:8">
      <c r="A774" s="273">
        <v>779</v>
      </c>
      <c r="B774" s="273" t="s">
        <v>523</v>
      </c>
      <c r="C774" s="276">
        <v>38452</v>
      </c>
      <c r="D774" s="273" t="s">
        <v>511</v>
      </c>
      <c r="E774" s="277">
        <v>5</v>
      </c>
      <c r="F774" s="274">
        <v>30000000</v>
      </c>
      <c r="G774" s="273" t="s">
        <v>494</v>
      </c>
      <c r="H774" s="275"/>
    </row>
    <row r="775" spans="1:8">
      <c r="A775" s="273">
        <v>780</v>
      </c>
      <c r="B775" s="273" t="s">
        <v>522</v>
      </c>
      <c r="C775" s="276">
        <v>39002</v>
      </c>
      <c r="D775" s="273" t="s">
        <v>519</v>
      </c>
      <c r="E775" s="277">
        <v>48</v>
      </c>
      <c r="F775" s="274">
        <v>2304000000</v>
      </c>
      <c r="G775" s="273" t="s">
        <v>512</v>
      </c>
      <c r="H775" s="275"/>
    </row>
    <row r="776" spans="1:8">
      <c r="A776" s="273">
        <v>781</v>
      </c>
      <c r="B776" s="273" t="s">
        <v>508</v>
      </c>
      <c r="C776" s="276">
        <v>39057</v>
      </c>
      <c r="D776" s="273" t="s">
        <v>519</v>
      </c>
      <c r="E776" s="277">
        <v>36</v>
      </c>
      <c r="F776" s="274">
        <v>1296000000</v>
      </c>
      <c r="G776" s="273" t="s">
        <v>512</v>
      </c>
      <c r="H776" s="275"/>
    </row>
    <row r="777" spans="1:8">
      <c r="A777" s="273">
        <v>782</v>
      </c>
      <c r="B777" s="273" t="s">
        <v>518</v>
      </c>
      <c r="C777" s="276">
        <v>39035</v>
      </c>
      <c r="D777" s="273" t="s">
        <v>519</v>
      </c>
      <c r="E777" s="277">
        <v>80</v>
      </c>
      <c r="F777" s="274">
        <v>6400000000</v>
      </c>
      <c r="G777" s="273" t="s">
        <v>490</v>
      </c>
      <c r="H777" s="275"/>
    </row>
    <row r="778" spans="1:8">
      <c r="A778" s="273">
        <v>783</v>
      </c>
      <c r="B778" s="273" t="s">
        <v>508</v>
      </c>
      <c r="C778" s="276">
        <v>39046</v>
      </c>
      <c r="D778" s="273" t="s">
        <v>509</v>
      </c>
      <c r="E778" s="277">
        <v>64</v>
      </c>
      <c r="F778" s="274">
        <v>819200000</v>
      </c>
      <c r="G778" s="273" t="s">
        <v>490</v>
      </c>
      <c r="H778" s="275"/>
    </row>
    <row r="779" spans="1:8">
      <c r="A779" s="273">
        <v>784</v>
      </c>
      <c r="B779" s="273" t="s">
        <v>508</v>
      </c>
      <c r="C779" s="276">
        <v>38639</v>
      </c>
      <c r="D779" s="273" t="s">
        <v>511</v>
      </c>
      <c r="E779" s="277">
        <v>51</v>
      </c>
      <c r="F779" s="274">
        <v>3121200000</v>
      </c>
      <c r="G779" s="273" t="s">
        <v>487</v>
      </c>
      <c r="H779" s="275"/>
    </row>
    <row r="780" spans="1:8">
      <c r="A780" s="273">
        <v>785</v>
      </c>
      <c r="B780" s="273" t="s">
        <v>513</v>
      </c>
      <c r="C780" s="276">
        <v>38452</v>
      </c>
      <c r="D780" s="273" t="s">
        <v>517</v>
      </c>
      <c r="E780" s="277">
        <v>92</v>
      </c>
      <c r="F780" s="274">
        <v>4232000000</v>
      </c>
      <c r="G780" s="273" t="s">
        <v>487</v>
      </c>
      <c r="H780" s="275"/>
    </row>
    <row r="781" spans="1:8">
      <c r="A781" s="273">
        <v>786</v>
      </c>
      <c r="B781" s="273" t="s">
        <v>523</v>
      </c>
      <c r="C781" s="276">
        <v>38463</v>
      </c>
      <c r="D781" s="273" t="s">
        <v>517</v>
      </c>
      <c r="E781" s="277">
        <v>93</v>
      </c>
      <c r="F781" s="274">
        <v>4324500000</v>
      </c>
      <c r="G781" s="273" t="s">
        <v>512</v>
      </c>
      <c r="H781" s="275"/>
    </row>
    <row r="782" spans="1:8">
      <c r="A782" s="273">
        <v>787</v>
      </c>
      <c r="B782" s="273" t="s">
        <v>522</v>
      </c>
      <c r="C782" s="276">
        <v>38386</v>
      </c>
      <c r="D782" s="273" t="s">
        <v>511</v>
      </c>
      <c r="E782" s="277">
        <v>36</v>
      </c>
      <c r="F782" s="274">
        <v>1555200000</v>
      </c>
      <c r="G782" s="273" t="s">
        <v>490</v>
      </c>
      <c r="H782" s="275"/>
    </row>
    <row r="783" spans="1:8">
      <c r="A783" s="273">
        <v>788</v>
      </c>
      <c r="B783" s="273" t="s">
        <v>513</v>
      </c>
      <c r="C783" s="276">
        <v>39002</v>
      </c>
      <c r="D783" s="273" t="s">
        <v>509</v>
      </c>
      <c r="E783" s="277">
        <v>-9</v>
      </c>
      <c r="F783" s="274">
        <v>16200000</v>
      </c>
      <c r="G783" s="273" t="s">
        <v>512</v>
      </c>
      <c r="H783" s="275"/>
    </row>
    <row r="784" spans="1:8">
      <c r="A784" s="273">
        <v>789</v>
      </c>
      <c r="B784" s="273" t="s">
        <v>522</v>
      </c>
      <c r="C784" s="276">
        <v>38496</v>
      </c>
      <c r="D784" s="273" t="s">
        <v>509</v>
      </c>
      <c r="E784" s="277">
        <v>48</v>
      </c>
      <c r="F784" s="274">
        <v>460800000</v>
      </c>
      <c r="G784" s="273" t="s">
        <v>490</v>
      </c>
      <c r="H784" s="275"/>
    </row>
    <row r="785" spans="1:8">
      <c r="A785" s="273">
        <v>790</v>
      </c>
      <c r="B785" s="273" t="s">
        <v>523</v>
      </c>
      <c r="C785" s="276">
        <v>38672</v>
      </c>
      <c r="D785" s="273" t="s">
        <v>517</v>
      </c>
      <c r="E785" s="277">
        <v>11</v>
      </c>
      <c r="F785" s="274">
        <v>60500000</v>
      </c>
      <c r="G785" s="273" t="s">
        <v>487</v>
      </c>
      <c r="H785" s="275"/>
    </row>
    <row r="786" spans="1:8">
      <c r="A786" s="273">
        <v>791</v>
      </c>
      <c r="B786" s="273" t="s">
        <v>523</v>
      </c>
      <c r="C786" s="276">
        <v>38188</v>
      </c>
      <c r="D786" s="273" t="s">
        <v>514</v>
      </c>
      <c r="E786" s="277">
        <v>8</v>
      </c>
      <c r="F786" s="274">
        <v>12800000</v>
      </c>
      <c r="G786" s="273" t="s">
        <v>490</v>
      </c>
      <c r="H786" s="275"/>
    </row>
    <row r="787" spans="1:8">
      <c r="A787" s="273">
        <v>792</v>
      </c>
      <c r="B787" s="273" t="s">
        <v>516</v>
      </c>
      <c r="C787" s="276">
        <v>38089</v>
      </c>
      <c r="D787" s="273" t="s">
        <v>511</v>
      </c>
      <c r="E787" s="277">
        <v>36</v>
      </c>
      <c r="F787" s="274">
        <v>1555200000</v>
      </c>
      <c r="G787" s="273" t="s">
        <v>487</v>
      </c>
      <c r="H787" s="275"/>
    </row>
    <row r="788" spans="1:8">
      <c r="A788" s="273">
        <v>793</v>
      </c>
      <c r="B788" s="273" t="s">
        <v>523</v>
      </c>
      <c r="C788" s="276">
        <v>38661</v>
      </c>
      <c r="D788" s="273" t="s">
        <v>519</v>
      </c>
      <c r="E788" s="277">
        <v>93</v>
      </c>
      <c r="F788" s="274">
        <v>8649000000</v>
      </c>
      <c r="G788" s="273" t="s">
        <v>490</v>
      </c>
      <c r="H788" s="275"/>
    </row>
    <row r="789" spans="1:8">
      <c r="A789" s="273">
        <v>794</v>
      </c>
      <c r="B789" s="273" t="s">
        <v>510</v>
      </c>
      <c r="C789" s="276">
        <v>38089</v>
      </c>
      <c r="D789" s="273" t="s">
        <v>509</v>
      </c>
      <c r="E789" s="277">
        <v>39</v>
      </c>
      <c r="F789" s="274">
        <v>304200000</v>
      </c>
      <c r="G789" s="273" t="s">
        <v>487</v>
      </c>
      <c r="H789" s="275"/>
    </row>
    <row r="790" spans="1:8">
      <c r="A790" s="273">
        <v>795</v>
      </c>
      <c r="B790" s="273" t="s">
        <v>510</v>
      </c>
      <c r="C790" s="276">
        <v>38133</v>
      </c>
      <c r="D790" s="273" t="s">
        <v>517</v>
      </c>
      <c r="E790" s="277">
        <v>72</v>
      </c>
      <c r="F790" s="274">
        <v>2592000000</v>
      </c>
      <c r="G790" s="273" t="s">
        <v>494</v>
      </c>
      <c r="H790" s="275"/>
    </row>
    <row r="791" spans="1:8">
      <c r="A791" s="273">
        <v>796</v>
      </c>
      <c r="B791" s="273" t="s">
        <v>520</v>
      </c>
      <c r="C791" s="276">
        <v>38782</v>
      </c>
      <c r="D791" s="273" t="s">
        <v>509</v>
      </c>
      <c r="E791" s="277">
        <v>3</v>
      </c>
      <c r="F791" s="274">
        <v>1800000</v>
      </c>
      <c r="G791" s="273" t="s">
        <v>512</v>
      </c>
      <c r="H791" s="275"/>
    </row>
    <row r="792" spans="1:8">
      <c r="A792" s="273">
        <v>797</v>
      </c>
      <c r="B792" s="273" t="s">
        <v>515</v>
      </c>
      <c r="C792" s="276">
        <v>38353</v>
      </c>
      <c r="D792" s="273" t="s">
        <v>519</v>
      </c>
      <c r="E792" s="277">
        <v>47</v>
      </c>
      <c r="F792" s="274">
        <v>2209000000</v>
      </c>
      <c r="G792" s="273" t="s">
        <v>487</v>
      </c>
      <c r="H792" s="275"/>
    </row>
    <row r="793" spans="1:8">
      <c r="A793" s="273">
        <v>798</v>
      </c>
      <c r="B793" s="273" t="s">
        <v>518</v>
      </c>
      <c r="C793" s="276">
        <v>39079</v>
      </c>
      <c r="D793" s="273" t="s">
        <v>519</v>
      </c>
      <c r="E793" s="277">
        <v>72</v>
      </c>
      <c r="F793" s="274">
        <v>5184000000</v>
      </c>
      <c r="G793" s="273" t="s">
        <v>490</v>
      </c>
      <c r="H793" s="275"/>
    </row>
    <row r="794" spans="1:8">
      <c r="A794" s="273">
        <v>799</v>
      </c>
      <c r="B794" s="273" t="s">
        <v>516</v>
      </c>
      <c r="C794" s="276">
        <v>39057</v>
      </c>
      <c r="D794" s="273" t="s">
        <v>519</v>
      </c>
      <c r="E794" s="277">
        <v>26</v>
      </c>
      <c r="F794" s="274">
        <v>676000000</v>
      </c>
      <c r="G794" s="273" t="s">
        <v>512</v>
      </c>
      <c r="H794" s="275"/>
    </row>
    <row r="795" spans="1:8">
      <c r="A795" s="273">
        <v>800</v>
      </c>
      <c r="B795" s="273" t="s">
        <v>515</v>
      </c>
      <c r="C795" s="276">
        <v>38265</v>
      </c>
      <c r="D795" s="273" t="s">
        <v>517</v>
      </c>
      <c r="E795" s="277">
        <v>47</v>
      </c>
      <c r="F795" s="274">
        <v>1104500000</v>
      </c>
      <c r="G795" s="273" t="s">
        <v>494</v>
      </c>
      <c r="H795" s="275"/>
    </row>
    <row r="796" spans="1:8">
      <c r="A796" s="273">
        <v>801</v>
      </c>
      <c r="B796" s="273" t="s">
        <v>518</v>
      </c>
      <c r="C796" s="276">
        <v>38727</v>
      </c>
      <c r="D796" s="273" t="s">
        <v>509</v>
      </c>
      <c r="E796" s="277">
        <v>14</v>
      </c>
      <c r="F796" s="274">
        <v>39200000</v>
      </c>
      <c r="G796" s="273" t="s">
        <v>487</v>
      </c>
      <c r="H796" s="275"/>
    </row>
    <row r="797" spans="1:8">
      <c r="A797" s="273">
        <v>802</v>
      </c>
      <c r="B797" s="273" t="s">
        <v>515</v>
      </c>
      <c r="C797" s="276">
        <v>38529</v>
      </c>
      <c r="D797" s="273" t="s">
        <v>519</v>
      </c>
      <c r="E797" s="277">
        <v>71</v>
      </c>
      <c r="F797" s="274">
        <v>5041000000</v>
      </c>
      <c r="G797" s="273" t="s">
        <v>494</v>
      </c>
      <c r="H797" s="275"/>
    </row>
    <row r="798" spans="1:8">
      <c r="A798" s="273">
        <v>803</v>
      </c>
      <c r="B798" s="273" t="s">
        <v>510</v>
      </c>
      <c r="C798" s="276">
        <v>38947</v>
      </c>
      <c r="D798" s="273" t="s">
        <v>511</v>
      </c>
      <c r="E798" s="277">
        <v>95</v>
      </c>
      <c r="F798" s="274">
        <v>10830000000</v>
      </c>
      <c r="G798" s="273" t="s">
        <v>512</v>
      </c>
      <c r="H798" s="275"/>
    </row>
    <row r="799" spans="1:8">
      <c r="A799" s="273">
        <v>804</v>
      </c>
      <c r="B799" s="273" t="s">
        <v>523</v>
      </c>
      <c r="C799" s="276">
        <v>38782</v>
      </c>
      <c r="D799" s="273" t="s">
        <v>519</v>
      </c>
      <c r="E799" s="277">
        <v>37</v>
      </c>
      <c r="F799" s="274">
        <v>1369000000</v>
      </c>
      <c r="G799" s="273" t="s">
        <v>494</v>
      </c>
      <c r="H799" s="275"/>
    </row>
    <row r="800" spans="1:8">
      <c r="A800" s="273">
        <v>805</v>
      </c>
      <c r="B800" s="273" t="s">
        <v>510</v>
      </c>
      <c r="C800" s="276">
        <v>38694</v>
      </c>
      <c r="D800" s="273" t="s">
        <v>509</v>
      </c>
      <c r="E800" s="277">
        <v>-1</v>
      </c>
      <c r="F800" s="274">
        <v>200000</v>
      </c>
      <c r="G800" s="273" t="s">
        <v>487</v>
      </c>
      <c r="H800" s="275"/>
    </row>
    <row r="801" spans="1:8">
      <c r="A801" s="273">
        <v>806</v>
      </c>
      <c r="B801" s="273" t="s">
        <v>520</v>
      </c>
      <c r="C801" s="276">
        <v>38947</v>
      </c>
      <c r="D801" s="273" t="s">
        <v>517</v>
      </c>
      <c r="E801" s="277">
        <v>26</v>
      </c>
      <c r="F801" s="274">
        <v>338000000</v>
      </c>
      <c r="G801" s="273" t="s">
        <v>512</v>
      </c>
      <c r="H801" s="275"/>
    </row>
    <row r="802" spans="1:8">
      <c r="A802" s="273">
        <v>807</v>
      </c>
      <c r="B802" s="273" t="s">
        <v>515</v>
      </c>
      <c r="C802" s="276">
        <v>37990</v>
      </c>
      <c r="D802" s="273" t="s">
        <v>517</v>
      </c>
      <c r="E802" s="277">
        <v>67</v>
      </c>
      <c r="F802" s="274">
        <v>2244500000</v>
      </c>
      <c r="G802" s="273" t="s">
        <v>487</v>
      </c>
      <c r="H802" s="275"/>
    </row>
    <row r="803" spans="1:8">
      <c r="A803" s="273">
        <v>808</v>
      </c>
      <c r="B803" s="273" t="s">
        <v>520</v>
      </c>
      <c r="C803" s="276">
        <v>38034</v>
      </c>
      <c r="D803" s="273" t="s">
        <v>509</v>
      </c>
      <c r="E803" s="277">
        <v>15</v>
      </c>
      <c r="F803" s="274">
        <v>45000000</v>
      </c>
      <c r="G803" s="273" t="s">
        <v>512</v>
      </c>
      <c r="H803" s="275"/>
    </row>
    <row r="804" spans="1:8">
      <c r="A804" s="273">
        <v>809</v>
      </c>
      <c r="B804" s="273" t="s">
        <v>522</v>
      </c>
      <c r="C804" s="276">
        <v>38771</v>
      </c>
      <c r="D804" s="273" t="s">
        <v>509</v>
      </c>
      <c r="E804" s="277">
        <v>73</v>
      </c>
      <c r="F804" s="274">
        <v>1065800000</v>
      </c>
      <c r="G804" s="273" t="s">
        <v>494</v>
      </c>
      <c r="H804" s="275"/>
    </row>
    <row r="805" spans="1:8">
      <c r="A805" s="273">
        <v>810</v>
      </c>
      <c r="B805" s="273" t="s">
        <v>522</v>
      </c>
      <c r="C805" s="276">
        <v>38265</v>
      </c>
      <c r="D805" s="273" t="s">
        <v>519</v>
      </c>
      <c r="E805" s="277">
        <v>13</v>
      </c>
      <c r="F805" s="274">
        <v>169000000</v>
      </c>
      <c r="G805" s="273" t="s">
        <v>490</v>
      </c>
      <c r="H805" s="275"/>
    </row>
    <row r="806" spans="1:8">
      <c r="A806" s="273">
        <v>811</v>
      </c>
      <c r="B806" s="273" t="s">
        <v>520</v>
      </c>
      <c r="C806" s="276">
        <v>38067</v>
      </c>
      <c r="D806" s="273" t="s">
        <v>511</v>
      </c>
      <c r="E806" s="277">
        <v>76</v>
      </c>
      <c r="F806" s="274">
        <v>6931200000</v>
      </c>
      <c r="G806" s="273" t="s">
        <v>487</v>
      </c>
      <c r="H806" s="275"/>
    </row>
    <row r="807" spans="1:8">
      <c r="A807" s="273">
        <v>812</v>
      </c>
      <c r="B807" s="273" t="s">
        <v>523</v>
      </c>
      <c r="C807" s="276">
        <v>38144</v>
      </c>
      <c r="D807" s="273" t="s">
        <v>517</v>
      </c>
      <c r="E807" s="277">
        <v>-9</v>
      </c>
      <c r="F807" s="274">
        <v>40500000</v>
      </c>
      <c r="G807" s="273" t="s">
        <v>494</v>
      </c>
      <c r="H807" s="275"/>
    </row>
    <row r="808" spans="1:8">
      <c r="A808" s="273">
        <v>813</v>
      </c>
      <c r="B808" s="273" t="s">
        <v>516</v>
      </c>
      <c r="C808" s="276">
        <v>38507</v>
      </c>
      <c r="D808" s="273" t="s">
        <v>514</v>
      </c>
      <c r="E808" s="277">
        <v>36</v>
      </c>
      <c r="F808" s="274">
        <v>259200000</v>
      </c>
      <c r="G808" s="273" t="s">
        <v>490</v>
      </c>
      <c r="H808" s="275"/>
    </row>
    <row r="809" spans="1:8">
      <c r="A809" s="273">
        <v>814</v>
      </c>
      <c r="B809" s="273" t="s">
        <v>513</v>
      </c>
      <c r="C809" s="276">
        <v>38133</v>
      </c>
      <c r="D809" s="273" t="s">
        <v>511</v>
      </c>
      <c r="E809" s="277">
        <v>11</v>
      </c>
      <c r="F809" s="274">
        <v>145200000</v>
      </c>
      <c r="G809" s="273" t="s">
        <v>494</v>
      </c>
      <c r="H809" s="275"/>
    </row>
    <row r="810" spans="1:8">
      <c r="A810" s="273">
        <v>815</v>
      </c>
      <c r="B810" s="273" t="s">
        <v>516</v>
      </c>
      <c r="C810" s="276">
        <v>38738</v>
      </c>
      <c r="D810" s="273" t="s">
        <v>509</v>
      </c>
      <c r="E810" s="277">
        <v>73</v>
      </c>
      <c r="F810" s="274">
        <v>1065800000</v>
      </c>
      <c r="G810" s="273" t="s">
        <v>487</v>
      </c>
      <c r="H810" s="275"/>
    </row>
    <row r="811" spans="1:8">
      <c r="A811" s="273">
        <v>816</v>
      </c>
      <c r="B811" s="273" t="s">
        <v>522</v>
      </c>
      <c r="C811" s="276">
        <v>38276</v>
      </c>
      <c r="D811" s="273" t="s">
        <v>514</v>
      </c>
      <c r="E811" s="277">
        <v>93</v>
      </c>
      <c r="F811" s="274">
        <v>1729800000</v>
      </c>
      <c r="G811" s="273" t="s">
        <v>494</v>
      </c>
      <c r="H811" s="275"/>
    </row>
    <row r="812" spans="1:8">
      <c r="A812" s="273">
        <v>817</v>
      </c>
      <c r="B812" s="273" t="s">
        <v>508</v>
      </c>
      <c r="C812" s="276">
        <v>38815</v>
      </c>
      <c r="D812" s="273" t="s">
        <v>511</v>
      </c>
      <c r="E812" s="277">
        <v>69</v>
      </c>
      <c r="F812" s="274">
        <v>5713200000</v>
      </c>
      <c r="G812" s="273" t="s">
        <v>487</v>
      </c>
      <c r="H812" s="275"/>
    </row>
    <row r="813" spans="1:8">
      <c r="A813" s="273">
        <v>818</v>
      </c>
      <c r="B813" s="273" t="s">
        <v>510</v>
      </c>
      <c r="C813" s="276">
        <v>38089</v>
      </c>
      <c r="D813" s="273" t="s">
        <v>517</v>
      </c>
      <c r="E813" s="277">
        <v>86</v>
      </c>
      <c r="F813" s="274">
        <v>3698000000</v>
      </c>
      <c r="G813" s="273" t="s">
        <v>512</v>
      </c>
      <c r="H813" s="275"/>
    </row>
    <row r="814" spans="1:8">
      <c r="A814" s="273">
        <v>819</v>
      </c>
      <c r="B814" s="273" t="s">
        <v>508</v>
      </c>
      <c r="C814" s="276">
        <v>38870</v>
      </c>
      <c r="D814" s="273" t="s">
        <v>519</v>
      </c>
      <c r="E814" s="277">
        <v>54</v>
      </c>
      <c r="F814" s="274">
        <v>2916000000</v>
      </c>
      <c r="G814" s="273" t="s">
        <v>494</v>
      </c>
      <c r="H814" s="275"/>
    </row>
    <row r="815" spans="1:8">
      <c r="A815" s="273">
        <v>820</v>
      </c>
      <c r="B815" s="273" t="s">
        <v>518</v>
      </c>
      <c r="C815" s="276">
        <v>38463</v>
      </c>
      <c r="D815" s="273" t="s">
        <v>519</v>
      </c>
      <c r="E815" s="277">
        <v>-2</v>
      </c>
      <c r="F815" s="274">
        <v>4000000</v>
      </c>
      <c r="G815" s="273" t="s">
        <v>512</v>
      </c>
      <c r="H815" s="275"/>
    </row>
    <row r="816" spans="1:8">
      <c r="A816" s="273">
        <v>821</v>
      </c>
      <c r="B816" s="273" t="s">
        <v>515</v>
      </c>
      <c r="C816" s="276">
        <v>38980</v>
      </c>
      <c r="D816" s="273" t="s">
        <v>511</v>
      </c>
      <c r="E816" s="277">
        <v>83</v>
      </c>
      <c r="F816" s="274">
        <v>8266800000</v>
      </c>
      <c r="G816" s="273" t="s">
        <v>490</v>
      </c>
      <c r="H816" s="275"/>
    </row>
    <row r="817" spans="1:8">
      <c r="A817" s="273">
        <v>822</v>
      </c>
      <c r="B817" s="273" t="s">
        <v>523</v>
      </c>
      <c r="C817" s="276">
        <v>38639</v>
      </c>
      <c r="D817" s="273" t="s">
        <v>519</v>
      </c>
      <c r="E817" s="277">
        <v>2</v>
      </c>
      <c r="F817" s="274">
        <v>4000000</v>
      </c>
      <c r="G817" s="273" t="s">
        <v>490</v>
      </c>
      <c r="H817" s="275"/>
    </row>
    <row r="818" spans="1:8">
      <c r="A818" s="273">
        <v>823</v>
      </c>
      <c r="B818" s="273" t="s">
        <v>516</v>
      </c>
      <c r="C818" s="276">
        <v>38947</v>
      </c>
      <c r="D818" s="273" t="s">
        <v>517</v>
      </c>
      <c r="E818" s="277">
        <v>54</v>
      </c>
      <c r="F818" s="274">
        <v>1458000000</v>
      </c>
      <c r="G818" s="273" t="s">
        <v>512</v>
      </c>
      <c r="H818" s="275"/>
    </row>
    <row r="819" spans="1:8">
      <c r="A819" s="273">
        <v>824</v>
      </c>
      <c r="B819" s="273" t="s">
        <v>510</v>
      </c>
      <c r="C819" s="276">
        <v>38078</v>
      </c>
      <c r="D819" s="273" t="s">
        <v>511</v>
      </c>
      <c r="E819" s="277">
        <v>76</v>
      </c>
      <c r="F819" s="274">
        <v>6931200000</v>
      </c>
      <c r="G819" s="273" t="s">
        <v>487</v>
      </c>
      <c r="H819" s="275"/>
    </row>
    <row r="820" spans="1:8">
      <c r="A820" s="273">
        <v>825</v>
      </c>
      <c r="B820" s="273" t="s">
        <v>508</v>
      </c>
      <c r="C820" s="276">
        <v>38595</v>
      </c>
      <c r="D820" s="273" t="s">
        <v>517</v>
      </c>
      <c r="E820" s="277">
        <v>10</v>
      </c>
      <c r="F820" s="274">
        <v>50000000</v>
      </c>
      <c r="G820" s="273" t="s">
        <v>512</v>
      </c>
      <c r="H820" s="275"/>
    </row>
    <row r="821" spans="1:8">
      <c r="A821" s="273">
        <v>826</v>
      </c>
      <c r="B821" s="273" t="s">
        <v>522</v>
      </c>
      <c r="C821" s="276">
        <v>39002</v>
      </c>
      <c r="D821" s="273" t="s">
        <v>511</v>
      </c>
      <c r="E821" s="277">
        <v>81</v>
      </c>
      <c r="F821" s="274">
        <v>7873200000</v>
      </c>
      <c r="G821" s="273" t="s">
        <v>490</v>
      </c>
      <c r="H821" s="275"/>
    </row>
    <row r="822" spans="1:8">
      <c r="A822" s="273">
        <v>827</v>
      </c>
      <c r="B822" s="273" t="s">
        <v>522</v>
      </c>
      <c r="C822" s="276">
        <v>38980</v>
      </c>
      <c r="D822" s="273" t="s">
        <v>517</v>
      </c>
      <c r="E822" s="277">
        <v>83</v>
      </c>
      <c r="F822" s="274">
        <v>3444500000</v>
      </c>
      <c r="G822" s="273" t="s">
        <v>512</v>
      </c>
      <c r="H822" s="275"/>
    </row>
    <row r="823" spans="1:8">
      <c r="A823" s="273">
        <v>828</v>
      </c>
      <c r="B823" s="273" t="s">
        <v>515</v>
      </c>
      <c r="C823" s="276">
        <v>39024</v>
      </c>
      <c r="D823" s="273" t="s">
        <v>511</v>
      </c>
      <c r="E823" s="277">
        <v>6</v>
      </c>
      <c r="F823" s="274">
        <v>43200000</v>
      </c>
      <c r="G823" s="273" t="s">
        <v>494</v>
      </c>
      <c r="H823" s="275"/>
    </row>
    <row r="824" spans="1:8">
      <c r="A824" s="273">
        <v>829</v>
      </c>
      <c r="B824" s="273" t="s">
        <v>516</v>
      </c>
      <c r="C824" s="276">
        <v>39035</v>
      </c>
      <c r="D824" s="273" t="s">
        <v>519</v>
      </c>
      <c r="E824" s="277">
        <v>77</v>
      </c>
      <c r="F824" s="274">
        <v>5929000000</v>
      </c>
      <c r="G824" s="273" t="s">
        <v>487</v>
      </c>
      <c r="H824" s="275"/>
    </row>
    <row r="825" spans="1:8">
      <c r="A825" s="273">
        <v>830</v>
      </c>
      <c r="B825" s="273" t="s">
        <v>522</v>
      </c>
      <c r="C825" s="276">
        <v>38804</v>
      </c>
      <c r="D825" s="273" t="s">
        <v>519</v>
      </c>
      <c r="E825" s="277">
        <v>41</v>
      </c>
      <c r="F825" s="274">
        <v>1681000000</v>
      </c>
      <c r="G825" s="273" t="s">
        <v>490</v>
      </c>
      <c r="H825" s="275"/>
    </row>
    <row r="826" spans="1:8">
      <c r="A826" s="273">
        <v>831</v>
      </c>
      <c r="B826" s="273" t="s">
        <v>513</v>
      </c>
      <c r="C826" s="276">
        <v>39057</v>
      </c>
      <c r="D826" s="273" t="s">
        <v>509</v>
      </c>
      <c r="E826" s="277">
        <v>80</v>
      </c>
      <c r="F826" s="274">
        <v>1280000000</v>
      </c>
      <c r="G826" s="273" t="s">
        <v>494</v>
      </c>
      <c r="H826" s="275"/>
    </row>
    <row r="827" spans="1:8">
      <c r="A827" s="273">
        <v>832</v>
      </c>
      <c r="B827" s="273" t="s">
        <v>515</v>
      </c>
      <c r="C827" s="276">
        <v>38859</v>
      </c>
      <c r="D827" s="273" t="s">
        <v>517</v>
      </c>
      <c r="E827" s="277">
        <v>20</v>
      </c>
      <c r="F827" s="274">
        <v>200000000</v>
      </c>
      <c r="G827" s="273" t="s">
        <v>487</v>
      </c>
      <c r="H827" s="275"/>
    </row>
    <row r="828" spans="1:8">
      <c r="A828" s="273">
        <v>833</v>
      </c>
      <c r="B828" s="273" t="s">
        <v>520</v>
      </c>
      <c r="C828" s="276">
        <v>38012</v>
      </c>
      <c r="D828" s="273" t="s">
        <v>517</v>
      </c>
      <c r="E828" s="277">
        <v>31</v>
      </c>
      <c r="F828" s="274">
        <v>480500000</v>
      </c>
      <c r="G828" s="273" t="s">
        <v>512</v>
      </c>
      <c r="H828" s="275"/>
    </row>
    <row r="829" spans="1:8">
      <c r="A829" s="273">
        <v>834</v>
      </c>
      <c r="B829" s="273" t="s">
        <v>510</v>
      </c>
      <c r="C829" s="276">
        <v>38727</v>
      </c>
      <c r="D829" s="273" t="s">
        <v>511</v>
      </c>
      <c r="E829" s="277">
        <v>34</v>
      </c>
      <c r="F829" s="274">
        <v>1387200000</v>
      </c>
      <c r="G829" s="273" t="s">
        <v>487</v>
      </c>
      <c r="H829" s="275"/>
    </row>
    <row r="830" spans="1:8">
      <c r="A830" s="273">
        <v>835</v>
      </c>
      <c r="B830" s="273" t="s">
        <v>513</v>
      </c>
      <c r="C830" s="276">
        <v>38595</v>
      </c>
      <c r="D830" s="273" t="s">
        <v>511</v>
      </c>
      <c r="E830" s="277">
        <v>2</v>
      </c>
      <c r="F830" s="274">
        <v>4800000</v>
      </c>
      <c r="G830" s="273" t="s">
        <v>490</v>
      </c>
      <c r="H830" s="275"/>
    </row>
    <row r="831" spans="1:8">
      <c r="A831" s="273">
        <v>836</v>
      </c>
      <c r="B831" s="273" t="s">
        <v>522</v>
      </c>
      <c r="C831" s="276">
        <v>38760</v>
      </c>
      <c r="D831" s="273" t="s">
        <v>511</v>
      </c>
      <c r="E831" s="277">
        <v>17</v>
      </c>
      <c r="F831" s="274">
        <v>346800000</v>
      </c>
      <c r="G831" s="273" t="s">
        <v>494</v>
      </c>
      <c r="H831" s="275"/>
    </row>
    <row r="832" spans="1:8">
      <c r="A832" s="273">
        <v>837</v>
      </c>
      <c r="B832" s="273" t="s">
        <v>520</v>
      </c>
      <c r="C832" s="276">
        <v>38870</v>
      </c>
      <c r="D832" s="273" t="s">
        <v>517</v>
      </c>
      <c r="E832" s="277">
        <v>16</v>
      </c>
      <c r="F832" s="274">
        <v>128000000</v>
      </c>
      <c r="G832" s="273" t="s">
        <v>494</v>
      </c>
      <c r="H832" s="275"/>
    </row>
    <row r="833" spans="1:8">
      <c r="A833" s="273">
        <v>838</v>
      </c>
      <c r="B833" s="273" t="s">
        <v>518</v>
      </c>
      <c r="C833" s="276">
        <v>38782</v>
      </c>
      <c r="D833" s="273" t="s">
        <v>511</v>
      </c>
      <c r="E833" s="277">
        <v>54</v>
      </c>
      <c r="F833" s="274">
        <v>3499200000</v>
      </c>
      <c r="G833" s="273" t="s">
        <v>490</v>
      </c>
      <c r="H833" s="275"/>
    </row>
    <row r="834" spans="1:8">
      <c r="A834" s="273">
        <v>839</v>
      </c>
      <c r="B834" s="273" t="s">
        <v>515</v>
      </c>
      <c r="C834" s="276">
        <v>38034</v>
      </c>
      <c r="D834" s="273" t="s">
        <v>509</v>
      </c>
      <c r="E834" s="277">
        <v>-9</v>
      </c>
      <c r="F834" s="274">
        <v>16200000</v>
      </c>
      <c r="G834" s="273" t="s">
        <v>487</v>
      </c>
      <c r="H834" s="275"/>
    </row>
    <row r="835" spans="1:8">
      <c r="A835" s="273">
        <v>840</v>
      </c>
      <c r="B835" s="273" t="s">
        <v>515</v>
      </c>
      <c r="C835" s="276">
        <v>38837</v>
      </c>
      <c r="D835" s="273" t="s">
        <v>517</v>
      </c>
      <c r="E835" s="277">
        <v>94</v>
      </c>
      <c r="F835" s="274">
        <v>4418000000</v>
      </c>
      <c r="G835" s="273" t="s">
        <v>490</v>
      </c>
      <c r="H835" s="275"/>
    </row>
    <row r="836" spans="1:8">
      <c r="A836" s="273">
        <v>841</v>
      </c>
      <c r="B836" s="273" t="s">
        <v>522</v>
      </c>
      <c r="C836" s="276">
        <v>38232</v>
      </c>
      <c r="D836" s="273" t="s">
        <v>511</v>
      </c>
      <c r="E836" s="277">
        <v>-3</v>
      </c>
      <c r="F836" s="274">
        <v>10800000</v>
      </c>
      <c r="G836" s="273" t="s">
        <v>512</v>
      </c>
      <c r="H836" s="275"/>
    </row>
    <row r="837" spans="1:8">
      <c r="A837" s="273">
        <v>842</v>
      </c>
      <c r="B837" s="273" t="s">
        <v>518</v>
      </c>
      <c r="C837" s="276">
        <v>38298</v>
      </c>
      <c r="D837" s="273" t="s">
        <v>519</v>
      </c>
      <c r="E837" s="277">
        <v>9</v>
      </c>
      <c r="F837" s="274">
        <v>81000000</v>
      </c>
      <c r="G837" s="273" t="s">
        <v>490</v>
      </c>
      <c r="H837" s="275"/>
    </row>
    <row r="838" spans="1:8">
      <c r="A838" s="273">
        <v>843</v>
      </c>
      <c r="B838" s="273" t="s">
        <v>510</v>
      </c>
      <c r="C838" s="276">
        <v>38067</v>
      </c>
      <c r="D838" s="273" t="s">
        <v>511</v>
      </c>
      <c r="E838" s="277">
        <v>25</v>
      </c>
      <c r="F838" s="274">
        <v>750000000</v>
      </c>
      <c r="G838" s="273" t="s">
        <v>487</v>
      </c>
      <c r="H838" s="275"/>
    </row>
    <row r="839" spans="1:8">
      <c r="A839" s="273">
        <v>844</v>
      </c>
      <c r="B839" s="273" t="s">
        <v>513</v>
      </c>
      <c r="C839" s="276">
        <v>39013</v>
      </c>
      <c r="D839" s="273" t="s">
        <v>509</v>
      </c>
      <c r="E839" s="277">
        <v>29</v>
      </c>
      <c r="F839" s="274">
        <v>168200000</v>
      </c>
      <c r="G839" s="273" t="s">
        <v>494</v>
      </c>
      <c r="H839" s="275"/>
    </row>
    <row r="840" spans="1:8">
      <c r="A840" s="273">
        <v>845</v>
      </c>
      <c r="B840" s="273" t="s">
        <v>523</v>
      </c>
      <c r="C840" s="276">
        <v>38221</v>
      </c>
      <c r="D840" s="273" t="s">
        <v>517</v>
      </c>
      <c r="E840" s="277">
        <v>37</v>
      </c>
      <c r="F840" s="274">
        <v>684500000</v>
      </c>
      <c r="G840" s="273" t="s">
        <v>487</v>
      </c>
      <c r="H840" s="275"/>
    </row>
    <row r="841" spans="1:8">
      <c r="A841" s="273">
        <v>846</v>
      </c>
      <c r="B841" s="273" t="s">
        <v>515</v>
      </c>
      <c r="C841" s="276">
        <v>38529</v>
      </c>
      <c r="D841" s="273" t="s">
        <v>511</v>
      </c>
      <c r="E841" s="277">
        <v>19</v>
      </c>
      <c r="F841" s="274">
        <v>433200000</v>
      </c>
      <c r="G841" s="273" t="s">
        <v>490</v>
      </c>
      <c r="H841" s="275"/>
    </row>
    <row r="842" spans="1:8">
      <c r="A842" s="273">
        <v>847</v>
      </c>
      <c r="B842" s="273" t="s">
        <v>518</v>
      </c>
      <c r="C842" s="276">
        <v>38089</v>
      </c>
      <c r="D842" s="273" t="s">
        <v>509</v>
      </c>
      <c r="E842" s="277">
        <v>28</v>
      </c>
      <c r="F842" s="274">
        <v>156800000</v>
      </c>
      <c r="G842" s="273" t="s">
        <v>512</v>
      </c>
      <c r="H842" s="275"/>
    </row>
    <row r="843" spans="1:8">
      <c r="A843" s="273">
        <v>848</v>
      </c>
      <c r="B843" s="273" t="s">
        <v>522</v>
      </c>
      <c r="C843" s="276">
        <v>38144</v>
      </c>
      <c r="D843" s="273" t="s">
        <v>517</v>
      </c>
      <c r="E843" s="277">
        <v>18</v>
      </c>
      <c r="F843" s="274">
        <v>162000000</v>
      </c>
      <c r="G843" s="273" t="s">
        <v>490</v>
      </c>
      <c r="H843" s="275"/>
    </row>
    <row r="844" spans="1:8">
      <c r="A844" s="273">
        <v>849</v>
      </c>
      <c r="B844" s="273" t="s">
        <v>513</v>
      </c>
      <c r="C844" s="276">
        <v>38870</v>
      </c>
      <c r="D844" s="273" t="s">
        <v>514</v>
      </c>
      <c r="E844" s="277">
        <v>84</v>
      </c>
      <c r="F844" s="274">
        <v>1411200000</v>
      </c>
      <c r="G844" s="273" t="s">
        <v>494</v>
      </c>
      <c r="H844" s="275"/>
    </row>
    <row r="845" spans="1:8">
      <c r="A845" s="273">
        <v>850</v>
      </c>
      <c r="B845" s="273" t="s">
        <v>520</v>
      </c>
      <c r="C845" s="276">
        <v>38276</v>
      </c>
      <c r="D845" s="273" t="s">
        <v>511</v>
      </c>
      <c r="E845" s="277">
        <v>79</v>
      </c>
      <c r="F845" s="274">
        <v>7489200000</v>
      </c>
      <c r="G845" s="273" t="s">
        <v>490</v>
      </c>
      <c r="H845" s="275"/>
    </row>
    <row r="846" spans="1:8">
      <c r="A846" s="273">
        <v>851</v>
      </c>
      <c r="B846" s="273" t="s">
        <v>523</v>
      </c>
      <c r="C846" s="276">
        <v>38298</v>
      </c>
      <c r="D846" s="273" t="s">
        <v>511</v>
      </c>
      <c r="E846" s="277">
        <v>31</v>
      </c>
      <c r="F846" s="274">
        <v>1153200000</v>
      </c>
      <c r="G846" s="273" t="s">
        <v>512</v>
      </c>
      <c r="H846" s="275"/>
    </row>
    <row r="847" spans="1:8">
      <c r="A847" s="273">
        <v>852</v>
      </c>
      <c r="B847" s="273" t="s">
        <v>522</v>
      </c>
      <c r="C847" s="276">
        <v>38925</v>
      </c>
      <c r="D847" s="273" t="s">
        <v>514</v>
      </c>
      <c r="E847" s="277">
        <v>34</v>
      </c>
      <c r="F847" s="274">
        <v>231200000</v>
      </c>
      <c r="G847" s="273" t="s">
        <v>487</v>
      </c>
      <c r="H847" s="275"/>
    </row>
    <row r="848" spans="1:8">
      <c r="A848" s="273">
        <v>853</v>
      </c>
      <c r="B848" s="273" t="s">
        <v>523</v>
      </c>
      <c r="C848" s="276">
        <v>38672</v>
      </c>
      <c r="D848" s="273" t="s">
        <v>519</v>
      </c>
      <c r="E848" s="277">
        <v>66</v>
      </c>
      <c r="F848" s="274">
        <v>4356000000</v>
      </c>
      <c r="G848" s="273" t="s">
        <v>494</v>
      </c>
      <c r="H848" s="275"/>
    </row>
    <row r="849" spans="1:8">
      <c r="A849" s="273">
        <v>854</v>
      </c>
      <c r="B849" s="273" t="s">
        <v>520</v>
      </c>
      <c r="C849" s="276">
        <v>38859</v>
      </c>
      <c r="D849" s="273" t="s">
        <v>519</v>
      </c>
      <c r="E849" s="277">
        <v>44</v>
      </c>
      <c r="F849" s="274">
        <v>1936000000</v>
      </c>
      <c r="G849" s="273" t="s">
        <v>487</v>
      </c>
      <c r="H849" s="275"/>
    </row>
    <row r="850" spans="1:8">
      <c r="A850" s="273">
        <v>855</v>
      </c>
      <c r="B850" s="273" t="s">
        <v>508</v>
      </c>
      <c r="C850" s="276">
        <v>38375</v>
      </c>
      <c r="D850" s="273" t="s">
        <v>517</v>
      </c>
      <c r="E850" s="277">
        <v>94</v>
      </c>
      <c r="F850" s="274">
        <v>4418000000</v>
      </c>
      <c r="G850" s="273" t="s">
        <v>494</v>
      </c>
      <c r="H850" s="275"/>
    </row>
    <row r="851" spans="1:8">
      <c r="A851" s="273">
        <v>856</v>
      </c>
      <c r="B851" s="273" t="s">
        <v>516</v>
      </c>
      <c r="C851" s="276">
        <v>38089</v>
      </c>
      <c r="D851" s="273" t="s">
        <v>511</v>
      </c>
      <c r="E851" s="277">
        <v>11</v>
      </c>
      <c r="F851" s="274">
        <v>145200000</v>
      </c>
      <c r="G851" s="273" t="s">
        <v>487</v>
      </c>
      <c r="H851" s="275"/>
    </row>
    <row r="852" spans="1:8">
      <c r="A852" s="273">
        <v>857</v>
      </c>
      <c r="B852" s="273" t="s">
        <v>510</v>
      </c>
      <c r="C852" s="276">
        <v>38221</v>
      </c>
      <c r="D852" s="273" t="s">
        <v>509</v>
      </c>
      <c r="E852" s="277">
        <v>74</v>
      </c>
      <c r="F852" s="274">
        <v>1095200000</v>
      </c>
      <c r="G852" s="273" t="s">
        <v>487</v>
      </c>
      <c r="H852" s="275"/>
    </row>
    <row r="853" spans="1:8">
      <c r="A853" s="273">
        <v>858</v>
      </c>
      <c r="B853" s="273" t="s">
        <v>522</v>
      </c>
      <c r="C853" s="276">
        <v>39057</v>
      </c>
      <c r="D853" s="273" t="s">
        <v>519</v>
      </c>
      <c r="E853" s="277">
        <v>28</v>
      </c>
      <c r="F853" s="274">
        <v>784000000</v>
      </c>
      <c r="G853" s="273" t="s">
        <v>490</v>
      </c>
      <c r="H853" s="275"/>
    </row>
    <row r="854" spans="1:8">
      <c r="A854" s="273">
        <v>859</v>
      </c>
      <c r="B854" s="273" t="s">
        <v>518</v>
      </c>
      <c r="C854" s="276">
        <v>38507</v>
      </c>
      <c r="D854" s="273" t="s">
        <v>509</v>
      </c>
      <c r="E854" s="277">
        <v>40</v>
      </c>
      <c r="F854" s="274">
        <v>320000000</v>
      </c>
      <c r="G854" s="273" t="s">
        <v>490</v>
      </c>
      <c r="H854" s="275"/>
    </row>
    <row r="855" spans="1:8">
      <c r="A855" s="273">
        <v>860</v>
      </c>
      <c r="B855" s="273" t="s">
        <v>518</v>
      </c>
      <c r="C855" s="276">
        <v>38023</v>
      </c>
      <c r="D855" s="273" t="s">
        <v>509</v>
      </c>
      <c r="E855" s="277">
        <v>34</v>
      </c>
      <c r="F855" s="274">
        <v>231200000</v>
      </c>
      <c r="G855" s="273" t="s">
        <v>494</v>
      </c>
      <c r="H855" s="275"/>
    </row>
    <row r="856" spans="1:8">
      <c r="A856" s="273">
        <v>861</v>
      </c>
      <c r="B856" s="273" t="s">
        <v>508</v>
      </c>
      <c r="C856" s="276">
        <v>38606</v>
      </c>
      <c r="D856" s="273" t="s">
        <v>517</v>
      </c>
      <c r="E856" s="277">
        <v>38</v>
      </c>
      <c r="F856" s="274">
        <v>722000000</v>
      </c>
      <c r="G856" s="273" t="s">
        <v>494</v>
      </c>
      <c r="H856" s="275"/>
    </row>
    <row r="857" spans="1:8">
      <c r="A857" s="273">
        <v>862</v>
      </c>
      <c r="B857" s="273" t="s">
        <v>510</v>
      </c>
      <c r="C857" s="276">
        <v>38518</v>
      </c>
      <c r="D857" s="273" t="s">
        <v>519</v>
      </c>
      <c r="E857" s="277">
        <v>69</v>
      </c>
      <c r="F857" s="274">
        <v>4761000000</v>
      </c>
      <c r="G857" s="273" t="s">
        <v>512</v>
      </c>
      <c r="H857" s="275"/>
    </row>
    <row r="858" spans="1:8">
      <c r="A858" s="273">
        <v>863</v>
      </c>
      <c r="B858" s="273" t="s">
        <v>513</v>
      </c>
      <c r="C858" s="276">
        <v>38584</v>
      </c>
      <c r="D858" s="273" t="s">
        <v>517</v>
      </c>
      <c r="E858" s="277">
        <v>34</v>
      </c>
      <c r="F858" s="274">
        <v>578000000</v>
      </c>
      <c r="G858" s="273" t="s">
        <v>512</v>
      </c>
      <c r="H858" s="275"/>
    </row>
    <row r="859" spans="1:8">
      <c r="A859" s="273">
        <v>864</v>
      </c>
      <c r="B859" s="273" t="s">
        <v>508</v>
      </c>
      <c r="C859" s="276">
        <v>38573</v>
      </c>
      <c r="D859" s="273" t="s">
        <v>519</v>
      </c>
      <c r="E859" s="277">
        <v>29</v>
      </c>
      <c r="F859" s="274">
        <v>841000000</v>
      </c>
      <c r="G859" s="273" t="s">
        <v>512</v>
      </c>
      <c r="H859" s="275"/>
    </row>
    <row r="860" spans="1:8">
      <c r="A860" s="273">
        <v>865</v>
      </c>
      <c r="B860" s="273" t="s">
        <v>516</v>
      </c>
      <c r="C860" s="276">
        <v>38034</v>
      </c>
      <c r="D860" s="273" t="s">
        <v>511</v>
      </c>
      <c r="E860" s="277">
        <v>-10</v>
      </c>
      <c r="F860" s="274">
        <v>120000000</v>
      </c>
      <c r="G860" s="273" t="s">
        <v>512</v>
      </c>
      <c r="H860" s="275"/>
    </row>
    <row r="861" spans="1:8">
      <c r="A861" s="273">
        <v>866</v>
      </c>
      <c r="B861" s="273" t="s">
        <v>523</v>
      </c>
      <c r="C861" s="276">
        <v>38287</v>
      </c>
      <c r="D861" s="273" t="s">
        <v>514</v>
      </c>
      <c r="E861" s="277">
        <v>42</v>
      </c>
      <c r="F861" s="274">
        <v>352800000</v>
      </c>
      <c r="G861" s="273" t="s">
        <v>512</v>
      </c>
      <c r="H861" s="275"/>
    </row>
    <row r="862" spans="1:8">
      <c r="A862" s="273">
        <v>867</v>
      </c>
      <c r="B862" s="273" t="s">
        <v>515</v>
      </c>
      <c r="C862" s="276">
        <v>38793</v>
      </c>
      <c r="D862" s="273" t="s">
        <v>519</v>
      </c>
      <c r="E862" s="277">
        <v>58</v>
      </c>
      <c r="F862" s="274">
        <v>3364000000</v>
      </c>
      <c r="G862" s="273" t="s">
        <v>490</v>
      </c>
      <c r="H862" s="275"/>
    </row>
    <row r="863" spans="1:8">
      <c r="A863" s="273">
        <v>868</v>
      </c>
      <c r="B863" s="273" t="s">
        <v>520</v>
      </c>
      <c r="C863" s="276">
        <v>38056</v>
      </c>
      <c r="D863" s="273" t="s">
        <v>511</v>
      </c>
      <c r="E863" s="277">
        <v>27</v>
      </c>
      <c r="F863" s="274">
        <v>874800000</v>
      </c>
      <c r="G863" s="273" t="s">
        <v>512</v>
      </c>
      <c r="H863" s="275"/>
    </row>
    <row r="864" spans="1:8">
      <c r="A864" s="273">
        <v>869</v>
      </c>
      <c r="B864" s="273" t="s">
        <v>523</v>
      </c>
      <c r="C864" s="276">
        <v>38903</v>
      </c>
      <c r="D864" s="273" t="s">
        <v>517</v>
      </c>
      <c r="E864" s="277">
        <v>47</v>
      </c>
      <c r="F864" s="274">
        <v>1104500000</v>
      </c>
      <c r="G864" s="273" t="s">
        <v>487</v>
      </c>
      <c r="H864" s="275"/>
    </row>
    <row r="865" spans="1:8">
      <c r="A865" s="273">
        <v>870</v>
      </c>
      <c r="B865" s="273" t="s">
        <v>520</v>
      </c>
      <c r="C865" s="276">
        <v>38023</v>
      </c>
      <c r="D865" s="273" t="s">
        <v>511</v>
      </c>
      <c r="E865" s="277">
        <v>29</v>
      </c>
      <c r="F865" s="274">
        <v>1009200000</v>
      </c>
      <c r="G865" s="273" t="s">
        <v>494</v>
      </c>
      <c r="H865" s="275"/>
    </row>
    <row r="866" spans="1:8">
      <c r="A866" s="273">
        <v>871</v>
      </c>
      <c r="B866" s="273" t="s">
        <v>523</v>
      </c>
      <c r="C866" s="276">
        <v>38848</v>
      </c>
      <c r="D866" s="273" t="s">
        <v>519</v>
      </c>
      <c r="E866" s="277">
        <v>28</v>
      </c>
      <c r="F866" s="274">
        <v>784000000</v>
      </c>
      <c r="G866" s="273" t="s">
        <v>494</v>
      </c>
      <c r="H866" s="275"/>
    </row>
    <row r="867" spans="1:8">
      <c r="A867" s="273">
        <v>872</v>
      </c>
      <c r="B867" s="273" t="s">
        <v>508</v>
      </c>
      <c r="C867" s="276">
        <v>38980</v>
      </c>
      <c r="D867" s="273" t="s">
        <v>517</v>
      </c>
      <c r="E867" s="277">
        <v>79</v>
      </c>
      <c r="F867" s="274">
        <v>3120500000</v>
      </c>
      <c r="G867" s="273" t="s">
        <v>494</v>
      </c>
      <c r="H867" s="275"/>
    </row>
    <row r="868" spans="1:8">
      <c r="A868" s="273">
        <v>873</v>
      </c>
      <c r="B868" s="273" t="s">
        <v>513</v>
      </c>
      <c r="C868" s="276">
        <v>38298</v>
      </c>
      <c r="D868" s="273" t="s">
        <v>517</v>
      </c>
      <c r="E868" s="277">
        <v>41</v>
      </c>
      <c r="F868" s="274">
        <v>840500000</v>
      </c>
      <c r="G868" s="273" t="s">
        <v>487</v>
      </c>
      <c r="H868" s="275"/>
    </row>
    <row r="869" spans="1:8">
      <c r="A869" s="273">
        <v>874</v>
      </c>
      <c r="B869" s="273" t="s">
        <v>520</v>
      </c>
      <c r="C869" s="276">
        <v>38540</v>
      </c>
      <c r="D869" s="273" t="s">
        <v>514</v>
      </c>
      <c r="E869" s="277">
        <v>57</v>
      </c>
      <c r="F869" s="274">
        <v>649800000</v>
      </c>
      <c r="G869" s="273" t="s">
        <v>512</v>
      </c>
      <c r="H869" s="275"/>
    </row>
    <row r="870" spans="1:8">
      <c r="A870" s="273">
        <v>875</v>
      </c>
      <c r="B870" s="273" t="s">
        <v>523</v>
      </c>
      <c r="C870" s="276">
        <v>38914</v>
      </c>
      <c r="D870" s="273" t="s">
        <v>509</v>
      </c>
      <c r="E870" s="277">
        <v>45</v>
      </c>
      <c r="F870" s="274">
        <v>405000000</v>
      </c>
      <c r="G870" s="273" t="s">
        <v>490</v>
      </c>
      <c r="H870" s="275"/>
    </row>
    <row r="871" spans="1:8">
      <c r="A871" s="273">
        <v>876</v>
      </c>
      <c r="B871" s="273" t="s">
        <v>522</v>
      </c>
      <c r="C871" s="276">
        <v>38793</v>
      </c>
      <c r="D871" s="273" t="s">
        <v>519</v>
      </c>
      <c r="E871" s="277">
        <v>91</v>
      </c>
      <c r="F871" s="274">
        <v>8281000000</v>
      </c>
      <c r="G871" s="273" t="s">
        <v>490</v>
      </c>
      <c r="H871" s="275"/>
    </row>
    <row r="872" spans="1:8">
      <c r="A872" s="273">
        <v>877</v>
      </c>
      <c r="B872" s="273" t="s">
        <v>520</v>
      </c>
      <c r="C872" s="276">
        <v>38375</v>
      </c>
      <c r="D872" s="273" t="s">
        <v>519</v>
      </c>
      <c r="E872" s="277">
        <v>49</v>
      </c>
      <c r="F872" s="274">
        <v>2401000000</v>
      </c>
      <c r="G872" s="273" t="s">
        <v>490</v>
      </c>
      <c r="H872" s="275"/>
    </row>
    <row r="873" spans="1:8">
      <c r="A873" s="273">
        <v>878</v>
      </c>
      <c r="B873" s="273" t="s">
        <v>508</v>
      </c>
      <c r="C873" s="276">
        <v>38254</v>
      </c>
      <c r="D873" s="273" t="s">
        <v>509</v>
      </c>
      <c r="E873" s="277">
        <v>68</v>
      </c>
      <c r="F873" s="274">
        <v>924800000</v>
      </c>
      <c r="G873" s="273" t="s">
        <v>490</v>
      </c>
      <c r="H873" s="275"/>
    </row>
    <row r="874" spans="1:8">
      <c r="A874" s="273">
        <v>879</v>
      </c>
      <c r="B874" s="273" t="s">
        <v>516</v>
      </c>
      <c r="C874" s="276">
        <v>38397</v>
      </c>
      <c r="D874" s="273" t="s">
        <v>514</v>
      </c>
      <c r="E874" s="277">
        <v>38</v>
      </c>
      <c r="F874" s="274">
        <v>288800000</v>
      </c>
      <c r="G874" s="273" t="s">
        <v>490</v>
      </c>
      <c r="H874" s="275"/>
    </row>
    <row r="875" spans="1:8">
      <c r="A875" s="273">
        <v>880</v>
      </c>
      <c r="B875" s="273" t="s">
        <v>513</v>
      </c>
      <c r="C875" s="276">
        <v>38980</v>
      </c>
      <c r="D875" s="273" t="s">
        <v>511</v>
      </c>
      <c r="E875" s="277">
        <v>4</v>
      </c>
      <c r="F875" s="274">
        <v>19200000</v>
      </c>
      <c r="G875" s="273" t="s">
        <v>494</v>
      </c>
      <c r="H875" s="275"/>
    </row>
    <row r="876" spans="1:8">
      <c r="A876" s="273">
        <v>881</v>
      </c>
      <c r="B876" s="273" t="s">
        <v>520</v>
      </c>
      <c r="C876" s="276">
        <v>38452</v>
      </c>
      <c r="D876" s="273" t="s">
        <v>519</v>
      </c>
      <c r="E876" s="277">
        <v>45</v>
      </c>
      <c r="F876" s="274">
        <v>2025000000</v>
      </c>
      <c r="G876" s="273" t="s">
        <v>487</v>
      </c>
      <c r="H876" s="275"/>
    </row>
    <row r="877" spans="1:8">
      <c r="A877" s="273">
        <v>882</v>
      </c>
      <c r="B877" s="273" t="s">
        <v>518</v>
      </c>
      <c r="C877" s="276">
        <v>38331</v>
      </c>
      <c r="D877" s="273" t="s">
        <v>519</v>
      </c>
      <c r="E877" s="277">
        <v>85</v>
      </c>
      <c r="F877" s="274">
        <v>7225000000</v>
      </c>
      <c r="G877" s="273" t="s">
        <v>512</v>
      </c>
      <c r="H877" s="275"/>
    </row>
    <row r="878" spans="1:8">
      <c r="A878" s="273">
        <v>883</v>
      </c>
      <c r="B878" s="273" t="s">
        <v>520</v>
      </c>
      <c r="C878" s="276">
        <v>38540</v>
      </c>
      <c r="D878" s="273" t="s">
        <v>514</v>
      </c>
      <c r="E878" s="277">
        <v>57</v>
      </c>
      <c r="F878" s="274">
        <v>649800000</v>
      </c>
      <c r="G878" s="273" t="s">
        <v>512</v>
      </c>
      <c r="H878" s="275"/>
    </row>
    <row r="879" spans="1:8">
      <c r="A879" s="273">
        <v>884</v>
      </c>
      <c r="B879" s="273" t="s">
        <v>515</v>
      </c>
      <c r="C879" s="276">
        <v>38672</v>
      </c>
      <c r="D879" s="273" t="s">
        <v>519</v>
      </c>
      <c r="E879" s="277">
        <v>-3</v>
      </c>
      <c r="F879" s="274">
        <v>9000000</v>
      </c>
      <c r="G879" s="273" t="s">
        <v>487</v>
      </c>
      <c r="H879" s="275"/>
    </row>
    <row r="880" spans="1:8">
      <c r="A880" s="273">
        <v>885</v>
      </c>
      <c r="B880" s="273" t="s">
        <v>523</v>
      </c>
      <c r="C880" s="276">
        <v>38936</v>
      </c>
      <c r="D880" s="273" t="s">
        <v>511</v>
      </c>
      <c r="E880" s="277">
        <v>-9</v>
      </c>
      <c r="F880" s="274">
        <v>97200000</v>
      </c>
      <c r="G880" s="273" t="s">
        <v>512</v>
      </c>
      <c r="H880" s="275"/>
    </row>
    <row r="881" spans="1:8">
      <c r="A881" s="273">
        <v>886</v>
      </c>
      <c r="B881" s="273" t="s">
        <v>515</v>
      </c>
      <c r="C881" s="276">
        <v>38100</v>
      </c>
      <c r="D881" s="273" t="s">
        <v>517</v>
      </c>
      <c r="E881" s="277">
        <v>86</v>
      </c>
      <c r="F881" s="274">
        <v>3698000000</v>
      </c>
      <c r="G881" s="273" t="s">
        <v>512</v>
      </c>
      <c r="H881" s="275"/>
    </row>
    <row r="882" spans="1:8">
      <c r="A882" s="273">
        <v>887</v>
      </c>
      <c r="B882" s="273" t="s">
        <v>522</v>
      </c>
      <c r="C882" s="276">
        <v>38419</v>
      </c>
      <c r="D882" s="273" t="s">
        <v>511</v>
      </c>
      <c r="E882" s="277">
        <v>11</v>
      </c>
      <c r="F882" s="274">
        <v>145200000</v>
      </c>
      <c r="G882" s="273" t="s">
        <v>487</v>
      </c>
      <c r="H882" s="275"/>
    </row>
    <row r="883" spans="1:8">
      <c r="A883" s="273">
        <v>888</v>
      </c>
      <c r="B883" s="273" t="s">
        <v>516</v>
      </c>
      <c r="C883" s="276">
        <v>38001</v>
      </c>
      <c r="D883" s="273" t="s">
        <v>519</v>
      </c>
      <c r="E883" s="277">
        <v>87</v>
      </c>
      <c r="F883" s="274">
        <v>7569000000</v>
      </c>
      <c r="G883" s="273" t="s">
        <v>512</v>
      </c>
      <c r="H883" s="275"/>
    </row>
    <row r="884" spans="1:8">
      <c r="A884" s="273">
        <v>889</v>
      </c>
      <c r="B884" s="273" t="s">
        <v>516</v>
      </c>
      <c r="C884" s="276">
        <v>38199</v>
      </c>
      <c r="D884" s="273" t="s">
        <v>517</v>
      </c>
      <c r="E884" s="277">
        <v>86</v>
      </c>
      <c r="F884" s="274">
        <v>3698000000</v>
      </c>
      <c r="G884" s="273" t="s">
        <v>494</v>
      </c>
      <c r="H884" s="275"/>
    </row>
    <row r="885" spans="1:8">
      <c r="A885" s="273">
        <v>890</v>
      </c>
      <c r="B885" s="273" t="s">
        <v>508</v>
      </c>
      <c r="C885" s="276">
        <v>38749</v>
      </c>
      <c r="D885" s="273" t="s">
        <v>509</v>
      </c>
      <c r="E885" s="277">
        <v>62</v>
      </c>
      <c r="F885" s="274">
        <v>768800000</v>
      </c>
      <c r="G885" s="273" t="s">
        <v>490</v>
      </c>
      <c r="H885" s="275"/>
    </row>
    <row r="886" spans="1:8">
      <c r="A886" s="273">
        <v>891</v>
      </c>
      <c r="B886" s="273" t="s">
        <v>520</v>
      </c>
      <c r="C886" s="276">
        <v>38914</v>
      </c>
      <c r="D886" s="273" t="s">
        <v>519</v>
      </c>
      <c r="E886" s="277">
        <v>80</v>
      </c>
      <c r="F886" s="274">
        <v>6400000000</v>
      </c>
      <c r="G886" s="273" t="s">
        <v>490</v>
      </c>
      <c r="H886" s="275"/>
    </row>
    <row r="887" spans="1:8">
      <c r="A887" s="273">
        <v>892</v>
      </c>
      <c r="B887" s="273" t="s">
        <v>516</v>
      </c>
      <c r="C887" s="276">
        <v>38188</v>
      </c>
      <c r="D887" s="273" t="s">
        <v>514</v>
      </c>
      <c r="E887" s="277">
        <v>11</v>
      </c>
      <c r="F887" s="274">
        <v>24200000</v>
      </c>
      <c r="G887" s="273" t="s">
        <v>494</v>
      </c>
      <c r="H887" s="275"/>
    </row>
    <row r="888" spans="1:8">
      <c r="A888" s="273">
        <v>893</v>
      </c>
      <c r="B888" s="273" t="s">
        <v>516</v>
      </c>
      <c r="C888" s="276">
        <v>38694</v>
      </c>
      <c r="D888" s="273" t="s">
        <v>514</v>
      </c>
      <c r="E888" s="277">
        <v>11</v>
      </c>
      <c r="F888" s="274">
        <v>24200000</v>
      </c>
      <c r="G888" s="273" t="s">
        <v>512</v>
      </c>
      <c r="H888" s="275"/>
    </row>
    <row r="889" spans="1:8">
      <c r="A889" s="273">
        <v>894</v>
      </c>
      <c r="B889" s="273" t="s">
        <v>523</v>
      </c>
      <c r="C889" s="276">
        <v>38661</v>
      </c>
      <c r="D889" s="273" t="s">
        <v>517</v>
      </c>
      <c r="E889" s="277">
        <v>-4</v>
      </c>
      <c r="F889" s="274">
        <v>8000000</v>
      </c>
      <c r="G889" s="273" t="s">
        <v>494</v>
      </c>
      <c r="H889" s="275"/>
    </row>
    <row r="890" spans="1:8">
      <c r="A890" s="273">
        <v>895</v>
      </c>
      <c r="B890" s="273" t="s">
        <v>518</v>
      </c>
      <c r="C890" s="276">
        <v>38331</v>
      </c>
      <c r="D890" s="273" t="s">
        <v>514</v>
      </c>
      <c r="E890" s="277">
        <v>42</v>
      </c>
      <c r="F890" s="274">
        <v>352800000</v>
      </c>
      <c r="G890" s="273" t="s">
        <v>490</v>
      </c>
      <c r="H890" s="275"/>
    </row>
    <row r="891" spans="1:8">
      <c r="A891" s="273">
        <v>896</v>
      </c>
      <c r="B891" s="273" t="s">
        <v>518</v>
      </c>
      <c r="C891" s="276">
        <v>38166</v>
      </c>
      <c r="D891" s="273" t="s">
        <v>509</v>
      </c>
      <c r="E891" s="277">
        <v>51</v>
      </c>
      <c r="F891" s="274">
        <v>520200000</v>
      </c>
      <c r="G891" s="273" t="s">
        <v>494</v>
      </c>
      <c r="H891" s="275"/>
    </row>
    <row r="892" spans="1:8">
      <c r="A892" s="273">
        <v>897</v>
      </c>
      <c r="B892" s="273" t="s">
        <v>516</v>
      </c>
      <c r="C892" s="276">
        <v>38188</v>
      </c>
      <c r="D892" s="273" t="s">
        <v>511</v>
      </c>
      <c r="E892" s="277">
        <v>91</v>
      </c>
      <c r="F892" s="274">
        <v>9937200000</v>
      </c>
      <c r="G892" s="273" t="s">
        <v>494</v>
      </c>
      <c r="H892" s="275"/>
    </row>
    <row r="893" spans="1:8">
      <c r="A893" s="273">
        <v>898</v>
      </c>
      <c r="B893" s="273" t="s">
        <v>520</v>
      </c>
      <c r="C893" s="276">
        <v>38947</v>
      </c>
      <c r="D893" s="273" t="s">
        <v>509</v>
      </c>
      <c r="E893" s="277">
        <v>24</v>
      </c>
      <c r="F893" s="274">
        <v>115200000</v>
      </c>
      <c r="G893" s="273" t="s">
        <v>490</v>
      </c>
      <c r="H893" s="275"/>
    </row>
    <row r="894" spans="1:8">
      <c r="A894" s="273">
        <v>899</v>
      </c>
      <c r="B894" s="273" t="s">
        <v>520</v>
      </c>
      <c r="C894" s="276">
        <v>38012</v>
      </c>
      <c r="D894" s="273" t="s">
        <v>517</v>
      </c>
      <c r="E894" s="277">
        <v>19</v>
      </c>
      <c r="F894" s="274">
        <v>180500000</v>
      </c>
      <c r="G894" s="273" t="s">
        <v>512</v>
      </c>
      <c r="H894" s="275"/>
    </row>
    <row r="895" spans="1:8">
      <c r="A895" s="273">
        <v>900</v>
      </c>
      <c r="B895" s="273" t="s">
        <v>516</v>
      </c>
      <c r="C895" s="276">
        <v>38067</v>
      </c>
      <c r="D895" s="273" t="s">
        <v>509</v>
      </c>
      <c r="E895" s="277">
        <v>80</v>
      </c>
      <c r="F895" s="274">
        <v>1280000000</v>
      </c>
      <c r="G895" s="273" t="s">
        <v>512</v>
      </c>
      <c r="H895" s="275"/>
    </row>
    <row r="896" spans="1:8">
      <c r="A896" s="273">
        <v>901</v>
      </c>
      <c r="B896" s="273" t="s">
        <v>508</v>
      </c>
      <c r="C896" s="276">
        <v>39057</v>
      </c>
      <c r="D896" s="273" t="s">
        <v>511</v>
      </c>
      <c r="E896" s="277">
        <v>0</v>
      </c>
      <c r="F896" s="274">
        <v>0</v>
      </c>
      <c r="G896" s="273" t="s">
        <v>487</v>
      </c>
      <c r="H896" s="275"/>
    </row>
    <row r="897" spans="1:8">
      <c r="A897" s="273">
        <v>902</v>
      </c>
      <c r="B897" s="273" t="s">
        <v>522</v>
      </c>
      <c r="C897" s="276">
        <v>38991</v>
      </c>
      <c r="D897" s="273" t="s">
        <v>511</v>
      </c>
      <c r="E897" s="277">
        <v>69</v>
      </c>
      <c r="F897" s="274">
        <v>5713200000</v>
      </c>
      <c r="G897" s="273" t="s">
        <v>487</v>
      </c>
      <c r="H897" s="275"/>
    </row>
    <row r="898" spans="1:8">
      <c r="A898" s="273">
        <v>903</v>
      </c>
      <c r="B898" s="273" t="s">
        <v>520</v>
      </c>
      <c r="C898" s="276">
        <v>38914</v>
      </c>
      <c r="D898" s="273" t="s">
        <v>519</v>
      </c>
      <c r="E898" s="277">
        <v>84</v>
      </c>
      <c r="F898" s="274">
        <v>7056000000</v>
      </c>
      <c r="G898" s="273" t="s">
        <v>512</v>
      </c>
      <c r="H898" s="275"/>
    </row>
    <row r="899" spans="1:8">
      <c r="A899" s="273">
        <v>904</v>
      </c>
      <c r="B899" s="273" t="s">
        <v>510</v>
      </c>
      <c r="C899" s="276">
        <v>38584</v>
      </c>
      <c r="D899" s="273" t="s">
        <v>514</v>
      </c>
      <c r="E899" s="277">
        <v>31</v>
      </c>
      <c r="F899" s="274">
        <v>192200000</v>
      </c>
      <c r="G899" s="273" t="s">
        <v>490</v>
      </c>
      <c r="H899" s="275"/>
    </row>
    <row r="900" spans="1:8">
      <c r="A900" s="273">
        <v>905</v>
      </c>
      <c r="B900" s="273" t="s">
        <v>515</v>
      </c>
      <c r="C900" s="276">
        <v>38595</v>
      </c>
      <c r="D900" s="273" t="s">
        <v>517</v>
      </c>
      <c r="E900" s="277">
        <v>11</v>
      </c>
      <c r="F900" s="274">
        <v>60500000</v>
      </c>
      <c r="G900" s="273" t="s">
        <v>494</v>
      </c>
      <c r="H900" s="275"/>
    </row>
    <row r="901" spans="1:8">
      <c r="A901" s="273">
        <v>906</v>
      </c>
      <c r="B901" s="273" t="s">
        <v>513</v>
      </c>
      <c r="C901" s="276">
        <v>38441</v>
      </c>
      <c r="D901" s="273" t="s">
        <v>509</v>
      </c>
      <c r="E901" s="277">
        <v>79</v>
      </c>
      <c r="F901" s="274">
        <v>1248200000</v>
      </c>
      <c r="G901" s="273" t="s">
        <v>512</v>
      </c>
      <c r="H901" s="275"/>
    </row>
    <row r="902" spans="1:8">
      <c r="A902" s="273">
        <v>907</v>
      </c>
      <c r="B902" s="273" t="s">
        <v>522</v>
      </c>
      <c r="C902" s="276">
        <v>38892</v>
      </c>
      <c r="D902" s="273" t="s">
        <v>517</v>
      </c>
      <c r="E902" s="277">
        <v>22</v>
      </c>
      <c r="F902" s="274">
        <v>242000000</v>
      </c>
      <c r="G902" s="273" t="s">
        <v>512</v>
      </c>
      <c r="H902" s="275"/>
    </row>
    <row r="903" spans="1:8">
      <c r="A903" s="273">
        <v>908</v>
      </c>
      <c r="B903" s="273" t="s">
        <v>508</v>
      </c>
      <c r="C903" s="276">
        <v>38386</v>
      </c>
      <c r="D903" s="273" t="s">
        <v>511</v>
      </c>
      <c r="E903" s="277">
        <v>76</v>
      </c>
      <c r="F903" s="274">
        <v>6931200000</v>
      </c>
      <c r="G903" s="273" t="s">
        <v>487</v>
      </c>
      <c r="H903" s="275"/>
    </row>
    <row r="904" spans="1:8">
      <c r="A904" s="273">
        <v>909</v>
      </c>
      <c r="B904" s="273" t="s">
        <v>513</v>
      </c>
      <c r="C904" s="276">
        <v>38265</v>
      </c>
      <c r="D904" s="273" t="s">
        <v>517</v>
      </c>
      <c r="E904" s="277">
        <v>0</v>
      </c>
      <c r="F904" s="274">
        <v>0</v>
      </c>
      <c r="G904" s="273" t="s">
        <v>512</v>
      </c>
      <c r="H904" s="275"/>
    </row>
    <row r="905" spans="1:8">
      <c r="A905" s="273">
        <v>910</v>
      </c>
      <c r="B905" s="273" t="s">
        <v>520</v>
      </c>
      <c r="C905" s="276">
        <v>38430</v>
      </c>
      <c r="D905" s="273" t="s">
        <v>509</v>
      </c>
      <c r="E905" s="277">
        <v>94</v>
      </c>
      <c r="F905" s="274">
        <v>1767200000</v>
      </c>
      <c r="G905" s="273" t="s">
        <v>490</v>
      </c>
      <c r="H905" s="275"/>
    </row>
    <row r="906" spans="1:8">
      <c r="A906" s="273">
        <v>911</v>
      </c>
      <c r="B906" s="273" t="s">
        <v>515</v>
      </c>
      <c r="C906" s="276">
        <v>38298</v>
      </c>
      <c r="D906" s="273" t="s">
        <v>511</v>
      </c>
      <c r="E906" s="277">
        <v>14</v>
      </c>
      <c r="F906" s="274">
        <v>235200000</v>
      </c>
      <c r="G906" s="273" t="s">
        <v>494</v>
      </c>
      <c r="H906" s="275"/>
    </row>
    <row r="907" spans="1:8">
      <c r="A907" s="273">
        <v>912</v>
      </c>
      <c r="B907" s="273" t="s">
        <v>520</v>
      </c>
      <c r="C907" s="276">
        <v>38903</v>
      </c>
      <c r="D907" s="273" t="s">
        <v>519</v>
      </c>
      <c r="E907" s="277">
        <v>57</v>
      </c>
      <c r="F907" s="274">
        <v>3249000000</v>
      </c>
      <c r="G907" s="273" t="s">
        <v>490</v>
      </c>
      <c r="H907" s="275"/>
    </row>
    <row r="908" spans="1:8">
      <c r="A908" s="273">
        <v>913</v>
      </c>
      <c r="B908" s="273" t="s">
        <v>522</v>
      </c>
      <c r="C908" s="276">
        <v>38463</v>
      </c>
      <c r="D908" s="273" t="s">
        <v>509</v>
      </c>
      <c r="E908" s="277">
        <v>3</v>
      </c>
      <c r="F908" s="274">
        <v>1800000</v>
      </c>
      <c r="G908" s="273" t="s">
        <v>487</v>
      </c>
      <c r="H908" s="275"/>
    </row>
    <row r="909" spans="1:8">
      <c r="A909" s="273">
        <v>914</v>
      </c>
      <c r="B909" s="273" t="s">
        <v>523</v>
      </c>
      <c r="C909" s="276">
        <v>38903</v>
      </c>
      <c r="D909" s="273" t="s">
        <v>509</v>
      </c>
      <c r="E909" s="277">
        <v>50</v>
      </c>
      <c r="F909" s="274">
        <v>500000000</v>
      </c>
      <c r="G909" s="273" t="s">
        <v>490</v>
      </c>
      <c r="H909" s="275"/>
    </row>
    <row r="910" spans="1:8">
      <c r="A910" s="273">
        <v>915</v>
      </c>
      <c r="B910" s="273" t="s">
        <v>513</v>
      </c>
      <c r="C910" s="276">
        <v>38881</v>
      </c>
      <c r="D910" s="273" t="s">
        <v>517</v>
      </c>
      <c r="E910" s="277">
        <v>25</v>
      </c>
      <c r="F910" s="274">
        <v>312500000</v>
      </c>
      <c r="G910" s="273" t="s">
        <v>487</v>
      </c>
      <c r="H910" s="275"/>
    </row>
    <row r="911" spans="1:8">
      <c r="A911" s="273">
        <v>916</v>
      </c>
      <c r="B911" s="273" t="s">
        <v>518</v>
      </c>
      <c r="C911" s="276">
        <v>38595</v>
      </c>
      <c r="D911" s="273" t="s">
        <v>511</v>
      </c>
      <c r="E911" s="277">
        <v>46</v>
      </c>
      <c r="F911" s="274">
        <v>2539200000</v>
      </c>
      <c r="G911" s="273" t="s">
        <v>494</v>
      </c>
      <c r="H911" s="275"/>
    </row>
    <row r="912" spans="1:8">
      <c r="A912" s="273">
        <v>917</v>
      </c>
      <c r="B912" s="273" t="s">
        <v>515</v>
      </c>
      <c r="C912" s="276">
        <v>38914</v>
      </c>
      <c r="D912" s="273" t="s">
        <v>509</v>
      </c>
      <c r="E912" s="277">
        <v>19</v>
      </c>
      <c r="F912" s="274">
        <v>72200000</v>
      </c>
      <c r="G912" s="273" t="s">
        <v>487</v>
      </c>
      <c r="H912" s="275"/>
    </row>
    <row r="913" spans="1:8">
      <c r="A913" s="273">
        <v>918</v>
      </c>
      <c r="B913" s="273" t="s">
        <v>520</v>
      </c>
      <c r="C913" s="276">
        <v>38859</v>
      </c>
      <c r="D913" s="273" t="s">
        <v>517</v>
      </c>
      <c r="E913" s="277">
        <v>6</v>
      </c>
      <c r="F913" s="274">
        <v>18000000</v>
      </c>
      <c r="G913" s="273" t="s">
        <v>490</v>
      </c>
      <c r="H913" s="275"/>
    </row>
    <row r="914" spans="1:8">
      <c r="A914" s="273">
        <v>919</v>
      </c>
      <c r="B914" s="273" t="s">
        <v>522</v>
      </c>
      <c r="C914" s="276">
        <v>38903</v>
      </c>
      <c r="D914" s="273" t="s">
        <v>514</v>
      </c>
      <c r="E914" s="277">
        <v>8</v>
      </c>
      <c r="F914" s="274">
        <v>12800000</v>
      </c>
      <c r="G914" s="273" t="s">
        <v>512</v>
      </c>
      <c r="H914" s="275"/>
    </row>
    <row r="915" spans="1:8">
      <c r="A915" s="273">
        <v>920</v>
      </c>
      <c r="B915" s="273" t="s">
        <v>520</v>
      </c>
      <c r="C915" s="276">
        <v>38727</v>
      </c>
      <c r="D915" s="273" t="s">
        <v>519</v>
      </c>
      <c r="E915" s="277">
        <v>-2</v>
      </c>
      <c r="F915" s="274">
        <v>4000000</v>
      </c>
      <c r="G915" s="273" t="s">
        <v>512</v>
      </c>
      <c r="H915" s="275"/>
    </row>
    <row r="916" spans="1:8">
      <c r="A916" s="273">
        <v>921</v>
      </c>
      <c r="B916" s="273" t="s">
        <v>515</v>
      </c>
      <c r="C916" s="276">
        <v>38452</v>
      </c>
      <c r="D916" s="273" t="s">
        <v>509</v>
      </c>
      <c r="E916" s="277">
        <v>80</v>
      </c>
      <c r="F916" s="274">
        <v>1280000000</v>
      </c>
      <c r="G916" s="273" t="s">
        <v>487</v>
      </c>
      <c r="H916" s="275"/>
    </row>
    <row r="917" spans="1:8">
      <c r="A917" s="273">
        <v>922</v>
      </c>
      <c r="B917" s="273" t="s">
        <v>522</v>
      </c>
      <c r="C917" s="276">
        <v>38474</v>
      </c>
      <c r="D917" s="273" t="s">
        <v>511</v>
      </c>
      <c r="E917" s="277">
        <v>19</v>
      </c>
      <c r="F917" s="274">
        <v>433200000</v>
      </c>
      <c r="G917" s="273" t="s">
        <v>494</v>
      </c>
      <c r="H917" s="275"/>
    </row>
    <row r="918" spans="1:8">
      <c r="A918" s="273">
        <v>923</v>
      </c>
      <c r="B918" s="273" t="s">
        <v>508</v>
      </c>
      <c r="C918" s="276">
        <v>38452</v>
      </c>
      <c r="D918" s="273" t="s">
        <v>514</v>
      </c>
      <c r="E918" s="277">
        <v>27</v>
      </c>
      <c r="F918" s="274">
        <v>145800000</v>
      </c>
      <c r="G918" s="273" t="s">
        <v>494</v>
      </c>
      <c r="H918" s="275"/>
    </row>
    <row r="919" spans="1:8">
      <c r="A919" s="273">
        <v>924</v>
      </c>
      <c r="B919" s="273" t="s">
        <v>513</v>
      </c>
      <c r="C919" s="276">
        <v>38023</v>
      </c>
      <c r="D919" s="273" t="s">
        <v>519</v>
      </c>
      <c r="E919" s="277">
        <v>79</v>
      </c>
      <c r="F919" s="274">
        <v>6241000000</v>
      </c>
      <c r="G919" s="273" t="s">
        <v>490</v>
      </c>
      <c r="H919" s="275"/>
    </row>
    <row r="920" spans="1:8">
      <c r="A920" s="273">
        <v>925</v>
      </c>
      <c r="B920" s="273" t="s">
        <v>522</v>
      </c>
      <c r="C920" s="276">
        <v>38727</v>
      </c>
      <c r="D920" s="273" t="s">
        <v>511</v>
      </c>
      <c r="E920" s="277">
        <v>57</v>
      </c>
      <c r="F920" s="274">
        <v>3898800000</v>
      </c>
      <c r="G920" s="273" t="s">
        <v>494</v>
      </c>
      <c r="H920" s="275"/>
    </row>
    <row r="921" spans="1:8">
      <c r="A921" s="273">
        <v>926</v>
      </c>
      <c r="B921" s="273" t="s">
        <v>523</v>
      </c>
      <c r="C921" s="276">
        <v>38705</v>
      </c>
      <c r="D921" s="273" t="s">
        <v>509</v>
      </c>
      <c r="E921" s="277">
        <v>47</v>
      </c>
      <c r="F921" s="274">
        <v>441800000</v>
      </c>
      <c r="G921" s="273" t="s">
        <v>487</v>
      </c>
      <c r="H921" s="275"/>
    </row>
    <row r="922" spans="1:8">
      <c r="A922" s="273">
        <v>927</v>
      </c>
      <c r="B922" s="273" t="s">
        <v>523</v>
      </c>
      <c r="C922" s="276">
        <v>38298</v>
      </c>
      <c r="D922" s="273" t="s">
        <v>509</v>
      </c>
      <c r="E922" s="277">
        <v>9</v>
      </c>
      <c r="F922" s="274">
        <v>16200000</v>
      </c>
      <c r="G922" s="273" t="s">
        <v>494</v>
      </c>
      <c r="H922" s="275"/>
    </row>
    <row r="923" spans="1:8">
      <c r="A923" s="273">
        <v>928</v>
      </c>
      <c r="B923" s="273" t="s">
        <v>522</v>
      </c>
      <c r="C923" s="276">
        <v>38683</v>
      </c>
      <c r="D923" s="273" t="s">
        <v>509</v>
      </c>
      <c r="E923" s="277">
        <v>65</v>
      </c>
      <c r="F923" s="274">
        <v>845000000</v>
      </c>
      <c r="G923" s="273" t="s">
        <v>512</v>
      </c>
      <c r="H923" s="275"/>
    </row>
    <row r="924" spans="1:8">
      <c r="A924" s="273">
        <v>929</v>
      </c>
      <c r="B924" s="273" t="s">
        <v>515</v>
      </c>
      <c r="C924" s="276">
        <v>38056</v>
      </c>
      <c r="D924" s="273" t="s">
        <v>511</v>
      </c>
      <c r="E924" s="277">
        <v>58</v>
      </c>
      <c r="F924" s="274">
        <v>4036800000</v>
      </c>
      <c r="G924" s="273" t="s">
        <v>490</v>
      </c>
      <c r="H924" s="275"/>
    </row>
    <row r="925" spans="1:8">
      <c r="A925" s="273">
        <v>930</v>
      </c>
      <c r="B925" s="273" t="s">
        <v>523</v>
      </c>
      <c r="C925" s="276">
        <v>38243</v>
      </c>
      <c r="D925" s="273" t="s">
        <v>519</v>
      </c>
      <c r="E925" s="277">
        <v>48</v>
      </c>
      <c r="F925" s="274">
        <v>2304000000</v>
      </c>
      <c r="G925" s="273" t="s">
        <v>494</v>
      </c>
      <c r="H925" s="275"/>
    </row>
    <row r="926" spans="1:8">
      <c r="A926" s="273">
        <v>931</v>
      </c>
      <c r="B926" s="273" t="s">
        <v>515</v>
      </c>
      <c r="C926" s="276">
        <v>38639</v>
      </c>
      <c r="D926" s="273" t="s">
        <v>511</v>
      </c>
      <c r="E926" s="277">
        <v>75</v>
      </c>
      <c r="F926" s="274">
        <v>6750000000</v>
      </c>
      <c r="G926" s="273" t="s">
        <v>487</v>
      </c>
      <c r="H926" s="275"/>
    </row>
    <row r="927" spans="1:8">
      <c r="A927" s="273">
        <v>932</v>
      </c>
      <c r="B927" s="273" t="s">
        <v>523</v>
      </c>
      <c r="C927" s="276">
        <v>38738</v>
      </c>
      <c r="D927" s="273" t="s">
        <v>511</v>
      </c>
      <c r="E927" s="277">
        <v>59</v>
      </c>
      <c r="F927" s="274">
        <v>4177200000</v>
      </c>
      <c r="G927" s="273" t="s">
        <v>490</v>
      </c>
      <c r="H927" s="275"/>
    </row>
    <row r="928" spans="1:8">
      <c r="A928" s="273">
        <v>933</v>
      </c>
      <c r="B928" s="273" t="s">
        <v>522</v>
      </c>
      <c r="C928" s="276">
        <v>38375</v>
      </c>
      <c r="D928" s="273" t="s">
        <v>519</v>
      </c>
      <c r="E928" s="277">
        <v>34</v>
      </c>
      <c r="F928" s="274">
        <v>1156000000</v>
      </c>
      <c r="G928" s="273" t="s">
        <v>512</v>
      </c>
      <c r="H928" s="275"/>
    </row>
    <row r="929" spans="1:8">
      <c r="A929" s="273">
        <v>934</v>
      </c>
      <c r="B929" s="273" t="s">
        <v>515</v>
      </c>
      <c r="C929" s="276">
        <v>38078</v>
      </c>
      <c r="D929" s="273" t="s">
        <v>514</v>
      </c>
      <c r="E929" s="277">
        <v>57</v>
      </c>
      <c r="F929" s="274">
        <v>649800000</v>
      </c>
      <c r="G929" s="273" t="s">
        <v>487</v>
      </c>
      <c r="H929" s="275"/>
    </row>
    <row r="930" spans="1:8">
      <c r="A930" s="273">
        <v>935</v>
      </c>
      <c r="B930" s="273" t="s">
        <v>520</v>
      </c>
      <c r="C930" s="276">
        <v>38804</v>
      </c>
      <c r="D930" s="273" t="s">
        <v>509</v>
      </c>
      <c r="E930" s="277">
        <v>62</v>
      </c>
      <c r="F930" s="274">
        <v>768800000</v>
      </c>
      <c r="G930" s="273" t="s">
        <v>494</v>
      </c>
      <c r="H930" s="275"/>
    </row>
    <row r="931" spans="1:8">
      <c r="A931" s="273">
        <v>936</v>
      </c>
      <c r="B931" s="273" t="s">
        <v>518</v>
      </c>
      <c r="C931" s="276">
        <v>38903</v>
      </c>
      <c r="D931" s="273" t="s">
        <v>514</v>
      </c>
      <c r="E931" s="277">
        <v>17</v>
      </c>
      <c r="F931" s="274">
        <v>57800000</v>
      </c>
      <c r="G931" s="273" t="s">
        <v>494</v>
      </c>
      <c r="H931" s="275"/>
    </row>
    <row r="932" spans="1:8">
      <c r="A932" s="273">
        <v>937</v>
      </c>
      <c r="B932" s="273" t="s">
        <v>513</v>
      </c>
      <c r="C932" s="276">
        <v>38562</v>
      </c>
      <c r="D932" s="273" t="s">
        <v>511</v>
      </c>
      <c r="E932" s="277">
        <v>83</v>
      </c>
      <c r="F932" s="274">
        <v>8266800000</v>
      </c>
      <c r="G932" s="273" t="s">
        <v>490</v>
      </c>
      <c r="H932" s="275"/>
    </row>
    <row r="933" spans="1:8">
      <c r="A933" s="273">
        <v>938</v>
      </c>
      <c r="B933" s="273" t="s">
        <v>513</v>
      </c>
      <c r="C933" s="276">
        <v>38188</v>
      </c>
      <c r="D933" s="273" t="s">
        <v>509</v>
      </c>
      <c r="E933" s="277">
        <v>56</v>
      </c>
      <c r="F933" s="274">
        <v>627200000</v>
      </c>
      <c r="G933" s="273" t="s">
        <v>487</v>
      </c>
      <c r="H933" s="275"/>
    </row>
    <row r="934" spans="1:8">
      <c r="A934" s="273">
        <v>939</v>
      </c>
      <c r="B934" s="273" t="s">
        <v>510</v>
      </c>
      <c r="C934" s="276">
        <v>38045</v>
      </c>
      <c r="D934" s="273" t="s">
        <v>509</v>
      </c>
      <c r="E934" s="277">
        <v>14</v>
      </c>
      <c r="F934" s="274">
        <v>39200000</v>
      </c>
      <c r="G934" s="273" t="s">
        <v>490</v>
      </c>
      <c r="H934" s="275"/>
    </row>
    <row r="935" spans="1:8">
      <c r="A935" s="273">
        <v>940</v>
      </c>
      <c r="B935" s="273" t="s">
        <v>516</v>
      </c>
      <c r="C935" s="276">
        <v>38353</v>
      </c>
      <c r="D935" s="273" t="s">
        <v>514</v>
      </c>
      <c r="E935" s="277">
        <v>-9</v>
      </c>
      <c r="F935" s="274">
        <v>16200000</v>
      </c>
      <c r="G935" s="273" t="s">
        <v>490</v>
      </c>
      <c r="H935" s="275"/>
    </row>
    <row r="936" spans="1:8">
      <c r="A936" s="273">
        <v>941</v>
      </c>
      <c r="B936" s="273" t="s">
        <v>508</v>
      </c>
      <c r="C936" s="276">
        <v>38551</v>
      </c>
      <c r="D936" s="273" t="s">
        <v>511</v>
      </c>
      <c r="E936" s="277">
        <v>44</v>
      </c>
      <c r="F936" s="274">
        <v>2323200000</v>
      </c>
      <c r="G936" s="273" t="s">
        <v>494</v>
      </c>
      <c r="H936" s="275"/>
    </row>
    <row r="937" spans="1:8">
      <c r="A937" s="273">
        <v>942</v>
      </c>
      <c r="B937" s="273" t="s">
        <v>515</v>
      </c>
      <c r="C937" s="276">
        <v>38023</v>
      </c>
      <c r="D937" s="273" t="s">
        <v>517</v>
      </c>
      <c r="E937" s="277">
        <v>32</v>
      </c>
      <c r="F937" s="274">
        <v>512000000</v>
      </c>
      <c r="G937" s="273" t="s">
        <v>487</v>
      </c>
      <c r="H937" s="275"/>
    </row>
    <row r="938" spans="1:8">
      <c r="A938" s="273">
        <v>943</v>
      </c>
      <c r="B938" s="273" t="s">
        <v>522</v>
      </c>
      <c r="C938" s="276">
        <v>38364</v>
      </c>
      <c r="D938" s="273" t="s">
        <v>517</v>
      </c>
      <c r="E938" s="277">
        <v>85</v>
      </c>
      <c r="F938" s="274">
        <v>3612500000</v>
      </c>
      <c r="G938" s="273" t="s">
        <v>487</v>
      </c>
      <c r="H938" s="275"/>
    </row>
    <row r="939" spans="1:8">
      <c r="A939" s="273">
        <v>944</v>
      </c>
      <c r="B939" s="273" t="s">
        <v>508</v>
      </c>
      <c r="C939" s="276">
        <v>38254</v>
      </c>
      <c r="D939" s="273" t="s">
        <v>509</v>
      </c>
      <c r="E939" s="277">
        <v>-2</v>
      </c>
      <c r="F939" s="274">
        <v>800000</v>
      </c>
      <c r="G939" s="273" t="s">
        <v>490</v>
      </c>
      <c r="H939" s="275"/>
    </row>
    <row r="940" spans="1:8">
      <c r="A940" s="273">
        <v>945</v>
      </c>
      <c r="B940" s="273" t="s">
        <v>520</v>
      </c>
      <c r="C940" s="276">
        <v>38386</v>
      </c>
      <c r="D940" s="273" t="s">
        <v>514</v>
      </c>
      <c r="E940" s="277">
        <v>31</v>
      </c>
      <c r="F940" s="274">
        <v>192200000</v>
      </c>
      <c r="G940" s="273" t="s">
        <v>494</v>
      </c>
      <c r="H940" s="275"/>
    </row>
    <row r="941" spans="1:8">
      <c r="A941" s="273">
        <v>946</v>
      </c>
      <c r="B941" s="273" t="s">
        <v>523</v>
      </c>
      <c r="C941" s="276">
        <v>38221</v>
      </c>
      <c r="D941" s="273" t="s">
        <v>517</v>
      </c>
      <c r="E941" s="277">
        <v>-7</v>
      </c>
      <c r="F941" s="274">
        <v>24500000</v>
      </c>
      <c r="G941" s="273" t="s">
        <v>494</v>
      </c>
      <c r="H941" s="275"/>
    </row>
    <row r="942" spans="1:8">
      <c r="A942" s="273">
        <v>947</v>
      </c>
      <c r="B942" s="273" t="s">
        <v>516</v>
      </c>
      <c r="C942" s="276">
        <v>38012</v>
      </c>
      <c r="D942" s="273" t="s">
        <v>514</v>
      </c>
      <c r="E942" s="277">
        <v>-1</v>
      </c>
      <c r="F942" s="274">
        <v>200000</v>
      </c>
      <c r="G942" s="273" t="s">
        <v>512</v>
      </c>
      <c r="H942" s="275"/>
    </row>
    <row r="943" spans="1:8">
      <c r="A943" s="273">
        <v>948</v>
      </c>
      <c r="B943" s="273" t="s">
        <v>513</v>
      </c>
      <c r="C943" s="276">
        <v>39046</v>
      </c>
      <c r="D943" s="273" t="s">
        <v>509</v>
      </c>
      <c r="E943" s="277">
        <v>6</v>
      </c>
      <c r="F943" s="274">
        <v>7200000</v>
      </c>
      <c r="G943" s="273" t="s">
        <v>487</v>
      </c>
      <c r="H943" s="275"/>
    </row>
    <row r="944" spans="1:8">
      <c r="A944" s="273">
        <v>949</v>
      </c>
      <c r="B944" s="273" t="s">
        <v>518</v>
      </c>
      <c r="C944" s="276">
        <v>38144</v>
      </c>
      <c r="D944" s="273" t="s">
        <v>511</v>
      </c>
      <c r="E944" s="277">
        <v>13</v>
      </c>
      <c r="F944" s="274">
        <v>202800000</v>
      </c>
      <c r="G944" s="273" t="s">
        <v>490</v>
      </c>
      <c r="H944" s="275"/>
    </row>
    <row r="945" spans="1:8">
      <c r="A945" s="273">
        <v>950</v>
      </c>
      <c r="B945" s="273" t="s">
        <v>513</v>
      </c>
      <c r="C945" s="276">
        <v>38287</v>
      </c>
      <c r="D945" s="273" t="s">
        <v>509</v>
      </c>
      <c r="E945" s="277">
        <v>70</v>
      </c>
      <c r="F945" s="274">
        <v>980000000</v>
      </c>
      <c r="G945" s="273" t="s">
        <v>494</v>
      </c>
      <c r="H945" s="275"/>
    </row>
    <row r="946" spans="1:8">
      <c r="A946" s="273">
        <v>951</v>
      </c>
      <c r="B946" s="273" t="s">
        <v>516</v>
      </c>
      <c r="C946" s="276">
        <v>38155</v>
      </c>
      <c r="D946" s="273" t="s">
        <v>511</v>
      </c>
      <c r="E946" s="277">
        <v>15</v>
      </c>
      <c r="F946" s="274">
        <v>270000000</v>
      </c>
      <c r="G946" s="273" t="s">
        <v>490</v>
      </c>
      <c r="H946" s="275"/>
    </row>
    <row r="947" spans="1:8">
      <c r="A947" s="273">
        <v>952</v>
      </c>
      <c r="B947" s="273" t="s">
        <v>518</v>
      </c>
      <c r="C947" s="276">
        <v>38826</v>
      </c>
      <c r="D947" s="273" t="s">
        <v>519</v>
      </c>
      <c r="E947" s="277">
        <v>18</v>
      </c>
      <c r="F947" s="274">
        <v>324000000</v>
      </c>
      <c r="G947" s="273" t="s">
        <v>494</v>
      </c>
      <c r="H947" s="275"/>
    </row>
    <row r="948" spans="1:8">
      <c r="A948" s="273">
        <v>953</v>
      </c>
      <c r="B948" s="273" t="s">
        <v>518</v>
      </c>
      <c r="C948" s="276">
        <v>38771</v>
      </c>
      <c r="D948" s="273" t="s">
        <v>517</v>
      </c>
      <c r="E948" s="277">
        <v>30</v>
      </c>
      <c r="F948" s="274">
        <v>450000000</v>
      </c>
      <c r="G948" s="273" t="s">
        <v>494</v>
      </c>
      <c r="H948" s="275"/>
    </row>
    <row r="949" spans="1:8">
      <c r="A949" s="273">
        <v>954</v>
      </c>
      <c r="B949" s="273" t="s">
        <v>515</v>
      </c>
      <c r="C949" s="276">
        <v>39024</v>
      </c>
      <c r="D949" s="273" t="s">
        <v>519</v>
      </c>
      <c r="E949" s="277">
        <v>17</v>
      </c>
      <c r="F949" s="274">
        <v>289000000</v>
      </c>
      <c r="G949" s="273" t="s">
        <v>487</v>
      </c>
      <c r="H949" s="275"/>
    </row>
    <row r="950" spans="1:8">
      <c r="A950" s="273">
        <v>955</v>
      </c>
      <c r="B950" s="273" t="s">
        <v>515</v>
      </c>
      <c r="C950" s="276">
        <v>38364</v>
      </c>
      <c r="D950" s="273" t="s">
        <v>517</v>
      </c>
      <c r="E950" s="277">
        <v>-1</v>
      </c>
      <c r="F950" s="274">
        <v>500000</v>
      </c>
      <c r="G950" s="273" t="s">
        <v>512</v>
      </c>
      <c r="H950" s="275"/>
    </row>
    <row r="951" spans="1:8">
      <c r="A951" s="273">
        <v>956</v>
      </c>
      <c r="B951" s="273" t="s">
        <v>522</v>
      </c>
      <c r="C951" s="276">
        <v>38430</v>
      </c>
      <c r="D951" s="273" t="s">
        <v>511</v>
      </c>
      <c r="E951" s="277">
        <v>50</v>
      </c>
      <c r="F951" s="274">
        <v>3000000000</v>
      </c>
      <c r="G951" s="273" t="s">
        <v>494</v>
      </c>
      <c r="H951" s="275"/>
    </row>
    <row r="952" spans="1:8">
      <c r="A952" s="273">
        <v>957</v>
      </c>
      <c r="B952" s="273" t="s">
        <v>513</v>
      </c>
      <c r="C952" s="276">
        <v>38716</v>
      </c>
      <c r="D952" s="273" t="s">
        <v>509</v>
      </c>
      <c r="E952" s="277">
        <v>83</v>
      </c>
      <c r="F952" s="274">
        <v>1377800000</v>
      </c>
      <c r="G952" s="273" t="s">
        <v>487</v>
      </c>
      <c r="H952" s="275"/>
    </row>
    <row r="953" spans="1:8">
      <c r="A953" s="273">
        <v>958</v>
      </c>
      <c r="B953" s="273" t="s">
        <v>520</v>
      </c>
      <c r="C953" s="276">
        <v>38111</v>
      </c>
      <c r="D953" s="273" t="s">
        <v>519</v>
      </c>
      <c r="E953" s="277">
        <v>54</v>
      </c>
      <c r="F953" s="274">
        <v>2916000000</v>
      </c>
      <c r="G953" s="273" t="s">
        <v>512</v>
      </c>
      <c r="H953" s="275"/>
    </row>
    <row r="954" spans="1:8">
      <c r="A954" s="273">
        <v>959</v>
      </c>
      <c r="B954" s="273" t="s">
        <v>513</v>
      </c>
      <c r="C954" s="276">
        <v>38463</v>
      </c>
      <c r="D954" s="273" t="s">
        <v>509</v>
      </c>
      <c r="E954" s="277">
        <v>16</v>
      </c>
      <c r="F954" s="274">
        <v>51200000</v>
      </c>
      <c r="G954" s="273" t="s">
        <v>494</v>
      </c>
      <c r="H954" s="275"/>
    </row>
    <row r="955" spans="1:8">
      <c r="A955" s="273">
        <v>960</v>
      </c>
      <c r="B955" s="273" t="s">
        <v>520</v>
      </c>
      <c r="C955" s="276">
        <v>38980</v>
      </c>
      <c r="D955" s="273" t="s">
        <v>509</v>
      </c>
      <c r="E955" s="277">
        <v>53</v>
      </c>
      <c r="F955" s="274">
        <v>561800000</v>
      </c>
      <c r="G955" s="273" t="s">
        <v>487</v>
      </c>
      <c r="H955" s="275"/>
    </row>
    <row r="956" spans="1:8">
      <c r="A956" s="273">
        <v>961</v>
      </c>
      <c r="B956" s="273" t="s">
        <v>518</v>
      </c>
      <c r="C956" s="276">
        <v>38727</v>
      </c>
      <c r="D956" s="273" t="s">
        <v>517</v>
      </c>
      <c r="E956" s="277">
        <v>95</v>
      </c>
      <c r="F956" s="274">
        <v>4512500000</v>
      </c>
      <c r="G956" s="273" t="s">
        <v>490</v>
      </c>
      <c r="H956" s="275"/>
    </row>
    <row r="957" spans="1:8">
      <c r="A957" s="273">
        <v>962</v>
      </c>
      <c r="B957" s="273" t="s">
        <v>513</v>
      </c>
      <c r="C957" s="276">
        <v>37990</v>
      </c>
      <c r="D957" s="273" t="s">
        <v>519</v>
      </c>
      <c r="E957" s="277">
        <v>74</v>
      </c>
      <c r="F957" s="274">
        <v>5476000000</v>
      </c>
      <c r="G957" s="273" t="s">
        <v>494</v>
      </c>
      <c r="H957" s="275"/>
    </row>
    <row r="958" spans="1:8">
      <c r="A958" s="273">
        <v>963</v>
      </c>
      <c r="B958" s="273" t="s">
        <v>516</v>
      </c>
      <c r="C958" s="276">
        <v>38584</v>
      </c>
      <c r="D958" s="273" t="s">
        <v>519</v>
      </c>
      <c r="E958" s="277">
        <v>11</v>
      </c>
      <c r="F958" s="274">
        <v>121000000</v>
      </c>
      <c r="G958" s="273" t="s">
        <v>512</v>
      </c>
      <c r="H958" s="275"/>
    </row>
    <row r="959" spans="1:8">
      <c r="A959" s="273">
        <v>964</v>
      </c>
      <c r="B959" s="273" t="s">
        <v>510</v>
      </c>
      <c r="C959" s="276">
        <v>38980</v>
      </c>
      <c r="D959" s="273" t="s">
        <v>511</v>
      </c>
      <c r="E959" s="277">
        <v>63</v>
      </c>
      <c r="F959" s="274">
        <v>4762800000</v>
      </c>
      <c r="G959" s="273" t="s">
        <v>490</v>
      </c>
      <c r="H959" s="275"/>
    </row>
    <row r="960" spans="1:8">
      <c r="A960" s="273">
        <v>965</v>
      </c>
      <c r="B960" s="273" t="s">
        <v>508</v>
      </c>
      <c r="C960" s="276">
        <v>38595</v>
      </c>
      <c r="D960" s="273" t="s">
        <v>517</v>
      </c>
      <c r="E960" s="277">
        <v>53</v>
      </c>
      <c r="F960" s="274">
        <v>1404500000</v>
      </c>
      <c r="G960" s="273" t="s">
        <v>487</v>
      </c>
      <c r="H960" s="275"/>
    </row>
    <row r="961" spans="1:8">
      <c r="A961" s="273">
        <v>966</v>
      </c>
      <c r="B961" s="273" t="s">
        <v>515</v>
      </c>
      <c r="C961" s="276">
        <v>38925</v>
      </c>
      <c r="D961" s="273" t="s">
        <v>509</v>
      </c>
      <c r="E961" s="277">
        <v>1</v>
      </c>
      <c r="F961" s="274">
        <v>200000</v>
      </c>
      <c r="G961" s="273" t="s">
        <v>494</v>
      </c>
      <c r="H961" s="275"/>
    </row>
    <row r="962" spans="1:8">
      <c r="A962" s="273">
        <v>967</v>
      </c>
      <c r="B962" s="273" t="s">
        <v>518</v>
      </c>
      <c r="C962" s="276">
        <v>38309</v>
      </c>
      <c r="D962" s="273" t="s">
        <v>511</v>
      </c>
      <c r="E962" s="277">
        <v>24</v>
      </c>
      <c r="F962" s="274">
        <v>691200000</v>
      </c>
      <c r="G962" s="273" t="s">
        <v>512</v>
      </c>
      <c r="H962" s="275"/>
    </row>
    <row r="963" spans="1:8">
      <c r="A963" s="273">
        <v>968</v>
      </c>
      <c r="B963" s="273" t="s">
        <v>515</v>
      </c>
      <c r="C963" s="276">
        <v>38815</v>
      </c>
      <c r="D963" s="273" t="s">
        <v>514</v>
      </c>
      <c r="E963" s="277">
        <v>5</v>
      </c>
      <c r="F963" s="274">
        <v>5000000</v>
      </c>
      <c r="G963" s="273" t="s">
        <v>490</v>
      </c>
      <c r="H963" s="275"/>
    </row>
    <row r="964" spans="1:8">
      <c r="A964" s="273">
        <v>969</v>
      </c>
      <c r="B964" s="273" t="s">
        <v>508</v>
      </c>
      <c r="C964" s="276">
        <v>38408</v>
      </c>
      <c r="D964" s="273" t="s">
        <v>509</v>
      </c>
      <c r="E964" s="277">
        <v>35</v>
      </c>
      <c r="F964" s="274">
        <v>245000000</v>
      </c>
      <c r="G964" s="273" t="s">
        <v>487</v>
      </c>
      <c r="H964" s="275"/>
    </row>
    <row r="965" spans="1:8">
      <c r="A965" s="273">
        <v>970</v>
      </c>
      <c r="B965" s="273" t="s">
        <v>508</v>
      </c>
      <c r="C965" s="276">
        <v>38859</v>
      </c>
      <c r="D965" s="273" t="s">
        <v>517</v>
      </c>
      <c r="E965" s="277">
        <v>33</v>
      </c>
      <c r="F965" s="274">
        <v>544500000</v>
      </c>
      <c r="G965" s="273" t="s">
        <v>494</v>
      </c>
      <c r="H965" s="275"/>
    </row>
    <row r="966" spans="1:8">
      <c r="A966" s="273">
        <v>971</v>
      </c>
      <c r="B966" s="273" t="s">
        <v>520</v>
      </c>
      <c r="C966" s="276">
        <v>38749</v>
      </c>
      <c r="D966" s="273" t="s">
        <v>519</v>
      </c>
      <c r="E966" s="277">
        <v>65</v>
      </c>
      <c r="F966" s="274">
        <v>4225000000</v>
      </c>
      <c r="G966" s="273" t="s">
        <v>494</v>
      </c>
      <c r="H966" s="275"/>
    </row>
    <row r="967" spans="1:8">
      <c r="A967" s="273">
        <v>972</v>
      </c>
      <c r="B967" s="273" t="s">
        <v>523</v>
      </c>
      <c r="C967" s="276">
        <v>38760</v>
      </c>
      <c r="D967" s="273" t="s">
        <v>519</v>
      </c>
      <c r="E967" s="277">
        <v>52</v>
      </c>
      <c r="F967" s="274">
        <v>2704000000</v>
      </c>
      <c r="G967" s="273" t="s">
        <v>487</v>
      </c>
      <c r="H967" s="275"/>
    </row>
    <row r="968" spans="1:8">
      <c r="A968" s="273">
        <v>973</v>
      </c>
      <c r="B968" s="273" t="s">
        <v>523</v>
      </c>
      <c r="C968" s="276">
        <v>38947</v>
      </c>
      <c r="D968" s="273" t="s">
        <v>519</v>
      </c>
      <c r="E968" s="277">
        <v>44</v>
      </c>
      <c r="F968" s="274">
        <v>1936000000</v>
      </c>
      <c r="G968" s="273" t="s">
        <v>487</v>
      </c>
      <c r="H968" s="275"/>
    </row>
    <row r="969" spans="1:8">
      <c r="A969" s="273">
        <v>974</v>
      </c>
      <c r="B969" s="273" t="s">
        <v>513</v>
      </c>
      <c r="C969" s="276">
        <v>39002</v>
      </c>
      <c r="D969" s="273" t="s">
        <v>514</v>
      </c>
      <c r="E969" s="277">
        <v>72</v>
      </c>
      <c r="F969" s="274">
        <v>1036800000</v>
      </c>
      <c r="G969" s="273" t="s">
        <v>487</v>
      </c>
      <c r="H969" s="275"/>
    </row>
    <row r="970" spans="1:8">
      <c r="A970" s="273">
        <v>975</v>
      </c>
      <c r="B970" s="273" t="s">
        <v>520</v>
      </c>
      <c r="C970" s="276">
        <v>38243</v>
      </c>
      <c r="D970" s="273" t="s">
        <v>519</v>
      </c>
      <c r="E970" s="277">
        <v>13</v>
      </c>
      <c r="F970" s="274">
        <v>169000000</v>
      </c>
      <c r="G970" s="273" t="s">
        <v>487</v>
      </c>
      <c r="H970" s="275"/>
    </row>
    <row r="971" spans="1:8">
      <c r="A971" s="273">
        <v>976</v>
      </c>
      <c r="B971" s="273" t="s">
        <v>515</v>
      </c>
      <c r="C971" s="276">
        <v>38969</v>
      </c>
      <c r="D971" s="273" t="s">
        <v>511</v>
      </c>
      <c r="E971" s="277">
        <v>16</v>
      </c>
      <c r="F971" s="274">
        <v>307200000</v>
      </c>
      <c r="G971" s="273" t="s">
        <v>494</v>
      </c>
      <c r="H971" s="275"/>
    </row>
    <row r="972" spans="1:8">
      <c r="A972" s="273">
        <v>977</v>
      </c>
      <c r="B972" s="273" t="s">
        <v>523</v>
      </c>
      <c r="C972" s="276">
        <v>38760</v>
      </c>
      <c r="D972" s="273" t="s">
        <v>511</v>
      </c>
      <c r="E972" s="277">
        <v>19</v>
      </c>
      <c r="F972" s="274">
        <v>433200000</v>
      </c>
      <c r="G972" s="273" t="s">
        <v>490</v>
      </c>
      <c r="H972" s="275"/>
    </row>
    <row r="973" spans="1:8">
      <c r="A973" s="273">
        <v>978</v>
      </c>
      <c r="B973" s="273" t="s">
        <v>515</v>
      </c>
      <c r="C973" s="276">
        <v>38485</v>
      </c>
      <c r="D973" s="273" t="s">
        <v>519</v>
      </c>
      <c r="E973" s="277">
        <v>67</v>
      </c>
      <c r="F973" s="274">
        <v>4489000000</v>
      </c>
      <c r="G973" s="273" t="s">
        <v>490</v>
      </c>
      <c r="H973" s="275"/>
    </row>
    <row r="974" spans="1:8">
      <c r="A974" s="273">
        <v>979</v>
      </c>
      <c r="B974" s="273" t="s">
        <v>520</v>
      </c>
      <c r="C974" s="276">
        <v>38760</v>
      </c>
      <c r="D974" s="273" t="s">
        <v>509</v>
      </c>
      <c r="E974" s="277">
        <v>2</v>
      </c>
      <c r="F974" s="274">
        <v>800000</v>
      </c>
      <c r="G974" s="273" t="s">
        <v>512</v>
      </c>
      <c r="H974" s="275"/>
    </row>
    <row r="975" spans="1:8">
      <c r="A975" s="273">
        <v>980</v>
      </c>
      <c r="B975" s="273" t="s">
        <v>515</v>
      </c>
      <c r="C975" s="276">
        <v>38870</v>
      </c>
      <c r="D975" s="273" t="s">
        <v>519</v>
      </c>
      <c r="E975" s="277">
        <v>28</v>
      </c>
      <c r="F975" s="274">
        <v>784000000</v>
      </c>
      <c r="G975" s="273" t="s">
        <v>494</v>
      </c>
      <c r="H975" s="275"/>
    </row>
    <row r="976" spans="1:8">
      <c r="A976" s="273">
        <v>981</v>
      </c>
      <c r="B976" s="273" t="s">
        <v>516</v>
      </c>
      <c r="C976" s="276">
        <v>38584</v>
      </c>
      <c r="D976" s="273" t="s">
        <v>511</v>
      </c>
      <c r="E976" s="277">
        <v>-6</v>
      </c>
      <c r="F976" s="274">
        <v>43200000</v>
      </c>
      <c r="G976" s="273" t="s">
        <v>512</v>
      </c>
      <c r="H976" s="275"/>
    </row>
    <row r="977" spans="1:8">
      <c r="A977" s="273">
        <v>982</v>
      </c>
      <c r="B977" s="273" t="s">
        <v>513</v>
      </c>
      <c r="C977" s="276">
        <v>38441</v>
      </c>
      <c r="D977" s="273" t="s">
        <v>519</v>
      </c>
      <c r="E977" s="277">
        <v>70</v>
      </c>
      <c r="F977" s="274">
        <v>4900000000</v>
      </c>
      <c r="G977" s="273" t="s">
        <v>512</v>
      </c>
      <c r="H977" s="275"/>
    </row>
    <row r="978" spans="1:8">
      <c r="A978" s="273">
        <v>983</v>
      </c>
      <c r="B978" s="273" t="s">
        <v>510</v>
      </c>
      <c r="C978" s="276">
        <v>38771</v>
      </c>
      <c r="D978" s="273" t="s">
        <v>509</v>
      </c>
      <c r="E978" s="277">
        <v>65</v>
      </c>
      <c r="F978" s="274">
        <v>845000000</v>
      </c>
      <c r="G978" s="273" t="s">
        <v>494</v>
      </c>
      <c r="H978" s="275"/>
    </row>
    <row r="979" spans="1:8">
      <c r="A979" s="273">
        <v>984</v>
      </c>
      <c r="B979" s="273" t="s">
        <v>520</v>
      </c>
      <c r="C979" s="276">
        <v>39079</v>
      </c>
      <c r="D979" s="273" t="s">
        <v>511</v>
      </c>
      <c r="E979" s="277">
        <v>39</v>
      </c>
      <c r="F979" s="274">
        <v>1825200000</v>
      </c>
      <c r="G979" s="273" t="s">
        <v>487</v>
      </c>
      <c r="H979" s="275"/>
    </row>
    <row r="980" spans="1:8">
      <c r="A980" s="273">
        <v>985</v>
      </c>
      <c r="B980" s="273" t="s">
        <v>510</v>
      </c>
      <c r="C980" s="276">
        <v>38958</v>
      </c>
      <c r="D980" s="273" t="s">
        <v>511</v>
      </c>
      <c r="E980" s="277">
        <v>72</v>
      </c>
      <c r="F980" s="274">
        <v>6220800000</v>
      </c>
      <c r="G980" s="273" t="s">
        <v>490</v>
      </c>
      <c r="H980" s="275"/>
    </row>
    <row r="981" spans="1:8">
      <c r="A981" s="273">
        <v>986</v>
      </c>
      <c r="B981" s="273" t="s">
        <v>508</v>
      </c>
      <c r="C981" s="276">
        <v>38474</v>
      </c>
      <c r="D981" s="273" t="s">
        <v>514</v>
      </c>
      <c r="E981" s="277">
        <v>47</v>
      </c>
      <c r="F981" s="274">
        <v>441800000</v>
      </c>
      <c r="G981" s="273" t="s">
        <v>490</v>
      </c>
      <c r="H981" s="275"/>
    </row>
    <row r="982" spans="1:8">
      <c r="A982" s="273">
        <v>987</v>
      </c>
      <c r="B982" s="273" t="s">
        <v>520</v>
      </c>
      <c r="C982" s="276">
        <v>38848</v>
      </c>
      <c r="D982" s="273" t="s">
        <v>509</v>
      </c>
      <c r="E982" s="277">
        <v>94</v>
      </c>
      <c r="F982" s="274">
        <v>1767200000</v>
      </c>
      <c r="G982" s="273" t="s">
        <v>487</v>
      </c>
      <c r="H982" s="275"/>
    </row>
    <row r="983" spans="1:8">
      <c r="A983" s="273">
        <v>988</v>
      </c>
      <c r="B983" s="273" t="s">
        <v>508</v>
      </c>
      <c r="C983" s="276">
        <v>38485</v>
      </c>
      <c r="D983" s="273" t="s">
        <v>509</v>
      </c>
      <c r="E983" s="277">
        <v>58</v>
      </c>
      <c r="F983" s="274">
        <v>672800000</v>
      </c>
      <c r="G983" s="273" t="s">
        <v>490</v>
      </c>
      <c r="H983" s="275"/>
    </row>
    <row r="984" spans="1:8">
      <c r="A984" s="273">
        <v>989</v>
      </c>
      <c r="B984" s="273" t="s">
        <v>522</v>
      </c>
      <c r="C984" s="276">
        <v>38122</v>
      </c>
      <c r="D984" s="273" t="s">
        <v>517</v>
      </c>
      <c r="E984" s="277">
        <v>-6</v>
      </c>
      <c r="F984" s="274">
        <v>18000000</v>
      </c>
      <c r="G984" s="273" t="s">
        <v>487</v>
      </c>
      <c r="H984" s="275"/>
    </row>
    <row r="985" spans="1:8">
      <c r="A985" s="273">
        <v>990</v>
      </c>
      <c r="B985" s="273" t="s">
        <v>516</v>
      </c>
      <c r="C985" s="276">
        <v>38034</v>
      </c>
      <c r="D985" s="273" t="s">
        <v>517</v>
      </c>
      <c r="E985" s="277">
        <v>38</v>
      </c>
      <c r="F985" s="274">
        <v>722000000</v>
      </c>
      <c r="G985" s="273" t="s">
        <v>494</v>
      </c>
      <c r="H985" s="275"/>
    </row>
    <row r="986" spans="1:8">
      <c r="A986" s="273">
        <v>991</v>
      </c>
      <c r="B986" s="273" t="s">
        <v>518</v>
      </c>
      <c r="C986" s="276">
        <v>38001</v>
      </c>
      <c r="D986" s="273" t="s">
        <v>517</v>
      </c>
      <c r="E986" s="277">
        <v>-1</v>
      </c>
      <c r="F986" s="274">
        <v>500000</v>
      </c>
      <c r="G986" s="273" t="s">
        <v>512</v>
      </c>
      <c r="H986" s="275"/>
    </row>
    <row r="987" spans="1:8">
      <c r="A987" s="273">
        <v>992</v>
      </c>
      <c r="B987" s="273" t="s">
        <v>522</v>
      </c>
      <c r="C987" s="276">
        <v>38672</v>
      </c>
      <c r="D987" s="273" t="s">
        <v>517</v>
      </c>
      <c r="E987" s="277">
        <v>34</v>
      </c>
      <c r="F987" s="274">
        <v>578000000</v>
      </c>
      <c r="G987" s="273" t="s">
        <v>490</v>
      </c>
      <c r="H987" s="275"/>
    </row>
    <row r="988" spans="1:8">
      <c r="A988" s="273">
        <v>993</v>
      </c>
      <c r="B988" s="273" t="s">
        <v>515</v>
      </c>
      <c r="C988" s="276">
        <v>38078</v>
      </c>
      <c r="D988" s="273" t="s">
        <v>509</v>
      </c>
      <c r="E988" s="277">
        <v>30</v>
      </c>
      <c r="F988" s="274">
        <v>180000000</v>
      </c>
      <c r="G988" s="273" t="s">
        <v>490</v>
      </c>
      <c r="H988" s="275"/>
    </row>
    <row r="989" spans="1:8">
      <c r="A989" s="273">
        <v>994</v>
      </c>
      <c r="B989" s="273" t="s">
        <v>516</v>
      </c>
      <c r="C989" s="276">
        <v>38133</v>
      </c>
      <c r="D989" s="273" t="s">
        <v>511</v>
      </c>
      <c r="E989" s="277">
        <v>62</v>
      </c>
      <c r="F989" s="274">
        <v>4612800000</v>
      </c>
      <c r="G989" s="273" t="s">
        <v>494</v>
      </c>
      <c r="H989" s="275"/>
    </row>
    <row r="990" spans="1:8">
      <c r="A990" s="273">
        <v>995</v>
      </c>
      <c r="B990" s="273" t="s">
        <v>508</v>
      </c>
      <c r="C990" s="276">
        <v>38760</v>
      </c>
      <c r="D990" s="273" t="s">
        <v>509</v>
      </c>
      <c r="E990" s="277">
        <v>24</v>
      </c>
      <c r="F990" s="274">
        <v>115200000</v>
      </c>
      <c r="G990" s="273" t="s">
        <v>487</v>
      </c>
      <c r="H990" s="275"/>
    </row>
    <row r="991" spans="1:8">
      <c r="A991" s="273">
        <v>996</v>
      </c>
      <c r="B991" s="273" t="s">
        <v>516</v>
      </c>
      <c r="C991" s="276">
        <v>38243</v>
      </c>
      <c r="D991" s="273" t="s">
        <v>517</v>
      </c>
      <c r="E991" s="277">
        <v>4</v>
      </c>
      <c r="F991" s="274">
        <v>8000000</v>
      </c>
      <c r="G991" s="273" t="s">
        <v>490</v>
      </c>
      <c r="H991" s="275"/>
    </row>
    <row r="992" spans="1:8">
      <c r="A992" s="273">
        <v>997</v>
      </c>
      <c r="B992" s="273" t="s">
        <v>520</v>
      </c>
      <c r="C992" s="276">
        <v>38144</v>
      </c>
      <c r="D992" s="273" t="s">
        <v>509</v>
      </c>
      <c r="E992" s="277">
        <v>88</v>
      </c>
      <c r="F992" s="274">
        <v>1548800000</v>
      </c>
      <c r="G992" s="273" t="s">
        <v>490</v>
      </c>
      <c r="H992" s="275"/>
    </row>
    <row r="993" spans="1:8">
      <c r="A993" s="273">
        <v>998</v>
      </c>
      <c r="B993" s="273" t="s">
        <v>520</v>
      </c>
      <c r="C993" s="276">
        <v>38628</v>
      </c>
      <c r="D993" s="273" t="s">
        <v>517</v>
      </c>
      <c r="E993" s="277">
        <v>78</v>
      </c>
      <c r="F993" s="274">
        <v>3042000000</v>
      </c>
      <c r="G993" s="273" t="s">
        <v>487</v>
      </c>
      <c r="H993" s="275"/>
    </row>
    <row r="994" spans="1:8">
      <c r="A994" s="273">
        <v>999</v>
      </c>
      <c r="B994" s="273" t="s">
        <v>513</v>
      </c>
      <c r="C994" s="276">
        <v>38639</v>
      </c>
      <c r="D994" s="273" t="s">
        <v>517</v>
      </c>
      <c r="E994" s="277">
        <v>82</v>
      </c>
      <c r="F994" s="274">
        <v>3362000000</v>
      </c>
      <c r="G994" s="273" t="s">
        <v>490</v>
      </c>
      <c r="H994" s="275"/>
    </row>
    <row r="995" spans="1:8">
      <c r="A995" s="273">
        <v>1000</v>
      </c>
      <c r="B995" s="273" t="s">
        <v>518</v>
      </c>
      <c r="C995" s="276">
        <v>38485</v>
      </c>
      <c r="D995" s="273" t="s">
        <v>509</v>
      </c>
      <c r="E995" s="277">
        <v>68</v>
      </c>
      <c r="F995" s="274">
        <v>924800000</v>
      </c>
      <c r="G995" s="273" t="s">
        <v>487</v>
      </c>
      <c r="H995" s="275"/>
    </row>
    <row r="996" spans="1:8">
      <c r="A996" s="273">
        <v>1001</v>
      </c>
      <c r="B996" s="273" t="s">
        <v>518</v>
      </c>
      <c r="C996" s="276">
        <v>38034</v>
      </c>
      <c r="D996" s="273" t="s">
        <v>511</v>
      </c>
      <c r="E996" s="277">
        <v>20</v>
      </c>
      <c r="F996" s="274">
        <v>480000000</v>
      </c>
      <c r="G996" s="273" t="s">
        <v>512</v>
      </c>
      <c r="H996" s="275"/>
    </row>
    <row r="997" spans="1:8">
      <c r="A997" s="273">
        <v>1002</v>
      </c>
      <c r="B997" s="273" t="s">
        <v>516</v>
      </c>
      <c r="C997" s="276">
        <v>38265</v>
      </c>
      <c r="D997" s="273" t="s">
        <v>509</v>
      </c>
      <c r="E997" s="277">
        <v>-10</v>
      </c>
      <c r="F997" s="274">
        <v>20000000</v>
      </c>
      <c r="G997" s="273" t="s">
        <v>494</v>
      </c>
      <c r="H997" s="275"/>
    </row>
    <row r="998" spans="1:8">
      <c r="A998" s="273">
        <v>1003</v>
      </c>
      <c r="B998" s="273" t="s">
        <v>515</v>
      </c>
      <c r="C998" s="276">
        <v>38254</v>
      </c>
      <c r="D998" s="273" t="s">
        <v>517</v>
      </c>
      <c r="E998" s="277">
        <v>94</v>
      </c>
      <c r="F998" s="274">
        <v>4418000000</v>
      </c>
      <c r="G998" s="273" t="s">
        <v>494</v>
      </c>
      <c r="H998" s="275"/>
    </row>
    <row r="999" spans="1:8">
      <c r="A999" s="273">
        <v>1004</v>
      </c>
      <c r="B999" s="273" t="s">
        <v>515</v>
      </c>
      <c r="C999" s="276">
        <v>38815</v>
      </c>
      <c r="D999" s="273" t="s">
        <v>511</v>
      </c>
      <c r="E999" s="277">
        <v>62</v>
      </c>
      <c r="F999" s="274">
        <v>4612800000</v>
      </c>
      <c r="G999" s="273" t="s">
        <v>487</v>
      </c>
      <c r="H999" s="275"/>
    </row>
    <row r="1000" spans="1:8">
      <c r="A1000" s="273">
        <v>1005</v>
      </c>
      <c r="B1000" s="273" t="s">
        <v>520</v>
      </c>
      <c r="C1000" s="276">
        <v>38177</v>
      </c>
      <c r="D1000" s="273" t="s">
        <v>519</v>
      </c>
      <c r="E1000" s="277">
        <v>71</v>
      </c>
      <c r="F1000" s="274">
        <v>5041000000</v>
      </c>
      <c r="G1000" s="273" t="s">
        <v>490</v>
      </c>
      <c r="H1000" s="275"/>
    </row>
    <row r="1001" spans="1:8">
      <c r="A1001" s="273">
        <v>1006</v>
      </c>
      <c r="B1001" s="273" t="s">
        <v>513</v>
      </c>
      <c r="C1001" s="276">
        <v>38067</v>
      </c>
      <c r="D1001" s="273" t="s">
        <v>514</v>
      </c>
      <c r="E1001" s="277">
        <v>70</v>
      </c>
      <c r="F1001" s="274">
        <v>980000000</v>
      </c>
      <c r="G1001" s="273" t="s">
        <v>490</v>
      </c>
      <c r="H1001" s="275"/>
    </row>
    <row r="1002" spans="1:8">
      <c r="A1002" s="273">
        <v>1007</v>
      </c>
      <c r="B1002" s="273" t="s">
        <v>523</v>
      </c>
      <c r="C1002" s="276">
        <v>38089</v>
      </c>
      <c r="D1002" s="273" t="s">
        <v>511</v>
      </c>
      <c r="E1002" s="277">
        <v>17</v>
      </c>
      <c r="F1002" s="274">
        <v>346800000</v>
      </c>
      <c r="G1002" s="273" t="s">
        <v>487</v>
      </c>
      <c r="H1002" s="275"/>
    </row>
    <row r="1003" spans="1:8">
      <c r="A1003" s="273">
        <v>1008</v>
      </c>
      <c r="B1003" s="273" t="s">
        <v>513</v>
      </c>
      <c r="C1003" s="276">
        <v>38694</v>
      </c>
      <c r="D1003" s="273" t="s">
        <v>517</v>
      </c>
      <c r="E1003" s="277">
        <v>51</v>
      </c>
      <c r="F1003" s="274">
        <v>1300500000</v>
      </c>
      <c r="G1003" s="273" t="s">
        <v>487</v>
      </c>
      <c r="H1003" s="275"/>
    </row>
    <row r="1004" spans="1:8">
      <c r="A1004" s="273">
        <v>1009</v>
      </c>
      <c r="B1004" s="273" t="s">
        <v>508</v>
      </c>
      <c r="C1004" s="276">
        <v>38837</v>
      </c>
      <c r="D1004" s="273" t="s">
        <v>519</v>
      </c>
      <c r="E1004" s="277">
        <v>70</v>
      </c>
      <c r="F1004" s="274">
        <v>4900000000</v>
      </c>
      <c r="G1004" s="273" t="s">
        <v>512</v>
      </c>
      <c r="H1004" s="275"/>
    </row>
    <row r="1005" spans="1:8">
      <c r="A1005" s="273">
        <v>1010</v>
      </c>
      <c r="B1005" s="273" t="s">
        <v>515</v>
      </c>
      <c r="C1005" s="276">
        <v>38892</v>
      </c>
      <c r="D1005" s="273" t="s">
        <v>517</v>
      </c>
      <c r="E1005" s="277">
        <v>94</v>
      </c>
      <c r="F1005" s="274">
        <v>4418000000</v>
      </c>
      <c r="G1005" s="273" t="s">
        <v>490</v>
      </c>
      <c r="H1005" s="275"/>
    </row>
    <row r="1006" spans="1:8">
      <c r="A1006" s="273">
        <v>1011</v>
      </c>
      <c r="B1006" s="273" t="s">
        <v>516</v>
      </c>
      <c r="C1006" s="276">
        <v>38331</v>
      </c>
      <c r="D1006" s="273" t="s">
        <v>519</v>
      </c>
      <c r="E1006" s="277">
        <v>70</v>
      </c>
      <c r="F1006" s="274">
        <v>4900000000</v>
      </c>
      <c r="G1006" s="273" t="s">
        <v>512</v>
      </c>
      <c r="H1006" s="275"/>
    </row>
    <row r="1007" spans="1:8">
      <c r="A1007" s="273">
        <v>1012</v>
      </c>
      <c r="B1007" s="273" t="s">
        <v>513</v>
      </c>
      <c r="C1007" s="276">
        <v>38485</v>
      </c>
      <c r="D1007" s="273" t="s">
        <v>509</v>
      </c>
      <c r="E1007" s="277">
        <v>89</v>
      </c>
      <c r="F1007" s="274">
        <v>1584200000</v>
      </c>
      <c r="G1007" s="273" t="s">
        <v>490</v>
      </c>
      <c r="H1007" s="275"/>
    </row>
    <row r="1008" spans="1:8">
      <c r="A1008" s="273">
        <v>1013</v>
      </c>
      <c r="B1008" s="273" t="s">
        <v>516</v>
      </c>
      <c r="C1008" s="276">
        <v>38639</v>
      </c>
      <c r="D1008" s="273" t="s">
        <v>509</v>
      </c>
      <c r="E1008" s="277">
        <v>26</v>
      </c>
      <c r="F1008" s="274">
        <v>135200000</v>
      </c>
      <c r="G1008" s="273" t="s">
        <v>512</v>
      </c>
      <c r="H1008" s="275"/>
    </row>
    <row r="1009" spans="1:8">
      <c r="A1009" s="273">
        <v>1014</v>
      </c>
      <c r="B1009" s="273" t="s">
        <v>523</v>
      </c>
      <c r="C1009" s="276">
        <v>38694</v>
      </c>
      <c r="D1009" s="273" t="s">
        <v>517</v>
      </c>
      <c r="E1009" s="277">
        <v>8</v>
      </c>
      <c r="F1009" s="274">
        <v>32000000</v>
      </c>
      <c r="G1009" s="273" t="s">
        <v>512</v>
      </c>
      <c r="H1009" s="275"/>
    </row>
    <row r="1010" spans="1:8">
      <c r="A1010" s="273">
        <v>1015</v>
      </c>
      <c r="B1010" s="273" t="s">
        <v>513</v>
      </c>
      <c r="C1010" s="276">
        <v>38749</v>
      </c>
      <c r="D1010" s="273" t="s">
        <v>511</v>
      </c>
      <c r="E1010" s="277">
        <v>8</v>
      </c>
      <c r="F1010" s="274">
        <v>76800000</v>
      </c>
      <c r="G1010" s="273" t="s">
        <v>512</v>
      </c>
      <c r="H1010" s="275"/>
    </row>
    <row r="1011" spans="1:8">
      <c r="A1011" s="273">
        <v>1016</v>
      </c>
      <c r="B1011" s="273" t="s">
        <v>523</v>
      </c>
      <c r="C1011" s="276">
        <v>39002</v>
      </c>
      <c r="D1011" s="273" t="s">
        <v>517</v>
      </c>
      <c r="E1011" s="277">
        <v>62</v>
      </c>
      <c r="F1011" s="274">
        <v>1922000000</v>
      </c>
      <c r="G1011" s="273" t="s">
        <v>487</v>
      </c>
      <c r="H1011" s="275"/>
    </row>
    <row r="1012" spans="1:8">
      <c r="A1012" s="273">
        <v>1017</v>
      </c>
      <c r="B1012" s="273" t="s">
        <v>522</v>
      </c>
      <c r="C1012" s="276">
        <v>38947</v>
      </c>
      <c r="D1012" s="273" t="s">
        <v>517</v>
      </c>
      <c r="E1012" s="277">
        <v>-9</v>
      </c>
      <c r="F1012" s="274">
        <v>40500000</v>
      </c>
      <c r="G1012" s="273" t="s">
        <v>494</v>
      </c>
      <c r="H1012" s="275"/>
    </row>
    <row r="1013" spans="1:8">
      <c r="A1013" s="273">
        <v>1018</v>
      </c>
      <c r="B1013" s="273" t="s">
        <v>515</v>
      </c>
      <c r="C1013" s="276">
        <v>38221</v>
      </c>
      <c r="D1013" s="273" t="s">
        <v>511</v>
      </c>
      <c r="E1013" s="277">
        <v>55</v>
      </c>
      <c r="F1013" s="274">
        <v>3630000000</v>
      </c>
      <c r="G1013" s="273" t="s">
        <v>487</v>
      </c>
      <c r="H1013" s="275"/>
    </row>
    <row r="1014" spans="1:8">
      <c r="A1014" s="273">
        <v>1019</v>
      </c>
      <c r="B1014" s="273" t="s">
        <v>510</v>
      </c>
      <c r="C1014" s="276">
        <v>38232</v>
      </c>
      <c r="D1014" s="273" t="s">
        <v>514</v>
      </c>
      <c r="E1014" s="277">
        <v>71</v>
      </c>
      <c r="F1014" s="274">
        <v>1008200000</v>
      </c>
      <c r="G1014" s="273" t="s">
        <v>512</v>
      </c>
      <c r="H1014" s="275"/>
    </row>
    <row r="1015" spans="1:8">
      <c r="A1015" s="273">
        <v>1020</v>
      </c>
      <c r="B1015" s="273" t="s">
        <v>520</v>
      </c>
      <c r="C1015" s="276">
        <v>38793</v>
      </c>
      <c r="D1015" s="273" t="s">
        <v>519</v>
      </c>
      <c r="E1015" s="277">
        <v>5</v>
      </c>
      <c r="F1015" s="274">
        <v>25000000</v>
      </c>
      <c r="G1015" s="273" t="s">
        <v>494</v>
      </c>
      <c r="H1015" s="275"/>
    </row>
    <row r="1016" spans="1:8">
      <c r="A1016" s="273">
        <v>1021</v>
      </c>
      <c r="B1016" s="273" t="s">
        <v>516</v>
      </c>
      <c r="C1016" s="276">
        <v>38595</v>
      </c>
      <c r="D1016" s="273" t="s">
        <v>511</v>
      </c>
      <c r="E1016" s="277">
        <v>28</v>
      </c>
      <c r="F1016" s="274">
        <v>940800000</v>
      </c>
      <c r="G1016" s="273" t="s">
        <v>487</v>
      </c>
      <c r="H1016" s="275"/>
    </row>
    <row r="1017" spans="1:8">
      <c r="A1017" s="273">
        <v>1022</v>
      </c>
      <c r="B1017" s="273" t="s">
        <v>520</v>
      </c>
      <c r="C1017" s="276">
        <v>38848</v>
      </c>
      <c r="D1017" s="273" t="s">
        <v>514</v>
      </c>
      <c r="E1017" s="277">
        <v>95</v>
      </c>
      <c r="F1017" s="274">
        <v>1805000000</v>
      </c>
      <c r="G1017" s="273" t="s">
        <v>494</v>
      </c>
      <c r="H1017" s="275"/>
    </row>
    <row r="1018" spans="1:8">
      <c r="A1018" s="273">
        <v>1023</v>
      </c>
      <c r="B1018" s="273" t="s">
        <v>508</v>
      </c>
      <c r="C1018" s="276">
        <v>38617</v>
      </c>
      <c r="D1018" s="273" t="s">
        <v>517</v>
      </c>
      <c r="E1018" s="277">
        <v>56</v>
      </c>
      <c r="F1018" s="274">
        <v>1568000000</v>
      </c>
      <c r="G1018" s="273" t="s">
        <v>494</v>
      </c>
      <c r="H1018" s="275"/>
    </row>
    <row r="1019" spans="1:8">
      <c r="A1019" s="273">
        <v>1024</v>
      </c>
      <c r="B1019" s="273" t="s">
        <v>523</v>
      </c>
      <c r="C1019" s="276">
        <v>38650</v>
      </c>
      <c r="D1019" s="273" t="s">
        <v>511</v>
      </c>
      <c r="E1019" s="277">
        <v>79</v>
      </c>
      <c r="F1019" s="274">
        <v>7489200000</v>
      </c>
      <c r="G1019" s="273" t="s">
        <v>494</v>
      </c>
      <c r="H1019" s="275"/>
    </row>
    <row r="1020" spans="1:8">
      <c r="A1020" s="273">
        <v>1025</v>
      </c>
      <c r="B1020" s="273" t="s">
        <v>523</v>
      </c>
      <c r="C1020" s="276">
        <v>38562</v>
      </c>
      <c r="D1020" s="273" t="s">
        <v>517</v>
      </c>
      <c r="E1020" s="277">
        <v>10</v>
      </c>
      <c r="F1020" s="274">
        <v>50000000</v>
      </c>
      <c r="G1020" s="273" t="s">
        <v>494</v>
      </c>
      <c r="H1020" s="275"/>
    </row>
    <row r="1021" spans="1:8">
      <c r="A1021" s="273">
        <v>1026</v>
      </c>
      <c r="B1021" s="273" t="s">
        <v>510</v>
      </c>
      <c r="C1021" s="276">
        <v>38254</v>
      </c>
      <c r="D1021" s="273" t="s">
        <v>514</v>
      </c>
      <c r="E1021" s="277">
        <v>69</v>
      </c>
      <c r="F1021" s="274">
        <v>952200000</v>
      </c>
      <c r="G1021" s="273" t="s">
        <v>490</v>
      </c>
      <c r="H1021" s="275"/>
    </row>
    <row r="1022" spans="1:8">
      <c r="A1022" s="273">
        <v>1027</v>
      </c>
      <c r="B1022" s="273" t="s">
        <v>516</v>
      </c>
      <c r="C1022" s="276">
        <v>38793</v>
      </c>
      <c r="D1022" s="273" t="s">
        <v>509</v>
      </c>
      <c r="E1022" s="277">
        <v>15</v>
      </c>
      <c r="F1022" s="274">
        <v>45000000</v>
      </c>
      <c r="G1022" s="273" t="s">
        <v>512</v>
      </c>
      <c r="H1022" s="275"/>
    </row>
    <row r="1023" spans="1:8">
      <c r="A1023" s="273">
        <v>1028</v>
      </c>
      <c r="B1023" s="273" t="s">
        <v>523</v>
      </c>
      <c r="C1023" s="276">
        <v>38749</v>
      </c>
      <c r="D1023" s="273" t="s">
        <v>517</v>
      </c>
      <c r="E1023" s="277">
        <v>0</v>
      </c>
      <c r="F1023" s="274">
        <v>0</v>
      </c>
      <c r="G1023" s="273" t="s">
        <v>490</v>
      </c>
      <c r="H1023" s="275"/>
    </row>
    <row r="1024" spans="1:8">
      <c r="A1024" s="273">
        <v>1029</v>
      </c>
      <c r="B1024" s="273" t="s">
        <v>523</v>
      </c>
      <c r="C1024" s="276">
        <v>38540</v>
      </c>
      <c r="D1024" s="273" t="s">
        <v>514</v>
      </c>
      <c r="E1024" s="277">
        <v>78</v>
      </c>
      <c r="F1024" s="274">
        <v>1216800000</v>
      </c>
      <c r="G1024" s="273" t="s">
        <v>487</v>
      </c>
      <c r="H1024" s="275"/>
    </row>
    <row r="1025" spans="1:8">
      <c r="A1025" s="273">
        <v>1030</v>
      </c>
      <c r="B1025" s="273" t="s">
        <v>510</v>
      </c>
      <c r="C1025" s="276">
        <v>38496</v>
      </c>
      <c r="D1025" s="273" t="s">
        <v>519</v>
      </c>
      <c r="E1025" s="277">
        <v>89</v>
      </c>
      <c r="F1025" s="274">
        <v>7921000000</v>
      </c>
      <c r="G1025" s="273" t="s">
        <v>494</v>
      </c>
      <c r="H1025" s="275"/>
    </row>
    <row r="1026" spans="1:8">
      <c r="A1026" s="273">
        <v>1031</v>
      </c>
      <c r="B1026" s="273" t="s">
        <v>523</v>
      </c>
      <c r="C1026" s="276">
        <v>38397</v>
      </c>
      <c r="D1026" s="273" t="s">
        <v>519</v>
      </c>
      <c r="E1026" s="277">
        <v>94</v>
      </c>
      <c r="F1026" s="274">
        <v>8836000000</v>
      </c>
      <c r="G1026" s="273" t="s">
        <v>487</v>
      </c>
      <c r="H1026" s="275"/>
    </row>
    <row r="1027" spans="1:8">
      <c r="A1027" s="273">
        <v>1032</v>
      </c>
      <c r="B1027" s="273" t="s">
        <v>508</v>
      </c>
      <c r="C1027" s="276">
        <v>38034</v>
      </c>
      <c r="D1027" s="273" t="s">
        <v>519</v>
      </c>
      <c r="E1027" s="277">
        <v>-5</v>
      </c>
      <c r="F1027" s="274">
        <v>25000000</v>
      </c>
      <c r="G1027" s="273" t="s">
        <v>490</v>
      </c>
      <c r="H1027" s="275"/>
    </row>
    <row r="1028" spans="1:8">
      <c r="A1028" s="273">
        <v>1033</v>
      </c>
      <c r="B1028" s="273" t="s">
        <v>510</v>
      </c>
      <c r="C1028" s="276">
        <v>39057</v>
      </c>
      <c r="D1028" s="273" t="s">
        <v>509</v>
      </c>
      <c r="E1028" s="277">
        <v>42</v>
      </c>
      <c r="F1028" s="274">
        <v>352800000</v>
      </c>
      <c r="G1028" s="273" t="s">
        <v>512</v>
      </c>
      <c r="H1028" s="275"/>
    </row>
    <row r="1029" spans="1:8">
      <c r="A1029" s="273">
        <v>1034</v>
      </c>
      <c r="B1029" s="273" t="s">
        <v>520</v>
      </c>
      <c r="C1029" s="276">
        <v>38980</v>
      </c>
      <c r="D1029" s="273" t="s">
        <v>517</v>
      </c>
      <c r="E1029" s="277">
        <v>9</v>
      </c>
      <c r="F1029" s="274">
        <v>40500000</v>
      </c>
      <c r="G1029" s="273" t="s">
        <v>490</v>
      </c>
      <c r="H1029" s="275"/>
    </row>
    <row r="1030" spans="1:8">
      <c r="A1030" s="273">
        <v>1035</v>
      </c>
      <c r="B1030" s="273" t="s">
        <v>520</v>
      </c>
      <c r="C1030" s="276">
        <v>38452</v>
      </c>
      <c r="D1030" s="273" t="s">
        <v>511</v>
      </c>
      <c r="E1030" s="277">
        <v>8</v>
      </c>
      <c r="F1030" s="274">
        <v>76800000</v>
      </c>
      <c r="G1030" s="273" t="s">
        <v>487</v>
      </c>
      <c r="H1030" s="275"/>
    </row>
    <row r="1031" spans="1:8">
      <c r="A1031" s="273">
        <v>1036</v>
      </c>
      <c r="B1031" s="273" t="s">
        <v>508</v>
      </c>
      <c r="C1031" s="276">
        <v>38210</v>
      </c>
      <c r="D1031" s="273" t="s">
        <v>511</v>
      </c>
      <c r="E1031" s="277">
        <v>69</v>
      </c>
      <c r="F1031" s="274">
        <v>5713200000</v>
      </c>
      <c r="G1031" s="273" t="s">
        <v>494</v>
      </c>
      <c r="H1031" s="275"/>
    </row>
    <row r="1032" spans="1:8">
      <c r="A1032" s="273">
        <v>1037</v>
      </c>
      <c r="B1032" s="273" t="s">
        <v>518</v>
      </c>
      <c r="C1032" s="276">
        <v>39002</v>
      </c>
      <c r="D1032" s="273" t="s">
        <v>519</v>
      </c>
      <c r="E1032" s="277">
        <v>2</v>
      </c>
      <c r="F1032" s="274">
        <v>4000000</v>
      </c>
      <c r="G1032" s="273" t="s">
        <v>494</v>
      </c>
      <c r="H1032" s="275"/>
    </row>
    <row r="1033" spans="1:8">
      <c r="A1033" s="273">
        <v>1038</v>
      </c>
      <c r="B1033" s="273" t="s">
        <v>523</v>
      </c>
      <c r="C1033" s="276">
        <v>38254</v>
      </c>
      <c r="D1033" s="273" t="s">
        <v>517</v>
      </c>
      <c r="E1033" s="277">
        <v>3</v>
      </c>
      <c r="F1033" s="274">
        <v>4500000</v>
      </c>
      <c r="G1033" s="273" t="s">
        <v>512</v>
      </c>
      <c r="H1033" s="275"/>
    </row>
    <row r="1034" spans="1:8">
      <c r="A1034" s="273">
        <v>1039</v>
      </c>
      <c r="B1034" s="273" t="s">
        <v>520</v>
      </c>
      <c r="C1034" s="276">
        <v>38518</v>
      </c>
      <c r="D1034" s="273" t="s">
        <v>514</v>
      </c>
      <c r="E1034" s="277">
        <v>76</v>
      </c>
      <c r="F1034" s="274">
        <v>1155200000</v>
      </c>
      <c r="G1034" s="273" t="s">
        <v>512</v>
      </c>
      <c r="H1034" s="275"/>
    </row>
    <row r="1035" spans="1:8">
      <c r="A1035" s="273">
        <v>1040</v>
      </c>
      <c r="B1035" s="273" t="s">
        <v>518</v>
      </c>
      <c r="C1035" s="276">
        <v>38166</v>
      </c>
      <c r="D1035" s="273" t="s">
        <v>517</v>
      </c>
      <c r="E1035" s="277">
        <v>-7</v>
      </c>
      <c r="F1035" s="274">
        <v>24500000</v>
      </c>
      <c r="G1035" s="273" t="s">
        <v>490</v>
      </c>
      <c r="H1035" s="275"/>
    </row>
    <row r="1036" spans="1:8">
      <c r="A1036" s="273">
        <v>1041</v>
      </c>
      <c r="B1036" s="273" t="s">
        <v>516</v>
      </c>
      <c r="C1036" s="276">
        <v>38903</v>
      </c>
      <c r="D1036" s="273" t="s">
        <v>519</v>
      </c>
      <c r="E1036" s="277">
        <v>24</v>
      </c>
      <c r="F1036" s="274">
        <v>576000000</v>
      </c>
      <c r="G1036" s="273" t="s">
        <v>490</v>
      </c>
      <c r="H1036" s="275"/>
    </row>
    <row r="1037" spans="1:8">
      <c r="A1037" s="273">
        <v>1042</v>
      </c>
      <c r="B1037" s="273" t="s">
        <v>522</v>
      </c>
      <c r="C1037" s="276">
        <v>38969</v>
      </c>
      <c r="D1037" s="273" t="s">
        <v>511</v>
      </c>
      <c r="E1037" s="277">
        <v>35</v>
      </c>
      <c r="F1037" s="274">
        <v>1470000000</v>
      </c>
      <c r="G1037" s="273" t="s">
        <v>490</v>
      </c>
      <c r="H1037" s="275"/>
    </row>
    <row r="1038" spans="1:8">
      <c r="A1038" s="273">
        <v>1043</v>
      </c>
      <c r="B1038" s="273" t="s">
        <v>523</v>
      </c>
      <c r="C1038" s="276">
        <v>38067</v>
      </c>
      <c r="D1038" s="273" t="s">
        <v>511</v>
      </c>
      <c r="E1038" s="277">
        <v>23</v>
      </c>
      <c r="F1038" s="274">
        <v>634800000</v>
      </c>
      <c r="G1038" s="273" t="s">
        <v>490</v>
      </c>
      <c r="H1038" s="275"/>
    </row>
    <row r="1039" spans="1:8">
      <c r="A1039" s="273">
        <v>1044</v>
      </c>
      <c r="B1039" s="273" t="s">
        <v>515</v>
      </c>
      <c r="C1039" s="276">
        <v>38837</v>
      </c>
      <c r="D1039" s="273" t="s">
        <v>517</v>
      </c>
      <c r="E1039" s="277">
        <v>32</v>
      </c>
      <c r="F1039" s="274">
        <v>512000000</v>
      </c>
      <c r="G1039" s="273" t="s">
        <v>487</v>
      </c>
      <c r="H1039" s="275"/>
    </row>
    <row r="1040" spans="1:8">
      <c r="A1040" s="273">
        <v>1045</v>
      </c>
      <c r="B1040" s="273" t="s">
        <v>518</v>
      </c>
      <c r="C1040" s="276">
        <v>38232</v>
      </c>
      <c r="D1040" s="273" t="s">
        <v>519</v>
      </c>
      <c r="E1040" s="277">
        <v>46</v>
      </c>
      <c r="F1040" s="274">
        <v>2116000000</v>
      </c>
      <c r="G1040" s="273" t="s">
        <v>512</v>
      </c>
      <c r="H1040" s="275"/>
    </row>
    <row r="1041" spans="1:8">
      <c r="A1041" s="273">
        <v>1046</v>
      </c>
      <c r="B1041" s="273" t="s">
        <v>523</v>
      </c>
      <c r="C1041" s="276">
        <v>38023</v>
      </c>
      <c r="D1041" s="273" t="s">
        <v>509</v>
      </c>
      <c r="E1041" s="277">
        <v>28</v>
      </c>
      <c r="F1041" s="274">
        <v>156800000</v>
      </c>
      <c r="G1041" s="273" t="s">
        <v>512</v>
      </c>
      <c r="H1041" s="275"/>
    </row>
    <row r="1042" spans="1:8">
      <c r="A1042" s="273">
        <v>1047</v>
      </c>
      <c r="B1042" s="273" t="s">
        <v>523</v>
      </c>
      <c r="C1042" s="276">
        <v>38386</v>
      </c>
      <c r="D1042" s="273" t="s">
        <v>514</v>
      </c>
      <c r="E1042" s="277">
        <v>58</v>
      </c>
      <c r="F1042" s="274">
        <v>672800000</v>
      </c>
      <c r="G1042" s="273" t="s">
        <v>494</v>
      </c>
      <c r="H1042" s="275"/>
    </row>
    <row r="1043" spans="1:8">
      <c r="A1043" s="273">
        <v>1048</v>
      </c>
      <c r="B1043" s="273" t="s">
        <v>520</v>
      </c>
      <c r="C1043" s="276">
        <v>38672</v>
      </c>
      <c r="D1043" s="273" t="s">
        <v>509</v>
      </c>
      <c r="E1043" s="277">
        <v>19</v>
      </c>
      <c r="F1043" s="274">
        <v>72200000</v>
      </c>
      <c r="G1043" s="273" t="s">
        <v>494</v>
      </c>
      <c r="H1043" s="275"/>
    </row>
    <row r="1044" spans="1:8">
      <c r="A1044" s="273">
        <v>1049</v>
      </c>
      <c r="B1044" s="273" t="s">
        <v>516</v>
      </c>
      <c r="C1044" s="276">
        <v>38210</v>
      </c>
      <c r="D1044" s="273" t="s">
        <v>509</v>
      </c>
      <c r="E1044" s="277">
        <v>79</v>
      </c>
      <c r="F1044" s="274">
        <v>1248200000</v>
      </c>
      <c r="G1044" s="273" t="s">
        <v>487</v>
      </c>
      <c r="H1044" s="275"/>
    </row>
    <row r="1045" spans="1:8">
      <c r="A1045" s="273">
        <v>1050</v>
      </c>
      <c r="B1045" s="273" t="s">
        <v>508</v>
      </c>
      <c r="C1045" s="276">
        <v>38331</v>
      </c>
      <c r="D1045" s="273" t="s">
        <v>519</v>
      </c>
      <c r="E1045" s="277">
        <v>31</v>
      </c>
      <c r="F1045" s="274">
        <v>961000000</v>
      </c>
      <c r="G1045" s="273" t="s">
        <v>512</v>
      </c>
      <c r="H1045" s="275"/>
    </row>
    <row r="1046" spans="1:8">
      <c r="A1046" s="273">
        <v>1051</v>
      </c>
      <c r="B1046" s="273" t="s">
        <v>523</v>
      </c>
      <c r="C1046" s="276">
        <v>38672</v>
      </c>
      <c r="D1046" s="273" t="s">
        <v>517</v>
      </c>
      <c r="E1046" s="277">
        <v>4</v>
      </c>
      <c r="F1046" s="274">
        <v>8000000</v>
      </c>
      <c r="G1046" s="273" t="s">
        <v>494</v>
      </c>
      <c r="H1046" s="275"/>
    </row>
    <row r="1047" spans="1:8">
      <c r="A1047" s="273">
        <v>1052</v>
      </c>
      <c r="B1047" s="273" t="s">
        <v>516</v>
      </c>
      <c r="C1047" s="276">
        <v>38804</v>
      </c>
      <c r="D1047" s="273" t="s">
        <v>511</v>
      </c>
      <c r="E1047" s="277">
        <v>91</v>
      </c>
      <c r="F1047" s="274">
        <v>9937200000</v>
      </c>
      <c r="G1047" s="273" t="s">
        <v>512</v>
      </c>
      <c r="H1047" s="275"/>
    </row>
    <row r="1048" spans="1:8">
      <c r="A1048" s="273">
        <v>1053</v>
      </c>
      <c r="B1048" s="273" t="s">
        <v>510</v>
      </c>
      <c r="C1048" s="276">
        <v>38518</v>
      </c>
      <c r="D1048" s="273" t="s">
        <v>509</v>
      </c>
      <c r="E1048" s="277">
        <v>51</v>
      </c>
      <c r="F1048" s="274">
        <v>520200000</v>
      </c>
      <c r="G1048" s="273" t="s">
        <v>494</v>
      </c>
      <c r="H1048" s="275"/>
    </row>
    <row r="1049" spans="1:8">
      <c r="A1049" s="273">
        <v>1054</v>
      </c>
      <c r="B1049" s="273" t="s">
        <v>520</v>
      </c>
      <c r="C1049" s="276">
        <v>38001</v>
      </c>
      <c r="D1049" s="273" t="s">
        <v>517</v>
      </c>
      <c r="E1049" s="277">
        <v>2</v>
      </c>
      <c r="F1049" s="274">
        <v>2000000</v>
      </c>
      <c r="G1049" s="273" t="s">
        <v>494</v>
      </c>
      <c r="H1049" s="275"/>
    </row>
    <row r="1050" spans="1:8">
      <c r="A1050" s="273">
        <v>1055</v>
      </c>
      <c r="B1050" s="273" t="s">
        <v>522</v>
      </c>
      <c r="C1050" s="276">
        <v>38540</v>
      </c>
      <c r="D1050" s="273" t="s">
        <v>514</v>
      </c>
      <c r="E1050" s="277">
        <v>42</v>
      </c>
      <c r="F1050" s="274">
        <v>352800000</v>
      </c>
      <c r="G1050" s="273" t="s">
        <v>490</v>
      </c>
      <c r="H1050" s="275"/>
    </row>
    <row r="1051" spans="1:8">
      <c r="A1051" s="273">
        <v>1056</v>
      </c>
      <c r="B1051" s="273" t="s">
        <v>508</v>
      </c>
      <c r="C1051" s="276">
        <v>38309</v>
      </c>
      <c r="D1051" s="273" t="s">
        <v>509</v>
      </c>
      <c r="E1051" s="277">
        <v>57</v>
      </c>
      <c r="F1051" s="274">
        <v>649800000</v>
      </c>
      <c r="G1051" s="273" t="s">
        <v>487</v>
      </c>
      <c r="H1051" s="275"/>
    </row>
    <row r="1052" spans="1:8">
      <c r="A1052" s="273">
        <v>1057</v>
      </c>
      <c r="B1052" s="273" t="s">
        <v>516</v>
      </c>
      <c r="C1052" s="276">
        <v>38254</v>
      </c>
      <c r="D1052" s="273" t="s">
        <v>511</v>
      </c>
      <c r="E1052" s="277">
        <v>63</v>
      </c>
      <c r="F1052" s="274">
        <v>4762800000</v>
      </c>
      <c r="G1052" s="273" t="s">
        <v>487</v>
      </c>
      <c r="H1052" s="275"/>
    </row>
    <row r="1053" spans="1:8">
      <c r="A1053" s="273">
        <v>1058</v>
      </c>
      <c r="B1053" s="273" t="s">
        <v>508</v>
      </c>
      <c r="C1053" s="276">
        <v>38111</v>
      </c>
      <c r="D1053" s="273" t="s">
        <v>519</v>
      </c>
      <c r="E1053" s="277">
        <v>37</v>
      </c>
      <c r="F1053" s="274">
        <v>1369000000</v>
      </c>
      <c r="G1053" s="273" t="s">
        <v>512</v>
      </c>
      <c r="H1053" s="275"/>
    </row>
    <row r="1054" spans="1:8">
      <c r="A1054" s="273">
        <v>1059</v>
      </c>
      <c r="B1054" s="273" t="s">
        <v>508</v>
      </c>
      <c r="C1054" s="276">
        <v>38056</v>
      </c>
      <c r="D1054" s="273" t="s">
        <v>509</v>
      </c>
      <c r="E1054" s="277">
        <v>30</v>
      </c>
      <c r="F1054" s="274">
        <v>180000000</v>
      </c>
      <c r="G1054" s="273" t="s">
        <v>494</v>
      </c>
      <c r="H1054" s="275"/>
    </row>
    <row r="1055" spans="1:8">
      <c r="A1055" s="273">
        <v>1060</v>
      </c>
      <c r="B1055" s="273" t="s">
        <v>510</v>
      </c>
      <c r="C1055" s="276">
        <v>38804</v>
      </c>
      <c r="D1055" s="273" t="s">
        <v>511</v>
      </c>
      <c r="E1055" s="277">
        <v>31</v>
      </c>
      <c r="F1055" s="274">
        <v>1153200000</v>
      </c>
      <c r="G1055" s="273" t="s">
        <v>487</v>
      </c>
      <c r="H1055" s="275"/>
    </row>
    <row r="1056" spans="1:8">
      <c r="A1056" s="273">
        <v>1061</v>
      </c>
      <c r="B1056" s="273" t="s">
        <v>518</v>
      </c>
      <c r="C1056" s="276">
        <v>38056</v>
      </c>
      <c r="D1056" s="273" t="s">
        <v>517</v>
      </c>
      <c r="E1056" s="277">
        <v>55</v>
      </c>
      <c r="F1056" s="274">
        <v>1512500000</v>
      </c>
      <c r="G1056" s="273" t="s">
        <v>487</v>
      </c>
      <c r="H1056" s="275"/>
    </row>
    <row r="1057" spans="1:8">
      <c r="A1057" s="273">
        <v>1062</v>
      </c>
      <c r="B1057" s="273" t="s">
        <v>522</v>
      </c>
      <c r="C1057" s="276">
        <v>38705</v>
      </c>
      <c r="D1057" s="273" t="s">
        <v>517</v>
      </c>
      <c r="E1057" s="277">
        <v>-5</v>
      </c>
      <c r="F1057" s="274">
        <v>12500000</v>
      </c>
      <c r="G1057" s="273" t="s">
        <v>494</v>
      </c>
      <c r="H1057" s="275"/>
    </row>
    <row r="1058" spans="1:8">
      <c r="A1058" s="273">
        <v>1063</v>
      </c>
      <c r="B1058" s="273" t="s">
        <v>515</v>
      </c>
      <c r="C1058" s="276">
        <v>38100</v>
      </c>
      <c r="D1058" s="273" t="s">
        <v>509</v>
      </c>
      <c r="E1058" s="277">
        <v>28</v>
      </c>
      <c r="F1058" s="274">
        <v>156800000</v>
      </c>
      <c r="G1058" s="273" t="s">
        <v>487</v>
      </c>
      <c r="H1058" s="275"/>
    </row>
    <row r="1059" spans="1:8">
      <c r="A1059" s="273">
        <v>1064</v>
      </c>
      <c r="B1059" s="273" t="s">
        <v>520</v>
      </c>
      <c r="C1059" s="276">
        <v>38584</v>
      </c>
      <c r="D1059" s="273" t="s">
        <v>517</v>
      </c>
      <c r="E1059" s="277">
        <v>93</v>
      </c>
      <c r="F1059" s="274">
        <v>4324500000</v>
      </c>
      <c r="G1059" s="273" t="s">
        <v>512</v>
      </c>
      <c r="H1059" s="275"/>
    </row>
    <row r="1060" spans="1:8">
      <c r="A1060" s="273">
        <v>1065</v>
      </c>
      <c r="B1060" s="273" t="s">
        <v>522</v>
      </c>
      <c r="C1060" s="276">
        <v>38639</v>
      </c>
      <c r="D1060" s="273" t="s">
        <v>514</v>
      </c>
      <c r="E1060" s="277">
        <v>13</v>
      </c>
      <c r="F1060" s="274">
        <v>33800000</v>
      </c>
      <c r="G1060" s="273" t="s">
        <v>512</v>
      </c>
      <c r="H1060" s="275"/>
    </row>
    <row r="1061" spans="1:8">
      <c r="A1061" s="273">
        <v>1066</v>
      </c>
      <c r="B1061" s="273" t="s">
        <v>508</v>
      </c>
      <c r="C1061" s="276">
        <v>38782</v>
      </c>
      <c r="D1061" s="273" t="s">
        <v>511</v>
      </c>
      <c r="E1061" s="277">
        <v>94</v>
      </c>
      <c r="F1061" s="274">
        <v>10603200000</v>
      </c>
      <c r="G1061" s="273" t="s">
        <v>487</v>
      </c>
      <c r="H1061" s="275"/>
    </row>
    <row r="1062" spans="1:8">
      <c r="A1062" s="273">
        <v>1067</v>
      </c>
      <c r="B1062" s="273" t="s">
        <v>522</v>
      </c>
      <c r="C1062" s="276">
        <v>38430</v>
      </c>
      <c r="D1062" s="273" t="s">
        <v>511</v>
      </c>
      <c r="E1062" s="277">
        <v>1</v>
      </c>
      <c r="F1062" s="274">
        <v>1200000</v>
      </c>
      <c r="G1062" s="273" t="s">
        <v>487</v>
      </c>
      <c r="H1062" s="275"/>
    </row>
    <row r="1063" spans="1:8">
      <c r="A1063" s="273">
        <v>1068</v>
      </c>
      <c r="B1063" s="273" t="s">
        <v>523</v>
      </c>
      <c r="C1063" s="276">
        <v>38628</v>
      </c>
      <c r="D1063" s="273" t="s">
        <v>511</v>
      </c>
      <c r="E1063" s="277">
        <v>5</v>
      </c>
      <c r="F1063" s="274">
        <v>30000000</v>
      </c>
      <c r="G1063" s="273" t="s">
        <v>490</v>
      </c>
      <c r="H1063" s="275"/>
    </row>
    <row r="1064" spans="1:8">
      <c r="A1064" s="273">
        <v>1069</v>
      </c>
      <c r="B1064" s="273" t="s">
        <v>516</v>
      </c>
      <c r="C1064" s="276">
        <v>38870</v>
      </c>
      <c r="D1064" s="273" t="s">
        <v>519</v>
      </c>
      <c r="E1064" s="277">
        <v>60</v>
      </c>
      <c r="F1064" s="274">
        <v>3600000000</v>
      </c>
      <c r="G1064" s="273" t="s">
        <v>494</v>
      </c>
      <c r="H1064" s="275"/>
    </row>
    <row r="1065" spans="1:8">
      <c r="A1065" s="273">
        <v>1070</v>
      </c>
      <c r="B1065" s="273" t="s">
        <v>510</v>
      </c>
      <c r="C1065" s="276">
        <v>38188</v>
      </c>
      <c r="D1065" s="273" t="s">
        <v>509</v>
      </c>
      <c r="E1065" s="277">
        <v>67</v>
      </c>
      <c r="F1065" s="274">
        <v>897800000</v>
      </c>
      <c r="G1065" s="273" t="s">
        <v>494</v>
      </c>
      <c r="H1065" s="275"/>
    </row>
    <row r="1066" spans="1:8">
      <c r="A1066" s="273">
        <v>1071</v>
      </c>
      <c r="B1066" s="273" t="s">
        <v>510</v>
      </c>
      <c r="C1066" s="276">
        <v>38331</v>
      </c>
      <c r="D1066" s="273" t="s">
        <v>511</v>
      </c>
      <c r="E1066" s="277">
        <v>87</v>
      </c>
      <c r="F1066" s="274">
        <v>9082800000</v>
      </c>
      <c r="G1066" s="273" t="s">
        <v>494</v>
      </c>
      <c r="H1066" s="275"/>
    </row>
    <row r="1067" spans="1:8">
      <c r="A1067" s="273">
        <v>1072</v>
      </c>
      <c r="B1067" s="273" t="s">
        <v>510</v>
      </c>
      <c r="C1067" s="276">
        <v>38309</v>
      </c>
      <c r="D1067" s="273" t="s">
        <v>519</v>
      </c>
      <c r="E1067" s="277">
        <v>53</v>
      </c>
      <c r="F1067" s="274">
        <v>2809000000</v>
      </c>
      <c r="G1067" s="273" t="s">
        <v>490</v>
      </c>
      <c r="H1067" s="275"/>
    </row>
    <row r="1068" spans="1:8">
      <c r="A1068" s="273">
        <v>1073</v>
      </c>
      <c r="B1068" s="273" t="s">
        <v>522</v>
      </c>
      <c r="C1068" s="276">
        <v>38573</v>
      </c>
      <c r="D1068" s="273" t="s">
        <v>509</v>
      </c>
      <c r="E1068" s="277">
        <v>74</v>
      </c>
      <c r="F1068" s="274">
        <v>1095200000</v>
      </c>
      <c r="G1068" s="273" t="s">
        <v>494</v>
      </c>
      <c r="H1068" s="275"/>
    </row>
    <row r="1069" spans="1:8">
      <c r="A1069" s="273">
        <v>1074</v>
      </c>
      <c r="B1069" s="273" t="s">
        <v>508</v>
      </c>
      <c r="C1069" s="276">
        <v>39035</v>
      </c>
      <c r="D1069" s="273" t="s">
        <v>509</v>
      </c>
      <c r="E1069" s="277">
        <v>83</v>
      </c>
      <c r="F1069" s="274">
        <v>1377800000</v>
      </c>
      <c r="G1069" s="273" t="s">
        <v>487</v>
      </c>
      <c r="H1069" s="275"/>
    </row>
    <row r="1070" spans="1:8">
      <c r="A1070" s="273">
        <v>1075</v>
      </c>
      <c r="B1070" s="273" t="s">
        <v>523</v>
      </c>
      <c r="C1070" s="276">
        <v>38639</v>
      </c>
      <c r="D1070" s="273" t="s">
        <v>519</v>
      </c>
      <c r="E1070" s="277">
        <v>45</v>
      </c>
      <c r="F1070" s="274">
        <v>2025000000</v>
      </c>
      <c r="G1070" s="273" t="s">
        <v>512</v>
      </c>
      <c r="H1070" s="275"/>
    </row>
    <row r="1071" spans="1:8">
      <c r="A1071" s="273">
        <v>1076</v>
      </c>
      <c r="B1071" s="273" t="s">
        <v>522</v>
      </c>
      <c r="C1071" s="276">
        <v>38166</v>
      </c>
      <c r="D1071" s="273" t="s">
        <v>509</v>
      </c>
      <c r="E1071" s="277">
        <v>36</v>
      </c>
      <c r="F1071" s="274">
        <v>259200000</v>
      </c>
      <c r="G1071" s="273" t="s">
        <v>487</v>
      </c>
      <c r="H1071" s="275"/>
    </row>
    <row r="1072" spans="1:8">
      <c r="A1072" s="273">
        <v>1077</v>
      </c>
      <c r="B1072" s="273" t="s">
        <v>510</v>
      </c>
      <c r="C1072" s="276">
        <v>38705</v>
      </c>
      <c r="D1072" s="273" t="s">
        <v>511</v>
      </c>
      <c r="E1072" s="277">
        <v>82</v>
      </c>
      <c r="F1072" s="274">
        <v>8068800000</v>
      </c>
      <c r="G1072" s="273" t="s">
        <v>512</v>
      </c>
      <c r="H1072" s="275"/>
    </row>
    <row r="1073" spans="1:8">
      <c r="A1073" s="273">
        <v>1078</v>
      </c>
      <c r="B1073" s="273" t="s">
        <v>513</v>
      </c>
      <c r="C1073" s="276">
        <v>38958</v>
      </c>
      <c r="D1073" s="273" t="s">
        <v>511</v>
      </c>
      <c r="E1073" s="277">
        <v>18</v>
      </c>
      <c r="F1073" s="274">
        <v>388800000</v>
      </c>
      <c r="G1073" s="273" t="s">
        <v>487</v>
      </c>
      <c r="H1073" s="275"/>
    </row>
    <row r="1074" spans="1:8">
      <c r="A1074" s="273">
        <v>1079</v>
      </c>
      <c r="B1074" s="273" t="s">
        <v>520</v>
      </c>
      <c r="C1074" s="276">
        <v>38089</v>
      </c>
      <c r="D1074" s="273" t="s">
        <v>511</v>
      </c>
      <c r="E1074" s="277">
        <v>21</v>
      </c>
      <c r="F1074" s="274">
        <v>529200000</v>
      </c>
      <c r="G1074" s="273" t="s">
        <v>494</v>
      </c>
      <c r="H1074" s="275"/>
    </row>
    <row r="1075" spans="1:8">
      <c r="A1075" s="273">
        <v>1080</v>
      </c>
      <c r="B1075" s="273" t="s">
        <v>516</v>
      </c>
      <c r="C1075" s="276">
        <v>38529</v>
      </c>
      <c r="D1075" s="273" t="s">
        <v>511</v>
      </c>
      <c r="E1075" s="277">
        <v>56</v>
      </c>
      <c r="F1075" s="274">
        <v>3763200000</v>
      </c>
      <c r="G1075" s="273" t="s">
        <v>494</v>
      </c>
      <c r="H1075" s="275"/>
    </row>
    <row r="1076" spans="1:8">
      <c r="A1076" s="273">
        <v>1081</v>
      </c>
      <c r="B1076" s="273" t="s">
        <v>523</v>
      </c>
      <c r="C1076" s="276">
        <v>38837</v>
      </c>
      <c r="D1076" s="273" t="s">
        <v>517</v>
      </c>
      <c r="E1076" s="277">
        <v>51</v>
      </c>
      <c r="F1076" s="274">
        <v>1300500000</v>
      </c>
      <c r="G1076" s="273" t="s">
        <v>487</v>
      </c>
      <c r="H1076" s="275"/>
    </row>
    <row r="1077" spans="1:8">
      <c r="A1077" s="273">
        <v>1082</v>
      </c>
      <c r="B1077" s="273" t="s">
        <v>518</v>
      </c>
      <c r="C1077" s="276">
        <v>38782</v>
      </c>
      <c r="D1077" s="273" t="s">
        <v>511</v>
      </c>
      <c r="E1077" s="277">
        <v>88</v>
      </c>
      <c r="F1077" s="274">
        <v>9292800000</v>
      </c>
      <c r="G1077" s="273" t="s">
        <v>490</v>
      </c>
      <c r="H1077" s="275"/>
    </row>
    <row r="1078" spans="1:8">
      <c r="A1078" s="273">
        <v>1083</v>
      </c>
      <c r="B1078" s="273" t="s">
        <v>520</v>
      </c>
      <c r="C1078" s="276">
        <v>38463</v>
      </c>
      <c r="D1078" s="273" t="s">
        <v>517</v>
      </c>
      <c r="E1078" s="277">
        <v>93</v>
      </c>
      <c r="F1078" s="274">
        <v>4324500000</v>
      </c>
      <c r="G1078" s="273" t="s">
        <v>487</v>
      </c>
      <c r="H1078" s="275"/>
    </row>
    <row r="1079" spans="1:8">
      <c r="A1079" s="273">
        <v>1084</v>
      </c>
      <c r="B1079" s="273" t="s">
        <v>513</v>
      </c>
      <c r="C1079" s="276">
        <v>38254</v>
      </c>
      <c r="D1079" s="273" t="s">
        <v>509</v>
      </c>
      <c r="E1079" s="277">
        <v>-4</v>
      </c>
      <c r="F1079" s="274">
        <v>3200000</v>
      </c>
      <c r="G1079" s="273" t="s">
        <v>490</v>
      </c>
      <c r="H1079" s="275"/>
    </row>
    <row r="1080" spans="1:8">
      <c r="A1080" s="273">
        <v>1085</v>
      </c>
      <c r="B1080" s="273" t="s">
        <v>516</v>
      </c>
      <c r="C1080" s="276">
        <v>38463</v>
      </c>
      <c r="D1080" s="273" t="s">
        <v>517</v>
      </c>
      <c r="E1080" s="277">
        <v>30</v>
      </c>
      <c r="F1080" s="274">
        <v>450000000</v>
      </c>
      <c r="G1080" s="273" t="s">
        <v>494</v>
      </c>
      <c r="H1080" s="275"/>
    </row>
    <row r="1081" spans="1:8">
      <c r="A1081" s="273">
        <v>1086</v>
      </c>
      <c r="B1081" s="273" t="s">
        <v>522</v>
      </c>
      <c r="C1081" s="276">
        <v>38705</v>
      </c>
      <c r="D1081" s="273" t="s">
        <v>511</v>
      </c>
      <c r="E1081" s="277">
        <v>81</v>
      </c>
      <c r="F1081" s="274">
        <v>7873200000</v>
      </c>
      <c r="G1081" s="273" t="s">
        <v>494</v>
      </c>
      <c r="H1081" s="275"/>
    </row>
    <row r="1082" spans="1:8">
      <c r="A1082" s="273">
        <v>1087</v>
      </c>
      <c r="B1082" s="273" t="s">
        <v>516</v>
      </c>
      <c r="C1082" s="276">
        <v>38463</v>
      </c>
      <c r="D1082" s="273" t="s">
        <v>511</v>
      </c>
      <c r="E1082" s="277">
        <v>58</v>
      </c>
      <c r="F1082" s="274">
        <v>4036800000</v>
      </c>
      <c r="G1082" s="273" t="s">
        <v>512</v>
      </c>
      <c r="H1082" s="275"/>
    </row>
    <row r="1083" spans="1:8">
      <c r="A1083" s="273">
        <v>1088</v>
      </c>
      <c r="B1083" s="273" t="s">
        <v>513</v>
      </c>
      <c r="C1083" s="276">
        <v>37990</v>
      </c>
      <c r="D1083" s="273" t="s">
        <v>519</v>
      </c>
      <c r="E1083" s="277">
        <v>50</v>
      </c>
      <c r="F1083" s="274">
        <v>2500000000</v>
      </c>
      <c r="G1083" s="273" t="s">
        <v>512</v>
      </c>
      <c r="H1083" s="275"/>
    </row>
    <row r="1084" spans="1:8">
      <c r="A1084" s="273">
        <v>1089</v>
      </c>
      <c r="B1084" s="273" t="s">
        <v>515</v>
      </c>
      <c r="C1084" s="276">
        <v>38166</v>
      </c>
      <c r="D1084" s="273" t="s">
        <v>509</v>
      </c>
      <c r="E1084" s="277">
        <v>92</v>
      </c>
      <c r="F1084" s="274">
        <v>1692800000</v>
      </c>
      <c r="G1084" s="273" t="s">
        <v>494</v>
      </c>
      <c r="H1084" s="275"/>
    </row>
    <row r="1085" spans="1:8">
      <c r="A1085" s="273">
        <v>1090</v>
      </c>
      <c r="B1085" s="273" t="s">
        <v>513</v>
      </c>
      <c r="C1085" s="276">
        <v>39035</v>
      </c>
      <c r="D1085" s="273" t="s">
        <v>511</v>
      </c>
      <c r="E1085" s="277">
        <v>27</v>
      </c>
      <c r="F1085" s="274">
        <v>874800000</v>
      </c>
      <c r="G1085" s="273" t="s">
        <v>494</v>
      </c>
      <c r="H1085" s="275"/>
    </row>
    <row r="1086" spans="1:8">
      <c r="A1086" s="273">
        <v>1091</v>
      </c>
      <c r="B1086" s="273" t="s">
        <v>515</v>
      </c>
      <c r="C1086" s="276">
        <v>38221</v>
      </c>
      <c r="D1086" s="273" t="s">
        <v>511</v>
      </c>
      <c r="E1086" s="277">
        <v>61</v>
      </c>
      <c r="F1086" s="274">
        <v>4465200000</v>
      </c>
      <c r="G1086" s="273" t="s">
        <v>494</v>
      </c>
      <c r="H1086" s="275"/>
    </row>
    <row r="1087" spans="1:8">
      <c r="A1087" s="273">
        <v>1092</v>
      </c>
      <c r="B1087" s="273" t="s">
        <v>516</v>
      </c>
      <c r="C1087" s="276">
        <v>38925</v>
      </c>
      <c r="D1087" s="273" t="s">
        <v>519</v>
      </c>
      <c r="E1087" s="277">
        <v>7</v>
      </c>
      <c r="F1087" s="274">
        <v>49000000</v>
      </c>
      <c r="G1087" s="273" t="s">
        <v>494</v>
      </c>
      <c r="H1087" s="275"/>
    </row>
    <row r="1088" spans="1:8">
      <c r="A1088" s="273">
        <v>1093</v>
      </c>
      <c r="B1088" s="273" t="s">
        <v>508</v>
      </c>
      <c r="C1088" s="276">
        <v>38331</v>
      </c>
      <c r="D1088" s="273" t="s">
        <v>509</v>
      </c>
      <c r="E1088" s="277">
        <v>25</v>
      </c>
      <c r="F1088" s="274">
        <v>125000000</v>
      </c>
      <c r="G1088" s="273" t="s">
        <v>512</v>
      </c>
      <c r="H1088" s="275"/>
    </row>
    <row r="1089" spans="1:8">
      <c r="A1089" s="273">
        <v>1094</v>
      </c>
      <c r="B1089" s="273" t="s">
        <v>513</v>
      </c>
      <c r="C1089" s="276">
        <v>38221</v>
      </c>
      <c r="D1089" s="273" t="s">
        <v>509</v>
      </c>
      <c r="E1089" s="277">
        <v>84</v>
      </c>
      <c r="F1089" s="274">
        <v>1411200000</v>
      </c>
      <c r="G1089" s="273" t="s">
        <v>494</v>
      </c>
      <c r="H1089" s="275"/>
    </row>
    <row r="1090" spans="1:8">
      <c r="A1090" s="273">
        <v>1095</v>
      </c>
      <c r="B1090" s="273" t="s">
        <v>508</v>
      </c>
      <c r="C1090" s="276">
        <v>38078</v>
      </c>
      <c r="D1090" s="273" t="s">
        <v>517</v>
      </c>
      <c r="E1090" s="277">
        <v>66</v>
      </c>
      <c r="F1090" s="274">
        <v>2178000000</v>
      </c>
      <c r="G1090" s="273" t="s">
        <v>490</v>
      </c>
      <c r="H1090" s="275"/>
    </row>
    <row r="1091" spans="1:8">
      <c r="A1091" s="273">
        <v>1096</v>
      </c>
      <c r="B1091" s="273" t="s">
        <v>520</v>
      </c>
      <c r="C1091" s="276">
        <v>38111</v>
      </c>
      <c r="D1091" s="273" t="s">
        <v>517</v>
      </c>
      <c r="E1091" s="277">
        <v>89</v>
      </c>
      <c r="F1091" s="274">
        <v>3960500000</v>
      </c>
      <c r="G1091" s="273" t="s">
        <v>487</v>
      </c>
      <c r="H1091" s="275"/>
    </row>
    <row r="1092" spans="1:8">
      <c r="A1092" s="273">
        <v>1097</v>
      </c>
      <c r="B1092" s="273" t="s">
        <v>518</v>
      </c>
      <c r="C1092" s="276">
        <v>38485</v>
      </c>
      <c r="D1092" s="273" t="s">
        <v>511</v>
      </c>
      <c r="E1092" s="277">
        <v>32</v>
      </c>
      <c r="F1092" s="274">
        <v>1228800000</v>
      </c>
      <c r="G1092" s="273" t="s">
        <v>512</v>
      </c>
      <c r="H1092" s="275"/>
    </row>
    <row r="1093" spans="1:8">
      <c r="A1093" s="273">
        <v>1098</v>
      </c>
      <c r="B1093" s="273" t="s">
        <v>518</v>
      </c>
      <c r="C1093" s="276">
        <v>38903</v>
      </c>
      <c r="D1093" s="273" t="s">
        <v>509</v>
      </c>
      <c r="E1093" s="277">
        <v>78</v>
      </c>
      <c r="F1093" s="274">
        <v>1216800000</v>
      </c>
      <c r="G1093" s="273" t="s">
        <v>512</v>
      </c>
      <c r="H1093" s="275"/>
    </row>
    <row r="1094" spans="1:8">
      <c r="A1094" s="273">
        <v>1099</v>
      </c>
      <c r="B1094" s="273" t="s">
        <v>520</v>
      </c>
      <c r="C1094" s="276">
        <v>38793</v>
      </c>
      <c r="D1094" s="273" t="s">
        <v>514</v>
      </c>
      <c r="E1094" s="277">
        <v>56</v>
      </c>
      <c r="F1094" s="274">
        <v>627200000</v>
      </c>
      <c r="G1094" s="273" t="s">
        <v>490</v>
      </c>
      <c r="H1094" s="275"/>
    </row>
    <row r="1095" spans="1:8">
      <c r="A1095" s="273">
        <v>1100</v>
      </c>
      <c r="B1095" s="273" t="s">
        <v>516</v>
      </c>
      <c r="C1095" s="276">
        <v>39079</v>
      </c>
      <c r="D1095" s="273" t="s">
        <v>511</v>
      </c>
      <c r="E1095" s="277">
        <v>80</v>
      </c>
      <c r="F1095" s="274">
        <v>7680000000</v>
      </c>
      <c r="G1095" s="273" t="s">
        <v>512</v>
      </c>
      <c r="H1095" s="275"/>
    </row>
    <row r="1096" spans="1:8">
      <c r="A1096" s="273">
        <v>1101</v>
      </c>
      <c r="B1096" s="273" t="s">
        <v>523</v>
      </c>
      <c r="C1096" s="276">
        <v>38386</v>
      </c>
      <c r="D1096" s="273" t="s">
        <v>519</v>
      </c>
      <c r="E1096" s="277">
        <v>72</v>
      </c>
      <c r="F1096" s="274">
        <v>5184000000</v>
      </c>
      <c r="G1096" s="273" t="s">
        <v>512</v>
      </c>
      <c r="H1096" s="275"/>
    </row>
    <row r="1097" spans="1:8">
      <c r="A1097" s="273">
        <v>1102</v>
      </c>
      <c r="B1097" s="273" t="s">
        <v>515</v>
      </c>
      <c r="C1097" s="276">
        <v>38672</v>
      </c>
      <c r="D1097" s="273" t="s">
        <v>509</v>
      </c>
      <c r="E1097" s="277">
        <v>23</v>
      </c>
      <c r="F1097" s="274">
        <v>105800000</v>
      </c>
      <c r="G1097" s="273" t="s">
        <v>487</v>
      </c>
      <c r="H1097" s="275"/>
    </row>
    <row r="1098" spans="1:8">
      <c r="A1098" s="273">
        <v>1103</v>
      </c>
      <c r="B1098" s="273" t="s">
        <v>523</v>
      </c>
      <c r="C1098" s="276">
        <v>38782</v>
      </c>
      <c r="D1098" s="273" t="s">
        <v>519</v>
      </c>
      <c r="E1098" s="277">
        <v>-2</v>
      </c>
      <c r="F1098" s="274">
        <v>4000000</v>
      </c>
      <c r="G1098" s="273" t="s">
        <v>490</v>
      </c>
      <c r="H1098" s="275"/>
    </row>
    <row r="1099" spans="1:8">
      <c r="A1099" s="273">
        <v>1104</v>
      </c>
      <c r="B1099" s="273" t="s">
        <v>516</v>
      </c>
      <c r="C1099" s="276">
        <v>38265</v>
      </c>
      <c r="D1099" s="273" t="s">
        <v>509</v>
      </c>
      <c r="E1099" s="277">
        <v>81</v>
      </c>
      <c r="F1099" s="274">
        <v>1312200000</v>
      </c>
      <c r="G1099" s="273" t="s">
        <v>494</v>
      </c>
      <c r="H1099" s="275"/>
    </row>
    <row r="1100" spans="1:8">
      <c r="A1100" s="273">
        <v>1105</v>
      </c>
      <c r="B1100" s="273" t="s">
        <v>520</v>
      </c>
      <c r="C1100" s="276">
        <v>38661</v>
      </c>
      <c r="D1100" s="273" t="s">
        <v>514</v>
      </c>
      <c r="E1100" s="277">
        <v>-4</v>
      </c>
      <c r="F1100" s="274">
        <v>3200000</v>
      </c>
      <c r="G1100" s="273" t="s">
        <v>490</v>
      </c>
      <c r="H1100" s="275"/>
    </row>
    <row r="1101" spans="1:8">
      <c r="A1101" s="273">
        <v>1106</v>
      </c>
      <c r="B1101" s="273" t="s">
        <v>508</v>
      </c>
      <c r="C1101" s="276">
        <v>38353</v>
      </c>
      <c r="D1101" s="273" t="s">
        <v>519</v>
      </c>
      <c r="E1101" s="277">
        <v>81</v>
      </c>
      <c r="F1101" s="274">
        <v>6561000000</v>
      </c>
      <c r="G1101" s="273" t="s">
        <v>494</v>
      </c>
      <c r="H1101" s="275"/>
    </row>
    <row r="1102" spans="1:8">
      <c r="A1102" s="273">
        <v>1107</v>
      </c>
      <c r="B1102" s="273" t="s">
        <v>516</v>
      </c>
      <c r="C1102" s="276">
        <v>38056</v>
      </c>
      <c r="D1102" s="273" t="s">
        <v>514</v>
      </c>
      <c r="E1102" s="277">
        <v>-9</v>
      </c>
      <c r="F1102" s="274">
        <v>16200000</v>
      </c>
      <c r="G1102" s="273" t="s">
        <v>512</v>
      </c>
      <c r="H1102" s="275"/>
    </row>
    <row r="1103" spans="1:8">
      <c r="A1103" s="273">
        <v>1108</v>
      </c>
      <c r="B1103" s="273" t="s">
        <v>510</v>
      </c>
      <c r="C1103" s="276">
        <v>38419</v>
      </c>
      <c r="D1103" s="273" t="s">
        <v>517</v>
      </c>
      <c r="E1103" s="277">
        <v>67</v>
      </c>
      <c r="F1103" s="274">
        <v>2244500000</v>
      </c>
      <c r="G1103" s="273" t="s">
        <v>490</v>
      </c>
      <c r="H1103" s="275"/>
    </row>
    <row r="1104" spans="1:8">
      <c r="A1104" s="273">
        <v>1109</v>
      </c>
      <c r="B1104" s="273" t="s">
        <v>508</v>
      </c>
      <c r="C1104" s="276">
        <v>38386</v>
      </c>
      <c r="D1104" s="273" t="s">
        <v>519</v>
      </c>
      <c r="E1104" s="277">
        <v>27</v>
      </c>
      <c r="F1104" s="274">
        <v>729000000</v>
      </c>
      <c r="G1104" s="273" t="s">
        <v>490</v>
      </c>
      <c r="H1104" s="275"/>
    </row>
    <row r="1105" spans="1:8">
      <c r="A1105" s="273">
        <v>1110</v>
      </c>
      <c r="B1105" s="273" t="s">
        <v>516</v>
      </c>
      <c r="C1105" s="276">
        <v>38782</v>
      </c>
      <c r="D1105" s="273" t="s">
        <v>519</v>
      </c>
      <c r="E1105" s="277">
        <v>-1</v>
      </c>
      <c r="F1105" s="274">
        <v>1000000</v>
      </c>
      <c r="G1105" s="273" t="s">
        <v>487</v>
      </c>
      <c r="H1105" s="275"/>
    </row>
    <row r="1106" spans="1:8">
      <c r="A1106" s="273">
        <v>1111</v>
      </c>
      <c r="B1106" s="273" t="s">
        <v>513</v>
      </c>
      <c r="C1106" s="276">
        <v>38595</v>
      </c>
      <c r="D1106" s="273" t="s">
        <v>519</v>
      </c>
      <c r="E1106" s="277">
        <v>24</v>
      </c>
      <c r="F1106" s="274">
        <v>576000000</v>
      </c>
      <c r="G1106" s="273" t="s">
        <v>487</v>
      </c>
      <c r="H1106" s="275"/>
    </row>
    <row r="1107" spans="1:8">
      <c r="A1107" s="273">
        <v>1112</v>
      </c>
      <c r="B1107" s="273" t="s">
        <v>510</v>
      </c>
      <c r="C1107" s="276">
        <v>38749</v>
      </c>
      <c r="D1107" s="273" t="s">
        <v>517</v>
      </c>
      <c r="E1107" s="277">
        <v>80</v>
      </c>
      <c r="F1107" s="274">
        <v>3200000000</v>
      </c>
      <c r="G1107" s="273" t="s">
        <v>487</v>
      </c>
      <c r="H1107" s="275"/>
    </row>
    <row r="1108" spans="1:8">
      <c r="A1108" s="273">
        <v>1113</v>
      </c>
      <c r="B1108" s="273" t="s">
        <v>515</v>
      </c>
      <c r="C1108" s="276">
        <v>38265</v>
      </c>
      <c r="D1108" s="273" t="s">
        <v>509</v>
      </c>
      <c r="E1108" s="277">
        <v>82</v>
      </c>
      <c r="F1108" s="274">
        <v>1344800000</v>
      </c>
      <c r="G1108" s="273" t="s">
        <v>494</v>
      </c>
      <c r="H1108" s="275"/>
    </row>
    <row r="1109" spans="1:8">
      <c r="A1109" s="273">
        <v>1114</v>
      </c>
      <c r="B1109" s="273" t="s">
        <v>522</v>
      </c>
      <c r="C1109" s="276">
        <v>38716</v>
      </c>
      <c r="D1109" s="273" t="s">
        <v>511</v>
      </c>
      <c r="E1109" s="277">
        <v>1</v>
      </c>
      <c r="F1109" s="274">
        <v>1200000</v>
      </c>
      <c r="G1109" s="273" t="s">
        <v>487</v>
      </c>
      <c r="H1109" s="275"/>
    </row>
    <row r="1110" spans="1:8">
      <c r="A1110" s="273">
        <v>1115</v>
      </c>
      <c r="B1110" s="273" t="s">
        <v>518</v>
      </c>
      <c r="C1110" s="276">
        <v>38089</v>
      </c>
      <c r="D1110" s="273" t="s">
        <v>511</v>
      </c>
      <c r="E1110" s="277">
        <v>11</v>
      </c>
      <c r="F1110" s="274">
        <v>145200000</v>
      </c>
      <c r="G1110" s="273" t="s">
        <v>490</v>
      </c>
      <c r="H1110" s="275"/>
    </row>
    <row r="1111" spans="1:8">
      <c r="A1111" s="273">
        <v>1116</v>
      </c>
      <c r="B1111" s="273" t="s">
        <v>508</v>
      </c>
      <c r="C1111" s="276">
        <v>38914</v>
      </c>
      <c r="D1111" s="273" t="s">
        <v>519</v>
      </c>
      <c r="E1111" s="277">
        <v>12</v>
      </c>
      <c r="F1111" s="274">
        <v>144000000</v>
      </c>
      <c r="G1111" s="273" t="s">
        <v>487</v>
      </c>
      <c r="H1111" s="275"/>
    </row>
    <row r="1112" spans="1:8">
      <c r="A1112" s="273">
        <v>1117</v>
      </c>
      <c r="B1112" s="273" t="s">
        <v>523</v>
      </c>
      <c r="C1112" s="276">
        <v>38331</v>
      </c>
      <c r="D1112" s="273" t="s">
        <v>517</v>
      </c>
      <c r="E1112" s="277">
        <v>54</v>
      </c>
      <c r="F1112" s="274">
        <v>1458000000</v>
      </c>
      <c r="G1112" s="273" t="s">
        <v>487</v>
      </c>
      <c r="H1112" s="275"/>
    </row>
    <row r="1113" spans="1:8">
      <c r="A1113" s="273">
        <v>1118</v>
      </c>
      <c r="B1113" s="273" t="s">
        <v>522</v>
      </c>
      <c r="C1113" s="276">
        <v>39024</v>
      </c>
      <c r="D1113" s="273" t="s">
        <v>519</v>
      </c>
      <c r="E1113" s="277">
        <v>78</v>
      </c>
      <c r="F1113" s="274">
        <v>6084000000</v>
      </c>
      <c r="G1113" s="273" t="s">
        <v>490</v>
      </c>
      <c r="H1113" s="275"/>
    </row>
    <row r="1114" spans="1:8">
      <c r="A1114" s="273">
        <v>1119</v>
      </c>
      <c r="B1114" s="273" t="s">
        <v>523</v>
      </c>
      <c r="C1114" s="276">
        <v>38023</v>
      </c>
      <c r="D1114" s="273" t="s">
        <v>519</v>
      </c>
      <c r="E1114" s="277">
        <v>-8</v>
      </c>
      <c r="F1114" s="274">
        <v>64000000</v>
      </c>
      <c r="G1114" s="273" t="s">
        <v>490</v>
      </c>
      <c r="H1114" s="275"/>
    </row>
    <row r="1115" spans="1:8">
      <c r="A1115" s="273">
        <v>1120</v>
      </c>
      <c r="B1115" s="273" t="s">
        <v>508</v>
      </c>
      <c r="C1115" s="276">
        <v>38034</v>
      </c>
      <c r="D1115" s="273" t="s">
        <v>517</v>
      </c>
      <c r="E1115" s="277">
        <v>6</v>
      </c>
      <c r="F1115" s="274">
        <v>18000000</v>
      </c>
      <c r="G1115" s="273" t="s">
        <v>494</v>
      </c>
      <c r="H1115" s="275"/>
    </row>
    <row r="1116" spans="1:8">
      <c r="A1116" s="273">
        <v>1121</v>
      </c>
      <c r="B1116" s="273" t="s">
        <v>515</v>
      </c>
      <c r="C1116" s="276">
        <v>38265</v>
      </c>
      <c r="D1116" s="273" t="s">
        <v>511</v>
      </c>
      <c r="E1116" s="277">
        <v>30</v>
      </c>
      <c r="F1116" s="274">
        <v>1080000000</v>
      </c>
      <c r="G1116" s="273" t="s">
        <v>490</v>
      </c>
      <c r="H1116" s="275"/>
    </row>
    <row r="1117" spans="1:8">
      <c r="A1117" s="273">
        <v>1122</v>
      </c>
      <c r="B1117" s="273" t="s">
        <v>516</v>
      </c>
      <c r="C1117" s="276">
        <v>38749</v>
      </c>
      <c r="D1117" s="273" t="s">
        <v>509</v>
      </c>
      <c r="E1117" s="277">
        <v>55</v>
      </c>
      <c r="F1117" s="274">
        <v>605000000</v>
      </c>
      <c r="G1117" s="273" t="s">
        <v>494</v>
      </c>
      <c r="H1117" s="275"/>
    </row>
    <row r="1118" spans="1:8">
      <c r="A1118" s="273">
        <v>1123</v>
      </c>
      <c r="B1118" s="273" t="s">
        <v>523</v>
      </c>
      <c r="C1118" s="276">
        <v>38804</v>
      </c>
      <c r="D1118" s="273" t="s">
        <v>517</v>
      </c>
      <c r="E1118" s="277">
        <v>53</v>
      </c>
      <c r="F1118" s="274">
        <v>1404500000</v>
      </c>
      <c r="G1118" s="273" t="s">
        <v>487</v>
      </c>
      <c r="H1118" s="275"/>
    </row>
    <row r="1119" spans="1:8">
      <c r="A1119" s="273">
        <v>1124</v>
      </c>
      <c r="B1119" s="273" t="s">
        <v>513</v>
      </c>
      <c r="C1119" s="276">
        <v>38397</v>
      </c>
      <c r="D1119" s="273" t="s">
        <v>519</v>
      </c>
      <c r="E1119" s="277">
        <v>29</v>
      </c>
      <c r="F1119" s="274">
        <v>841000000</v>
      </c>
      <c r="G1119" s="273" t="s">
        <v>487</v>
      </c>
      <c r="H1119" s="275"/>
    </row>
    <row r="1120" spans="1:8">
      <c r="A1120" s="273">
        <v>1125</v>
      </c>
      <c r="B1120" s="273" t="s">
        <v>508</v>
      </c>
      <c r="C1120" s="276">
        <v>38089</v>
      </c>
      <c r="D1120" s="273" t="s">
        <v>509</v>
      </c>
      <c r="E1120" s="277">
        <v>75</v>
      </c>
      <c r="F1120" s="274">
        <v>1125000000</v>
      </c>
      <c r="G1120" s="273" t="s">
        <v>512</v>
      </c>
      <c r="H1120" s="275"/>
    </row>
    <row r="1121" spans="1:8">
      <c r="A1121" s="273">
        <v>1126</v>
      </c>
      <c r="B1121" s="273" t="s">
        <v>513</v>
      </c>
      <c r="C1121" s="276">
        <v>38320</v>
      </c>
      <c r="D1121" s="273" t="s">
        <v>511</v>
      </c>
      <c r="E1121" s="277">
        <v>78</v>
      </c>
      <c r="F1121" s="274">
        <v>7300800000</v>
      </c>
      <c r="G1121" s="273" t="s">
        <v>494</v>
      </c>
      <c r="H1121" s="275"/>
    </row>
    <row r="1122" spans="1:8">
      <c r="A1122" s="273">
        <v>1127</v>
      </c>
      <c r="B1122" s="273" t="s">
        <v>515</v>
      </c>
      <c r="C1122" s="276">
        <v>38980</v>
      </c>
      <c r="D1122" s="273" t="s">
        <v>511</v>
      </c>
      <c r="E1122" s="277">
        <v>6</v>
      </c>
      <c r="F1122" s="274">
        <v>43200000</v>
      </c>
      <c r="G1122" s="273" t="s">
        <v>494</v>
      </c>
      <c r="H1122" s="275"/>
    </row>
    <row r="1123" spans="1:8">
      <c r="A1123" s="273">
        <v>1128</v>
      </c>
      <c r="B1123" s="273" t="s">
        <v>516</v>
      </c>
      <c r="C1123" s="276">
        <v>38562</v>
      </c>
      <c r="D1123" s="273" t="s">
        <v>509</v>
      </c>
      <c r="E1123" s="277">
        <v>57</v>
      </c>
      <c r="F1123" s="274">
        <v>649800000</v>
      </c>
      <c r="G1123" s="273" t="s">
        <v>490</v>
      </c>
      <c r="H1123" s="275"/>
    </row>
    <row r="1124" spans="1:8">
      <c r="A1124" s="273">
        <v>1129</v>
      </c>
      <c r="B1124" s="273" t="s">
        <v>510</v>
      </c>
      <c r="C1124" s="276">
        <v>38452</v>
      </c>
      <c r="D1124" s="273" t="s">
        <v>517</v>
      </c>
      <c r="E1124" s="277">
        <v>35</v>
      </c>
      <c r="F1124" s="274">
        <v>612500000</v>
      </c>
      <c r="G1124" s="273" t="s">
        <v>494</v>
      </c>
      <c r="H1124" s="275"/>
    </row>
    <row r="1125" spans="1:8">
      <c r="A1125" s="273">
        <v>1130</v>
      </c>
      <c r="B1125" s="273" t="s">
        <v>523</v>
      </c>
      <c r="C1125" s="276">
        <v>39035</v>
      </c>
      <c r="D1125" s="273" t="s">
        <v>517</v>
      </c>
      <c r="E1125" s="277">
        <v>72</v>
      </c>
      <c r="F1125" s="274">
        <v>2592000000</v>
      </c>
      <c r="G1125" s="273" t="s">
        <v>512</v>
      </c>
      <c r="H1125" s="275"/>
    </row>
    <row r="1126" spans="1:8">
      <c r="A1126" s="273">
        <v>1131</v>
      </c>
      <c r="B1126" s="273" t="s">
        <v>522</v>
      </c>
      <c r="C1126" s="276">
        <v>38155</v>
      </c>
      <c r="D1126" s="273" t="s">
        <v>519</v>
      </c>
      <c r="E1126" s="277">
        <v>79</v>
      </c>
      <c r="F1126" s="274">
        <v>6241000000</v>
      </c>
      <c r="G1126" s="273" t="s">
        <v>494</v>
      </c>
      <c r="H1126" s="275"/>
    </row>
    <row r="1127" spans="1:8">
      <c r="A1127" s="273">
        <v>1132</v>
      </c>
      <c r="B1127" s="273" t="s">
        <v>523</v>
      </c>
      <c r="C1127" s="276">
        <v>38463</v>
      </c>
      <c r="D1127" s="273" t="s">
        <v>509</v>
      </c>
      <c r="E1127" s="277">
        <v>89</v>
      </c>
      <c r="F1127" s="274">
        <v>1584200000</v>
      </c>
      <c r="G1127" s="273" t="s">
        <v>490</v>
      </c>
      <c r="H1127" s="275"/>
    </row>
    <row r="1128" spans="1:8">
      <c r="A1128" s="273">
        <v>1133</v>
      </c>
      <c r="B1128" s="273" t="s">
        <v>522</v>
      </c>
      <c r="C1128" s="276">
        <v>38474</v>
      </c>
      <c r="D1128" s="273" t="s">
        <v>517</v>
      </c>
      <c r="E1128" s="277">
        <v>84</v>
      </c>
      <c r="F1128" s="274">
        <v>3528000000</v>
      </c>
      <c r="G1128" s="273" t="s">
        <v>487</v>
      </c>
      <c r="H1128" s="275"/>
    </row>
    <row r="1129" spans="1:8">
      <c r="A1129" s="273">
        <v>1134</v>
      </c>
      <c r="B1129" s="273" t="s">
        <v>518</v>
      </c>
      <c r="C1129" s="276">
        <v>38969</v>
      </c>
      <c r="D1129" s="273" t="s">
        <v>519</v>
      </c>
      <c r="E1129" s="277">
        <v>43</v>
      </c>
      <c r="F1129" s="274">
        <v>1849000000</v>
      </c>
      <c r="G1129" s="273" t="s">
        <v>490</v>
      </c>
      <c r="H1129" s="275"/>
    </row>
    <row r="1130" spans="1:8">
      <c r="A1130" s="273">
        <v>1135</v>
      </c>
      <c r="B1130" s="273" t="s">
        <v>520</v>
      </c>
      <c r="C1130" s="276">
        <v>38738</v>
      </c>
      <c r="D1130" s="273" t="s">
        <v>509</v>
      </c>
      <c r="E1130" s="277">
        <v>-4</v>
      </c>
      <c r="F1130" s="274">
        <v>3200000</v>
      </c>
      <c r="G1130" s="273" t="s">
        <v>512</v>
      </c>
      <c r="H1130" s="275"/>
    </row>
    <row r="1131" spans="1:8">
      <c r="A1131" s="273">
        <v>1136</v>
      </c>
      <c r="B1131" s="273" t="s">
        <v>520</v>
      </c>
      <c r="C1131" s="276">
        <v>38364</v>
      </c>
      <c r="D1131" s="273" t="s">
        <v>511</v>
      </c>
      <c r="E1131" s="277">
        <v>51</v>
      </c>
      <c r="F1131" s="274">
        <v>3121200000</v>
      </c>
      <c r="G1131" s="273" t="s">
        <v>490</v>
      </c>
      <c r="H1131" s="275"/>
    </row>
    <row r="1132" spans="1:8">
      <c r="A1132" s="273">
        <v>1137</v>
      </c>
      <c r="B1132" s="273" t="s">
        <v>508</v>
      </c>
      <c r="C1132" s="276">
        <v>38859</v>
      </c>
      <c r="D1132" s="273" t="s">
        <v>509</v>
      </c>
      <c r="E1132" s="277">
        <v>17</v>
      </c>
      <c r="F1132" s="274">
        <v>57800000</v>
      </c>
      <c r="G1132" s="273" t="s">
        <v>490</v>
      </c>
      <c r="H1132" s="275"/>
    </row>
    <row r="1133" spans="1:8">
      <c r="A1133" s="273">
        <v>1138</v>
      </c>
      <c r="B1133" s="273" t="s">
        <v>510</v>
      </c>
      <c r="C1133" s="276">
        <v>39035</v>
      </c>
      <c r="D1133" s="273" t="s">
        <v>519</v>
      </c>
      <c r="E1133" s="277">
        <v>51</v>
      </c>
      <c r="F1133" s="274">
        <v>2601000000</v>
      </c>
      <c r="G1133" s="273" t="s">
        <v>490</v>
      </c>
      <c r="H1133" s="275"/>
    </row>
    <row r="1134" spans="1:8">
      <c r="A1134" s="273">
        <v>1139</v>
      </c>
      <c r="B1134" s="273" t="s">
        <v>522</v>
      </c>
      <c r="C1134" s="276">
        <v>38782</v>
      </c>
      <c r="D1134" s="273" t="s">
        <v>517</v>
      </c>
      <c r="E1134" s="277">
        <v>14</v>
      </c>
      <c r="F1134" s="274">
        <v>98000000</v>
      </c>
      <c r="G1134" s="273" t="s">
        <v>490</v>
      </c>
      <c r="H1134" s="275"/>
    </row>
    <row r="1135" spans="1:8">
      <c r="A1135" s="273">
        <v>1140</v>
      </c>
      <c r="B1135" s="273" t="s">
        <v>513</v>
      </c>
      <c r="C1135" s="276">
        <v>39068</v>
      </c>
      <c r="D1135" s="273" t="s">
        <v>509</v>
      </c>
      <c r="E1135" s="277">
        <v>60</v>
      </c>
      <c r="F1135" s="274">
        <v>720000000</v>
      </c>
      <c r="G1135" s="273" t="s">
        <v>487</v>
      </c>
      <c r="H1135" s="275"/>
    </row>
    <row r="1136" spans="1:8">
      <c r="A1136" s="273">
        <v>1141</v>
      </c>
      <c r="B1136" s="273" t="s">
        <v>523</v>
      </c>
      <c r="C1136" s="276">
        <v>38309</v>
      </c>
      <c r="D1136" s="273" t="s">
        <v>519</v>
      </c>
      <c r="E1136" s="277">
        <v>-8</v>
      </c>
      <c r="F1136" s="274">
        <v>64000000</v>
      </c>
      <c r="G1136" s="273" t="s">
        <v>490</v>
      </c>
      <c r="H1136" s="275"/>
    </row>
    <row r="1137" spans="1:8">
      <c r="A1137" s="273">
        <v>1142</v>
      </c>
      <c r="B1137" s="273" t="s">
        <v>516</v>
      </c>
      <c r="C1137" s="276">
        <v>38529</v>
      </c>
      <c r="D1137" s="273" t="s">
        <v>511</v>
      </c>
      <c r="E1137" s="277">
        <v>95</v>
      </c>
      <c r="F1137" s="274">
        <v>10830000000</v>
      </c>
      <c r="G1137" s="273" t="s">
        <v>494</v>
      </c>
      <c r="H1137" s="275"/>
    </row>
    <row r="1138" spans="1:8">
      <c r="A1138" s="273">
        <v>1143</v>
      </c>
      <c r="B1138" s="273" t="s">
        <v>515</v>
      </c>
      <c r="C1138" s="276">
        <v>38749</v>
      </c>
      <c r="D1138" s="273" t="s">
        <v>511</v>
      </c>
      <c r="E1138" s="277">
        <v>66</v>
      </c>
      <c r="F1138" s="274">
        <v>5227200000</v>
      </c>
      <c r="G1138" s="273" t="s">
        <v>487</v>
      </c>
      <c r="H1138" s="275"/>
    </row>
    <row r="1139" spans="1:8">
      <c r="A1139" s="273">
        <v>1144</v>
      </c>
      <c r="B1139" s="273" t="s">
        <v>515</v>
      </c>
      <c r="C1139" s="276">
        <v>38342</v>
      </c>
      <c r="D1139" s="273" t="s">
        <v>509</v>
      </c>
      <c r="E1139" s="277">
        <v>77</v>
      </c>
      <c r="F1139" s="274">
        <v>1185800000</v>
      </c>
      <c r="G1139" s="273" t="s">
        <v>512</v>
      </c>
      <c r="H1139" s="275"/>
    </row>
    <row r="1140" spans="1:8">
      <c r="A1140" s="273">
        <v>1145</v>
      </c>
      <c r="B1140" s="273" t="s">
        <v>510</v>
      </c>
      <c r="C1140" s="276">
        <v>38331</v>
      </c>
      <c r="D1140" s="273" t="s">
        <v>517</v>
      </c>
      <c r="E1140" s="277">
        <v>65</v>
      </c>
      <c r="F1140" s="274">
        <v>2112500000</v>
      </c>
      <c r="G1140" s="273" t="s">
        <v>487</v>
      </c>
      <c r="H1140" s="275"/>
    </row>
    <row r="1141" spans="1:8">
      <c r="A1141" s="273">
        <v>1146</v>
      </c>
      <c r="B1141" s="273" t="s">
        <v>510</v>
      </c>
      <c r="C1141" s="276">
        <v>38463</v>
      </c>
      <c r="D1141" s="273" t="s">
        <v>519</v>
      </c>
      <c r="E1141" s="277">
        <v>29</v>
      </c>
      <c r="F1141" s="274">
        <v>841000000</v>
      </c>
      <c r="G1141" s="273" t="s">
        <v>512</v>
      </c>
      <c r="H1141" s="275"/>
    </row>
    <row r="1142" spans="1:8">
      <c r="A1142" s="273">
        <v>1147</v>
      </c>
      <c r="B1142" s="273" t="s">
        <v>515</v>
      </c>
      <c r="C1142" s="276">
        <v>38177</v>
      </c>
      <c r="D1142" s="273" t="s">
        <v>514</v>
      </c>
      <c r="E1142" s="277">
        <v>8</v>
      </c>
      <c r="F1142" s="274">
        <v>12800000</v>
      </c>
      <c r="G1142" s="273" t="s">
        <v>487</v>
      </c>
      <c r="H1142" s="275"/>
    </row>
    <row r="1143" spans="1:8">
      <c r="A1143" s="273">
        <v>1148</v>
      </c>
      <c r="B1143" s="273" t="s">
        <v>513</v>
      </c>
      <c r="C1143" s="276">
        <v>38727</v>
      </c>
      <c r="D1143" s="273" t="s">
        <v>514</v>
      </c>
      <c r="E1143" s="277">
        <v>42</v>
      </c>
      <c r="F1143" s="274">
        <v>352800000</v>
      </c>
      <c r="G1143" s="273" t="s">
        <v>487</v>
      </c>
      <c r="H1143" s="275"/>
    </row>
    <row r="1144" spans="1:8">
      <c r="A1144" s="273">
        <v>1149</v>
      </c>
      <c r="B1144" s="273" t="s">
        <v>508</v>
      </c>
      <c r="C1144" s="276">
        <v>38045</v>
      </c>
      <c r="D1144" s="273" t="s">
        <v>511</v>
      </c>
      <c r="E1144" s="277">
        <v>93</v>
      </c>
      <c r="F1144" s="274">
        <v>10378800000</v>
      </c>
      <c r="G1144" s="273" t="s">
        <v>512</v>
      </c>
      <c r="H1144" s="275"/>
    </row>
    <row r="1145" spans="1:8">
      <c r="A1145" s="273">
        <v>1150</v>
      </c>
      <c r="B1145" s="273" t="s">
        <v>515</v>
      </c>
      <c r="C1145" s="276">
        <v>38144</v>
      </c>
      <c r="D1145" s="273" t="s">
        <v>511</v>
      </c>
      <c r="E1145" s="277">
        <v>69</v>
      </c>
      <c r="F1145" s="274">
        <v>5713200000</v>
      </c>
      <c r="G1145" s="273" t="s">
        <v>494</v>
      </c>
      <c r="H1145" s="275"/>
    </row>
    <row r="1146" spans="1:8">
      <c r="A1146" s="273">
        <v>1151</v>
      </c>
      <c r="B1146" s="273" t="s">
        <v>516</v>
      </c>
      <c r="C1146" s="276">
        <v>38903</v>
      </c>
      <c r="D1146" s="273" t="s">
        <v>519</v>
      </c>
      <c r="E1146" s="277">
        <v>91</v>
      </c>
      <c r="F1146" s="274">
        <v>8281000000</v>
      </c>
      <c r="G1146" s="273" t="s">
        <v>494</v>
      </c>
      <c r="H1146" s="275"/>
    </row>
    <row r="1147" spans="1:8">
      <c r="A1147" s="273">
        <v>1152</v>
      </c>
      <c r="B1147" s="273" t="s">
        <v>510</v>
      </c>
      <c r="C1147" s="276">
        <v>38386</v>
      </c>
      <c r="D1147" s="273" t="s">
        <v>517</v>
      </c>
      <c r="E1147" s="277">
        <v>11</v>
      </c>
      <c r="F1147" s="274">
        <v>60500000</v>
      </c>
      <c r="G1147" s="273" t="s">
        <v>494</v>
      </c>
      <c r="H1147" s="275"/>
    </row>
    <row r="1148" spans="1:8">
      <c r="A1148" s="273">
        <v>1153</v>
      </c>
      <c r="B1148" s="273" t="s">
        <v>510</v>
      </c>
      <c r="C1148" s="276">
        <v>38353</v>
      </c>
      <c r="D1148" s="273" t="s">
        <v>509</v>
      </c>
      <c r="E1148" s="277">
        <v>-1</v>
      </c>
      <c r="F1148" s="274">
        <v>200000</v>
      </c>
      <c r="G1148" s="273" t="s">
        <v>512</v>
      </c>
      <c r="H1148" s="275"/>
    </row>
    <row r="1149" spans="1:8">
      <c r="A1149" s="273">
        <v>1154</v>
      </c>
      <c r="B1149" s="273" t="s">
        <v>522</v>
      </c>
      <c r="C1149" s="276">
        <v>38342</v>
      </c>
      <c r="D1149" s="273" t="s">
        <v>519</v>
      </c>
      <c r="E1149" s="277">
        <v>52</v>
      </c>
      <c r="F1149" s="274">
        <v>2704000000</v>
      </c>
      <c r="G1149" s="273" t="s">
        <v>494</v>
      </c>
      <c r="H1149" s="275"/>
    </row>
    <row r="1150" spans="1:8">
      <c r="A1150" s="273">
        <v>1155</v>
      </c>
      <c r="B1150" s="273" t="s">
        <v>508</v>
      </c>
      <c r="C1150" s="276">
        <v>38782</v>
      </c>
      <c r="D1150" s="273" t="s">
        <v>514</v>
      </c>
      <c r="E1150" s="277">
        <v>-10</v>
      </c>
      <c r="F1150" s="274">
        <v>20000000</v>
      </c>
      <c r="G1150" s="273" t="s">
        <v>494</v>
      </c>
      <c r="H1150" s="275"/>
    </row>
    <row r="1151" spans="1:8">
      <c r="A1151" s="273">
        <v>1156</v>
      </c>
      <c r="B1151" s="273" t="s">
        <v>515</v>
      </c>
      <c r="C1151" s="276">
        <v>39046</v>
      </c>
      <c r="D1151" s="273" t="s">
        <v>519</v>
      </c>
      <c r="E1151" s="277">
        <v>33</v>
      </c>
      <c r="F1151" s="274">
        <v>1089000000</v>
      </c>
      <c r="G1151" s="273" t="s">
        <v>494</v>
      </c>
      <c r="H1151" s="275"/>
    </row>
    <row r="1152" spans="1:8">
      <c r="A1152" s="273">
        <v>1157</v>
      </c>
      <c r="B1152" s="273" t="s">
        <v>508</v>
      </c>
      <c r="C1152" s="276">
        <v>38265</v>
      </c>
      <c r="D1152" s="273" t="s">
        <v>514</v>
      </c>
      <c r="E1152" s="277">
        <v>-1</v>
      </c>
      <c r="F1152" s="274">
        <v>200000</v>
      </c>
      <c r="G1152" s="273" t="s">
        <v>490</v>
      </c>
      <c r="H1152" s="275"/>
    </row>
    <row r="1153" spans="1:8">
      <c r="A1153" s="273">
        <v>1158</v>
      </c>
      <c r="B1153" s="273" t="s">
        <v>516</v>
      </c>
      <c r="C1153" s="276">
        <v>38958</v>
      </c>
      <c r="D1153" s="273" t="s">
        <v>519</v>
      </c>
      <c r="E1153" s="277">
        <v>24</v>
      </c>
      <c r="F1153" s="274">
        <v>576000000</v>
      </c>
      <c r="G1153" s="273" t="s">
        <v>490</v>
      </c>
      <c r="H1153" s="275"/>
    </row>
    <row r="1154" spans="1:8">
      <c r="A1154" s="273">
        <v>1159</v>
      </c>
      <c r="B1154" s="273" t="s">
        <v>522</v>
      </c>
      <c r="C1154" s="276">
        <v>38122</v>
      </c>
      <c r="D1154" s="273" t="s">
        <v>511</v>
      </c>
      <c r="E1154" s="277">
        <v>71</v>
      </c>
      <c r="F1154" s="274">
        <v>6049200000</v>
      </c>
      <c r="G1154" s="273" t="s">
        <v>512</v>
      </c>
      <c r="H1154" s="275"/>
    </row>
    <row r="1155" spans="1:8">
      <c r="A1155" s="273">
        <v>1160</v>
      </c>
      <c r="B1155" s="273" t="s">
        <v>510</v>
      </c>
      <c r="C1155" s="276">
        <v>38309</v>
      </c>
      <c r="D1155" s="273" t="s">
        <v>509</v>
      </c>
      <c r="E1155" s="277">
        <v>88</v>
      </c>
      <c r="F1155" s="274">
        <v>1548800000</v>
      </c>
      <c r="G1155" s="273" t="s">
        <v>494</v>
      </c>
      <c r="H1155" s="275"/>
    </row>
    <row r="1156" spans="1:8">
      <c r="A1156" s="273">
        <v>1161</v>
      </c>
      <c r="B1156" s="273" t="s">
        <v>508</v>
      </c>
      <c r="C1156" s="276">
        <v>38562</v>
      </c>
      <c r="D1156" s="273" t="s">
        <v>509</v>
      </c>
      <c r="E1156" s="277">
        <v>16</v>
      </c>
      <c r="F1156" s="274">
        <v>51200000</v>
      </c>
      <c r="G1156" s="273" t="s">
        <v>490</v>
      </c>
      <c r="H1156" s="275"/>
    </row>
    <row r="1157" spans="1:8">
      <c r="A1157" s="273">
        <v>1162</v>
      </c>
      <c r="B1157" s="273" t="s">
        <v>523</v>
      </c>
      <c r="C1157" s="276">
        <v>38518</v>
      </c>
      <c r="D1157" s="273" t="s">
        <v>511</v>
      </c>
      <c r="E1157" s="277">
        <v>7</v>
      </c>
      <c r="F1157" s="274">
        <v>58800000</v>
      </c>
      <c r="G1157" s="273" t="s">
        <v>487</v>
      </c>
      <c r="H1157" s="275"/>
    </row>
    <row r="1158" spans="1:8">
      <c r="A1158" s="273">
        <v>1163</v>
      </c>
      <c r="B1158" s="273" t="s">
        <v>520</v>
      </c>
      <c r="C1158" s="276">
        <v>38254</v>
      </c>
      <c r="D1158" s="273" t="s">
        <v>519</v>
      </c>
      <c r="E1158" s="277">
        <v>46</v>
      </c>
      <c r="F1158" s="274">
        <v>2116000000</v>
      </c>
      <c r="G1158" s="273" t="s">
        <v>494</v>
      </c>
      <c r="H1158" s="275"/>
    </row>
    <row r="1159" spans="1:8">
      <c r="A1159" s="273">
        <v>1164</v>
      </c>
      <c r="B1159" s="273" t="s">
        <v>513</v>
      </c>
      <c r="C1159" s="276">
        <v>38320</v>
      </c>
      <c r="D1159" s="273" t="s">
        <v>511</v>
      </c>
      <c r="E1159" s="277">
        <v>-10</v>
      </c>
      <c r="F1159" s="274">
        <v>120000000</v>
      </c>
      <c r="G1159" s="273" t="s">
        <v>512</v>
      </c>
      <c r="H1159" s="275"/>
    </row>
    <row r="1160" spans="1:8">
      <c r="A1160" s="273">
        <v>1165</v>
      </c>
      <c r="B1160" s="273" t="s">
        <v>510</v>
      </c>
      <c r="C1160" s="276">
        <v>38892</v>
      </c>
      <c r="D1160" s="273" t="s">
        <v>509</v>
      </c>
      <c r="E1160" s="277">
        <v>83</v>
      </c>
      <c r="F1160" s="274">
        <v>1377800000</v>
      </c>
      <c r="G1160" s="273" t="s">
        <v>490</v>
      </c>
      <c r="H1160" s="275"/>
    </row>
    <row r="1161" spans="1:8">
      <c r="A1161" s="273">
        <v>1166</v>
      </c>
      <c r="B1161" s="273" t="s">
        <v>522</v>
      </c>
      <c r="C1161" s="276">
        <v>38793</v>
      </c>
      <c r="D1161" s="273" t="s">
        <v>509</v>
      </c>
      <c r="E1161" s="277">
        <v>85</v>
      </c>
      <c r="F1161" s="274">
        <v>1445000000</v>
      </c>
      <c r="G1161" s="273" t="s">
        <v>494</v>
      </c>
      <c r="H1161" s="275"/>
    </row>
    <row r="1162" spans="1:8">
      <c r="A1162" s="273">
        <v>1167</v>
      </c>
      <c r="B1162" s="273" t="s">
        <v>515</v>
      </c>
      <c r="C1162" s="276">
        <v>38606</v>
      </c>
      <c r="D1162" s="273" t="s">
        <v>517</v>
      </c>
      <c r="E1162" s="277">
        <v>18</v>
      </c>
      <c r="F1162" s="274">
        <v>162000000</v>
      </c>
      <c r="G1162" s="273" t="s">
        <v>512</v>
      </c>
      <c r="H1162" s="275"/>
    </row>
    <row r="1163" spans="1:8">
      <c r="A1163" s="273">
        <v>1168</v>
      </c>
      <c r="B1163" s="273" t="s">
        <v>518</v>
      </c>
      <c r="C1163" s="276">
        <v>38254</v>
      </c>
      <c r="D1163" s="273" t="s">
        <v>514</v>
      </c>
      <c r="E1163" s="277">
        <v>83</v>
      </c>
      <c r="F1163" s="274">
        <v>1377800000</v>
      </c>
      <c r="G1163" s="273" t="s">
        <v>512</v>
      </c>
      <c r="H1163" s="275"/>
    </row>
    <row r="1164" spans="1:8">
      <c r="A1164" s="273">
        <v>1169</v>
      </c>
      <c r="B1164" s="273" t="s">
        <v>523</v>
      </c>
      <c r="C1164" s="276">
        <v>39046</v>
      </c>
      <c r="D1164" s="273" t="s">
        <v>509</v>
      </c>
      <c r="E1164" s="277">
        <v>71</v>
      </c>
      <c r="F1164" s="274">
        <v>1008200000</v>
      </c>
      <c r="G1164" s="273" t="s">
        <v>494</v>
      </c>
      <c r="H1164" s="275"/>
    </row>
    <row r="1165" spans="1:8">
      <c r="A1165" s="273">
        <v>1170</v>
      </c>
      <c r="B1165" s="273" t="s">
        <v>520</v>
      </c>
      <c r="C1165" s="276">
        <v>38232</v>
      </c>
      <c r="D1165" s="273" t="s">
        <v>517</v>
      </c>
      <c r="E1165" s="277">
        <v>2</v>
      </c>
      <c r="F1165" s="274">
        <v>2000000</v>
      </c>
      <c r="G1165" s="273" t="s">
        <v>487</v>
      </c>
      <c r="H1165" s="275"/>
    </row>
    <row r="1166" spans="1:8">
      <c r="A1166" s="273">
        <v>1171</v>
      </c>
      <c r="B1166" s="273" t="s">
        <v>508</v>
      </c>
      <c r="C1166" s="276">
        <v>39035</v>
      </c>
      <c r="D1166" s="273" t="s">
        <v>511</v>
      </c>
      <c r="E1166" s="277">
        <v>71</v>
      </c>
      <c r="F1166" s="274">
        <v>6049200000</v>
      </c>
      <c r="G1166" s="273" t="s">
        <v>490</v>
      </c>
      <c r="H1166" s="275"/>
    </row>
    <row r="1167" spans="1:8">
      <c r="A1167" s="273">
        <v>1172</v>
      </c>
      <c r="B1167" s="273" t="s">
        <v>515</v>
      </c>
      <c r="C1167" s="276">
        <v>38617</v>
      </c>
      <c r="D1167" s="273" t="s">
        <v>514</v>
      </c>
      <c r="E1167" s="277">
        <v>68</v>
      </c>
      <c r="F1167" s="274">
        <v>924800000</v>
      </c>
      <c r="G1167" s="273" t="s">
        <v>494</v>
      </c>
      <c r="H1167" s="275"/>
    </row>
    <row r="1168" spans="1:8">
      <c r="A1168" s="273">
        <v>1173</v>
      </c>
      <c r="B1168" s="273" t="s">
        <v>520</v>
      </c>
      <c r="C1168" s="276">
        <v>38298</v>
      </c>
      <c r="D1168" s="273" t="s">
        <v>517</v>
      </c>
      <c r="E1168" s="277">
        <v>30</v>
      </c>
      <c r="F1168" s="274">
        <v>450000000</v>
      </c>
      <c r="G1168" s="273" t="s">
        <v>487</v>
      </c>
      <c r="H1168" s="275"/>
    </row>
    <row r="1169" spans="1:8">
      <c r="A1169" s="273">
        <v>1174</v>
      </c>
      <c r="B1169" s="273" t="s">
        <v>510</v>
      </c>
      <c r="C1169" s="276">
        <v>38749</v>
      </c>
      <c r="D1169" s="273" t="s">
        <v>514</v>
      </c>
      <c r="E1169" s="277">
        <v>72</v>
      </c>
      <c r="F1169" s="274">
        <v>1036800000</v>
      </c>
      <c r="G1169" s="273" t="s">
        <v>490</v>
      </c>
      <c r="H1169" s="275"/>
    </row>
    <row r="1170" spans="1:8">
      <c r="A1170" s="273">
        <v>1175</v>
      </c>
      <c r="B1170" s="273" t="s">
        <v>522</v>
      </c>
      <c r="C1170" s="276">
        <v>38221</v>
      </c>
      <c r="D1170" s="273" t="s">
        <v>517</v>
      </c>
      <c r="E1170" s="277">
        <v>73</v>
      </c>
      <c r="F1170" s="274">
        <v>2664500000</v>
      </c>
      <c r="G1170" s="273" t="s">
        <v>487</v>
      </c>
      <c r="H1170" s="275"/>
    </row>
    <row r="1171" spans="1:8">
      <c r="A1171" s="273">
        <v>1176</v>
      </c>
      <c r="B1171" s="273" t="s">
        <v>508</v>
      </c>
      <c r="C1171" s="276">
        <v>38738</v>
      </c>
      <c r="D1171" s="273" t="s">
        <v>509</v>
      </c>
      <c r="E1171" s="277">
        <v>28</v>
      </c>
      <c r="F1171" s="274">
        <v>156800000</v>
      </c>
      <c r="G1171" s="273" t="s">
        <v>487</v>
      </c>
      <c r="H1171" s="275"/>
    </row>
    <row r="1172" spans="1:8">
      <c r="A1172" s="273">
        <v>1177</v>
      </c>
      <c r="B1172" s="273" t="s">
        <v>523</v>
      </c>
      <c r="C1172" s="276">
        <v>38793</v>
      </c>
      <c r="D1172" s="273" t="s">
        <v>519</v>
      </c>
      <c r="E1172" s="277">
        <v>40</v>
      </c>
      <c r="F1172" s="274">
        <v>1600000000</v>
      </c>
      <c r="G1172" s="273" t="s">
        <v>512</v>
      </c>
      <c r="H1172" s="275"/>
    </row>
    <row r="1173" spans="1:8">
      <c r="A1173" s="273">
        <v>1178</v>
      </c>
      <c r="B1173" s="273" t="s">
        <v>520</v>
      </c>
      <c r="C1173" s="276">
        <v>39057</v>
      </c>
      <c r="D1173" s="273" t="s">
        <v>511</v>
      </c>
      <c r="E1173" s="277">
        <v>-8</v>
      </c>
      <c r="F1173" s="274">
        <v>76800000</v>
      </c>
      <c r="G1173" s="273" t="s">
        <v>490</v>
      </c>
      <c r="H1173" s="275"/>
    </row>
    <row r="1174" spans="1:8">
      <c r="A1174" s="273">
        <v>1179</v>
      </c>
      <c r="B1174" s="273" t="s">
        <v>513</v>
      </c>
      <c r="C1174" s="276">
        <v>38452</v>
      </c>
      <c r="D1174" s="273" t="s">
        <v>514</v>
      </c>
      <c r="E1174" s="277">
        <v>70</v>
      </c>
      <c r="F1174" s="274">
        <v>980000000</v>
      </c>
      <c r="G1174" s="273" t="s">
        <v>487</v>
      </c>
      <c r="H1174" s="275"/>
    </row>
    <row r="1175" spans="1:8">
      <c r="A1175" s="273">
        <v>1180</v>
      </c>
      <c r="B1175" s="273" t="s">
        <v>508</v>
      </c>
      <c r="C1175" s="276">
        <v>38705</v>
      </c>
      <c r="D1175" s="273" t="s">
        <v>517</v>
      </c>
      <c r="E1175" s="277">
        <v>3</v>
      </c>
      <c r="F1175" s="274">
        <v>4500000</v>
      </c>
      <c r="G1175" s="273" t="s">
        <v>512</v>
      </c>
      <c r="H1175" s="275"/>
    </row>
    <row r="1176" spans="1:8">
      <c r="A1176" s="273">
        <v>1181</v>
      </c>
      <c r="B1176" s="273" t="s">
        <v>508</v>
      </c>
      <c r="C1176" s="276">
        <v>38331</v>
      </c>
      <c r="D1176" s="273" t="s">
        <v>517</v>
      </c>
      <c r="E1176" s="277">
        <v>33</v>
      </c>
      <c r="F1176" s="274">
        <v>544500000</v>
      </c>
      <c r="G1176" s="273" t="s">
        <v>512</v>
      </c>
      <c r="H1176" s="275"/>
    </row>
    <row r="1177" spans="1:8">
      <c r="A1177" s="273">
        <v>1182</v>
      </c>
      <c r="B1177" s="273" t="s">
        <v>516</v>
      </c>
      <c r="C1177" s="276">
        <v>38221</v>
      </c>
      <c r="D1177" s="273" t="s">
        <v>509</v>
      </c>
      <c r="E1177" s="277">
        <v>88</v>
      </c>
      <c r="F1177" s="274">
        <v>1548800000</v>
      </c>
      <c r="G1177" s="273" t="s">
        <v>487</v>
      </c>
      <c r="H1177" s="275"/>
    </row>
    <row r="1178" spans="1:8">
      <c r="A1178" s="273">
        <v>1183</v>
      </c>
      <c r="B1178" s="273" t="s">
        <v>520</v>
      </c>
      <c r="C1178" s="276">
        <v>38353</v>
      </c>
      <c r="D1178" s="273" t="s">
        <v>519</v>
      </c>
      <c r="E1178" s="277">
        <v>39</v>
      </c>
      <c r="F1178" s="274">
        <v>1521000000</v>
      </c>
      <c r="G1178" s="273" t="s">
        <v>487</v>
      </c>
      <c r="H1178" s="275"/>
    </row>
    <row r="1179" spans="1:8">
      <c r="A1179" s="273">
        <v>1184</v>
      </c>
      <c r="B1179" s="273" t="s">
        <v>523</v>
      </c>
      <c r="C1179" s="276">
        <v>38529</v>
      </c>
      <c r="D1179" s="273" t="s">
        <v>514</v>
      </c>
      <c r="E1179" s="277">
        <v>64</v>
      </c>
      <c r="F1179" s="274">
        <v>819200000</v>
      </c>
      <c r="G1179" s="273" t="s">
        <v>512</v>
      </c>
      <c r="H1179" s="275"/>
    </row>
    <row r="1180" spans="1:8">
      <c r="A1180" s="273">
        <v>1185</v>
      </c>
      <c r="B1180" s="273" t="s">
        <v>522</v>
      </c>
      <c r="C1180" s="276">
        <v>38892</v>
      </c>
      <c r="D1180" s="273" t="s">
        <v>509</v>
      </c>
      <c r="E1180" s="277">
        <v>0</v>
      </c>
      <c r="F1180" s="274">
        <v>0</v>
      </c>
      <c r="G1180" s="273" t="s">
        <v>487</v>
      </c>
      <c r="H1180" s="275"/>
    </row>
    <row r="1181" spans="1:8">
      <c r="A1181" s="273">
        <v>1186</v>
      </c>
      <c r="B1181" s="273" t="s">
        <v>518</v>
      </c>
      <c r="C1181" s="276">
        <v>38067</v>
      </c>
      <c r="D1181" s="273" t="s">
        <v>514</v>
      </c>
      <c r="E1181" s="277">
        <v>26</v>
      </c>
      <c r="F1181" s="274">
        <v>135200000</v>
      </c>
      <c r="G1181" s="273" t="s">
        <v>494</v>
      </c>
      <c r="H1181" s="275"/>
    </row>
    <row r="1182" spans="1:8">
      <c r="A1182" s="273">
        <v>1187</v>
      </c>
      <c r="B1182" s="273" t="s">
        <v>513</v>
      </c>
      <c r="C1182" s="276">
        <v>38056</v>
      </c>
      <c r="D1182" s="273" t="s">
        <v>509</v>
      </c>
      <c r="E1182" s="277">
        <v>0</v>
      </c>
      <c r="F1182" s="274">
        <v>0</v>
      </c>
      <c r="G1182" s="273" t="s">
        <v>490</v>
      </c>
      <c r="H1182" s="275"/>
    </row>
    <row r="1183" spans="1:8">
      <c r="A1183" s="273">
        <v>1188</v>
      </c>
      <c r="B1183" s="273" t="s">
        <v>508</v>
      </c>
      <c r="C1183" s="276">
        <v>38881</v>
      </c>
      <c r="D1183" s="273" t="s">
        <v>511</v>
      </c>
      <c r="E1183" s="277">
        <v>76</v>
      </c>
      <c r="F1183" s="274">
        <v>6931200000</v>
      </c>
      <c r="G1183" s="273" t="s">
        <v>487</v>
      </c>
      <c r="H1183" s="275"/>
    </row>
    <row r="1184" spans="1:8">
      <c r="A1184" s="273">
        <v>1189</v>
      </c>
      <c r="B1184" s="273" t="s">
        <v>520</v>
      </c>
      <c r="C1184" s="276">
        <v>38287</v>
      </c>
      <c r="D1184" s="273" t="s">
        <v>517</v>
      </c>
      <c r="E1184" s="277">
        <v>75</v>
      </c>
      <c r="F1184" s="274">
        <v>2812500000</v>
      </c>
      <c r="G1184" s="273" t="s">
        <v>512</v>
      </c>
      <c r="H1184" s="275"/>
    </row>
    <row r="1185" spans="1:8">
      <c r="A1185" s="273">
        <v>1190</v>
      </c>
      <c r="B1185" s="273" t="s">
        <v>520</v>
      </c>
      <c r="C1185" s="276">
        <v>38155</v>
      </c>
      <c r="D1185" s="273" t="s">
        <v>509</v>
      </c>
      <c r="E1185" s="277">
        <v>61</v>
      </c>
      <c r="F1185" s="274">
        <v>744200000</v>
      </c>
      <c r="G1185" s="273" t="s">
        <v>494</v>
      </c>
      <c r="H1185" s="275"/>
    </row>
    <row r="1186" spans="1:8">
      <c r="A1186" s="273">
        <v>1191</v>
      </c>
      <c r="B1186" s="273" t="s">
        <v>523</v>
      </c>
      <c r="C1186" s="276">
        <v>38551</v>
      </c>
      <c r="D1186" s="273" t="s">
        <v>517</v>
      </c>
      <c r="E1186" s="277">
        <v>-2</v>
      </c>
      <c r="F1186" s="274">
        <v>2000000</v>
      </c>
      <c r="G1186" s="273" t="s">
        <v>512</v>
      </c>
      <c r="H1186" s="275"/>
    </row>
    <row r="1187" spans="1:8">
      <c r="A1187" s="273">
        <v>1192</v>
      </c>
      <c r="B1187" s="273" t="s">
        <v>510</v>
      </c>
      <c r="C1187" s="276">
        <v>38023</v>
      </c>
      <c r="D1187" s="273" t="s">
        <v>514</v>
      </c>
      <c r="E1187" s="277">
        <v>40</v>
      </c>
      <c r="F1187" s="274">
        <v>320000000</v>
      </c>
      <c r="G1187" s="273" t="s">
        <v>487</v>
      </c>
      <c r="H1187" s="275"/>
    </row>
    <row r="1188" spans="1:8">
      <c r="A1188" s="273">
        <v>1193</v>
      </c>
      <c r="B1188" s="273" t="s">
        <v>516</v>
      </c>
      <c r="C1188" s="276">
        <v>38397</v>
      </c>
      <c r="D1188" s="273" t="s">
        <v>517</v>
      </c>
      <c r="E1188" s="277">
        <v>5</v>
      </c>
      <c r="F1188" s="274">
        <v>12500000</v>
      </c>
      <c r="G1188" s="273" t="s">
        <v>490</v>
      </c>
      <c r="H1188" s="275"/>
    </row>
    <row r="1189" spans="1:8">
      <c r="A1189" s="273">
        <v>1194</v>
      </c>
      <c r="B1189" s="273" t="s">
        <v>516</v>
      </c>
      <c r="C1189" s="276">
        <v>38980</v>
      </c>
      <c r="D1189" s="273" t="s">
        <v>517</v>
      </c>
      <c r="E1189" s="277">
        <v>57</v>
      </c>
      <c r="F1189" s="274">
        <v>1624500000</v>
      </c>
      <c r="G1189" s="273" t="s">
        <v>494</v>
      </c>
      <c r="H1189" s="275"/>
    </row>
    <row r="1190" spans="1:8">
      <c r="A1190" s="273">
        <v>1195</v>
      </c>
      <c r="B1190" s="273" t="s">
        <v>522</v>
      </c>
      <c r="C1190" s="276">
        <v>38804</v>
      </c>
      <c r="D1190" s="273" t="s">
        <v>517</v>
      </c>
      <c r="E1190" s="277">
        <v>86</v>
      </c>
      <c r="F1190" s="274">
        <v>3698000000</v>
      </c>
      <c r="G1190" s="273" t="s">
        <v>512</v>
      </c>
      <c r="H1190" s="275"/>
    </row>
    <row r="1191" spans="1:8">
      <c r="A1191" s="273">
        <v>1196</v>
      </c>
      <c r="B1191" s="273" t="s">
        <v>508</v>
      </c>
      <c r="C1191" s="276">
        <v>38155</v>
      </c>
      <c r="D1191" s="273" t="s">
        <v>514</v>
      </c>
      <c r="E1191" s="277">
        <v>15</v>
      </c>
      <c r="F1191" s="274">
        <v>45000000</v>
      </c>
      <c r="G1191" s="273" t="s">
        <v>487</v>
      </c>
      <c r="H1191" s="275"/>
    </row>
    <row r="1192" spans="1:8">
      <c r="A1192" s="273">
        <v>1197</v>
      </c>
      <c r="B1192" s="273" t="s">
        <v>523</v>
      </c>
      <c r="C1192" s="276">
        <v>38969</v>
      </c>
      <c r="D1192" s="273" t="s">
        <v>517</v>
      </c>
      <c r="E1192" s="277">
        <v>39</v>
      </c>
      <c r="F1192" s="274">
        <v>760500000</v>
      </c>
      <c r="G1192" s="273" t="s">
        <v>487</v>
      </c>
      <c r="H1192" s="275"/>
    </row>
    <row r="1193" spans="1:8">
      <c r="A1193" s="273">
        <v>1198</v>
      </c>
      <c r="B1193" s="273" t="s">
        <v>508</v>
      </c>
      <c r="C1193" s="276">
        <v>38111</v>
      </c>
      <c r="D1193" s="273" t="s">
        <v>511</v>
      </c>
      <c r="E1193" s="277">
        <v>94</v>
      </c>
      <c r="F1193" s="274">
        <v>10603200000</v>
      </c>
      <c r="G1193" s="273" t="s">
        <v>512</v>
      </c>
      <c r="H1193" s="275"/>
    </row>
    <row r="1194" spans="1:8">
      <c r="A1194" s="273">
        <v>1199</v>
      </c>
      <c r="B1194" s="273" t="s">
        <v>508</v>
      </c>
      <c r="C1194" s="276">
        <v>38804</v>
      </c>
      <c r="D1194" s="273" t="s">
        <v>509</v>
      </c>
      <c r="E1194" s="277">
        <v>78</v>
      </c>
      <c r="F1194" s="274">
        <v>1216800000</v>
      </c>
      <c r="G1194" s="273" t="s">
        <v>494</v>
      </c>
      <c r="H1194" s="275"/>
    </row>
    <row r="1195" spans="1:8">
      <c r="A1195" s="273">
        <v>1200</v>
      </c>
      <c r="B1195" s="273" t="s">
        <v>523</v>
      </c>
      <c r="C1195" s="276">
        <v>38738</v>
      </c>
      <c r="D1195" s="273" t="s">
        <v>517</v>
      </c>
      <c r="E1195" s="277">
        <v>65</v>
      </c>
      <c r="F1195" s="274">
        <v>2112500000</v>
      </c>
      <c r="G1195" s="273" t="s">
        <v>487</v>
      </c>
      <c r="H1195" s="275"/>
    </row>
    <row r="1196" spans="1:8">
      <c r="A1196" s="273">
        <v>1201</v>
      </c>
      <c r="B1196" s="273" t="s">
        <v>513</v>
      </c>
      <c r="C1196" s="276">
        <v>39068</v>
      </c>
      <c r="D1196" s="273" t="s">
        <v>517</v>
      </c>
      <c r="E1196" s="277">
        <v>66</v>
      </c>
      <c r="F1196" s="274">
        <v>2178000000</v>
      </c>
      <c r="G1196" s="273" t="s">
        <v>494</v>
      </c>
      <c r="H1196" s="275"/>
    </row>
    <row r="1197" spans="1:8">
      <c r="A1197" s="273">
        <v>1202</v>
      </c>
      <c r="B1197" s="273" t="s">
        <v>520</v>
      </c>
      <c r="C1197" s="276">
        <v>38485</v>
      </c>
      <c r="D1197" s="273" t="s">
        <v>519</v>
      </c>
      <c r="E1197" s="277">
        <v>84</v>
      </c>
      <c r="F1197" s="274">
        <v>7056000000</v>
      </c>
      <c r="G1197" s="273" t="s">
        <v>487</v>
      </c>
      <c r="H1197" s="275"/>
    </row>
    <row r="1198" spans="1:8">
      <c r="A1198" s="273">
        <v>1203</v>
      </c>
      <c r="B1198" s="273" t="s">
        <v>508</v>
      </c>
      <c r="C1198" s="276">
        <v>38793</v>
      </c>
      <c r="D1198" s="273" t="s">
        <v>519</v>
      </c>
      <c r="E1198" s="277">
        <v>35</v>
      </c>
      <c r="F1198" s="274">
        <v>1225000000</v>
      </c>
      <c r="G1198" s="273" t="s">
        <v>494</v>
      </c>
      <c r="H1198" s="275"/>
    </row>
    <row r="1199" spans="1:8">
      <c r="A1199" s="273">
        <v>1204</v>
      </c>
      <c r="B1199" s="273" t="s">
        <v>518</v>
      </c>
      <c r="C1199" s="276">
        <v>38144</v>
      </c>
      <c r="D1199" s="273" t="s">
        <v>519</v>
      </c>
      <c r="E1199" s="277">
        <v>94</v>
      </c>
      <c r="F1199" s="274">
        <v>8836000000</v>
      </c>
      <c r="G1199" s="273" t="s">
        <v>490</v>
      </c>
      <c r="H1199" s="275"/>
    </row>
    <row r="1200" spans="1:8">
      <c r="A1200" s="273">
        <v>1205</v>
      </c>
      <c r="B1200" s="273" t="s">
        <v>516</v>
      </c>
      <c r="C1200" s="276">
        <v>38452</v>
      </c>
      <c r="D1200" s="273" t="s">
        <v>509</v>
      </c>
      <c r="E1200" s="277">
        <v>26</v>
      </c>
      <c r="F1200" s="274">
        <v>135200000</v>
      </c>
      <c r="G1200" s="273" t="s">
        <v>512</v>
      </c>
      <c r="H1200" s="275"/>
    </row>
    <row r="1201" spans="1:8">
      <c r="A1201" s="273">
        <v>1206</v>
      </c>
      <c r="B1201" s="273" t="s">
        <v>522</v>
      </c>
      <c r="C1201" s="276">
        <v>38925</v>
      </c>
      <c r="D1201" s="273" t="s">
        <v>517</v>
      </c>
      <c r="E1201" s="277">
        <v>80</v>
      </c>
      <c r="F1201" s="274">
        <v>3200000000</v>
      </c>
      <c r="G1201" s="273" t="s">
        <v>487</v>
      </c>
      <c r="H1201" s="275"/>
    </row>
    <row r="1202" spans="1:8">
      <c r="A1202" s="273">
        <v>1207</v>
      </c>
      <c r="B1202" s="273" t="s">
        <v>518</v>
      </c>
      <c r="C1202" s="276">
        <v>38133</v>
      </c>
      <c r="D1202" s="273" t="s">
        <v>509</v>
      </c>
      <c r="E1202" s="277">
        <v>7</v>
      </c>
      <c r="F1202" s="274">
        <v>9800000</v>
      </c>
      <c r="G1202" s="273" t="s">
        <v>490</v>
      </c>
      <c r="H1202" s="275"/>
    </row>
    <row r="1203" spans="1:8">
      <c r="A1203" s="273">
        <v>1208</v>
      </c>
      <c r="B1203" s="273" t="s">
        <v>510</v>
      </c>
      <c r="C1203" s="276">
        <v>38925</v>
      </c>
      <c r="D1203" s="273" t="s">
        <v>519</v>
      </c>
      <c r="E1203" s="277">
        <v>47</v>
      </c>
      <c r="F1203" s="274">
        <v>2209000000</v>
      </c>
      <c r="G1203" s="273" t="s">
        <v>512</v>
      </c>
      <c r="H1203" s="275"/>
    </row>
    <row r="1204" spans="1:8">
      <c r="A1204" s="273">
        <v>1209</v>
      </c>
      <c r="B1204" s="273" t="s">
        <v>516</v>
      </c>
      <c r="C1204" s="276">
        <v>38243</v>
      </c>
      <c r="D1204" s="273" t="s">
        <v>509</v>
      </c>
      <c r="E1204" s="277">
        <v>32</v>
      </c>
      <c r="F1204" s="274">
        <v>204800000</v>
      </c>
      <c r="G1204" s="273" t="s">
        <v>490</v>
      </c>
      <c r="H1204" s="275"/>
    </row>
    <row r="1205" spans="1:8">
      <c r="A1205" s="273">
        <v>1210</v>
      </c>
      <c r="B1205" s="273" t="s">
        <v>510</v>
      </c>
      <c r="C1205" s="276">
        <v>38683</v>
      </c>
      <c r="D1205" s="273" t="s">
        <v>509</v>
      </c>
      <c r="E1205" s="277">
        <v>8</v>
      </c>
      <c r="F1205" s="274">
        <v>12800000</v>
      </c>
      <c r="G1205" s="273" t="s">
        <v>490</v>
      </c>
      <c r="H1205" s="275"/>
    </row>
    <row r="1206" spans="1:8">
      <c r="A1206" s="273">
        <v>1211</v>
      </c>
      <c r="B1206" s="273" t="s">
        <v>513</v>
      </c>
      <c r="C1206" s="276">
        <v>38199</v>
      </c>
      <c r="D1206" s="273" t="s">
        <v>519</v>
      </c>
      <c r="E1206" s="277">
        <v>33</v>
      </c>
      <c r="F1206" s="274">
        <v>1089000000</v>
      </c>
      <c r="G1206" s="273" t="s">
        <v>512</v>
      </c>
      <c r="H1206" s="275"/>
    </row>
    <row r="1207" spans="1:8">
      <c r="A1207" s="273">
        <v>1212</v>
      </c>
      <c r="B1207" s="273" t="s">
        <v>522</v>
      </c>
      <c r="C1207" s="276">
        <v>38232</v>
      </c>
      <c r="D1207" s="273" t="s">
        <v>517</v>
      </c>
      <c r="E1207" s="277">
        <v>22</v>
      </c>
      <c r="F1207" s="274">
        <v>242000000</v>
      </c>
      <c r="G1207" s="273" t="s">
        <v>487</v>
      </c>
      <c r="H1207" s="275"/>
    </row>
    <row r="1208" spans="1:8">
      <c r="A1208" s="273">
        <v>1213</v>
      </c>
      <c r="B1208" s="273" t="s">
        <v>523</v>
      </c>
      <c r="C1208" s="276">
        <v>38650</v>
      </c>
      <c r="D1208" s="273" t="s">
        <v>509</v>
      </c>
      <c r="E1208" s="277">
        <v>81</v>
      </c>
      <c r="F1208" s="274">
        <v>1312200000</v>
      </c>
      <c r="G1208" s="273" t="s">
        <v>494</v>
      </c>
      <c r="H1208" s="275"/>
    </row>
    <row r="1209" spans="1:8">
      <c r="A1209" s="273">
        <v>1214</v>
      </c>
      <c r="B1209" s="273" t="s">
        <v>523</v>
      </c>
      <c r="C1209" s="276">
        <v>38881</v>
      </c>
      <c r="D1209" s="273" t="s">
        <v>514</v>
      </c>
      <c r="E1209" s="277">
        <v>81</v>
      </c>
      <c r="F1209" s="274">
        <v>1312200000</v>
      </c>
      <c r="G1209" s="273" t="s">
        <v>512</v>
      </c>
      <c r="H1209" s="275"/>
    </row>
    <row r="1210" spans="1:8">
      <c r="A1210" s="273">
        <v>1215</v>
      </c>
      <c r="B1210" s="273" t="s">
        <v>513</v>
      </c>
      <c r="C1210" s="276">
        <v>38199</v>
      </c>
      <c r="D1210" s="273" t="s">
        <v>511</v>
      </c>
      <c r="E1210" s="277">
        <v>30</v>
      </c>
      <c r="F1210" s="274">
        <v>1080000000</v>
      </c>
      <c r="G1210" s="273" t="s">
        <v>494</v>
      </c>
      <c r="H1210" s="275"/>
    </row>
    <row r="1211" spans="1:8">
      <c r="A1211" s="273">
        <v>1216</v>
      </c>
      <c r="B1211" s="273" t="s">
        <v>515</v>
      </c>
      <c r="C1211" s="276">
        <v>38243</v>
      </c>
      <c r="D1211" s="273" t="s">
        <v>509</v>
      </c>
      <c r="E1211" s="277">
        <v>-1</v>
      </c>
      <c r="F1211" s="274">
        <v>200000</v>
      </c>
      <c r="G1211" s="273" t="s">
        <v>490</v>
      </c>
      <c r="H1211" s="275"/>
    </row>
    <row r="1212" spans="1:8">
      <c r="A1212" s="273">
        <v>1217</v>
      </c>
      <c r="B1212" s="273" t="s">
        <v>510</v>
      </c>
      <c r="C1212" s="276">
        <v>38859</v>
      </c>
      <c r="D1212" s="273" t="s">
        <v>519</v>
      </c>
      <c r="E1212" s="277">
        <v>35</v>
      </c>
      <c r="F1212" s="274">
        <v>1225000000</v>
      </c>
      <c r="G1212" s="273" t="s">
        <v>512</v>
      </c>
      <c r="H1212" s="275"/>
    </row>
    <row r="1213" spans="1:8">
      <c r="A1213" s="273">
        <v>1218</v>
      </c>
      <c r="B1213" s="273" t="s">
        <v>523</v>
      </c>
      <c r="C1213" s="276">
        <v>38793</v>
      </c>
      <c r="D1213" s="273" t="s">
        <v>519</v>
      </c>
      <c r="E1213" s="277">
        <v>78</v>
      </c>
      <c r="F1213" s="274">
        <v>6084000000</v>
      </c>
      <c r="G1213" s="273" t="s">
        <v>490</v>
      </c>
      <c r="H1213" s="275"/>
    </row>
    <row r="1214" spans="1:8">
      <c r="A1214" s="273">
        <v>1219</v>
      </c>
      <c r="B1214" s="273" t="s">
        <v>508</v>
      </c>
      <c r="C1214" s="276">
        <v>38936</v>
      </c>
      <c r="D1214" s="273" t="s">
        <v>509</v>
      </c>
      <c r="E1214" s="277">
        <v>15</v>
      </c>
      <c r="F1214" s="274">
        <v>45000000</v>
      </c>
      <c r="G1214" s="273" t="s">
        <v>494</v>
      </c>
      <c r="H1214" s="275"/>
    </row>
    <row r="1215" spans="1:8">
      <c r="A1215" s="273">
        <v>1220</v>
      </c>
      <c r="B1215" s="273" t="s">
        <v>522</v>
      </c>
      <c r="C1215" s="276">
        <v>38375</v>
      </c>
      <c r="D1215" s="273" t="s">
        <v>519</v>
      </c>
      <c r="E1215" s="277">
        <v>75</v>
      </c>
      <c r="F1215" s="274">
        <v>5625000000</v>
      </c>
      <c r="G1215" s="273" t="s">
        <v>487</v>
      </c>
      <c r="H1215" s="275"/>
    </row>
    <row r="1216" spans="1:8">
      <c r="A1216" s="273">
        <v>1221</v>
      </c>
      <c r="B1216" s="273" t="s">
        <v>520</v>
      </c>
      <c r="C1216" s="276">
        <v>39002</v>
      </c>
      <c r="D1216" s="273" t="s">
        <v>517</v>
      </c>
      <c r="E1216" s="277">
        <v>12</v>
      </c>
      <c r="F1216" s="274">
        <v>72000000</v>
      </c>
      <c r="G1216" s="273" t="s">
        <v>494</v>
      </c>
      <c r="H1216" s="275"/>
    </row>
    <row r="1217" spans="1:8">
      <c r="A1217" s="273">
        <v>1222</v>
      </c>
      <c r="B1217" s="273" t="s">
        <v>518</v>
      </c>
      <c r="C1217" s="276">
        <v>38672</v>
      </c>
      <c r="D1217" s="273" t="s">
        <v>519</v>
      </c>
      <c r="E1217" s="277">
        <v>30</v>
      </c>
      <c r="F1217" s="274">
        <v>900000000</v>
      </c>
      <c r="G1217" s="273" t="s">
        <v>512</v>
      </c>
      <c r="H1217" s="275"/>
    </row>
    <row r="1218" spans="1:8">
      <c r="A1218" s="273">
        <v>1223</v>
      </c>
      <c r="B1218" s="273" t="s">
        <v>518</v>
      </c>
      <c r="C1218" s="276">
        <v>38485</v>
      </c>
      <c r="D1218" s="273" t="s">
        <v>517</v>
      </c>
      <c r="E1218" s="277">
        <v>42</v>
      </c>
      <c r="F1218" s="274">
        <v>882000000</v>
      </c>
      <c r="G1218" s="273" t="s">
        <v>490</v>
      </c>
      <c r="H1218" s="275"/>
    </row>
    <row r="1219" spans="1:8">
      <c r="A1219" s="273">
        <v>1224</v>
      </c>
      <c r="B1219" s="273" t="s">
        <v>520</v>
      </c>
      <c r="C1219" s="276">
        <v>37990</v>
      </c>
      <c r="D1219" s="273" t="s">
        <v>517</v>
      </c>
      <c r="E1219" s="277">
        <v>-8</v>
      </c>
      <c r="F1219" s="274">
        <v>32000000</v>
      </c>
      <c r="G1219" s="273" t="s">
        <v>487</v>
      </c>
      <c r="H1219" s="275"/>
    </row>
    <row r="1220" spans="1:8">
      <c r="A1220" s="273">
        <v>1225</v>
      </c>
      <c r="B1220" s="273" t="s">
        <v>522</v>
      </c>
      <c r="C1220" s="276">
        <v>38089</v>
      </c>
      <c r="D1220" s="273" t="s">
        <v>514</v>
      </c>
      <c r="E1220" s="277">
        <v>93</v>
      </c>
      <c r="F1220" s="274">
        <v>1729800000</v>
      </c>
      <c r="G1220" s="273" t="s">
        <v>490</v>
      </c>
      <c r="H1220" s="275"/>
    </row>
    <row r="1221" spans="1:8">
      <c r="A1221" s="273">
        <v>1226</v>
      </c>
      <c r="B1221" s="273" t="s">
        <v>510</v>
      </c>
      <c r="C1221" s="276">
        <v>38958</v>
      </c>
      <c r="D1221" s="273" t="s">
        <v>517</v>
      </c>
      <c r="E1221" s="277">
        <v>55</v>
      </c>
      <c r="F1221" s="274">
        <v>1512500000</v>
      </c>
      <c r="G1221" s="273" t="s">
        <v>487</v>
      </c>
      <c r="H1221" s="275"/>
    </row>
    <row r="1222" spans="1:8">
      <c r="A1222" s="273">
        <v>1227</v>
      </c>
      <c r="B1222" s="273" t="s">
        <v>513</v>
      </c>
      <c r="C1222" s="276">
        <v>38408</v>
      </c>
      <c r="D1222" s="273" t="s">
        <v>509</v>
      </c>
      <c r="E1222" s="277">
        <v>53</v>
      </c>
      <c r="F1222" s="274">
        <v>561800000</v>
      </c>
      <c r="G1222" s="273" t="s">
        <v>494</v>
      </c>
      <c r="H1222" s="275"/>
    </row>
    <row r="1223" spans="1:8">
      <c r="A1223" s="273">
        <v>1228</v>
      </c>
      <c r="B1223" s="273" t="s">
        <v>520</v>
      </c>
      <c r="C1223" s="276">
        <v>38903</v>
      </c>
      <c r="D1223" s="273" t="s">
        <v>517</v>
      </c>
      <c r="E1223" s="277">
        <v>20</v>
      </c>
      <c r="F1223" s="274">
        <v>200000000</v>
      </c>
      <c r="G1223" s="273" t="s">
        <v>490</v>
      </c>
      <c r="H1223" s="275"/>
    </row>
    <row r="1224" spans="1:8">
      <c r="A1224" s="273">
        <v>1229</v>
      </c>
      <c r="B1224" s="273" t="s">
        <v>515</v>
      </c>
      <c r="C1224" s="276">
        <v>38463</v>
      </c>
      <c r="D1224" s="273" t="s">
        <v>514</v>
      </c>
      <c r="E1224" s="277">
        <v>19</v>
      </c>
      <c r="F1224" s="274">
        <v>72200000</v>
      </c>
      <c r="G1224" s="273" t="s">
        <v>512</v>
      </c>
      <c r="H1224" s="275"/>
    </row>
    <row r="1225" spans="1:8">
      <c r="A1225" s="273">
        <v>1230</v>
      </c>
      <c r="B1225" s="273" t="s">
        <v>523</v>
      </c>
      <c r="C1225" s="276">
        <v>38375</v>
      </c>
      <c r="D1225" s="273" t="s">
        <v>519</v>
      </c>
      <c r="E1225" s="277">
        <v>23</v>
      </c>
      <c r="F1225" s="274">
        <v>529000000</v>
      </c>
      <c r="G1225" s="273" t="s">
        <v>494</v>
      </c>
      <c r="H1225" s="275"/>
    </row>
    <row r="1226" spans="1:8">
      <c r="A1226" s="273">
        <v>1231</v>
      </c>
      <c r="B1226" s="273" t="s">
        <v>508</v>
      </c>
      <c r="C1226" s="276">
        <v>38782</v>
      </c>
      <c r="D1226" s="273" t="s">
        <v>511</v>
      </c>
      <c r="E1226" s="277">
        <v>68</v>
      </c>
      <c r="F1226" s="274">
        <v>5548800000</v>
      </c>
      <c r="G1226" s="273" t="s">
        <v>494</v>
      </c>
      <c r="H1226" s="275"/>
    </row>
    <row r="1227" spans="1:8">
      <c r="A1227" s="273">
        <v>1232</v>
      </c>
      <c r="B1227" s="273" t="s">
        <v>516</v>
      </c>
      <c r="C1227" s="276">
        <v>38738</v>
      </c>
      <c r="D1227" s="273" t="s">
        <v>514</v>
      </c>
      <c r="E1227" s="277">
        <v>52</v>
      </c>
      <c r="F1227" s="274">
        <v>540800000</v>
      </c>
      <c r="G1227" s="273" t="s">
        <v>487</v>
      </c>
      <c r="H1227" s="275"/>
    </row>
    <row r="1228" spans="1:8">
      <c r="A1228" s="273">
        <v>1233</v>
      </c>
      <c r="B1228" s="273" t="s">
        <v>513</v>
      </c>
      <c r="C1228" s="276">
        <v>38551</v>
      </c>
      <c r="D1228" s="273" t="s">
        <v>517</v>
      </c>
      <c r="E1228" s="277">
        <v>40</v>
      </c>
      <c r="F1228" s="274">
        <v>800000000</v>
      </c>
      <c r="G1228" s="273" t="s">
        <v>494</v>
      </c>
      <c r="H1228" s="275"/>
    </row>
    <row r="1229" spans="1:8">
      <c r="A1229" s="273">
        <v>1234</v>
      </c>
      <c r="B1229" s="273" t="s">
        <v>516</v>
      </c>
      <c r="C1229" s="276">
        <v>38771</v>
      </c>
      <c r="D1229" s="273" t="s">
        <v>519</v>
      </c>
      <c r="E1229" s="277">
        <v>22</v>
      </c>
      <c r="F1229" s="274">
        <v>484000000</v>
      </c>
      <c r="G1229" s="273" t="s">
        <v>490</v>
      </c>
      <c r="H1229" s="275"/>
    </row>
    <row r="1230" spans="1:8">
      <c r="A1230" s="273">
        <v>1235</v>
      </c>
      <c r="B1230" s="273" t="s">
        <v>516</v>
      </c>
      <c r="C1230" s="276">
        <v>38452</v>
      </c>
      <c r="D1230" s="273" t="s">
        <v>514</v>
      </c>
      <c r="E1230" s="277">
        <v>5</v>
      </c>
      <c r="F1230" s="274">
        <v>5000000</v>
      </c>
      <c r="G1230" s="273" t="s">
        <v>490</v>
      </c>
      <c r="H1230" s="275"/>
    </row>
    <row r="1231" spans="1:8">
      <c r="A1231" s="273">
        <v>1236</v>
      </c>
      <c r="B1231" s="273" t="s">
        <v>516</v>
      </c>
      <c r="C1231" s="276">
        <v>38815</v>
      </c>
      <c r="D1231" s="273" t="s">
        <v>519</v>
      </c>
      <c r="E1231" s="277">
        <v>30</v>
      </c>
      <c r="F1231" s="274">
        <v>900000000</v>
      </c>
      <c r="G1231" s="273" t="s">
        <v>494</v>
      </c>
      <c r="H1231" s="275"/>
    </row>
    <row r="1232" spans="1:8">
      <c r="A1232" s="273">
        <v>1237</v>
      </c>
      <c r="B1232" s="273" t="s">
        <v>516</v>
      </c>
      <c r="C1232" s="276">
        <v>38078</v>
      </c>
      <c r="D1232" s="273" t="s">
        <v>517</v>
      </c>
      <c r="E1232" s="277">
        <v>6</v>
      </c>
      <c r="F1232" s="274">
        <v>18000000</v>
      </c>
      <c r="G1232" s="273" t="s">
        <v>490</v>
      </c>
      <c r="H1232" s="275"/>
    </row>
    <row r="1233" spans="1:8">
      <c r="A1233" s="273">
        <v>1238</v>
      </c>
      <c r="B1233" s="273" t="s">
        <v>522</v>
      </c>
      <c r="C1233" s="276">
        <v>38254</v>
      </c>
      <c r="D1233" s="273" t="s">
        <v>514</v>
      </c>
      <c r="E1233" s="277">
        <v>92</v>
      </c>
      <c r="F1233" s="274">
        <v>1692800000</v>
      </c>
      <c r="G1233" s="273" t="s">
        <v>487</v>
      </c>
      <c r="H1233" s="275"/>
    </row>
    <row r="1234" spans="1:8">
      <c r="A1234" s="273">
        <v>1239</v>
      </c>
      <c r="B1234" s="273" t="s">
        <v>515</v>
      </c>
      <c r="C1234" s="276">
        <v>38859</v>
      </c>
      <c r="D1234" s="273" t="s">
        <v>519</v>
      </c>
      <c r="E1234" s="277">
        <v>-5</v>
      </c>
      <c r="F1234" s="274">
        <v>25000000</v>
      </c>
      <c r="G1234" s="273" t="s">
        <v>512</v>
      </c>
      <c r="H1234" s="275"/>
    </row>
    <row r="1235" spans="1:8">
      <c r="A1235" s="273">
        <v>1240</v>
      </c>
      <c r="B1235" s="273" t="s">
        <v>518</v>
      </c>
      <c r="C1235" s="276">
        <v>38848</v>
      </c>
      <c r="D1235" s="273" t="s">
        <v>509</v>
      </c>
      <c r="E1235" s="277">
        <v>20</v>
      </c>
      <c r="F1235" s="274">
        <v>80000000</v>
      </c>
      <c r="G1235" s="273" t="s">
        <v>490</v>
      </c>
      <c r="H1235" s="275"/>
    </row>
    <row r="1236" spans="1:8">
      <c r="A1236" s="273">
        <v>1241</v>
      </c>
      <c r="B1236" s="273" t="s">
        <v>520</v>
      </c>
      <c r="C1236" s="276">
        <v>39079</v>
      </c>
      <c r="D1236" s="273" t="s">
        <v>519</v>
      </c>
      <c r="E1236" s="277">
        <v>54</v>
      </c>
      <c r="F1236" s="274">
        <v>2916000000</v>
      </c>
      <c r="G1236" s="273" t="s">
        <v>512</v>
      </c>
      <c r="H1236" s="275"/>
    </row>
    <row r="1237" spans="1:8">
      <c r="A1237" s="273">
        <v>1242</v>
      </c>
      <c r="B1237" s="273" t="s">
        <v>516</v>
      </c>
      <c r="C1237" s="276">
        <v>38452</v>
      </c>
      <c r="D1237" s="273" t="s">
        <v>517</v>
      </c>
      <c r="E1237" s="277">
        <v>9</v>
      </c>
      <c r="F1237" s="274">
        <v>40500000</v>
      </c>
      <c r="G1237" s="273" t="s">
        <v>487</v>
      </c>
      <c r="H1237" s="275"/>
    </row>
    <row r="1238" spans="1:8">
      <c r="A1238" s="273">
        <v>1243</v>
      </c>
      <c r="B1238" s="273" t="s">
        <v>515</v>
      </c>
      <c r="C1238" s="276">
        <v>38485</v>
      </c>
      <c r="D1238" s="273" t="s">
        <v>517</v>
      </c>
      <c r="E1238" s="277">
        <v>6</v>
      </c>
      <c r="F1238" s="274">
        <v>18000000</v>
      </c>
      <c r="G1238" s="273" t="s">
        <v>494</v>
      </c>
      <c r="H1238" s="275"/>
    </row>
    <row r="1239" spans="1:8">
      <c r="A1239" s="273">
        <v>1244</v>
      </c>
      <c r="B1239" s="273" t="s">
        <v>520</v>
      </c>
      <c r="C1239" s="276">
        <v>38111</v>
      </c>
      <c r="D1239" s="273" t="s">
        <v>509</v>
      </c>
      <c r="E1239" s="277">
        <v>47</v>
      </c>
      <c r="F1239" s="274">
        <v>441800000</v>
      </c>
      <c r="G1239" s="273" t="s">
        <v>487</v>
      </c>
      <c r="H1239" s="275"/>
    </row>
    <row r="1240" spans="1:8">
      <c r="A1240" s="273">
        <v>1245</v>
      </c>
      <c r="B1240" s="273" t="s">
        <v>513</v>
      </c>
      <c r="C1240" s="276">
        <v>38672</v>
      </c>
      <c r="D1240" s="273" t="s">
        <v>519</v>
      </c>
      <c r="E1240" s="277">
        <v>-10</v>
      </c>
      <c r="F1240" s="274">
        <v>100000000</v>
      </c>
      <c r="G1240" s="273" t="s">
        <v>494</v>
      </c>
      <c r="H1240" s="275"/>
    </row>
    <row r="1241" spans="1:8">
      <c r="A1241" s="273">
        <v>1246</v>
      </c>
      <c r="B1241" s="273" t="s">
        <v>523</v>
      </c>
      <c r="C1241" s="276">
        <v>38122</v>
      </c>
      <c r="D1241" s="273" t="s">
        <v>519</v>
      </c>
      <c r="E1241" s="277">
        <v>90</v>
      </c>
      <c r="F1241" s="274">
        <v>8100000000</v>
      </c>
      <c r="G1241" s="273" t="s">
        <v>512</v>
      </c>
      <c r="H1241" s="275"/>
    </row>
    <row r="1242" spans="1:8">
      <c r="A1242" s="273">
        <v>1247</v>
      </c>
      <c r="B1242" s="273" t="s">
        <v>508</v>
      </c>
      <c r="C1242" s="276">
        <v>38023</v>
      </c>
      <c r="D1242" s="273" t="s">
        <v>511</v>
      </c>
      <c r="E1242" s="277">
        <v>48</v>
      </c>
      <c r="F1242" s="274">
        <v>2764800000</v>
      </c>
      <c r="G1242" s="273" t="s">
        <v>512</v>
      </c>
      <c r="H1242" s="275"/>
    </row>
    <row r="1243" spans="1:8">
      <c r="A1243" s="273">
        <v>1248</v>
      </c>
      <c r="B1243" s="273" t="s">
        <v>520</v>
      </c>
      <c r="C1243" s="276">
        <v>38452</v>
      </c>
      <c r="D1243" s="273" t="s">
        <v>511</v>
      </c>
      <c r="E1243" s="277">
        <v>55</v>
      </c>
      <c r="F1243" s="274">
        <v>3630000000</v>
      </c>
      <c r="G1243" s="273" t="s">
        <v>494</v>
      </c>
      <c r="H1243" s="275"/>
    </row>
    <row r="1244" spans="1:8">
      <c r="A1244" s="273">
        <v>1249</v>
      </c>
      <c r="B1244" s="273" t="s">
        <v>508</v>
      </c>
      <c r="C1244" s="276">
        <v>38892</v>
      </c>
      <c r="D1244" s="273" t="s">
        <v>519</v>
      </c>
      <c r="E1244" s="277">
        <v>42</v>
      </c>
      <c r="F1244" s="274">
        <v>1764000000</v>
      </c>
      <c r="G1244" s="273" t="s">
        <v>487</v>
      </c>
      <c r="H1244" s="275"/>
    </row>
    <row r="1245" spans="1:8">
      <c r="A1245" s="273">
        <v>1250</v>
      </c>
      <c r="B1245" s="273" t="s">
        <v>523</v>
      </c>
      <c r="C1245" s="276">
        <v>38749</v>
      </c>
      <c r="D1245" s="273" t="s">
        <v>517</v>
      </c>
      <c r="E1245" s="277">
        <v>39</v>
      </c>
      <c r="F1245" s="274">
        <v>760500000</v>
      </c>
      <c r="G1245" s="273" t="s">
        <v>490</v>
      </c>
      <c r="H1245" s="275"/>
    </row>
    <row r="1246" spans="1:8">
      <c r="A1246" s="273">
        <v>1251</v>
      </c>
      <c r="B1246" s="273" t="s">
        <v>516</v>
      </c>
      <c r="C1246" s="276">
        <v>38672</v>
      </c>
      <c r="D1246" s="273" t="s">
        <v>519</v>
      </c>
      <c r="E1246" s="277">
        <v>26</v>
      </c>
      <c r="F1246" s="274">
        <v>676000000</v>
      </c>
      <c r="G1246" s="273" t="s">
        <v>494</v>
      </c>
      <c r="H1246" s="275"/>
    </row>
    <row r="1247" spans="1:8">
      <c r="A1247" s="273">
        <v>1252</v>
      </c>
      <c r="B1247" s="273" t="s">
        <v>508</v>
      </c>
      <c r="C1247" s="276">
        <v>38760</v>
      </c>
      <c r="D1247" s="273" t="s">
        <v>519</v>
      </c>
      <c r="E1247" s="277">
        <v>26</v>
      </c>
      <c r="F1247" s="274">
        <v>676000000</v>
      </c>
      <c r="G1247" s="273" t="s">
        <v>487</v>
      </c>
      <c r="H1247" s="275"/>
    </row>
    <row r="1248" spans="1:8">
      <c r="A1248" s="273">
        <v>1253</v>
      </c>
      <c r="B1248" s="273" t="s">
        <v>508</v>
      </c>
      <c r="C1248" s="276">
        <v>38705</v>
      </c>
      <c r="D1248" s="273" t="s">
        <v>517</v>
      </c>
      <c r="E1248" s="277">
        <v>52</v>
      </c>
      <c r="F1248" s="274">
        <v>1352000000</v>
      </c>
      <c r="G1248" s="273" t="s">
        <v>487</v>
      </c>
      <c r="H1248" s="275"/>
    </row>
    <row r="1249" spans="1:8">
      <c r="A1249" s="273">
        <v>1254</v>
      </c>
      <c r="B1249" s="273" t="s">
        <v>516</v>
      </c>
      <c r="C1249" s="276">
        <v>38309</v>
      </c>
      <c r="D1249" s="273" t="s">
        <v>511</v>
      </c>
      <c r="E1249" s="277">
        <v>19</v>
      </c>
      <c r="F1249" s="274">
        <v>433200000</v>
      </c>
      <c r="G1249" s="273" t="s">
        <v>494</v>
      </c>
      <c r="H1249" s="275"/>
    </row>
    <row r="1250" spans="1:8">
      <c r="A1250" s="273">
        <v>1255</v>
      </c>
      <c r="B1250" s="273" t="s">
        <v>513</v>
      </c>
      <c r="C1250" s="276">
        <v>38210</v>
      </c>
      <c r="D1250" s="273" t="s">
        <v>519</v>
      </c>
      <c r="E1250" s="277">
        <v>18</v>
      </c>
      <c r="F1250" s="274">
        <v>324000000</v>
      </c>
      <c r="G1250" s="273" t="s">
        <v>487</v>
      </c>
      <c r="H1250" s="275"/>
    </row>
    <row r="1251" spans="1:8">
      <c r="A1251" s="273">
        <v>1256</v>
      </c>
      <c r="B1251" s="273" t="s">
        <v>510</v>
      </c>
      <c r="C1251" s="276">
        <v>39046</v>
      </c>
      <c r="D1251" s="273" t="s">
        <v>519</v>
      </c>
      <c r="E1251" s="277">
        <v>87</v>
      </c>
      <c r="F1251" s="274">
        <v>7569000000</v>
      </c>
      <c r="G1251" s="273" t="s">
        <v>487</v>
      </c>
      <c r="H1251" s="275"/>
    </row>
    <row r="1252" spans="1:8">
      <c r="A1252" s="273">
        <v>1257</v>
      </c>
      <c r="B1252" s="273" t="s">
        <v>516</v>
      </c>
      <c r="C1252" s="276">
        <v>38276</v>
      </c>
      <c r="D1252" s="273" t="s">
        <v>517</v>
      </c>
      <c r="E1252" s="277">
        <v>46</v>
      </c>
      <c r="F1252" s="274">
        <v>1058000000</v>
      </c>
      <c r="G1252" s="273" t="s">
        <v>512</v>
      </c>
      <c r="H1252" s="275"/>
    </row>
    <row r="1253" spans="1:8">
      <c r="A1253" s="273">
        <v>1258</v>
      </c>
      <c r="B1253" s="273" t="s">
        <v>508</v>
      </c>
      <c r="C1253" s="276">
        <v>38914</v>
      </c>
      <c r="D1253" s="273" t="s">
        <v>519</v>
      </c>
      <c r="E1253" s="277">
        <v>54</v>
      </c>
      <c r="F1253" s="274">
        <v>2916000000</v>
      </c>
      <c r="G1253" s="273" t="s">
        <v>512</v>
      </c>
      <c r="H1253" s="275"/>
    </row>
    <row r="1254" spans="1:8">
      <c r="A1254" s="273">
        <v>1259</v>
      </c>
      <c r="B1254" s="273" t="s">
        <v>515</v>
      </c>
      <c r="C1254" s="276">
        <v>38045</v>
      </c>
      <c r="D1254" s="273" t="s">
        <v>519</v>
      </c>
      <c r="E1254" s="277">
        <v>21</v>
      </c>
      <c r="F1254" s="274">
        <v>441000000</v>
      </c>
      <c r="G1254" s="273" t="s">
        <v>494</v>
      </c>
      <c r="H1254" s="275"/>
    </row>
    <row r="1255" spans="1:8">
      <c r="A1255" s="273">
        <v>1260</v>
      </c>
      <c r="B1255" s="273" t="s">
        <v>516</v>
      </c>
      <c r="C1255" s="276">
        <v>38023</v>
      </c>
      <c r="D1255" s="273" t="s">
        <v>511</v>
      </c>
      <c r="E1255" s="277">
        <v>-6</v>
      </c>
      <c r="F1255" s="274">
        <v>43200000</v>
      </c>
      <c r="G1255" s="273" t="s">
        <v>490</v>
      </c>
      <c r="H1255" s="275"/>
    </row>
    <row r="1256" spans="1:8">
      <c r="A1256" s="273">
        <v>1261</v>
      </c>
      <c r="B1256" s="273" t="s">
        <v>518</v>
      </c>
      <c r="C1256" s="276">
        <v>38309</v>
      </c>
      <c r="D1256" s="273" t="s">
        <v>511</v>
      </c>
      <c r="E1256" s="277">
        <v>47</v>
      </c>
      <c r="F1256" s="274">
        <v>2650800000</v>
      </c>
      <c r="G1256" s="273" t="s">
        <v>487</v>
      </c>
      <c r="H1256" s="275"/>
    </row>
    <row r="1257" spans="1:8">
      <c r="A1257" s="273">
        <v>1262</v>
      </c>
      <c r="B1257" s="273" t="s">
        <v>522</v>
      </c>
      <c r="C1257" s="276">
        <v>38100</v>
      </c>
      <c r="D1257" s="273" t="s">
        <v>511</v>
      </c>
      <c r="E1257" s="277">
        <v>14</v>
      </c>
      <c r="F1257" s="274">
        <v>235200000</v>
      </c>
      <c r="G1257" s="273" t="s">
        <v>490</v>
      </c>
      <c r="H1257" s="275"/>
    </row>
    <row r="1258" spans="1:8">
      <c r="A1258" s="273">
        <v>1263</v>
      </c>
      <c r="B1258" s="273" t="s">
        <v>522</v>
      </c>
      <c r="C1258" s="276">
        <v>38991</v>
      </c>
      <c r="D1258" s="273" t="s">
        <v>511</v>
      </c>
      <c r="E1258" s="277">
        <v>73</v>
      </c>
      <c r="F1258" s="274">
        <v>6394800000</v>
      </c>
      <c r="G1258" s="273" t="s">
        <v>490</v>
      </c>
      <c r="H1258" s="275"/>
    </row>
    <row r="1259" spans="1:8">
      <c r="A1259" s="273">
        <v>1264</v>
      </c>
      <c r="B1259" s="273" t="s">
        <v>522</v>
      </c>
      <c r="C1259" s="276">
        <v>39068</v>
      </c>
      <c r="D1259" s="273" t="s">
        <v>509</v>
      </c>
      <c r="E1259" s="277">
        <v>14</v>
      </c>
      <c r="F1259" s="274">
        <v>39200000</v>
      </c>
      <c r="G1259" s="273" t="s">
        <v>494</v>
      </c>
      <c r="H1259" s="275"/>
    </row>
    <row r="1260" spans="1:8">
      <c r="A1260" s="273">
        <v>1265</v>
      </c>
      <c r="B1260" s="273" t="s">
        <v>510</v>
      </c>
      <c r="C1260" s="276">
        <v>38815</v>
      </c>
      <c r="D1260" s="273" t="s">
        <v>509</v>
      </c>
      <c r="E1260" s="277">
        <v>95</v>
      </c>
      <c r="F1260" s="274">
        <v>1805000000</v>
      </c>
      <c r="G1260" s="273" t="s">
        <v>512</v>
      </c>
      <c r="H1260" s="275"/>
    </row>
    <row r="1261" spans="1:8">
      <c r="A1261" s="273">
        <v>1266</v>
      </c>
      <c r="B1261" s="273" t="s">
        <v>518</v>
      </c>
      <c r="C1261" s="276">
        <v>38034</v>
      </c>
      <c r="D1261" s="273" t="s">
        <v>517</v>
      </c>
      <c r="E1261" s="277">
        <v>64</v>
      </c>
      <c r="F1261" s="274">
        <v>2048000000</v>
      </c>
      <c r="G1261" s="273" t="s">
        <v>494</v>
      </c>
      <c r="H1261" s="275"/>
    </row>
    <row r="1262" spans="1:8">
      <c r="A1262" s="273">
        <v>1267</v>
      </c>
      <c r="B1262" s="273" t="s">
        <v>523</v>
      </c>
      <c r="C1262" s="276">
        <v>38265</v>
      </c>
      <c r="D1262" s="273" t="s">
        <v>517</v>
      </c>
      <c r="E1262" s="277">
        <v>47</v>
      </c>
      <c r="F1262" s="274">
        <v>1104500000</v>
      </c>
      <c r="G1262" s="273" t="s">
        <v>512</v>
      </c>
      <c r="H1262" s="275"/>
    </row>
    <row r="1263" spans="1:8">
      <c r="A1263" s="273">
        <v>1268</v>
      </c>
      <c r="B1263" s="273" t="s">
        <v>518</v>
      </c>
      <c r="C1263" s="276">
        <v>38320</v>
      </c>
      <c r="D1263" s="273" t="s">
        <v>511</v>
      </c>
      <c r="E1263" s="277">
        <v>20</v>
      </c>
      <c r="F1263" s="274">
        <v>480000000</v>
      </c>
      <c r="G1263" s="273" t="s">
        <v>490</v>
      </c>
      <c r="H1263" s="275"/>
    </row>
    <row r="1264" spans="1:8">
      <c r="A1264" s="273">
        <v>1269</v>
      </c>
      <c r="B1264" s="273" t="s">
        <v>515</v>
      </c>
      <c r="C1264" s="276">
        <v>38342</v>
      </c>
      <c r="D1264" s="273" t="s">
        <v>509</v>
      </c>
      <c r="E1264" s="277">
        <v>71</v>
      </c>
      <c r="F1264" s="274">
        <v>1008200000</v>
      </c>
      <c r="G1264" s="273" t="s">
        <v>490</v>
      </c>
      <c r="H1264" s="275"/>
    </row>
    <row r="1265" spans="1:8">
      <c r="A1265" s="273">
        <v>1270</v>
      </c>
      <c r="B1265" s="273" t="s">
        <v>518</v>
      </c>
      <c r="C1265" s="276">
        <v>38639</v>
      </c>
      <c r="D1265" s="273" t="s">
        <v>517</v>
      </c>
      <c r="E1265" s="277">
        <v>66</v>
      </c>
      <c r="F1265" s="274">
        <v>2178000000</v>
      </c>
      <c r="G1265" s="273" t="s">
        <v>490</v>
      </c>
      <c r="H1265" s="275"/>
    </row>
    <row r="1266" spans="1:8">
      <c r="A1266" s="273">
        <v>1271</v>
      </c>
      <c r="B1266" s="273" t="s">
        <v>510</v>
      </c>
      <c r="C1266" s="276">
        <v>38265</v>
      </c>
      <c r="D1266" s="273" t="s">
        <v>511</v>
      </c>
      <c r="E1266" s="277">
        <v>79</v>
      </c>
      <c r="F1266" s="274">
        <v>7489200000</v>
      </c>
      <c r="G1266" s="273" t="s">
        <v>490</v>
      </c>
      <c r="H1266" s="275"/>
    </row>
    <row r="1267" spans="1:8">
      <c r="A1267" s="273">
        <v>1272</v>
      </c>
      <c r="B1267" s="273" t="s">
        <v>510</v>
      </c>
      <c r="C1267" s="276">
        <v>38650</v>
      </c>
      <c r="D1267" s="273" t="s">
        <v>519</v>
      </c>
      <c r="E1267" s="277">
        <v>-7</v>
      </c>
      <c r="F1267" s="274">
        <v>49000000</v>
      </c>
      <c r="G1267" s="273" t="s">
        <v>487</v>
      </c>
      <c r="H1267" s="275"/>
    </row>
    <row r="1268" spans="1:8">
      <c r="A1268" s="273">
        <v>1273</v>
      </c>
      <c r="B1268" s="273" t="s">
        <v>508</v>
      </c>
      <c r="C1268" s="276">
        <v>38628</v>
      </c>
      <c r="D1268" s="273" t="s">
        <v>511</v>
      </c>
      <c r="E1268" s="277">
        <v>72</v>
      </c>
      <c r="F1268" s="274">
        <v>6220800000</v>
      </c>
      <c r="G1268" s="273" t="s">
        <v>490</v>
      </c>
      <c r="H1268" s="275"/>
    </row>
    <row r="1269" spans="1:8">
      <c r="A1269" s="273">
        <v>1274</v>
      </c>
      <c r="B1269" s="273" t="s">
        <v>510</v>
      </c>
      <c r="C1269" s="276">
        <v>38265</v>
      </c>
      <c r="D1269" s="273" t="s">
        <v>514</v>
      </c>
      <c r="E1269" s="277">
        <v>91</v>
      </c>
      <c r="F1269" s="274">
        <v>1656200000</v>
      </c>
      <c r="G1269" s="273" t="s">
        <v>512</v>
      </c>
      <c r="H1269" s="275"/>
    </row>
    <row r="1270" spans="1:8">
      <c r="A1270" s="273">
        <v>1275</v>
      </c>
      <c r="B1270" s="273" t="s">
        <v>516</v>
      </c>
      <c r="C1270" s="276">
        <v>38056</v>
      </c>
      <c r="D1270" s="273" t="s">
        <v>519</v>
      </c>
      <c r="E1270" s="277">
        <v>57</v>
      </c>
      <c r="F1270" s="274">
        <v>3249000000</v>
      </c>
      <c r="G1270" s="273" t="s">
        <v>494</v>
      </c>
      <c r="H1270" s="275"/>
    </row>
    <row r="1271" spans="1:8">
      <c r="A1271" s="273">
        <v>1276</v>
      </c>
      <c r="B1271" s="273" t="s">
        <v>523</v>
      </c>
      <c r="C1271" s="276">
        <v>38254</v>
      </c>
      <c r="D1271" s="273" t="s">
        <v>511</v>
      </c>
      <c r="E1271" s="277">
        <v>-8</v>
      </c>
      <c r="F1271" s="274">
        <v>76800000</v>
      </c>
      <c r="G1271" s="273" t="s">
        <v>494</v>
      </c>
      <c r="H1271" s="275"/>
    </row>
    <row r="1272" spans="1:8">
      <c r="A1272" s="273">
        <v>1277</v>
      </c>
      <c r="B1272" s="273" t="s">
        <v>518</v>
      </c>
      <c r="C1272" s="276">
        <v>38606</v>
      </c>
      <c r="D1272" s="273" t="s">
        <v>511</v>
      </c>
      <c r="E1272" s="277">
        <v>45</v>
      </c>
      <c r="F1272" s="274">
        <v>2430000000</v>
      </c>
      <c r="G1272" s="273" t="s">
        <v>487</v>
      </c>
      <c r="H1272" s="275"/>
    </row>
    <row r="1273" spans="1:8">
      <c r="A1273" s="273">
        <v>1278</v>
      </c>
      <c r="B1273" s="273" t="s">
        <v>515</v>
      </c>
      <c r="C1273" s="276">
        <v>38287</v>
      </c>
      <c r="D1273" s="273" t="s">
        <v>517</v>
      </c>
      <c r="E1273" s="277">
        <v>92</v>
      </c>
      <c r="F1273" s="274">
        <v>4232000000</v>
      </c>
      <c r="G1273" s="273" t="s">
        <v>494</v>
      </c>
      <c r="H1273" s="275"/>
    </row>
    <row r="1274" spans="1:8">
      <c r="A1274" s="273">
        <v>1279</v>
      </c>
      <c r="B1274" s="273" t="s">
        <v>516</v>
      </c>
      <c r="C1274" s="276">
        <v>38232</v>
      </c>
      <c r="D1274" s="273" t="s">
        <v>519</v>
      </c>
      <c r="E1274" s="277">
        <v>28</v>
      </c>
      <c r="F1274" s="274">
        <v>784000000</v>
      </c>
      <c r="G1274" s="273" t="s">
        <v>512</v>
      </c>
      <c r="H1274" s="275"/>
    </row>
    <row r="1275" spans="1:8">
      <c r="A1275" s="273">
        <v>1280</v>
      </c>
      <c r="B1275" s="273" t="s">
        <v>508</v>
      </c>
      <c r="C1275" s="276">
        <v>38375</v>
      </c>
      <c r="D1275" s="273" t="s">
        <v>514</v>
      </c>
      <c r="E1275" s="277">
        <v>79</v>
      </c>
      <c r="F1275" s="274">
        <v>1248200000</v>
      </c>
      <c r="G1275" s="273" t="s">
        <v>490</v>
      </c>
      <c r="H1275" s="275"/>
    </row>
    <row r="1276" spans="1:8">
      <c r="A1276" s="273">
        <v>1281</v>
      </c>
      <c r="B1276" s="273" t="s">
        <v>522</v>
      </c>
      <c r="C1276" s="276">
        <v>38375</v>
      </c>
      <c r="D1276" s="273" t="s">
        <v>511</v>
      </c>
      <c r="E1276" s="277">
        <v>92</v>
      </c>
      <c r="F1276" s="274">
        <v>10156800000</v>
      </c>
      <c r="G1276" s="273" t="s">
        <v>490</v>
      </c>
      <c r="H1276" s="275"/>
    </row>
    <row r="1277" spans="1:8">
      <c r="A1277" s="273">
        <v>1282</v>
      </c>
      <c r="B1277" s="273" t="s">
        <v>518</v>
      </c>
      <c r="C1277" s="276">
        <v>38100</v>
      </c>
      <c r="D1277" s="273" t="s">
        <v>519</v>
      </c>
      <c r="E1277" s="277">
        <v>11</v>
      </c>
      <c r="F1277" s="274">
        <v>121000000</v>
      </c>
      <c r="G1277" s="273" t="s">
        <v>512</v>
      </c>
      <c r="H1277" s="275"/>
    </row>
    <row r="1278" spans="1:8">
      <c r="A1278" s="273">
        <v>1283</v>
      </c>
      <c r="B1278" s="273" t="s">
        <v>516</v>
      </c>
      <c r="C1278" s="276">
        <v>38375</v>
      </c>
      <c r="D1278" s="273" t="s">
        <v>517</v>
      </c>
      <c r="E1278" s="277">
        <v>23</v>
      </c>
      <c r="F1278" s="274">
        <v>264500000</v>
      </c>
      <c r="G1278" s="273" t="s">
        <v>487</v>
      </c>
      <c r="H1278" s="275"/>
    </row>
    <row r="1279" spans="1:8">
      <c r="A1279" s="273">
        <v>1284</v>
      </c>
      <c r="B1279" s="273" t="s">
        <v>508</v>
      </c>
      <c r="C1279" s="276">
        <v>38826</v>
      </c>
      <c r="D1279" s="273" t="s">
        <v>517</v>
      </c>
      <c r="E1279" s="277">
        <v>2</v>
      </c>
      <c r="F1279" s="274">
        <v>2000000</v>
      </c>
      <c r="G1279" s="273" t="s">
        <v>512</v>
      </c>
      <c r="H1279" s="275"/>
    </row>
    <row r="1280" spans="1:8">
      <c r="A1280" s="273">
        <v>1285</v>
      </c>
      <c r="B1280" s="273" t="s">
        <v>520</v>
      </c>
      <c r="C1280" s="276">
        <v>38353</v>
      </c>
      <c r="D1280" s="273" t="s">
        <v>517</v>
      </c>
      <c r="E1280" s="277">
        <v>-2</v>
      </c>
      <c r="F1280" s="274">
        <v>2000000</v>
      </c>
      <c r="G1280" s="273" t="s">
        <v>487</v>
      </c>
      <c r="H1280" s="275"/>
    </row>
    <row r="1281" spans="1:8">
      <c r="A1281" s="273">
        <v>1286</v>
      </c>
      <c r="B1281" s="273" t="s">
        <v>510</v>
      </c>
      <c r="C1281" s="276">
        <v>38507</v>
      </c>
      <c r="D1281" s="273" t="s">
        <v>509</v>
      </c>
      <c r="E1281" s="277">
        <v>33</v>
      </c>
      <c r="F1281" s="274">
        <v>217800000</v>
      </c>
      <c r="G1281" s="273" t="s">
        <v>490</v>
      </c>
      <c r="H1281" s="275"/>
    </row>
    <row r="1282" spans="1:8">
      <c r="A1282" s="273">
        <v>1287</v>
      </c>
      <c r="B1282" s="273" t="s">
        <v>520</v>
      </c>
      <c r="C1282" s="276">
        <v>38892</v>
      </c>
      <c r="D1282" s="273" t="s">
        <v>519</v>
      </c>
      <c r="E1282" s="277">
        <v>10</v>
      </c>
      <c r="F1282" s="274">
        <v>100000000</v>
      </c>
      <c r="G1282" s="273" t="s">
        <v>512</v>
      </c>
      <c r="H1282" s="275"/>
    </row>
    <row r="1283" spans="1:8">
      <c r="A1283" s="273">
        <v>1288</v>
      </c>
      <c r="B1283" s="273" t="s">
        <v>513</v>
      </c>
      <c r="C1283" s="276">
        <v>38320</v>
      </c>
      <c r="D1283" s="273" t="s">
        <v>514</v>
      </c>
      <c r="E1283" s="277">
        <v>84</v>
      </c>
      <c r="F1283" s="274">
        <v>1411200000</v>
      </c>
      <c r="G1283" s="273" t="s">
        <v>487</v>
      </c>
      <c r="H1283" s="275"/>
    </row>
    <row r="1284" spans="1:8">
      <c r="A1284" s="273">
        <v>1289</v>
      </c>
      <c r="B1284" s="273" t="s">
        <v>510</v>
      </c>
      <c r="C1284" s="276">
        <v>38342</v>
      </c>
      <c r="D1284" s="273" t="s">
        <v>519</v>
      </c>
      <c r="E1284" s="277">
        <v>88</v>
      </c>
      <c r="F1284" s="274">
        <v>7744000000</v>
      </c>
      <c r="G1284" s="273" t="s">
        <v>512</v>
      </c>
      <c r="H1284" s="275"/>
    </row>
    <row r="1285" spans="1:8">
      <c r="A1285" s="273">
        <v>1290</v>
      </c>
      <c r="B1285" s="273" t="s">
        <v>508</v>
      </c>
      <c r="C1285" s="276">
        <v>38540</v>
      </c>
      <c r="D1285" s="273" t="s">
        <v>517</v>
      </c>
      <c r="E1285" s="277">
        <v>95</v>
      </c>
      <c r="F1285" s="274">
        <v>4512500000</v>
      </c>
      <c r="G1285" s="273" t="s">
        <v>487</v>
      </c>
      <c r="H1285" s="275"/>
    </row>
    <row r="1286" spans="1:8">
      <c r="A1286" s="273">
        <v>1291</v>
      </c>
      <c r="B1286" s="273" t="s">
        <v>515</v>
      </c>
      <c r="C1286" s="276">
        <v>38397</v>
      </c>
      <c r="D1286" s="273" t="s">
        <v>519</v>
      </c>
      <c r="E1286" s="277">
        <v>3</v>
      </c>
      <c r="F1286" s="274">
        <v>9000000</v>
      </c>
      <c r="G1286" s="273" t="s">
        <v>512</v>
      </c>
      <c r="H1286" s="275"/>
    </row>
    <row r="1287" spans="1:8">
      <c r="A1287" s="273">
        <v>1292</v>
      </c>
      <c r="B1287" s="273" t="s">
        <v>508</v>
      </c>
      <c r="C1287" s="276">
        <v>38837</v>
      </c>
      <c r="D1287" s="273" t="s">
        <v>509</v>
      </c>
      <c r="E1287" s="277">
        <v>72</v>
      </c>
      <c r="F1287" s="274">
        <v>1036800000</v>
      </c>
      <c r="G1287" s="273" t="s">
        <v>490</v>
      </c>
      <c r="H1287" s="275"/>
    </row>
    <row r="1288" spans="1:8">
      <c r="A1288" s="273">
        <v>1293</v>
      </c>
      <c r="B1288" s="273" t="s">
        <v>523</v>
      </c>
      <c r="C1288" s="276">
        <v>38419</v>
      </c>
      <c r="D1288" s="273" t="s">
        <v>517</v>
      </c>
      <c r="E1288" s="277">
        <v>58</v>
      </c>
      <c r="F1288" s="274">
        <v>1682000000</v>
      </c>
      <c r="G1288" s="273" t="s">
        <v>512</v>
      </c>
      <c r="H1288" s="275"/>
    </row>
    <row r="1289" spans="1:8">
      <c r="A1289" s="273">
        <v>1294</v>
      </c>
      <c r="B1289" s="273" t="s">
        <v>513</v>
      </c>
      <c r="C1289" s="276">
        <v>38144</v>
      </c>
      <c r="D1289" s="273" t="s">
        <v>517</v>
      </c>
      <c r="E1289" s="277">
        <v>19</v>
      </c>
      <c r="F1289" s="274">
        <v>180500000</v>
      </c>
      <c r="G1289" s="273" t="s">
        <v>490</v>
      </c>
      <c r="H1289" s="275"/>
    </row>
    <row r="1290" spans="1:8">
      <c r="A1290" s="273">
        <v>1295</v>
      </c>
      <c r="B1290" s="273" t="s">
        <v>508</v>
      </c>
      <c r="C1290" s="276">
        <v>38463</v>
      </c>
      <c r="D1290" s="273" t="s">
        <v>519</v>
      </c>
      <c r="E1290" s="277">
        <v>35</v>
      </c>
      <c r="F1290" s="274">
        <v>1225000000</v>
      </c>
      <c r="G1290" s="273" t="s">
        <v>494</v>
      </c>
      <c r="H1290" s="275"/>
    </row>
    <row r="1291" spans="1:8">
      <c r="A1291" s="273">
        <v>1296</v>
      </c>
      <c r="B1291" s="273" t="s">
        <v>510</v>
      </c>
      <c r="C1291" s="276">
        <v>38320</v>
      </c>
      <c r="D1291" s="273" t="s">
        <v>511</v>
      </c>
      <c r="E1291" s="277">
        <v>80</v>
      </c>
      <c r="F1291" s="274">
        <v>7680000000</v>
      </c>
      <c r="G1291" s="273" t="s">
        <v>490</v>
      </c>
      <c r="H1291" s="275"/>
    </row>
    <row r="1292" spans="1:8">
      <c r="A1292" s="273">
        <v>1297</v>
      </c>
      <c r="B1292" s="273" t="s">
        <v>518</v>
      </c>
      <c r="C1292" s="276">
        <v>38012</v>
      </c>
      <c r="D1292" s="273" t="s">
        <v>517</v>
      </c>
      <c r="E1292" s="277">
        <v>26</v>
      </c>
      <c r="F1292" s="274">
        <v>338000000</v>
      </c>
      <c r="G1292" s="273" t="s">
        <v>494</v>
      </c>
      <c r="H1292" s="275"/>
    </row>
    <row r="1293" spans="1:8">
      <c r="A1293" s="273">
        <v>1298</v>
      </c>
      <c r="B1293" s="273" t="s">
        <v>515</v>
      </c>
      <c r="C1293" s="276">
        <v>38540</v>
      </c>
      <c r="D1293" s="273" t="s">
        <v>509</v>
      </c>
      <c r="E1293" s="277">
        <v>93</v>
      </c>
      <c r="F1293" s="274">
        <v>1729800000</v>
      </c>
      <c r="G1293" s="273" t="s">
        <v>490</v>
      </c>
      <c r="H1293" s="275"/>
    </row>
    <row r="1294" spans="1:8">
      <c r="A1294" s="273">
        <v>1299</v>
      </c>
      <c r="B1294" s="273" t="s">
        <v>516</v>
      </c>
      <c r="C1294" s="276">
        <v>38661</v>
      </c>
      <c r="D1294" s="273" t="s">
        <v>517</v>
      </c>
      <c r="E1294" s="277">
        <v>29</v>
      </c>
      <c r="F1294" s="274">
        <v>420500000</v>
      </c>
      <c r="G1294" s="273" t="s">
        <v>512</v>
      </c>
      <c r="H1294" s="275"/>
    </row>
    <row r="1295" spans="1:8">
      <c r="A1295" s="273">
        <v>1300</v>
      </c>
      <c r="B1295" s="273" t="s">
        <v>516</v>
      </c>
      <c r="C1295" s="276">
        <v>38100</v>
      </c>
      <c r="D1295" s="273" t="s">
        <v>511</v>
      </c>
      <c r="E1295" s="277">
        <v>88</v>
      </c>
      <c r="F1295" s="274">
        <v>9292800000</v>
      </c>
      <c r="G1295" s="273" t="s">
        <v>512</v>
      </c>
      <c r="H1295" s="275"/>
    </row>
    <row r="1296" spans="1:8">
      <c r="A1296" s="273">
        <v>1301</v>
      </c>
      <c r="B1296" s="273" t="s">
        <v>522</v>
      </c>
      <c r="C1296" s="276">
        <v>38947</v>
      </c>
      <c r="D1296" s="273" t="s">
        <v>517</v>
      </c>
      <c r="E1296" s="277">
        <v>5</v>
      </c>
      <c r="F1296" s="274">
        <v>12500000</v>
      </c>
      <c r="G1296" s="273" t="s">
        <v>487</v>
      </c>
      <c r="H1296" s="275"/>
    </row>
    <row r="1297" spans="1:8">
      <c r="A1297" s="273">
        <v>1302</v>
      </c>
      <c r="B1297" s="273" t="s">
        <v>516</v>
      </c>
      <c r="C1297" s="276">
        <v>38573</v>
      </c>
      <c r="D1297" s="273" t="s">
        <v>519</v>
      </c>
      <c r="E1297" s="277">
        <v>64</v>
      </c>
      <c r="F1297" s="274">
        <v>4096000000</v>
      </c>
      <c r="G1297" s="273" t="s">
        <v>490</v>
      </c>
      <c r="H1297" s="275"/>
    </row>
    <row r="1298" spans="1:8">
      <c r="A1298" s="273">
        <v>1303</v>
      </c>
      <c r="B1298" s="273" t="s">
        <v>520</v>
      </c>
      <c r="C1298" s="276">
        <v>38716</v>
      </c>
      <c r="D1298" s="273" t="s">
        <v>509</v>
      </c>
      <c r="E1298" s="277">
        <v>38</v>
      </c>
      <c r="F1298" s="274">
        <v>288800000</v>
      </c>
      <c r="G1298" s="273" t="s">
        <v>487</v>
      </c>
      <c r="H1298" s="275"/>
    </row>
    <row r="1299" spans="1:8">
      <c r="A1299" s="273">
        <v>1304</v>
      </c>
      <c r="B1299" s="273" t="s">
        <v>522</v>
      </c>
      <c r="C1299" s="276">
        <v>38276</v>
      </c>
      <c r="D1299" s="273" t="s">
        <v>511</v>
      </c>
      <c r="E1299" s="277">
        <v>21</v>
      </c>
      <c r="F1299" s="274">
        <v>529200000</v>
      </c>
      <c r="G1299" s="273" t="s">
        <v>490</v>
      </c>
      <c r="H1299" s="275"/>
    </row>
    <row r="1300" spans="1:8">
      <c r="A1300" s="273">
        <v>1305</v>
      </c>
      <c r="B1300" s="273" t="s">
        <v>510</v>
      </c>
      <c r="C1300" s="276">
        <v>38551</v>
      </c>
      <c r="D1300" s="273" t="s">
        <v>517</v>
      </c>
      <c r="E1300" s="277">
        <v>61</v>
      </c>
      <c r="F1300" s="274">
        <v>1860500000</v>
      </c>
      <c r="G1300" s="273" t="s">
        <v>490</v>
      </c>
      <c r="H1300" s="275"/>
    </row>
    <row r="1301" spans="1:8">
      <c r="A1301" s="273">
        <v>1306</v>
      </c>
      <c r="B1301" s="273" t="s">
        <v>515</v>
      </c>
      <c r="C1301" s="276">
        <v>38111</v>
      </c>
      <c r="D1301" s="273" t="s">
        <v>517</v>
      </c>
      <c r="E1301" s="277">
        <v>53</v>
      </c>
      <c r="F1301" s="274">
        <v>1404500000</v>
      </c>
      <c r="G1301" s="273" t="s">
        <v>490</v>
      </c>
      <c r="H1301" s="275"/>
    </row>
    <row r="1302" spans="1:8">
      <c r="A1302" s="273">
        <v>1307</v>
      </c>
      <c r="B1302" s="273" t="s">
        <v>508</v>
      </c>
      <c r="C1302" s="276">
        <v>38749</v>
      </c>
      <c r="D1302" s="273" t="s">
        <v>519</v>
      </c>
      <c r="E1302" s="277">
        <v>28</v>
      </c>
      <c r="F1302" s="274">
        <v>784000000</v>
      </c>
      <c r="G1302" s="273" t="s">
        <v>487</v>
      </c>
      <c r="H1302" s="275"/>
    </row>
    <row r="1303" spans="1:8">
      <c r="A1303" s="273">
        <v>1308</v>
      </c>
      <c r="B1303" s="273" t="s">
        <v>515</v>
      </c>
      <c r="C1303" s="276">
        <v>38958</v>
      </c>
      <c r="D1303" s="273" t="s">
        <v>519</v>
      </c>
      <c r="E1303" s="277">
        <v>39</v>
      </c>
      <c r="F1303" s="274">
        <v>1521000000</v>
      </c>
      <c r="G1303" s="273" t="s">
        <v>487</v>
      </c>
      <c r="H1303" s="275"/>
    </row>
    <row r="1304" spans="1:8">
      <c r="A1304" s="273">
        <v>1309</v>
      </c>
      <c r="B1304" s="273" t="s">
        <v>515</v>
      </c>
      <c r="C1304" s="276">
        <v>39024</v>
      </c>
      <c r="D1304" s="273" t="s">
        <v>509</v>
      </c>
      <c r="E1304" s="277">
        <v>89</v>
      </c>
      <c r="F1304" s="274">
        <v>1584200000</v>
      </c>
      <c r="G1304" s="273" t="s">
        <v>490</v>
      </c>
      <c r="H1304" s="275"/>
    </row>
    <row r="1305" spans="1:8">
      <c r="A1305" s="273">
        <v>1310</v>
      </c>
      <c r="B1305" s="273" t="s">
        <v>508</v>
      </c>
      <c r="C1305" s="276">
        <v>38100</v>
      </c>
      <c r="D1305" s="273" t="s">
        <v>511</v>
      </c>
      <c r="E1305" s="277">
        <v>72</v>
      </c>
      <c r="F1305" s="274">
        <v>6220800000</v>
      </c>
      <c r="G1305" s="273" t="s">
        <v>494</v>
      </c>
      <c r="H1305" s="275"/>
    </row>
    <row r="1306" spans="1:8">
      <c r="A1306" s="273">
        <v>1311</v>
      </c>
      <c r="B1306" s="273" t="s">
        <v>516</v>
      </c>
      <c r="C1306" s="276">
        <v>38221</v>
      </c>
      <c r="D1306" s="273" t="s">
        <v>509</v>
      </c>
      <c r="E1306" s="277">
        <v>63</v>
      </c>
      <c r="F1306" s="274">
        <v>793800000</v>
      </c>
      <c r="G1306" s="273" t="s">
        <v>494</v>
      </c>
      <c r="H1306" s="275"/>
    </row>
    <row r="1307" spans="1:8">
      <c r="A1307" s="273">
        <v>1312</v>
      </c>
      <c r="B1307" s="273" t="s">
        <v>518</v>
      </c>
      <c r="C1307" s="276">
        <v>39079</v>
      </c>
      <c r="D1307" s="273" t="s">
        <v>511</v>
      </c>
      <c r="E1307" s="277">
        <v>47</v>
      </c>
      <c r="F1307" s="274">
        <v>2650800000</v>
      </c>
      <c r="G1307" s="273" t="s">
        <v>490</v>
      </c>
      <c r="H1307" s="275"/>
    </row>
    <row r="1308" spans="1:8">
      <c r="A1308" s="273">
        <v>1313</v>
      </c>
      <c r="B1308" s="273" t="s">
        <v>513</v>
      </c>
      <c r="C1308" s="276">
        <v>38540</v>
      </c>
      <c r="D1308" s="273" t="s">
        <v>519</v>
      </c>
      <c r="E1308" s="277">
        <v>8</v>
      </c>
      <c r="F1308" s="274">
        <v>64000000</v>
      </c>
      <c r="G1308" s="273" t="s">
        <v>512</v>
      </c>
      <c r="H1308" s="275"/>
    </row>
    <row r="1309" spans="1:8">
      <c r="A1309" s="273">
        <v>1314</v>
      </c>
      <c r="B1309" s="273" t="s">
        <v>508</v>
      </c>
      <c r="C1309" s="276">
        <v>38298</v>
      </c>
      <c r="D1309" s="273" t="s">
        <v>509</v>
      </c>
      <c r="E1309" s="277">
        <v>88</v>
      </c>
      <c r="F1309" s="274">
        <v>1548800000</v>
      </c>
      <c r="G1309" s="273" t="s">
        <v>487</v>
      </c>
      <c r="H1309" s="275"/>
    </row>
    <row r="1310" spans="1:8">
      <c r="A1310" s="273">
        <v>1315</v>
      </c>
      <c r="B1310" s="273" t="s">
        <v>513</v>
      </c>
      <c r="C1310" s="276">
        <v>38221</v>
      </c>
      <c r="D1310" s="273" t="s">
        <v>509</v>
      </c>
      <c r="E1310" s="277">
        <v>12</v>
      </c>
      <c r="F1310" s="274">
        <v>28800000</v>
      </c>
      <c r="G1310" s="273" t="s">
        <v>512</v>
      </c>
      <c r="H1310" s="275"/>
    </row>
    <row r="1311" spans="1:8">
      <c r="A1311" s="273">
        <v>1316</v>
      </c>
      <c r="B1311" s="273" t="s">
        <v>522</v>
      </c>
      <c r="C1311" s="276">
        <v>38683</v>
      </c>
      <c r="D1311" s="273" t="s">
        <v>519</v>
      </c>
      <c r="E1311" s="277">
        <v>79</v>
      </c>
      <c r="F1311" s="274">
        <v>6241000000</v>
      </c>
      <c r="G1311" s="273" t="s">
        <v>512</v>
      </c>
      <c r="H1311" s="275"/>
    </row>
    <row r="1312" spans="1:8">
      <c r="A1312" s="273">
        <v>1317</v>
      </c>
      <c r="B1312" s="273" t="s">
        <v>516</v>
      </c>
      <c r="C1312" s="276">
        <v>38155</v>
      </c>
      <c r="D1312" s="273" t="s">
        <v>514</v>
      </c>
      <c r="E1312" s="277">
        <v>39</v>
      </c>
      <c r="F1312" s="274">
        <v>304200000</v>
      </c>
      <c r="G1312" s="273" t="s">
        <v>494</v>
      </c>
      <c r="H1312" s="275"/>
    </row>
    <row r="1313" spans="1:8">
      <c r="A1313" s="273">
        <v>1318</v>
      </c>
      <c r="B1313" s="273" t="s">
        <v>522</v>
      </c>
      <c r="C1313" s="276">
        <v>38760</v>
      </c>
      <c r="D1313" s="273" t="s">
        <v>519</v>
      </c>
      <c r="E1313" s="277">
        <v>61</v>
      </c>
      <c r="F1313" s="274">
        <v>3721000000</v>
      </c>
      <c r="G1313" s="273" t="s">
        <v>490</v>
      </c>
      <c r="H1313" s="275"/>
    </row>
    <row r="1314" spans="1:8">
      <c r="A1314" s="273">
        <v>1319</v>
      </c>
      <c r="B1314" s="273" t="s">
        <v>522</v>
      </c>
      <c r="C1314" s="276">
        <v>38980</v>
      </c>
      <c r="D1314" s="273" t="s">
        <v>509</v>
      </c>
      <c r="E1314" s="277">
        <v>12</v>
      </c>
      <c r="F1314" s="274">
        <v>28800000</v>
      </c>
      <c r="G1314" s="273" t="s">
        <v>490</v>
      </c>
      <c r="H1314" s="275"/>
    </row>
    <row r="1315" spans="1:8">
      <c r="A1315" s="273">
        <v>1320</v>
      </c>
      <c r="B1315" s="273" t="s">
        <v>515</v>
      </c>
      <c r="C1315" s="276">
        <v>38298</v>
      </c>
      <c r="D1315" s="273" t="s">
        <v>519</v>
      </c>
      <c r="E1315" s="277">
        <v>25</v>
      </c>
      <c r="F1315" s="274">
        <v>625000000</v>
      </c>
      <c r="G1315" s="273" t="s">
        <v>487</v>
      </c>
      <c r="H1315" s="275"/>
    </row>
    <row r="1316" spans="1:8">
      <c r="A1316" s="273">
        <v>1321</v>
      </c>
      <c r="B1316" s="273" t="s">
        <v>523</v>
      </c>
      <c r="C1316" s="276">
        <v>38683</v>
      </c>
      <c r="D1316" s="273" t="s">
        <v>511</v>
      </c>
      <c r="E1316" s="277">
        <v>82</v>
      </c>
      <c r="F1316" s="274">
        <v>8068800000</v>
      </c>
      <c r="G1316" s="273" t="s">
        <v>494</v>
      </c>
      <c r="H1316" s="275"/>
    </row>
    <row r="1317" spans="1:8">
      <c r="A1317" s="273">
        <v>1322</v>
      </c>
      <c r="B1317" s="273" t="s">
        <v>513</v>
      </c>
      <c r="C1317" s="276">
        <v>38342</v>
      </c>
      <c r="D1317" s="273" t="s">
        <v>519</v>
      </c>
      <c r="E1317" s="277">
        <v>4</v>
      </c>
      <c r="F1317" s="274">
        <v>16000000</v>
      </c>
      <c r="G1317" s="273" t="s">
        <v>490</v>
      </c>
      <c r="H1317" s="275"/>
    </row>
    <row r="1318" spans="1:8">
      <c r="A1318" s="273">
        <v>1323</v>
      </c>
      <c r="B1318" s="273" t="s">
        <v>513</v>
      </c>
      <c r="C1318" s="276">
        <v>39068</v>
      </c>
      <c r="D1318" s="273" t="s">
        <v>514</v>
      </c>
      <c r="E1318" s="277">
        <v>22</v>
      </c>
      <c r="F1318" s="274">
        <v>96800000</v>
      </c>
      <c r="G1318" s="273" t="s">
        <v>494</v>
      </c>
      <c r="H1318" s="275"/>
    </row>
    <row r="1319" spans="1:8">
      <c r="A1319" s="273">
        <v>1324</v>
      </c>
      <c r="B1319" s="273" t="s">
        <v>513</v>
      </c>
      <c r="C1319" s="276">
        <v>38991</v>
      </c>
      <c r="D1319" s="273" t="s">
        <v>519</v>
      </c>
      <c r="E1319" s="277">
        <v>81</v>
      </c>
      <c r="F1319" s="274">
        <v>6561000000</v>
      </c>
      <c r="G1319" s="273" t="s">
        <v>512</v>
      </c>
      <c r="H1319" s="275"/>
    </row>
    <row r="1320" spans="1:8">
      <c r="A1320" s="273">
        <v>1325</v>
      </c>
      <c r="B1320" s="273" t="s">
        <v>515</v>
      </c>
      <c r="C1320" s="276">
        <v>38408</v>
      </c>
      <c r="D1320" s="273" t="s">
        <v>517</v>
      </c>
      <c r="E1320" s="277">
        <v>34</v>
      </c>
      <c r="F1320" s="274">
        <v>578000000</v>
      </c>
      <c r="G1320" s="273" t="s">
        <v>494</v>
      </c>
      <c r="H1320" s="275"/>
    </row>
    <row r="1321" spans="1:8">
      <c r="A1321" s="273">
        <v>1326</v>
      </c>
      <c r="B1321" s="273" t="s">
        <v>513</v>
      </c>
      <c r="C1321" s="276">
        <v>38309</v>
      </c>
      <c r="D1321" s="273" t="s">
        <v>519</v>
      </c>
      <c r="E1321" s="277">
        <v>89</v>
      </c>
      <c r="F1321" s="274">
        <v>7921000000</v>
      </c>
      <c r="G1321" s="273" t="s">
        <v>487</v>
      </c>
      <c r="H1321" s="275"/>
    </row>
    <row r="1322" spans="1:8">
      <c r="A1322" s="273">
        <v>1327</v>
      </c>
      <c r="B1322" s="273" t="s">
        <v>515</v>
      </c>
      <c r="C1322" s="276">
        <v>38386</v>
      </c>
      <c r="D1322" s="273" t="s">
        <v>519</v>
      </c>
      <c r="E1322" s="277">
        <v>6</v>
      </c>
      <c r="F1322" s="274">
        <v>36000000</v>
      </c>
      <c r="G1322" s="273" t="s">
        <v>512</v>
      </c>
      <c r="H1322" s="275"/>
    </row>
    <row r="1323" spans="1:8">
      <c r="A1323" s="273">
        <v>1328</v>
      </c>
      <c r="B1323" s="273" t="s">
        <v>522</v>
      </c>
      <c r="C1323" s="276">
        <v>38529</v>
      </c>
      <c r="D1323" s="273" t="s">
        <v>517</v>
      </c>
      <c r="E1323" s="277">
        <v>78</v>
      </c>
      <c r="F1323" s="274">
        <v>3042000000</v>
      </c>
      <c r="G1323" s="273" t="s">
        <v>494</v>
      </c>
      <c r="H1323" s="275"/>
    </row>
    <row r="1324" spans="1:8">
      <c r="A1324" s="273">
        <v>1329</v>
      </c>
      <c r="B1324" s="273" t="s">
        <v>523</v>
      </c>
      <c r="C1324" s="276">
        <v>38485</v>
      </c>
      <c r="D1324" s="273" t="s">
        <v>509</v>
      </c>
      <c r="E1324" s="277">
        <v>9</v>
      </c>
      <c r="F1324" s="274">
        <v>16200000</v>
      </c>
      <c r="G1324" s="273" t="s">
        <v>494</v>
      </c>
      <c r="H1324" s="275"/>
    </row>
    <row r="1325" spans="1:8">
      <c r="A1325" s="273">
        <v>1330</v>
      </c>
      <c r="B1325" s="273" t="s">
        <v>518</v>
      </c>
      <c r="C1325" s="276">
        <v>39079</v>
      </c>
      <c r="D1325" s="273" t="s">
        <v>519</v>
      </c>
      <c r="E1325" s="277">
        <v>9</v>
      </c>
      <c r="F1325" s="274">
        <v>81000000</v>
      </c>
      <c r="G1325" s="273" t="s">
        <v>487</v>
      </c>
      <c r="H1325" s="275"/>
    </row>
    <row r="1326" spans="1:8">
      <c r="A1326" s="273">
        <v>1331</v>
      </c>
      <c r="B1326" s="273" t="s">
        <v>518</v>
      </c>
      <c r="C1326" s="276">
        <v>38826</v>
      </c>
      <c r="D1326" s="273" t="s">
        <v>511</v>
      </c>
      <c r="E1326" s="277">
        <v>73</v>
      </c>
      <c r="F1326" s="274">
        <v>6394800000</v>
      </c>
      <c r="G1326" s="273" t="s">
        <v>487</v>
      </c>
      <c r="H1326" s="275"/>
    </row>
    <row r="1327" spans="1:8">
      <c r="A1327" s="273">
        <v>1332</v>
      </c>
      <c r="B1327" s="273" t="s">
        <v>508</v>
      </c>
      <c r="C1327" s="276">
        <v>38001</v>
      </c>
      <c r="D1327" s="273" t="s">
        <v>509</v>
      </c>
      <c r="E1327" s="277">
        <v>13</v>
      </c>
      <c r="F1327" s="274">
        <v>33800000</v>
      </c>
      <c r="G1327" s="273" t="s">
        <v>512</v>
      </c>
      <c r="H1327" s="275"/>
    </row>
    <row r="1328" spans="1:8">
      <c r="A1328" s="273">
        <v>1333</v>
      </c>
      <c r="B1328" s="273" t="s">
        <v>516</v>
      </c>
      <c r="C1328" s="276">
        <v>38419</v>
      </c>
      <c r="D1328" s="273" t="s">
        <v>517</v>
      </c>
      <c r="E1328" s="277">
        <v>14</v>
      </c>
      <c r="F1328" s="274">
        <v>98000000</v>
      </c>
      <c r="G1328" s="273" t="s">
        <v>512</v>
      </c>
      <c r="H1328" s="275"/>
    </row>
    <row r="1329" spans="1:8">
      <c r="A1329" s="273">
        <v>1334</v>
      </c>
      <c r="B1329" s="273" t="s">
        <v>508</v>
      </c>
      <c r="C1329" s="276">
        <v>38496</v>
      </c>
      <c r="D1329" s="273" t="s">
        <v>514</v>
      </c>
      <c r="E1329" s="277">
        <v>33</v>
      </c>
      <c r="F1329" s="274">
        <v>217800000</v>
      </c>
      <c r="G1329" s="273" t="s">
        <v>512</v>
      </c>
      <c r="H1329" s="275"/>
    </row>
    <row r="1330" spans="1:8">
      <c r="A1330" s="273">
        <v>1335</v>
      </c>
      <c r="B1330" s="273" t="s">
        <v>508</v>
      </c>
      <c r="C1330" s="276">
        <v>38078</v>
      </c>
      <c r="D1330" s="273" t="s">
        <v>511</v>
      </c>
      <c r="E1330" s="277">
        <v>17</v>
      </c>
      <c r="F1330" s="274">
        <v>346800000</v>
      </c>
      <c r="G1330" s="273" t="s">
        <v>487</v>
      </c>
      <c r="H1330" s="275"/>
    </row>
    <row r="1331" spans="1:8">
      <c r="A1331" s="273">
        <v>1336</v>
      </c>
      <c r="B1331" s="273" t="s">
        <v>510</v>
      </c>
      <c r="C1331" s="276">
        <v>38903</v>
      </c>
      <c r="D1331" s="273" t="s">
        <v>509</v>
      </c>
      <c r="E1331" s="277">
        <v>9</v>
      </c>
      <c r="F1331" s="274">
        <v>16200000</v>
      </c>
      <c r="G1331" s="273" t="s">
        <v>494</v>
      </c>
      <c r="H1331" s="275"/>
    </row>
    <row r="1332" spans="1:8">
      <c r="A1332" s="273">
        <v>1337</v>
      </c>
      <c r="B1332" s="273" t="s">
        <v>522</v>
      </c>
      <c r="C1332" s="276">
        <v>38771</v>
      </c>
      <c r="D1332" s="273" t="s">
        <v>519</v>
      </c>
      <c r="E1332" s="277">
        <v>15</v>
      </c>
      <c r="F1332" s="274">
        <v>225000000</v>
      </c>
      <c r="G1332" s="273" t="s">
        <v>512</v>
      </c>
      <c r="H1332" s="275"/>
    </row>
    <row r="1333" spans="1:8">
      <c r="A1333" s="273">
        <v>1338</v>
      </c>
      <c r="B1333" s="273" t="s">
        <v>513</v>
      </c>
      <c r="C1333" s="276">
        <v>38969</v>
      </c>
      <c r="D1333" s="273" t="s">
        <v>514</v>
      </c>
      <c r="E1333" s="277">
        <v>50</v>
      </c>
      <c r="F1333" s="274">
        <v>500000000</v>
      </c>
      <c r="G1333" s="273" t="s">
        <v>487</v>
      </c>
      <c r="H1333" s="275"/>
    </row>
    <row r="1334" spans="1:8">
      <c r="A1334" s="273">
        <v>1339</v>
      </c>
      <c r="B1334" s="273" t="s">
        <v>522</v>
      </c>
      <c r="C1334" s="276">
        <v>38298</v>
      </c>
      <c r="D1334" s="273" t="s">
        <v>514</v>
      </c>
      <c r="E1334" s="277">
        <v>13</v>
      </c>
      <c r="F1334" s="274">
        <v>33800000</v>
      </c>
      <c r="G1334" s="273" t="s">
        <v>490</v>
      </c>
      <c r="H1334" s="275"/>
    </row>
    <row r="1335" spans="1:8">
      <c r="A1335" s="273">
        <v>1340</v>
      </c>
      <c r="B1335" s="273" t="s">
        <v>510</v>
      </c>
      <c r="C1335" s="276">
        <v>38243</v>
      </c>
      <c r="D1335" s="273" t="s">
        <v>509</v>
      </c>
      <c r="E1335" s="277">
        <v>24</v>
      </c>
      <c r="F1335" s="274">
        <v>115200000</v>
      </c>
      <c r="G1335" s="273" t="s">
        <v>490</v>
      </c>
      <c r="H1335" s="275"/>
    </row>
    <row r="1336" spans="1:8">
      <c r="A1336" s="273">
        <v>1341</v>
      </c>
      <c r="B1336" s="273" t="s">
        <v>508</v>
      </c>
      <c r="C1336" s="276">
        <v>38716</v>
      </c>
      <c r="D1336" s="273" t="s">
        <v>509</v>
      </c>
      <c r="E1336" s="277">
        <v>77</v>
      </c>
      <c r="F1336" s="274">
        <v>1185800000</v>
      </c>
      <c r="G1336" s="273" t="s">
        <v>494</v>
      </c>
      <c r="H1336" s="275"/>
    </row>
    <row r="1337" spans="1:8">
      <c r="A1337" s="273">
        <v>1342</v>
      </c>
      <c r="B1337" s="273" t="s">
        <v>510</v>
      </c>
      <c r="C1337" s="276">
        <v>38848</v>
      </c>
      <c r="D1337" s="273" t="s">
        <v>519</v>
      </c>
      <c r="E1337" s="277">
        <v>21</v>
      </c>
      <c r="F1337" s="274">
        <v>441000000</v>
      </c>
      <c r="G1337" s="273" t="s">
        <v>487</v>
      </c>
      <c r="H1337" s="275"/>
    </row>
    <row r="1338" spans="1:8">
      <c r="A1338" s="273">
        <v>1343</v>
      </c>
      <c r="B1338" s="273" t="s">
        <v>523</v>
      </c>
      <c r="C1338" s="276">
        <v>38540</v>
      </c>
      <c r="D1338" s="273" t="s">
        <v>519</v>
      </c>
      <c r="E1338" s="277">
        <v>80</v>
      </c>
      <c r="F1338" s="274">
        <v>6400000000</v>
      </c>
      <c r="G1338" s="273" t="s">
        <v>512</v>
      </c>
      <c r="H1338" s="275"/>
    </row>
    <row r="1339" spans="1:8">
      <c r="A1339" s="273">
        <v>1344</v>
      </c>
      <c r="B1339" s="273" t="s">
        <v>510</v>
      </c>
      <c r="C1339" s="276">
        <v>38298</v>
      </c>
      <c r="D1339" s="273" t="s">
        <v>519</v>
      </c>
      <c r="E1339" s="277">
        <v>56</v>
      </c>
      <c r="F1339" s="274">
        <v>3136000000</v>
      </c>
      <c r="G1339" s="273" t="s">
        <v>494</v>
      </c>
      <c r="H1339" s="275"/>
    </row>
    <row r="1340" spans="1:8">
      <c r="A1340" s="273">
        <v>1345</v>
      </c>
      <c r="B1340" s="273" t="s">
        <v>518</v>
      </c>
      <c r="C1340" s="276">
        <v>38452</v>
      </c>
      <c r="D1340" s="273" t="s">
        <v>511</v>
      </c>
      <c r="E1340" s="277">
        <v>28</v>
      </c>
      <c r="F1340" s="274">
        <v>940800000</v>
      </c>
      <c r="G1340" s="273" t="s">
        <v>490</v>
      </c>
      <c r="H1340" s="275"/>
    </row>
    <row r="1341" spans="1:8">
      <c r="A1341" s="273">
        <v>1346</v>
      </c>
      <c r="B1341" s="273" t="s">
        <v>522</v>
      </c>
      <c r="C1341" s="276">
        <v>38683</v>
      </c>
      <c r="D1341" s="273" t="s">
        <v>514</v>
      </c>
      <c r="E1341" s="277">
        <v>50</v>
      </c>
      <c r="F1341" s="274">
        <v>500000000</v>
      </c>
      <c r="G1341" s="273" t="s">
        <v>512</v>
      </c>
      <c r="H1341" s="275"/>
    </row>
    <row r="1342" spans="1:8">
      <c r="A1342" s="273">
        <v>1347</v>
      </c>
      <c r="B1342" s="273" t="s">
        <v>518</v>
      </c>
      <c r="C1342" s="276">
        <v>38452</v>
      </c>
      <c r="D1342" s="273" t="s">
        <v>517</v>
      </c>
      <c r="E1342" s="277">
        <v>23</v>
      </c>
      <c r="F1342" s="274">
        <v>264500000</v>
      </c>
      <c r="G1342" s="273" t="s">
        <v>487</v>
      </c>
      <c r="H1342" s="275"/>
    </row>
    <row r="1343" spans="1:8">
      <c r="A1343" s="273">
        <v>1348</v>
      </c>
      <c r="B1343" s="273" t="s">
        <v>522</v>
      </c>
      <c r="C1343" s="276">
        <v>38144</v>
      </c>
      <c r="D1343" s="273" t="s">
        <v>509</v>
      </c>
      <c r="E1343" s="277">
        <v>77</v>
      </c>
      <c r="F1343" s="274">
        <v>1185800000</v>
      </c>
      <c r="G1343" s="273" t="s">
        <v>512</v>
      </c>
      <c r="H1343" s="275"/>
    </row>
    <row r="1344" spans="1:8">
      <c r="A1344" s="273">
        <v>1349</v>
      </c>
      <c r="B1344" s="273" t="s">
        <v>508</v>
      </c>
      <c r="C1344" s="276">
        <v>38034</v>
      </c>
      <c r="D1344" s="273" t="s">
        <v>519</v>
      </c>
      <c r="E1344" s="277">
        <v>56</v>
      </c>
      <c r="F1344" s="274">
        <v>3136000000</v>
      </c>
      <c r="G1344" s="273" t="s">
        <v>487</v>
      </c>
      <c r="H1344" s="275"/>
    </row>
    <row r="1345" spans="1:8">
      <c r="A1345" s="273">
        <v>1350</v>
      </c>
      <c r="B1345" s="273" t="s">
        <v>523</v>
      </c>
      <c r="C1345" s="276">
        <v>38826</v>
      </c>
      <c r="D1345" s="273" t="s">
        <v>509</v>
      </c>
      <c r="E1345" s="277">
        <v>26</v>
      </c>
      <c r="F1345" s="274">
        <v>135200000</v>
      </c>
      <c r="G1345" s="273" t="s">
        <v>487</v>
      </c>
      <c r="H1345" s="275"/>
    </row>
    <row r="1346" spans="1:8">
      <c r="A1346" s="273">
        <v>1351</v>
      </c>
      <c r="B1346" s="273" t="s">
        <v>513</v>
      </c>
      <c r="C1346" s="276">
        <v>38034</v>
      </c>
      <c r="D1346" s="273" t="s">
        <v>511</v>
      </c>
      <c r="E1346" s="277">
        <v>18</v>
      </c>
      <c r="F1346" s="274">
        <v>388800000</v>
      </c>
      <c r="G1346" s="273" t="s">
        <v>494</v>
      </c>
      <c r="H1346" s="275"/>
    </row>
    <row r="1347" spans="1:8">
      <c r="A1347" s="273">
        <v>1352</v>
      </c>
      <c r="B1347" s="273" t="s">
        <v>518</v>
      </c>
      <c r="C1347" s="276">
        <v>38034</v>
      </c>
      <c r="D1347" s="273" t="s">
        <v>509</v>
      </c>
      <c r="E1347" s="277">
        <v>40</v>
      </c>
      <c r="F1347" s="274">
        <v>320000000</v>
      </c>
      <c r="G1347" s="273" t="s">
        <v>494</v>
      </c>
      <c r="H1347" s="275"/>
    </row>
    <row r="1348" spans="1:8">
      <c r="A1348" s="273">
        <v>1353</v>
      </c>
      <c r="B1348" s="273" t="s">
        <v>510</v>
      </c>
      <c r="C1348" s="276">
        <v>38034</v>
      </c>
      <c r="D1348" s="273" t="s">
        <v>519</v>
      </c>
      <c r="E1348" s="277">
        <v>75</v>
      </c>
      <c r="F1348" s="274">
        <v>5625000000</v>
      </c>
      <c r="G1348" s="273" t="s">
        <v>494</v>
      </c>
      <c r="H1348" s="275"/>
    </row>
    <row r="1349" spans="1:8">
      <c r="A1349" s="273">
        <v>1354</v>
      </c>
      <c r="B1349" s="273" t="s">
        <v>516</v>
      </c>
      <c r="C1349" s="276">
        <v>38408</v>
      </c>
      <c r="D1349" s="273" t="s">
        <v>514</v>
      </c>
      <c r="E1349" s="277">
        <v>61</v>
      </c>
      <c r="F1349" s="274">
        <v>744200000</v>
      </c>
      <c r="G1349" s="273" t="s">
        <v>512</v>
      </c>
      <c r="H1349" s="275"/>
    </row>
    <row r="1350" spans="1:8">
      <c r="A1350" s="273">
        <v>1355</v>
      </c>
      <c r="B1350" s="273" t="s">
        <v>513</v>
      </c>
      <c r="C1350" s="276">
        <v>38342</v>
      </c>
      <c r="D1350" s="273" t="s">
        <v>514</v>
      </c>
      <c r="E1350" s="277">
        <v>35</v>
      </c>
      <c r="F1350" s="274">
        <v>245000000</v>
      </c>
      <c r="G1350" s="273" t="s">
        <v>490</v>
      </c>
      <c r="H1350" s="275"/>
    </row>
    <row r="1351" spans="1:8">
      <c r="A1351" s="273">
        <v>1356</v>
      </c>
      <c r="B1351" s="273" t="s">
        <v>523</v>
      </c>
      <c r="C1351" s="276">
        <v>38562</v>
      </c>
      <c r="D1351" s="273" t="s">
        <v>511</v>
      </c>
      <c r="E1351" s="277">
        <v>42</v>
      </c>
      <c r="F1351" s="274">
        <v>2116800000</v>
      </c>
      <c r="G1351" s="273" t="s">
        <v>490</v>
      </c>
      <c r="H1351" s="275"/>
    </row>
    <row r="1352" spans="1:8">
      <c r="A1352" s="273">
        <v>1357</v>
      </c>
      <c r="B1352" s="273" t="s">
        <v>510</v>
      </c>
      <c r="C1352" s="276">
        <v>38309</v>
      </c>
      <c r="D1352" s="273" t="s">
        <v>517</v>
      </c>
      <c r="E1352" s="277">
        <v>47</v>
      </c>
      <c r="F1352" s="274">
        <v>1104500000</v>
      </c>
      <c r="G1352" s="273" t="s">
        <v>494</v>
      </c>
      <c r="H1352" s="275"/>
    </row>
    <row r="1353" spans="1:8">
      <c r="A1353" s="273">
        <v>1358</v>
      </c>
      <c r="B1353" s="273" t="s">
        <v>513</v>
      </c>
      <c r="C1353" s="276">
        <v>38276</v>
      </c>
      <c r="D1353" s="273" t="s">
        <v>519</v>
      </c>
      <c r="E1353" s="277">
        <v>74</v>
      </c>
      <c r="F1353" s="274">
        <v>5476000000</v>
      </c>
      <c r="G1353" s="273" t="s">
        <v>494</v>
      </c>
      <c r="H1353" s="275"/>
    </row>
    <row r="1354" spans="1:8">
      <c r="A1354" s="273">
        <v>1359</v>
      </c>
      <c r="B1354" s="273" t="s">
        <v>513</v>
      </c>
      <c r="C1354" s="276">
        <v>38496</v>
      </c>
      <c r="D1354" s="273" t="s">
        <v>519</v>
      </c>
      <c r="E1354" s="277">
        <v>55</v>
      </c>
      <c r="F1354" s="274">
        <v>3025000000</v>
      </c>
      <c r="G1354" s="273" t="s">
        <v>490</v>
      </c>
      <c r="H1354" s="275"/>
    </row>
    <row r="1355" spans="1:8">
      <c r="A1355" s="273">
        <v>1360</v>
      </c>
      <c r="B1355" s="273" t="s">
        <v>515</v>
      </c>
      <c r="C1355" s="276">
        <v>38617</v>
      </c>
      <c r="D1355" s="273" t="s">
        <v>509</v>
      </c>
      <c r="E1355" s="277">
        <v>87</v>
      </c>
      <c r="F1355" s="274">
        <v>1513800000</v>
      </c>
      <c r="G1355" s="273" t="s">
        <v>490</v>
      </c>
      <c r="H1355" s="275"/>
    </row>
    <row r="1356" spans="1:8">
      <c r="A1356" s="273">
        <v>1361</v>
      </c>
      <c r="B1356" s="273" t="s">
        <v>513</v>
      </c>
      <c r="C1356" s="276">
        <v>38166</v>
      </c>
      <c r="D1356" s="273" t="s">
        <v>511</v>
      </c>
      <c r="E1356" s="277">
        <v>75</v>
      </c>
      <c r="F1356" s="274">
        <v>6750000000</v>
      </c>
      <c r="G1356" s="273" t="s">
        <v>494</v>
      </c>
      <c r="H1356" s="275"/>
    </row>
    <row r="1357" spans="1:8">
      <c r="A1357" s="273">
        <v>1362</v>
      </c>
      <c r="B1357" s="273" t="s">
        <v>520</v>
      </c>
      <c r="C1357" s="276">
        <v>38881</v>
      </c>
      <c r="D1357" s="273" t="s">
        <v>511</v>
      </c>
      <c r="E1357" s="277">
        <v>91</v>
      </c>
      <c r="F1357" s="274">
        <v>9937200000</v>
      </c>
      <c r="G1357" s="273" t="s">
        <v>490</v>
      </c>
      <c r="H1357" s="275"/>
    </row>
    <row r="1358" spans="1:8">
      <c r="A1358" s="273">
        <v>1363</v>
      </c>
      <c r="B1358" s="273" t="s">
        <v>513</v>
      </c>
      <c r="C1358" s="276">
        <v>38705</v>
      </c>
      <c r="D1358" s="273" t="s">
        <v>509</v>
      </c>
      <c r="E1358" s="277">
        <v>79</v>
      </c>
      <c r="F1358" s="274">
        <v>1248200000</v>
      </c>
      <c r="G1358" s="273" t="s">
        <v>494</v>
      </c>
      <c r="H1358" s="275"/>
    </row>
    <row r="1359" spans="1:8">
      <c r="A1359" s="273">
        <v>1364</v>
      </c>
      <c r="B1359" s="273" t="s">
        <v>523</v>
      </c>
      <c r="C1359" s="276">
        <v>38155</v>
      </c>
      <c r="D1359" s="273" t="s">
        <v>519</v>
      </c>
      <c r="E1359" s="277">
        <v>31</v>
      </c>
      <c r="F1359" s="274">
        <v>961000000</v>
      </c>
      <c r="G1359" s="273" t="s">
        <v>512</v>
      </c>
      <c r="H1359" s="275"/>
    </row>
    <row r="1360" spans="1:8">
      <c r="A1360" s="273">
        <v>1365</v>
      </c>
      <c r="B1360" s="273" t="s">
        <v>510</v>
      </c>
      <c r="C1360" s="276">
        <v>38265</v>
      </c>
      <c r="D1360" s="273" t="s">
        <v>517</v>
      </c>
      <c r="E1360" s="277">
        <v>36</v>
      </c>
      <c r="F1360" s="274">
        <v>648000000</v>
      </c>
      <c r="G1360" s="273" t="s">
        <v>512</v>
      </c>
      <c r="H1360" s="275"/>
    </row>
    <row r="1361" spans="1:8">
      <c r="A1361" s="273">
        <v>1366</v>
      </c>
      <c r="B1361" s="273" t="s">
        <v>522</v>
      </c>
      <c r="C1361" s="276">
        <v>38166</v>
      </c>
      <c r="D1361" s="273" t="s">
        <v>519</v>
      </c>
      <c r="E1361" s="277">
        <v>80</v>
      </c>
      <c r="F1361" s="274">
        <v>6400000000</v>
      </c>
      <c r="G1361" s="273" t="s">
        <v>494</v>
      </c>
      <c r="H1361" s="275"/>
    </row>
    <row r="1362" spans="1:8">
      <c r="A1362" s="273">
        <v>1367</v>
      </c>
      <c r="B1362" s="273" t="s">
        <v>508</v>
      </c>
      <c r="C1362" s="276">
        <v>38793</v>
      </c>
      <c r="D1362" s="273" t="s">
        <v>509</v>
      </c>
      <c r="E1362" s="277">
        <v>32</v>
      </c>
      <c r="F1362" s="274">
        <v>204800000</v>
      </c>
      <c r="G1362" s="273" t="s">
        <v>487</v>
      </c>
      <c r="H1362" s="275"/>
    </row>
    <row r="1363" spans="1:8">
      <c r="A1363" s="273">
        <v>1368</v>
      </c>
      <c r="B1363" s="273" t="s">
        <v>515</v>
      </c>
      <c r="C1363" s="276">
        <v>38166</v>
      </c>
      <c r="D1363" s="273" t="s">
        <v>514</v>
      </c>
      <c r="E1363" s="277">
        <v>29</v>
      </c>
      <c r="F1363" s="274">
        <v>168200000</v>
      </c>
      <c r="G1363" s="273" t="s">
        <v>490</v>
      </c>
      <c r="H1363" s="275"/>
    </row>
    <row r="1364" spans="1:8">
      <c r="A1364" s="273">
        <v>1369</v>
      </c>
      <c r="B1364" s="273" t="s">
        <v>510</v>
      </c>
      <c r="C1364" s="276">
        <v>38485</v>
      </c>
      <c r="D1364" s="273" t="s">
        <v>511</v>
      </c>
      <c r="E1364" s="277">
        <v>64</v>
      </c>
      <c r="F1364" s="274">
        <v>4915200000</v>
      </c>
      <c r="G1364" s="273" t="s">
        <v>490</v>
      </c>
      <c r="H1364" s="275"/>
    </row>
    <row r="1365" spans="1:8">
      <c r="A1365" s="273">
        <v>1370</v>
      </c>
      <c r="B1365" s="273" t="s">
        <v>518</v>
      </c>
      <c r="C1365" s="276">
        <v>38056</v>
      </c>
      <c r="D1365" s="273" t="s">
        <v>509</v>
      </c>
      <c r="E1365" s="277">
        <v>27</v>
      </c>
      <c r="F1365" s="274">
        <v>145800000</v>
      </c>
      <c r="G1365" s="273" t="s">
        <v>490</v>
      </c>
      <c r="H1365" s="275"/>
    </row>
    <row r="1366" spans="1:8">
      <c r="A1366" s="273">
        <v>1371</v>
      </c>
      <c r="B1366" s="273" t="s">
        <v>523</v>
      </c>
      <c r="C1366" s="276">
        <v>38254</v>
      </c>
      <c r="D1366" s="273" t="s">
        <v>509</v>
      </c>
      <c r="E1366" s="277">
        <v>36</v>
      </c>
      <c r="F1366" s="274">
        <v>259200000</v>
      </c>
      <c r="G1366" s="273" t="s">
        <v>490</v>
      </c>
      <c r="H1366" s="275"/>
    </row>
    <row r="1367" spans="1:8">
      <c r="A1367" s="273">
        <v>1372</v>
      </c>
      <c r="B1367" s="273" t="s">
        <v>508</v>
      </c>
      <c r="C1367" s="276">
        <v>39057</v>
      </c>
      <c r="D1367" s="273" t="s">
        <v>519</v>
      </c>
      <c r="E1367" s="277">
        <v>36</v>
      </c>
      <c r="F1367" s="274">
        <v>1296000000</v>
      </c>
      <c r="G1367" s="273" t="s">
        <v>490</v>
      </c>
      <c r="H1367" s="275"/>
    </row>
    <row r="1368" spans="1:8">
      <c r="A1368" s="273">
        <v>1373</v>
      </c>
      <c r="B1368" s="273" t="s">
        <v>522</v>
      </c>
      <c r="C1368" s="276">
        <v>39013</v>
      </c>
      <c r="D1368" s="273" t="s">
        <v>519</v>
      </c>
      <c r="E1368" s="277">
        <v>32</v>
      </c>
      <c r="F1368" s="274">
        <v>1024000000</v>
      </c>
      <c r="G1368" s="273" t="s">
        <v>494</v>
      </c>
      <c r="H1368" s="275"/>
    </row>
    <row r="1369" spans="1:8">
      <c r="A1369" s="273">
        <v>1374</v>
      </c>
      <c r="B1369" s="273" t="s">
        <v>518</v>
      </c>
      <c r="C1369" s="276">
        <v>38958</v>
      </c>
      <c r="D1369" s="273" t="s">
        <v>519</v>
      </c>
      <c r="E1369" s="277">
        <v>9</v>
      </c>
      <c r="F1369" s="274">
        <v>81000000</v>
      </c>
      <c r="G1369" s="273" t="s">
        <v>487</v>
      </c>
      <c r="H1369" s="275"/>
    </row>
    <row r="1370" spans="1:8">
      <c r="A1370" s="273">
        <v>1375</v>
      </c>
      <c r="B1370" s="273" t="s">
        <v>515</v>
      </c>
      <c r="C1370" s="276">
        <v>38859</v>
      </c>
      <c r="D1370" s="273" t="s">
        <v>511</v>
      </c>
      <c r="E1370" s="277">
        <v>78</v>
      </c>
      <c r="F1370" s="274">
        <v>7300800000</v>
      </c>
      <c r="G1370" s="273" t="s">
        <v>487</v>
      </c>
      <c r="H1370" s="275"/>
    </row>
    <row r="1371" spans="1:8">
      <c r="A1371" s="273">
        <v>1376</v>
      </c>
      <c r="B1371" s="273" t="s">
        <v>515</v>
      </c>
      <c r="C1371" s="276">
        <v>38375</v>
      </c>
      <c r="D1371" s="273" t="s">
        <v>514</v>
      </c>
      <c r="E1371" s="277">
        <v>55</v>
      </c>
      <c r="F1371" s="274">
        <v>605000000</v>
      </c>
      <c r="G1371" s="273" t="s">
        <v>490</v>
      </c>
      <c r="H1371" s="275"/>
    </row>
    <row r="1372" spans="1:8">
      <c r="A1372" s="273">
        <v>1377</v>
      </c>
      <c r="B1372" s="273" t="s">
        <v>510</v>
      </c>
      <c r="C1372" s="276">
        <v>38221</v>
      </c>
      <c r="D1372" s="273" t="s">
        <v>519</v>
      </c>
      <c r="E1372" s="277">
        <v>79</v>
      </c>
      <c r="F1372" s="274">
        <v>6241000000</v>
      </c>
      <c r="G1372" s="273" t="s">
        <v>494</v>
      </c>
      <c r="H1372" s="275"/>
    </row>
    <row r="1373" spans="1:8">
      <c r="A1373" s="273">
        <v>1378</v>
      </c>
      <c r="B1373" s="273" t="s">
        <v>510</v>
      </c>
      <c r="C1373" s="276">
        <v>37990</v>
      </c>
      <c r="D1373" s="273" t="s">
        <v>517</v>
      </c>
      <c r="E1373" s="277">
        <v>9</v>
      </c>
      <c r="F1373" s="274">
        <v>40500000</v>
      </c>
      <c r="G1373" s="273" t="s">
        <v>494</v>
      </c>
      <c r="H1373" s="275"/>
    </row>
    <row r="1374" spans="1:8">
      <c r="A1374" s="273">
        <v>1379</v>
      </c>
      <c r="B1374" s="273" t="s">
        <v>508</v>
      </c>
      <c r="C1374" s="276">
        <v>39068</v>
      </c>
      <c r="D1374" s="273" t="s">
        <v>511</v>
      </c>
      <c r="E1374" s="277">
        <v>4</v>
      </c>
      <c r="F1374" s="274">
        <v>19200000</v>
      </c>
      <c r="G1374" s="273" t="s">
        <v>490</v>
      </c>
      <c r="H1374" s="275"/>
    </row>
    <row r="1375" spans="1:8">
      <c r="A1375" s="273">
        <v>1380</v>
      </c>
      <c r="B1375" s="273" t="s">
        <v>510</v>
      </c>
      <c r="C1375" s="276">
        <v>38826</v>
      </c>
      <c r="D1375" s="273" t="s">
        <v>519</v>
      </c>
      <c r="E1375" s="277">
        <v>6</v>
      </c>
      <c r="F1375" s="274">
        <v>36000000</v>
      </c>
      <c r="G1375" s="273" t="s">
        <v>512</v>
      </c>
      <c r="H1375" s="275"/>
    </row>
    <row r="1376" spans="1:8">
      <c r="A1376" s="273">
        <v>1381</v>
      </c>
      <c r="B1376" s="273" t="s">
        <v>523</v>
      </c>
      <c r="C1376" s="276">
        <v>38496</v>
      </c>
      <c r="D1376" s="273" t="s">
        <v>517</v>
      </c>
      <c r="E1376" s="277">
        <v>18</v>
      </c>
      <c r="F1376" s="274">
        <v>162000000</v>
      </c>
      <c r="G1376" s="273" t="s">
        <v>512</v>
      </c>
      <c r="H1376" s="275"/>
    </row>
    <row r="1377" spans="1:8">
      <c r="A1377" s="273">
        <v>1382</v>
      </c>
      <c r="B1377" s="273" t="s">
        <v>515</v>
      </c>
      <c r="C1377" s="276">
        <v>38650</v>
      </c>
      <c r="D1377" s="273" t="s">
        <v>517</v>
      </c>
      <c r="E1377" s="277">
        <v>14</v>
      </c>
      <c r="F1377" s="274">
        <v>98000000</v>
      </c>
      <c r="G1377" s="273" t="s">
        <v>490</v>
      </c>
      <c r="H1377" s="275"/>
    </row>
    <row r="1378" spans="1:8">
      <c r="A1378" s="273">
        <v>1383</v>
      </c>
      <c r="B1378" s="273" t="s">
        <v>518</v>
      </c>
      <c r="C1378" s="276">
        <v>38947</v>
      </c>
      <c r="D1378" s="273" t="s">
        <v>509</v>
      </c>
      <c r="E1378" s="277">
        <v>91</v>
      </c>
      <c r="F1378" s="274">
        <v>1656200000</v>
      </c>
      <c r="G1378" s="273" t="s">
        <v>487</v>
      </c>
      <c r="H1378" s="275"/>
    </row>
    <row r="1379" spans="1:8">
      <c r="A1379" s="273">
        <v>1384</v>
      </c>
      <c r="B1379" s="273" t="s">
        <v>515</v>
      </c>
      <c r="C1379" s="276">
        <v>38694</v>
      </c>
      <c r="D1379" s="273" t="s">
        <v>517</v>
      </c>
      <c r="E1379" s="277">
        <v>74</v>
      </c>
      <c r="F1379" s="274">
        <v>2738000000</v>
      </c>
      <c r="G1379" s="273" t="s">
        <v>494</v>
      </c>
      <c r="H1379" s="275"/>
    </row>
    <row r="1380" spans="1:8">
      <c r="A1380" s="273">
        <v>1385</v>
      </c>
      <c r="B1380" s="273" t="s">
        <v>508</v>
      </c>
      <c r="C1380" s="276">
        <v>38199</v>
      </c>
      <c r="D1380" s="273" t="s">
        <v>509</v>
      </c>
      <c r="E1380" s="277">
        <v>47</v>
      </c>
      <c r="F1380" s="274">
        <v>441800000</v>
      </c>
      <c r="G1380" s="273" t="s">
        <v>490</v>
      </c>
      <c r="H1380" s="275"/>
    </row>
    <row r="1381" spans="1:8">
      <c r="A1381" s="273">
        <v>1386</v>
      </c>
      <c r="B1381" s="273" t="s">
        <v>516</v>
      </c>
      <c r="C1381" s="276">
        <v>39024</v>
      </c>
      <c r="D1381" s="273" t="s">
        <v>511</v>
      </c>
      <c r="E1381" s="277">
        <v>28</v>
      </c>
      <c r="F1381" s="274">
        <v>940800000</v>
      </c>
      <c r="G1381" s="273" t="s">
        <v>494</v>
      </c>
      <c r="H1381" s="275"/>
    </row>
    <row r="1382" spans="1:8">
      <c r="A1382" s="273">
        <v>1387</v>
      </c>
      <c r="B1382" s="273" t="s">
        <v>516</v>
      </c>
      <c r="C1382" s="276">
        <v>38980</v>
      </c>
      <c r="D1382" s="273" t="s">
        <v>517</v>
      </c>
      <c r="E1382" s="277">
        <v>21</v>
      </c>
      <c r="F1382" s="274">
        <v>220500000</v>
      </c>
      <c r="G1382" s="273" t="s">
        <v>490</v>
      </c>
      <c r="H1382" s="275"/>
    </row>
    <row r="1383" spans="1:8">
      <c r="A1383" s="273">
        <v>1388</v>
      </c>
      <c r="B1383" s="273" t="s">
        <v>518</v>
      </c>
      <c r="C1383" s="276">
        <v>38441</v>
      </c>
      <c r="D1383" s="273" t="s">
        <v>511</v>
      </c>
      <c r="E1383" s="277">
        <v>52</v>
      </c>
      <c r="F1383" s="274">
        <v>3244800000</v>
      </c>
      <c r="G1383" s="273" t="s">
        <v>494</v>
      </c>
      <c r="H1383" s="275"/>
    </row>
    <row r="1384" spans="1:8">
      <c r="A1384" s="273">
        <v>1389</v>
      </c>
      <c r="B1384" s="273" t="s">
        <v>515</v>
      </c>
      <c r="C1384" s="276">
        <v>38166</v>
      </c>
      <c r="D1384" s="273" t="s">
        <v>514</v>
      </c>
      <c r="E1384" s="277">
        <v>33</v>
      </c>
      <c r="F1384" s="274">
        <v>217800000</v>
      </c>
      <c r="G1384" s="273" t="s">
        <v>494</v>
      </c>
      <c r="H1384" s="275"/>
    </row>
    <row r="1385" spans="1:8">
      <c r="A1385" s="273">
        <v>1390</v>
      </c>
      <c r="B1385" s="273" t="s">
        <v>516</v>
      </c>
      <c r="C1385" s="276">
        <v>38023</v>
      </c>
      <c r="D1385" s="273" t="s">
        <v>519</v>
      </c>
      <c r="E1385" s="277">
        <v>-7</v>
      </c>
      <c r="F1385" s="274">
        <v>49000000</v>
      </c>
      <c r="G1385" s="273" t="s">
        <v>487</v>
      </c>
      <c r="H1385" s="275"/>
    </row>
    <row r="1386" spans="1:8">
      <c r="A1386" s="273">
        <v>1391</v>
      </c>
      <c r="B1386" s="273" t="s">
        <v>518</v>
      </c>
      <c r="C1386" s="276">
        <v>38078</v>
      </c>
      <c r="D1386" s="273" t="s">
        <v>509</v>
      </c>
      <c r="E1386" s="277">
        <v>12</v>
      </c>
      <c r="F1386" s="274">
        <v>28800000</v>
      </c>
      <c r="G1386" s="273" t="s">
        <v>494</v>
      </c>
      <c r="H1386" s="275"/>
    </row>
    <row r="1387" spans="1:8">
      <c r="A1387" s="273">
        <v>1392</v>
      </c>
      <c r="B1387" s="273" t="s">
        <v>515</v>
      </c>
      <c r="C1387" s="276">
        <v>38045</v>
      </c>
      <c r="D1387" s="273" t="s">
        <v>517</v>
      </c>
      <c r="E1387" s="277">
        <v>1</v>
      </c>
      <c r="F1387" s="274">
        <v>500000</v>
      </c>
      <c r="G1387" s="273" t="s">
        <v>494</v>
      </c>
      <c r="H1387" s="275"/>
    </row>
    <row r="1388" spans="1:8">
      <c r="A1388" s="273">
        <v>1393</v>
      </c>
      <c r="B1388" s="273" t="s">
        <v>508</v>
      </c>
      <c r="C1388" s="276">
        <v>38012</v>
      </c>
      <c r="D1388" s="273" t="s">
        <v>519</v>
      </c>
      <c r="E1388" s="277">
        <v>56</v>
      </c>
      <c r="F1388" s="274">
        <v>3136000000</v>
      </c>
      <c r="G1388" s="273" t="s">
        <v>494</v>
      </c>
      <c r="H1388" s="275"/>
    </row>
    <row r="1389" spans="1:8">
      <c r="A1389" s="273">
        <v>1394</v>
      </c>
      <c r="B1389" s="273" t="s">
        <v>518</v>
      </c>
      <c r="C1389" s="276">
        <v>38529</v>
      </c>
      <c r="D1389" s="273" t="s">
        <v>511</v>
      </c>
      <c r="E1389" s="277">
        <v>34</v>
      </c>
      <c r="F1389" s="274">
        <v>1387200000</v>
      </c>
      <c r="G1389" s="273" t="s">
        <v>494</v>
      </c>
      <c r="H1389" s="275"/>
    </row>
    <row r="1390" spans="1:8">
      <c r="A1390" s="273">
        <v>1395</v>
      </c>
      <c r="B1390" s="273" t="s">
        <v>523</v>
      </c>
      <c r="C1390" s="276">
        <v>38408</v>
      </c>
      <c r="D1390" s="273" t="s">
        <v>511</v>
      </c>
      <c r="E1390" s="277">
        <v>83</v>
      </c>
      <c r="F1390" s="274">
        <v>8266800000</v>
      </c>
      <c r="G1390" s="273" t="s">
        <v>512</v>
      </c>
      <c r="H1390" s="275"/>
    </row>
    <row r="1391" spans="1:8">
      <c r="A1391" s="273">
        <v>1396</v>
      </c>
      <c r="B1391" s="273" t="s">
        <v>516</v>
      </c>
      <c r="C1391" s="276">
        <v>38430</v>
      </c>
      <c r="D1391" s="273" t="s">
        <v>517</v>
      </c>
      <c r="E1391" s="277">
        <v>-4</v>
      </c>
      <c r="F1391" s="274">
        <v>8000000</v>
      </c>
      <c r="G1391" s="273" t="s">
        <v>494</v>
      </c>
      <c r="H1391" s="275"/>
    </row>
    <row r="1392" spans="1:8">
      <c r="A1392" s="273">
        <v>1397</v>
      </c>
      <c r="B1392" s="273" t="s">
        <v>518</v>
      </c>
      <c r="C1392" s="276">
        <v>38386</v>
      </c>
      <c r="D1392" s="273" t="s">
        <v>511</v>
      </c>
      <c r="E1392" s="277">
        <v>9</v>
      </c>
      <c r="F1392" s="274">
        <v>97200000</v>
      </c>
      <c r="G1392" s="273" t="s">
        <v>494</v>
      </c>
      <c r="H1392" s="275"/>
    </row>
    <row r="1393" spans="1:8">
      <c r="A1393" s="273">
        <v>1398</v>
      </c>
      <c r="B1393" s="273" t="s">
        <v>510</v>
      </c>
      <c r="C1393" s="276">
        <v>38122</v>
      </c>
      <c r="D1393" s="273" t="s">
        <v>517</v>
      </c>
      <c r="E1393" s="277">
        <v>64</v>
      </c>
      <c r="F1393" s="274">
        <v>2048000000</v>
      </c>
      <c r="G1393" s="273" t="s">
        <v>490</v>
      </c>
      <c r="H1393" s="275"/>
    </row>
    <row r="1394" spans="1:8">
      <c r="A1394" s="273">
        <v>1399</v>
      </c>
      <c r="B1394" s="273" t="s">
        <v>523</v>
      </c>
      <c r="C1394" s="276">
        <v>38122</v>
      </c>
      <c r="D1394" s="273" t="s">
        <v>509</v>
      </c>
      <c r="E1394" s="277">
        <v>13</v>
      </c>
      <c r="F1394" s="274">
        <v>33800000</v>
      </c>
      <c r="G1394" s="273" t="s">
        <v>494</v>
      </c>
      <c r="H1394" s="275"/>
    </row>
    <row r="1395" spans="1:8">
      <c r="A1395" s="273">
        <v>1400</v>
      </c>
      <c r="B1395" s="273" t="s">
        <v>515</v>
      </c>
      <c r="C1395" s="276">
        <v>38100</v>
      </c>
      <c r="D1395" s="273" t="s">
        <v>509</v>
      </c>
      <c r="E1395" s="277">
        <v>9</v>
      </c>
      <c r="F1395" s="274">
        <v>16200000</v>
      </c>
      <c r="G1395" s="273" t="s">
        <v>494</v>
      </c>
      <c r="H1395" s="275"/>
    </row>
    <row r="1396" spans="1:8">
      <c r="A1396" s="273">
        <v>1401</v>
      </c>
      <c r="B1396" s="273" t="s">
        <v>520</v>
      </c>
      <c r="C1396" s="276">
        <v>38980</v>
      </c>
      <c r="D1396" s="273" t="s">
        <v>509</v>
      </c>
      <c r="E1396" s="277">
        <v>6</v>
      </c>
      <c r="F1396" s="274">
        <v>7200000</v>
      </c>
      <c r="G1396" s="273" t="s">
        <v>490</v>
      </c>
      <c r="H1396" s="275"/>
    </row>
    <row r="1397" spans="1:8">
      <c r="A1397" s="273">
        <v>1402</v>
      </c>
      <c r="B1397" s="273" t="s">
        <v>513</v>
      </c>
      <c r="C1397" s="276">
        <v>38859</v>
      </c>
      <c r="D1397" s="273" t="s">
        <v>511</v>
      </c>
      <c r="E1397" s="277">
        <v>55</v>
      </c>
      <c r="F1397" s="274">
        <v>3630000000</v>
      </c>
      <c r="G1397" s="273" t="s">
        <v>512</v>
      </c>
      <c r="H1397" s="275"/>
    </row>
    <row r="1398" spans="1:8">
      <c r="A1398" s="273">
        <v>1403</v>
      </c>
      <c r="B1398" s="273" t="s">
        <v>522</v>
      </c>
      <c r="C1398" s="276">
        <v>38870</v>
      </c>
      <c r="D1398" s="273" t="s">
        <v>514</v>
      </c>
      <c r="E1398" s="277">
        <v>64</v>
      </c>
      <c r="F1398" s="274">
        <v>819200000</v>
      </c>
      <c r="G1398" s="273" t="s">
        <v>494</v>
      </c>
      <c r="H1398" s="275"/>
    </row>
    <row r="1399" spans="1:8">
      <c r="A1399" s="273">
        <v>1404</v>
      </c>
      <c r="B1399" s="273" t="s">
        <v>508</v>
      </c>
      <c r="C1399" s="276">
        <v>38518</v>
      </c>
      <c r="D1399" s="273" t="s">
        <v>509</v>
      </c>
      <c r="E1399" s="277">
        <v>27</v>
      </c>
      <c r="F1399" s="274">
        <v>145800000</v>
      </c>
      <c r="G1399" s="273" t="s">
        <v>487</v>
      </c>
      <c r="H1399" s="275"/>
    </row>
    <row r="1400" spans="1:8">
      <c r="A1400" s="273">
        <v>1405</v>
      </c>
      <c r="B1400" s="273" t="s">
        <v>522</v>
      </c>
      <c r="C1400" s="276">
        <v>38276</v>
      </c>
      <c r="D1400" s="273" t="s">
        <v>509</v>
      </c>
      <c r="E1400" s="277">
        <v>4</v>
      </c>
      <c r="F1400" s="274">
        <v>3200000</v>
      </c>
      <c r="G1400" s="273" t="s">
        <v>490</v>
      </c>
      <c r="H1400" s="275"/>
    </row>
    <row r="1401" spans="1:8">
      <c r="A1401" s="273">
        <v>1406</v>
      </c>
      <c r="B1401" s="273" t="s">
        <v>523</v>
      </c>
      <c r="C1401" s="276">
        <v>38661</v>
      </c>
      <c r="D1401" s="273" t="s">
        <v>509</v>
      </c>
      <c r="E1401" s="277">
        <v>17</v>
      </c>
      <c r="F1401" s="274">
        <v>57800000</v>
      </c>
      <c r="G1401" s="273" t="s">
        <v>512</v>
      </c>
      <c r="H1401" s="275"/>
    </row>
    <row r="1402" spans="1:8">
      <c r="A1402" s="273">
        <v>1407</v>
      </c>
      <c r="B1402" s="273" t="s">
        <v>513</v>
      </c>
      <c r="C1402" s="276">
        <v>38947</v>
      </c>
      <c r="D1402" s="273" t="s">
        <v>509</v>
      </c>
      <c r="E1402" s="277">
        <v>24</v>
      </c>
      <c r="F1402" s="274">
        <v>115200000</v>
      </c>
      <c r="G1402" s="273" t="s">
        <v>487</v>
      </c>
      <c r="H1402" s="275"/>
    </row>
    <row r="1403" spans="1:8">
      <c r="A1403" s="273">
        <v>1408</v>
      </c>
      <c r="B1403" s="273" t="s">
        <v>520</v>
      </c>
      <c r="C1403" s="276">
        <v>38694</v>
      </c>
      <c r="D1403" s="273" t="s">
        <v>509</v>
      </c>
      <c r="E1403" s="277">
        <v>87</v>
      </c>
      <c r="F1403" s="274">
        <v>1513800000</v>
      </c>
      <c r="G1403" s="273" t="s">
        <v>490</v>
      </c>
      <c r="H1403" s="275"/>
    </row>
    <row r="1404" spans="1:8">
      <c r="A1404" s="273">
        <v>1409</v>
      </c>
      <c r="B1404" s="273" t="s">
        <v>515</v>
      </c>
      <c r="C1404" s="276">
        <v>38309</v>
      </c>
      <c r="D1404" s="273" t="s">
        <v>519</v>
      </c>
      <c r="E1404" s="277">
        <v>10</v>
      </c>
      <c r="F1404" s="274">
        <v>100000000</v>
      </c>
      <c r="G1404" s="273" t="s">
        <v>487</v>
      </c>
      <c r="H1404" s="275"/>
    </row>
    <row r="1405" spans="1:8">
      <c r="A1405" s="273">
        <v>1410</v>
      </c>
      <c r="B1405" s="273" t="s">
        <v>518</v>
      </c>
      <c r="C1405" s="276">
        <v>38276</v>
      </c>
      <c r="D1405" s="273" t="s">
        <v>519</v>
      </c>
      <c r="E1405" s="277">
        <v>0</v>
      </c>
      <c r="F1405" s="274">
        <v>0</v>
      </c>
      <c r="G1405" s="273" t="s">
        <v>512</v>
      </c>
      <c r="H1405" s="275"/>
    </row>
    <row r="1406" spans="1:8">
      <c r="A1406" s="273">
        <v>1411</v>
      </c>
      <c r="B1406" s="273" t="s">
        <v>518</v>
      </c>
      <c r="C1406" s="276">
        <v>38375</v>
      </c>
      <c r="D1406" s="273" t="s">
        <v>509</v>
      </c>
      <c r="E1406" s="277">
        <v>73</v>
      </c>
      <c r="F1406" s="274">
        <v>1065800000</v>
      </c>
      <c r="G1406" s="273" t="s">
        <v>512</v>
      </c>
      <c r="H1406" s="275"/>
    </row>
    <row r="1407" spans="1:8">
      <c r="A1407" s="273">
        <v>1412</v>
      </c>
      <c r="B1407" s="273" t="s">
        <v>510</v>
      </c>
      <c r="C1407" s="276">
        <v>38067</v>
      </c>
      <c r="D1407" s="273" t="s">
        <v>509</v>
      </c>
      <c r="E1407" s="277">
        <v>66</v>
      </c>
      <c r="F1407" s="274">
        <v>871200000</v>
      </c>
      <c r="G1407" s="273" t="s">
        <v>512</v>
      </c>
      <c r="H1407" s="275"/>
    </row>
    <row r="1408" spans="1:8">
      <c r="A1408" s="273">
        <v>1413</v>
      </c>
      <c r="B1408" s="273" t="s">
        <v>508</v>
      </c>
      <c r="C1408" s="276">
        <v>38947</v>
      </c>
      <c r="D1408" s="273" t="s">
        <v>509</v>
      </c>
      <c r="E1408" s="277">
        <v>70</v>
      </c>
      <c r="F1408" s="274">
        <v>980000000</v>
      </c>
      <c r="G1408" s="273" t="s">
        <v>490</v>
      </c>
      <c r="H1408" s="275"/>
    </row>
    <row r="1409" spans="1:8">
      <c r="A1409" s="273">
        <v>1414</v>
      </c>
      <c r="B1409" s="273" t="s">
        <v>515</v>
      </c>
      <c r="C1409" s="276">
        <v>38331</v>
      </c>
      <c r="D1409" s="273" t="s">
        <v>511</v>
      </c>
      <c r="E1409" s="277">
        <v>78</v>
      </c>
      <c r="F1409" s="274">
        <v>7300800000</v>
      </c>
      <c r="G1409" s="273" t="s">
        <v>487</v>
      </c>
      <c r="H1409" s="275"/>
    </row>
    <row r="1410" spans="1:8">
      <c r="A1410" s="273">
        <v>1415</v>
      </c>
      <c r="B1410" s="273" t="s">
        <v>522</v>
      </c>
      <c r="C1410" s="276">
        <v>38661</v>
      </c>
      <c r="D1410" s="273" t="s">
        <v>519</v>
      </c>
      <c r="E1410" s="277">
        <v>22</v>
      </c>
      <c r="F1410" s="274">
        <v>484000000</v>
      </c>
      <c r="G1410" s="273" t="s">
        <v>487</v>
      </c>
      <c r="H1410" s="275"/>
    </row>
    <row r="1411" spans="1:8">
      <c r="A1411" s="273">
        <v>1416</v>
      </c>
      <c r="B1411" s="273" t="s">
        <v>520</v>
      </c>
      <c r="C1411" s="276">
        <v>38265</v>
      </c>
      <c r="D1411" s="273" t="s">
        <v>519</v>
      </c>
      <c r="E1411" s="277">
        <v>21</v>
      </c>
      <c r="F1411" s="274">
        <v>441000000</v>
      </c>
      <c r="G1411" s="273" t="s">
        <v>494</v>
      </c>
      <c r="H1411" s="275"/>
    </row>
    <row r="1412" spans="1:8">
      <c r="A1412" s="273">
        <v>1417</v>
      </c>
      <c r="B1412" s="273" t="s">
        <v>508</v>
      </c>
      <c r="C1412" s="276">
        <v>38276</v>
      </c>
      <c r="D1412" s="273" t="s">
        <v>509</v>
      </c>
      <c r="E1412" s="277">
        <v>8</v>
      </c>
      <c r="F1412" s="274">
        <v>12800000</v>
      </c>
      <c r="G1412" s="273" t="s">
        <v>487</v>
      </c>
      <c r="H1412" s="275"/>
    </row>
    <row r="1413" spans="1:8">
      <c r="A1413" s="273">
        <v>1418</v>
      </c>
      <c r="B1413" s="273" t="s">
        <v>513</v>
      </c>
      <c r="C1413" s="276">
        <v>38034</v>
      </c>
      <c r="D1413" s="273" t="s">
        <v>519</v>
      </c>
      <c r="E1413" s="277">
        <v>62</v>
      </c>
      <c r="F1413" s="274">
        <v>3844000000</v>
      </c>
      <c r="G1413" s="273" t="s">
        <v>490</v>
      </c>
      <c r="H1413" s="275"/>
    </row>
    <row r="1414" spans="1:8">
      <c r="A1414" s="273">
        <v>1419</v>
      </c>
      <c r="B1414" s="273" t="s">
        <v>516</v>
      </c>
      <c r="C1414" s="276">
        <v>38848</v>
      </c>
      <c r="D1414" s="273" t="s">
        <v>519</v>
      </c>
      <c r="E1414" s="277">
        <v>81</v>
      </c>
      <c r="F1414" s="274">
        <v>6561000000</v>
      </c>
      <c r="G1414" s="273" t="s">
        <v>487</v>
      </c>
      <c r="H1414" s="275"/>
    </row>
    <row r="1415" spans="1:8">
      <c r="A1415" s="273">
        <v>1420</v>
      </c>
      <c r="B1415" s="273" t="s">
        <v>515</v>
      </c>
      <c r="C1415" s="276">
        <v>38342</v>
      </c>
      <c r="D1415" s="273" t="s">
        <v>509</v>
      </c>
      <c r="E1415" s="277">
        <v>72</v>
      </c>
      <c r="F1415" s="274">
        <v>1036800000</v>
      </c>
      <c r="G1415" s="273" t="s">
        <v>487</v>
      </c>
      <c r="H1415" s="275"/>
    </row>
    <row r="1416" spans="1:8">
      <c r="A1416" s="273">
        <v>1421</v>
      </c>
      <c r="B1416" s="273" t="s">
        <v>510</v>
      </c>
      <c r="C1416" s="276">
        <v>39002</v>
      </c>
      <c r="D1416" s="273" t="s">
        <v>517</v>
      </c>
      <c r="E1416" s="277">
        <v>13</v>
      </c>
      <c r="F1416" s="274">
        <v>84500000</v>
      </c>
      <c r="G1416" s="273" t="s">
        <v>490</v>
      </c>
      <c r="H1416" s="275"/>
    </row>
    <row r="1417" spans="1:8">
      <c r="A1417" s="273">
        <v>1422</v>
      </c>
      <c r="B1417" s="273" t="s">
        <v>508</v>
      </c>
      <c r="C1417" s="276">
        <v>38595</v>
      </c>
      <c r="D1417" s="273" t="s">
        <v>514</v>
      </c>
      <c r="E1417" s="277">
        <v>52</v>
      </c>
      <c r="F1417" s="274">
        <v>540800000</v>
      </c>
      <c r="G1417" s="273" t="s">
        <v>494</v>
      </c>
      <c r="H1417" s="275"/>
    </row>
    <row r="1418" spans="1:8">
      <c r="A1418" s="273">
        <v>1423</v>
      </c>
      <c r="B1418" s="273" t="s">
        <v>518</v>
      </c>
      <c r="C1418" s="276">
        <v>38738</v>
      </c>
      <c r="D1418" s="273" t="s">
        <v>517</v>
      </c>
      <c r="E1418" s="277">
        <v>49</v>
      </c>
      <c r="F1418" s="274">
        <v>1200500000</v>
      </c>
      <c r="G1418" s="273" t="s">
        <v>490</v>
      </c>
      <c r="H1418" s="275"/>
    </row>
    <row r="1419" spans="1:8">
      <c r="A1419" s="273">
        <v>1424</v>
      </c>
      <c r="B1419" s="273" t="s">
        <v>518</v>
      </c>
      <c r="C1419" s="276">
        <v>38067</v>
      </c>
      <c r="D1419" s="273" t="s">
        <v>517</v>
      </c>
      <c r="E1419" s="277">
        <v>82</v>
      </c>
      <c r="F1419" s="274">
        <v>3362000000</v>
      </c>
      <c r="G1419" s="273" t="s">
        <v>494</v>
      </c>
      <c r="H1419" s="275"/>
    </row>
    <row r="1420" spans="1:8">
      <c r="A1420" s="273">
        <v>1425</v>
      </c>
      <c r="B1420" s="273" t="s">
        <v>515</v>
      </c>
      <c r="C1420" s="276">
        <v>38815</v>
      </c>
      <c r="D1420" s="273" t="s">
        <v>517</v>
      </c>
      <c r="E1420" s="277">
        <v>5</v>
      </c>
      <c r="F1420" s="274">
        <v>12500000</v>
      </c>
      <c r="G1420" s="273" t="s">
        <v>512</v>
      </c>
      <c r="H1420" s="275"/>
    </row>
    <row r="1421" spans="1:8">
      <c r="A1421" s="273">
        <v>1426</v>
      </c>
      <c r="B1421" s="273" t="s">
        <v>522</v>
      </c>
      <c r="C1421" s="276">
        <v>38617</v>
      </c>
      <c r="D1421" s="273" t="s">
        <v>519</v>
      </c>
      <c r="E1421" s="277">
        <v>45</v>
      </c>
      <c r="F1421" s="274">
        <v>2025000000</v>
      </c>
      <c r="G1421" s="273" t="s">
        <v>490</v>
      </c>
      <c r="H1421" s="275"/>
    </row>
    <row r="1422" spans="1:8">
      <c r="A1422" s="273">
        <v>1427</v>
      </c>
      <c r="B1422" s="273" t="s">
        <v>520</v>
      </c>
      <c r="C1422" s="276">
        <v>38694</v>
      </c>
      <c r="D1422" s="273" t="s">
        <v>519</v>
      </c>
      <c r="E1422" s="277">
        <v>-10</v>
      </c>
      <c r="F1422" s="274">
        <v>100000000</v>
      </c>
      <c r="G1422" s="273" t="s">
        <v>512</v>
      </c>
      <c r="H1422" s="275"/>
    </row>
    <row r="1423" spans="1:8">
      <c r="A1423" s="273">
        <v>1428</v>
      </c>
      <c r="B1423" s="273" t="s">
        <v>513</v>
      </c>
      <c r="C1423" s="276">
        <v>39057</v>
      </c>
      <c r="D1423" s="273" t="s">
        <v>517</v>
      </c>
      <c r="E1423" s="277">
        <v>53</v>
      </c>
      <c r="F1423" s="274">
        <v>1404500000</v>
      </c>
      <c r="G1423" s="273" t="s">
        <v>512</v>
      </c>
      <c r="H1423" s="275"/>
    </row>
    <row r="1424" spans="1:8">
      <c r="A1424" s="273">
        <v>1429</v>
      </c>
      <c r="B1424" s="273" t="s">
        <v>510</v>
      </c>
      <c r="C1424" s="276">
        <v>38441</v>
      </c>
      <c r="D1424" s="273" t="s">
        <v>514</v>
      </c>
      <c r="E1424" s="277">
        <v>24</v>
      </c>
      <c r="F1424" s="274">
        <v>115200000</v>
      </c>
      <c r="G1424" s="273" t="s">
        <v>487</v>
      </c>
      <c r="H1424" s="275"/>
    </row>
    <row r="1425" spans="1:8">
      <c r="A1425" s="273">
        <v>1430</v>
      </c>
      <c r="B1425" s="273" t="s">
        <v>518</v>
      </c>
      <c r="C1425" s="276">
        <v>38914</v>
      </c>
      <c r="D1425" s="273" t="s">
        <v>509</v>
      </c>
      <c r="E1425" s="277">
        <v>27</v>
      </c>
      <c r="F1425" s="274">
        <v>145800000</v>
      </c>
      <c r="G1425" s="273" t="s">
        <v>512</v>
      </c>
      <c r="H1425" s="275"/>
    </row>
    <row r="1426" spans="1:8">
      <c r="A1426" s="273">
        <v>1431</v>
      </c>
      <c r="B1426" s="273" t="s">
        <v>522</v>
      </c>
      <c r="C1426" s="276">
        <v>38837</v>
      </c>
      <c r="D1426" s="273" t="s">
        <v>511</v>
      </c>
      <c r="E1426" s="277">
        <v>52</v>
      </c>
      <c r="F1426" s="274">
        <v>3244800000</v>
      </c>
      <c r="G1426" s="273" t="s">
        <v>490</v>
      </c>
      <c r="H1426" s="275"/>
    </row>
    <row r="1427" spans="1:8">
      <c r="A1427" s="273">
        <v>1432</v>
      </c>
      <c r="B1427" s="273" t="s">
        <v>515</v>
      </c>
      <c r="C1427" s="276">
        <v>39013</v>
      </c>
      <c r="D1427" s="273" t="s">
        <v>511</v>
      </c>
      <c r="E1427" s="277">
        <v>0</v>
      </c>
      <c r="F1427" s="274">
        <v>0</v>
      </c>
      <c r="G1427" s="273" t="s">
        <v>487</v>
      </c>
      <c r="H1427" s="275"/>
    </row>
    <row r="1428" spans="1:8">
      <c r="A1428" s="273">
        <v>1433</v>
      </c>
      <c r="B1428" s="273" t="s">
        <v>518</v>
      </c>
      <c r="C1428" s="276">
        <v>38155</v>
      </c>
      <c r="D1428" s="273" t="s">
        <v>519</v>
      </c>
      <c r="E1428" s="277">
        <v>92</v>
      </c>
      <c r="F1428" s="274">
        <v>8464000000</v>
      </c>
      <c r="G1428" s="273" t="s">
        <v>487</v>
      </c>
      <c r="H1428" s="275"/>
    </row>
    <row r="1429" spans="1:8">
      <c r="A1429" s="273">
        <v>1434</v>
      </c>
      <c r="B1429" s="273" t="s">
        <v>520</v>
      </c>
      <c r="C1429" s="276">
        <v>39013</v>
      </c>
      <c r="D1429" s="273" t="s">
        <v>519</v>
      </c>
      <c r="E1429" s="277">
        <v>22</v>
      </c>
      <c r="F1429" s="274">
        <v>484000000</v>
      </c>
      <c r="G1429" s="273" t="s">
        <v>487</v>
      </c>
      <c r="H1429" s="275"/>
    </row>
    <row r="1430" spans="1:8">
      <c r="A1430" s="273">
        <v>1435</v>
      </c>
      <c r="B1430" s="273" t="s">
        <v>523</v>
      </c>
      <c r="C1430" s="276">
        <v>38837</v>
      </c>
      <c r="D1430" s="273" t="s">
        <v>517</v>
      </c>
      <c r="E1430" s="277">
        <v>67</v>
      </c>
      <c r="F1430" s="274">
        <v>2244500000</v>
      </c>
      <c r="G1430" s="273" t="s">
        <v>490</v>
      </c>
      <c r="H1430" s="275"/>
    </row>
    <row r="1431" spans="1:8">
      <c r="A1431" s="273">
        <v>1436</v>
      </c>
      <c r="B1431" s="273" t="s">
        <v>515</v>
      </c>
      <c r="C1431" s="276">
        <v>38639</v>
      </c>
      <c r="D1431" s="273" t="s">
        <v>519</v>
      </c>
      <c r="E1431" s="277">
        <v>7</v>
      </c>
      <c r="F1431" s="274">
        <v>49000000</v>
      </c>
      <c r="G1431" s="273" t="s">
        <v>490</v>
      </c>
      <c r="H1431" s="275"/>
    </row>
    <row r="1432" spans="1:8">
      <c r="A1432" s="273">
        <v>1437</v>
      </c>
      <c r="B1432" s="273" t="s">
        <v>523</v>
      </c>
      <c r="C1432" s="276">
        <v>38122</v>
      </c>
      <c r="D1432" s="273" t="s">
        <v>517</v>
      </c>
      <c r="E1432" s="277">
        <v>-10</v>
      </c>
      <c r="F1432" s="274">
        <v>50000000</v>
      </c>
      <c r="G1432" s="273" t="s">
        <v>494</v>
      </c>
      <c r="H1432" s="275"/>
    </row>
    <row r="1433" spans="1:8">
      <c r="A1433" s="273">
        <v>1438</v>
      </c>
      <c r="B1433" s="273" t="s">
        <v>516</v>
      </c>
      <c r="C1433" s="276">
        <v>38947</v>
      </c>
      <c r="D1433" s="273" t="s">
        <v>519</v>
      </c>
      <c r="E1433" s="277">
        <v>10</v>
      </c>
      <c r="F1433" s="274">
        <v>100000000</v>
      </c>
      <c r="G1433" s="273" t="s">
        <v>512</v>
      </c>
      <c r="H1433" s="275"/>
    </row>
    <row r="1434" spans="1:8">
      <c r="A1434" s="273">
        <v>1439</v>
      </c>
      <c r="B1434" s="273" t="s">
        <v>518</v>
      </c>
      <c r="C1434" s="276">
        <v>38529</v>
      </c>
      <c r="D1434" s="273" t="s">
        <v>511</v>
      </c>
      <c r="E1434" s="277">
        <v>15</v>
      </c>
      <c r="F1434" s="274">
        <v>270000000</v>
      </c>
      <c r="G1434" s="273" t="s">
        <v>512</v>
      </c>
      <c r="H1434" s="275"/>
    </row>
    <row r="1435" spans="1:8">
      <c r="A1435" s="273">
        <v>1440</v>
      </c>
      <c r="B1435" s="273" t="s">
        <v>513</v>
      </c>
      <c r="C1435" s="276">
        <v>38529</v>
      </c>
      <c r="D1435" s="273" t="s">
        <v>514</v>
      </c>
      <c r="E1435" s="277">
        <v>0</v>
      </c>
      <c r="F1435" s="274">
        <v>0</v>
      </c>
      <c r="G1435" s="273" t="s">
        <v>494</v>
      </c>
      <c r="H1435" s="275"/>
    </row>
    <row r="1436" spans="1:8">
      <c r="A1436" s="273">
        <v>1441</v>
      </c>
      <c r="B1436" s="273" t="s">
        <v>515</v>
      </c>
      <c r="C1436" s="276">
        <v>38793</v>
      </c>
      <c r="D1436" s="273" t="s">
        <v>511</v>
      </c>
      <c r="E1436" s="277">
        <v>93</v>
      </c>
      <c r="F1436" s="274">
        <v>10378800000</v>
      </c>
      <c r="G1436" s="273" t="s">
        <v>487</v>
      </c>
      <c r="H1436" s="275"/>
    </row>
    <row r="1437" spans="1:8">
      <c r="A1437" s="273">
        <v>1442</v>
      </c>
      <c r="B1437" s="273" t="s">
        <v>510</v>
      </c>
      <c r="C1437" s="276">
        <v>38738</v>
      </c>
      <c r="D1437" s="273" t="s">
        <v>511</v>
      </c>
      <c r="E1437" s="277">
        <v>57</v>
      </c>
      <c r="F1437" s="274">
        <v>3898800000</v>
      </c>
      <c r="G1437" s="273" t="s">
        <v>490</v>
      </c>
      <c r="H1437" s="275"/>
    </row>
    <row r="1438" spans="1:8">
      <c r="A1438" s="273">
        <v>1443</v>
      </c>
      <c r="B1438" s="273" t="s">
        <v>518</v>
      </c>
      <c r="C1438" s="276">
        <v>38254</v>
      </c>
      <c r="D1438" s="273" t="s">
        <v>509</v>
      </c>
      <c r="E1438" s="277">
        <v>69</v>
      </c>
      <c r="F1438" s="274">
        <v>952200000</v>
      </c>
      <c r="G1438" s="273" t="s">
        <v>490</v>
      </c>
      <c r="H1438" s="275"/>
    </row>
    <row r="1439" spans="1:8">
      <c r="A1439" s="273">
        <v>1444</v>
      </c>
      <c r="B1439" s="273" t="s">
        <v>523</v>
      </c>
      <c r="C1439" s="276">
        <v>38716</v>
      </c>
      <c r="D1439" s="273" t="s">
        <v>511</v>
      </c>
      <c r="E1439" s="277">
        <v>53</v>
      </c>
      <c r="F1439" s="274">
        <v>3370800000</v>
      </c>
      <c r="G1439" s="273" t="s">
        <v>494</v>
      </c>
      <c r="H1439" s="275"/>
    </row>
    <row r="1440" spans="1:8">
      <c r="A1440" s="273">
        <v>1445</v>
      </c>
      <c r="B1440" s="273" t="s">
        <v>513</v>
      </c>
      <c r="C1440" s="276">
        <v>39013</v>
      </c>
      <c r="D1440" s="273" t="s">
        <v>514</v>
      </c>
      <c r="E1440" s="277">
        <v>67</v>
      </c>
      <c r="F1440" s="274">
        <v>897800000</v>
      </c>
      <c r="G1440" s="273" t="s">
        <v>494</v>
      </c>
      <c r="H1440" s="275"/>
    </row>
    <row r="1441" spans="1:8">
      <c r="A1441" s="273">
        <v>1446</v>
      </c>
      <c r="B1441" s="273" t="s">
        <v>523</v>
      </c>
      <c r="C1441" s="276">
        <v>38078</v>
      </c>
      <c r="D1441" s="273" t="s">
        <v>517</v>
      </c>
      <c r="E1441" s="277">
        <v>23</v>
      </c>
      <c r="F1441" s="274">
        <v>264500000</v>
      </c>
      <c r="G1441" s="273" t="s">
        <v>487</v>
      </c>
      <c r="H1441" s="275"/>
    </row>
    <row r="1442" spans="1:8">
      <c r="A1442" s="273">
        <v>1447</v>
      </c>
      <c r="B1442" s="273" t="s">
        <v>516</v>
      </c>
      <c r="C1442" s="276">
        <v>38155</v>
      </c>
      <c r="D1442" s="273" t="s">
        <v>519</v>
      </c>
      <c r="E1442" s="277">
        <v>43</v>
      </c>
      <c r="F1442" s="274">
        <v>1849000000</v>
      </c>
      <c r="G1442" s="273" t="s">
        <v>490</v>
      </c>
      <c r="H1442" s="275"/>
    </row>
    <row r="1443" spans="1:8">
      <c r="A1443" s="273">
        <v>1448</v>
      </c>
      <c r="B1443" s="273" t="s">
        <v>522</v>
      </c>
      <c r="C1443" s="276">
        <v>39013</v>
      </c>
      <c r="D1443" s="273" t="s">
        <v>509</v>
      </c>
      <c r="E1443" s="277">
        <v>69</v>
      </c>
      <c r="F1443" s="274">
        <v>952200000</v>
      </c>
      <c r="G1443" s="273" t="s">
        <v>490</v>
      </c>
      <c r="H1443" s="275"/>
    </row>
    <row r="1444" spans="1:8">
      <c r="A1444" s="273">
        <v>1449</v>
      </c>
      <c r="B1444" s="273" t="s">
        <v>510</v>
      </c>
      <c r="C1444" s="276">
        <v>38991</v>
      </c>
      <c r="D1444" s="273" t="s">
        <v>514</v>
      </c>
      <c r="E1444" s="277">
        <v>45</v>
      </c>
      <c r="F1444" s="274">
        <v>405000000</v>
      </c>
      <c r="G1444" s="273" t="s">
        <v>512</v>
      </c>
      <c r="H1444" s="275"/>
    </row>
    <row r="1445" spans="1:8">
      <c r="A1445" s="273">
        <v>1450</v>
      </c>
      <c r="B1445" s="273" t="s">
        <v>515</v>
      </c>
      <c r="C1445" s="276">
        <v>38661</v>
      </c>
      <c r="D1445" s="273" t="s">
        <v>517</v>
      </c>
      <c r="E1445" s="277">
        <v>70</v>
      </c>
      <c r="F1445" s="274">
        <v>2450000000</v>
      </c>
      <c r="G1445" s="273" t="s">
        <v>490</v>
      </c>
      <c r="H1445" s="275"/>
    </row>
    <row r="1446" spans="1:8">
      <c r="A1446" s="273">
        <v>1451</v>
      </c>
      <c r="B1446" s="273" t="s">
        <v>516</v>
      </c>
      <c r="C1446" s="276">
        <v>39013</v>
      </c>
      <c r="D1446" s="273" t="s">
        <v>519</v>
      </c>
      <c r="E1446" s="277">
        <v>91</v>
      </c>
      <c r="F1446" s="274">
        <v>8281000000</v>
      </c>
      <c r="G1446" s="273" t="s">
        <v>487</v>
      </c>
      <c r="H1446" s="275"/>
    </row>
    <row r="1447" spans="1:8">
      <c r="A1447" s="273">
        <v>1452</v>
      </c>
      <c r="B1447" s="273" t="s">
        <v>520</v>
      </c>
      <c r="C1447" s="276">
        <v>39068</v>
      </c>
      <c r="D1447" s="273" t="s">
        <v>519</v>
      </c>
      <c r="E1447" s="277">
        <v>33</v>
      </c>
      <c r="F1447" s="274">
        <v>1089000000</v>
      </c>
      <c r="G1447" s="273" t="s">
        <v>512</v>
      </c>
      <c r="H1447" s="275"/>
    </row>
    <row r="1448" spans="1:8">
      <c r="A1448" s="273">
        <v>1453</v>
      </c>
      <c r="B1448" s="273" t="s">
        <v>516</v>
      </c>
      <c r="C1448" s="276">
        <v>38936</v>
      </c>
      <c r="D1448" s="273" t="s">
        <v>511</v>
      </c>
      <c r="E1448" s="277">
        <v>90</v>
      </c>
      <c r="F1448" s="274">
        <v>9720000000</v>
      </c>
      <c r="G1448" s="273" t="s">
        <v>512</v>
      </c>
      <c r="H1448" s="275"/>
    </row>
    <row r="1449" spans="1:8">
      <c r="A1449" s="273">
        <v>1454</v>
      </c>
      <c r="B1449" s="273" t="s">
        <v>516</v>
      </c>
      <c r="C1449" s="276">
        <v>38342</v>
      </c>
      <c r="D1449" s="273" t="s">
        <v>519</v>
      </c>
      <c r="E1449" s="277">
        <v>17</v>
      </c>
      <c r="F1449" s="274">
        <v>289000000</v>
      </c>
      <c r="G1449" s="273" t="s">
        <v>487</v>
      </c>
      <c r="H1449" s="275"/>
    </row>
    <row r="1450" spans="1:8">
      <c r="A1450" s="273">
        <v>1455</v>
      </c>
      <c r="B1450" s="273" t="s">
        <v>515</v>
      </c>
      <c r="C1450" s="276">
        <v>38199</v>
      </c>
      <c r="D1450" s="273" t="s">
        <v>517</v>
      </c>
      <c r="E1450" s="277">
        <v>-7</v>
      </c>
      <c r="F1450" s="274">
        <v>24500000</v>
      </c>
      <c r="G1450" s="273" t="s">
        <v>487</v>
      </c>
      <c r="H1450" s="275"/>
    </row>
    <row r="1451" spans="1:8">
      <c r="A1451" s="273">
        <v>1456</v>
      </c>
      <c r="B1451" s="273" t="s">
        <v>513</v>
      </c>
      <c r="C1451" s="276">
        <v>38232</v>
      </c>
      <c r="D1451" s="273" t="s">
        <v>519</v>
      </c>
      <c r="E1451" s="277">
        <v>21</v>
      </c>
      <c r="F1451" s="274">
        <v>441000000</v>
      </c>
      <c r="G1451" s="273" t="s">
        <v>490</v>
      </c>
      <c r="H1451" s="275"/>
    </row>
    <row r="1452" spans="1:8">
      <c r="A1452" s="273">
        <v>1457</v>
      </c>
      <c r="B1452" s="273" t="s">
        <v>522</v>
      </c>
      <c r="C1452" s="276">
        <v>38573</v>
      </c>
      <c r="D1452" s="273" t="s">
        <v>511</v>
      </c>
      <c r="E1452" s="277">
        <v>14</v>
      </c>
      <c r="F1452" s="274">
        <v>235200000</v>
      </c>
      <c r="G1452" s="273" t="s">
        <v>512</v>
      </c>
      <c r="H1452" s="275"/>
    </row>
    <row r="1453" spans="1:8">
      <c r="A1453" s="273">
        <v>1458</v>
      </c>
      <c r="B1453" s="273" t="s">
        <v>515</v>
      </c>
      <c r="C1453" s="276">
        <v>38826</v>
      </c>
      <c r="D1453" s="273" t="s">
        <v>514</v>
      </c>
      <c r="E1453" s="277">
        <v>84</v>
      </c>
      <c r="F1453" s="274">
        <v>1411200000</v>
      </c>
      <c r="G1453" s="273" t="s">
        <v>487</v>
      </c>
      <c r="H1453" s="275"/>
    </row>
    <row r="1454" spans="1:8">
      <c r="A1454" s="273">
        <v>1459</v>
      </c>
      <c r="B1454" s="273" t="s">
        <v>518</v>
      </c>
      <c r="C1454" s="276">
        <v>38738</v>
      </c>
      <c r="D1454" s="273" t="s">
        <v>514</v>
      </c>
      <c r="E1454" s="277">
        <v>92</v>
      </c>
      <c r="F1454" s="274">
        <v>1692800000</v>
      </c>
      <c r="G1454" s="273" t="s">
        <v>490</v>
      </c>
      <c r="H1454" s="275"/>
    </row>
    <row r="1455" spans="1:8">
      <c r="A1455" s="273">
        <v>1460</v>
      </c>
      <c r="B1455" s="273" t="s">
        <v>515</v>
      </c>
      <c r="C1455" s="276">
        <v>39013</v>
      </c>
      <c r="D1455" s="273" t="s">
        <v>509</v>
      </c>
      <c r="E1455" s="277">
        <v>-1</v>
      </c>
      <c r="F1455" s="274">
        <v>200000</v>
      </c>
      <c r="G1455" s="273" t="s">
        <v>490</v>
      </c>
      <c r="H1455" s="275"/>
    </row>
    <row r="1456" spans="1:8">
      <c r="A1456" s="273">
        <v>1461</v>
      </c>
      <c r="B1456" s="273" t="s">
        <v>515</v>
      </c>
      <c r="C1456" s="276">
        <v>38485</v>
      </c>
      <c r="D1456" s="273" t="s">
        <v>509</v>
      </c>
      <c r="E1456" s="277">
        <v>73</v>
      </c>
      <c r="F1456" s="274">
        <v>1065800000</v>
      </c>
      <c r="G1456" s="273" t="s">
        <v>494</v>
      </c>
      <c r="H1456" s="275"/>
    </row>
    <row r="1457" spans="1:8">
      <c r="A1457" s="273">
        <v>1462</v>
      </c>
      <c r="B1457" s="273" t="s">
        <v>523</v>
      </c>
      <c r="C1457" s="276">
        <v>38727</v>
      </c>
      <c r="D1457" s="273" t="s">
        <v>511</v>
      </c>
      <c r="E1457" s="277">
        <v>48</v>
      </c>
      <c r="F1457" s="274">
        <v>2764800000</v>
      </c>
      <c r="G1457" s="273" t="s">
        <v>487</v>
      </c>
      <c r="H1457" s="275"/>
    </row>
    <row r="1458" spans="1:8">
      <c r="A1458" s="273">
        <v>1463</v>
      </c>
      <c r="B1458" s="273" t="s">
        <v>523</v>
      </c>
      <c r="C1458" s="276">
        <v>38331</v>
      </c>
      <c r="D1458" s="273" t="s">
        <v>517</v>
      </c>
      <c r="E1458" s="277">
        <v>72</v>
      </c>
      <c r="F1458" s="274">
        <v>2592000000</v>
      </c>
      <c r="G1458" s="273" t="s">
        <v>494</v>
      </c>
      <c r="H1458" s="275"/>
    </row>
    <row r="1459" spans="1:8">
      <c r="A1459" s="273">
        <v>1464</v>
      </c>
      <c r="B1459" s="273" t="s">
        <v>508</v>
      </c>
      <c r="C1459" s="276">
        <v>38903</v>
      </c>
      <c r="D1459" s="273" t="s">
        <v>511</v>
      </c>
      <c r="E1459" s="277">
        <v>42</v>
      </c>
      <c r="F1459" s="274">
        <v>2116800000</v>
      </c>
      <c r="G1459" s="273" t="s">
        <v>487</v>
      </c>
      <c r="H1459" s="275"/>
    </row>
    <row r="1460" spans="1:8">
      <c r="A1460" s="273">
        <v>1465</v>
      </c>
      <c r="B1460" s="273" t="s">
        <v>515</v>
      </c>
      <c r="C1460" s="276">
        <v>38342</v>
      </c>
      <c r="D1460" s="273" t="s">
        <v>511</v>
      </c>
      <c r="E1460" s="277">
        <v>80</v>
      </c>
      <c r="F1460" s="274">
        <v>7680000000</v>
      </c>
      <c r="G1460" s="273" t="s">
        <v>490</v>
      </c>
      <c r="H1460" s="275"/>
    </row>
    <row r="1461" spans="1:8">
      <c r="A1461" s="273">
        <v>1466</v>
      </c>
      <c r="B1461" s="273" t="s">
        <v>515</v>
      </c>
      <c r="C1461" s="276">
        <v>38595</v>
      </c>
      <c r="D1461" s="273" t="s">
        <v>511</v>
      </c>
      <c r="E1461" s="277">
        <v>56</v>
      </c>
      <c r="F1461" s="274">
        <v>3763200000</v>
      </c>
      <c r="G1461" s="273" t="s">
        <v>494</v>
      </c>
      <c r="H1461" s="275"/>
    </row>
    <row r="1462" spans="1:8">
      <c r="A1462" s="273">
        <v>1467</v>
      </c>
      <c r="B1462" s="273" t="s">
        <v>522</v>
      </c>
      <c r="C1462" s="276">
        <v>38012</v>
      </c>
      <c r="D1462" s="273" t="s">
        <v>519</v>
      </c>
      <c r="E1462" s="277">
        <v>46</v>
      </c>
      <c r="F1462" s="274">
        <v>2116000000</v>
      </c>
      <c r="G1462" s="273" t="s">
        <v>487</v>
      </c>
      <c r="H1462" s="275"/>
    </row>
    <row r="1463" spans="1:8">
      <c r="A1463" s="273">
        <v>1468</v>
      </c>
      <c r="B1463" s="273" t="s">
        <v>508</v>
      </c>
      <c r="C1463" s="276">
        <v>38870</v>
      </c>
      <c r="D1463" s="273" t="s">
        <v>517</v>
      </c>
      <c r="E1463" s="277">
        <v>45</v>
      </c>
      <c r="F1463" s="274">
        <v>1012500000</v>
      </c>
      <c r="G1463" s="273" t="s">
        <v>490</v>
      </c>
      <c r="H1463" s="275"/>
    </row>
    <row r="1464" spans="1:8">
      <c r="A1464" s="273">
        <v>1469</v>
      </c>
      <c r="B1464" s="273" t="s">
        <v>513</v>
      </c>
      <c r="C1464" s="276">
        <v>38507</v>
      </c>
      <c r="D1464" s="273" t="s">
        <v>511</v>
      </c>
      <c r="E1464" s="277">
        <v>53</v>
      </c>
      <c r="F1464" s="274">
        <v>3370800000</v>
      </c>
      <c r="G1464" s="273" t="s">
        <v>487</v>
      </c>
      <c r="H1464" s="275"/>
    </row>
    <row r="1465" spans="1:8">
      <c r="A1465" s="273">
        <v>1470</v>
      </c>
      <c r="B1465" s="273" t="s">
        <v>513</v>
      </c>
      <c r="C1465" s="276">
        <v>38628</v>
      </c>
      <c r="D1465" s="273" t="s">
        <v>517</v>
      </c>
      <c r="E1465" s="277">
        <v>51</v>
      </c>
      <c r="F1465" s="274">
        <v>1300500000</v>
      </c>
      <c r="G1465" s="273" t="s">
        <v>490</v>
      </c>
      <c r="H1465" s="275"/>
    </row>
    <row r="1466" spans="1:8">
      <c r="A1466" s="273">
        <v>1471</v>
      </c>
      <c r="B1466" s="273" t="s">
        <v>518</v>
      </c>
      <c r="C1466" s="276">
        <v>38705</v>
      </c>
      <c r="D1466" s="273" t="s">
        <v>519</v>
      </c>
      <c r="E1466" s="277">
        <v>64</v>
      </c>
      <c r="F1466" s="274">
        <v>4096000000</v>
      </c>
      <c r="G1466" s="273" t="s">
        <v>487</v>
      </c>
      <c r="H1466" s="275"/>
    </row>
    <row r="1467" spans="1:8">
      <c r="A1467" s="273">
        <v>1472</v>
      </c>
      <c r="B1467" s="273" t="s">
        <v>508</v>
      </c>
      <c r="C1467" s="276">
        <v>38298</v>
      </c>
      <c r="D1467" s="273" t="s">
        <v>517</v>
      </c>
      <c r="E1467" s="277">
        <v>15</v>
      </c>
      <c r="F1467" s="274">
        <v>112500000</v>
      </c>
      <c r="G1467" s="273" t="s">
        <v>490</v>
      </c>
      <c r="H1467" s="275"/>
    </row>
    <row r="1468" spans="1:8">
      <c r="A1468" s="273">
        <v>1473</v>
      </c>
      <c r="B1468" s="273" t="s">
        <v>515</v>
      </c>
      <c r="C1468" s="276">
        <v>38078</v>
      </c>
      <c r="D1468" s="273" t="s">
        <v>514</v>
      </c>
      <c r="E1468" s="277">
        <v>33</v>
      </c>
      <c r="F1468" s="274">
        <v>217800000</v>
      </c>
      <c r="G1468" s="273" t="s">
        <v>487</v>
      </c>
      <c r="H1468" s="275"/>
    </row>
    <row r="1469" spans="1:8">
      <c r="A1469" s="273">
        <v>1474</v>
      </c>
      <c r="B1469" s="273" t="s">
        <v>520</v>
      </c>
      <c r="C1469" s="276">
        <v>38848</v>
      </c>
      <c r="D1469" s="273" t="s">
        <v>517</v>
      </c>
      <c r="E1469" s="277">
        <v>31</v>
      </c>
      <c r="F1469" s="274">
        <v>480500000</v>
      </c>
      <c r="G1469" s="273" t="s">
        <v>490</v>
      </c>
      <c r="H1469" s="275"/>
    </row>
    <row r="1470" spans="1:8">
      <c r="A1470" s="273">
        <v>1475</v>
      </c>
      <c r="B1470" s="273" t="s">
        <v>513</v>
      </c>
      <c r="C1470" s="276">
        <v>38705</v>
      </c>
      <c r="D1470" s="273" t="s">
        <v>514</v>
      </c>
      <c r="E1470" s="277">
        <v>51</v>
      </c>
      <c r="F1470" s="274">
        <v>520200000</v>
      </c>
      <c r="G1470" s="273" t="s">
        <v>487</v>
      </c>
      <c r="H1470" s="275"/>
    </row>
    <row r="1471" spans="1:8">
      <c r="A1471" s="273">
        <v>1476</v>
      </c>
      <c r="B1471" s="273" t="s">
        <v>518</v>
      </c>
      <c r="C1471" s="276">
        <v>38947</v>
      </c>
      <c r="D1471" s="273" t="s">
        <v>511</v>
      </c>
      <c r="E1471" s="277">
        <v>-7</v>
      </c>
      <c r="F1471" s="274">
        <v>58800000</v>
      </c>
      <c r="G1471" s="273" t="s">
        <v>487</v>
      </c>
      <c r="H1471" s="275"/>
    </row>
    <row r="1472" spans="1:8">
      <c r="A1472" s="273">
        <v>1477</v>
      </c>
      <c r="B1472" s="273" t="s">
        <v>513</v>
      </c>
      <c r="C1472" s="276">
        <v>38485</v>
      </c>
      <c r="D1472" s="273" t="s">
        <v>517</v>
      </c>
      <c r="E1472" s="277">
        <v>37</v>
      </c>
      <c r="F1472" s="274">
        <v>684500000</v>
      </c>
      <c r="G1472" s="273" t="s">
        <v>487</v>
      </c>
      <c r="H1472" s="275"/>
    </row>
    <row r="1473" spans="1:8">
      <c r="A1473" s="273">
        <v>1478</v>
      </c>
      <c r="B1473" s="273" t="s">
        <v>508</v>
      </c>
      <c r="C1473" s="276">
        <v>38518</v>
      </c>
      <c r="D1473" s="273" t="s">
        <v>511</v>
      </c>
      <c r="E1473" s="277">
        <v>43</v>
      </c>
      <c r="F1473" s="274">
        <v>2218800000</v>
      </c>
      <c r="G1473" s="273" t="s">
        <v>494</v>
      </c>
      <c r="H1473" s="275"/>
    </row>
    <row r="1474" spans="1:8">
      <c r="A1474" s="273">
        <v>1479</v>
      </c>
      <c r="B1474" s="273" t="s">
        <v>523</v>
      </c>
      <c r="C1474" s="276">
        <v>38859</v>
      </c>
      <c r="D1474" s="273" t="s">
        <v>519</v>
      </c>
      <c r="E1474" s="277">
        <v>63</v>
      </c>
      <c r="F1474" s="274">
        <v>3969000000</v>
      </c>
      <c r="G1474" s="273" t="s">
        <v>494</v>
      </c>
      <c r="H1474" s="275"/>
    </row>
    <row r="1475" spans="1:8">
      <c r="A1475" s="273">
        <v>1480</v>
      </c>
      <c r="B1475" s="273" t="s">
        <v>516</v>
      </c>
      <c r="C1475" s="276">
        <v>38177</v>
      </c>
      <c r="D1475" s="273" t="s">
        <v>517</v>
      </c>
      <c r="E1475" s="277">
        <v>29</v>
      </c>
      <c r="F1475" s="274">
        <v>420500000</v>
      </c>
      <c r="G1475" s="273" t="s">
        <v>490</v>
      </c>
      <c r="H1475" s="275"/>
    </row>
    <row r="1476" spans="1:8">
      <c r="A1476" s="273">
        <v>1481</v>
      </c>
      <c r="B1476" s="273" t="s">
        <v>523</v>
      </c>
      <c r="C1476" s="276">
        <v>38694</v>
      </c>
      <c r="D1476" s="273" t="s">
        <v>519</v>
      </c>
      <c r="E1476" s="277">
        <v>20</v>
      </c>
      <c r="F1476" s="274">
        <v>400000000</v>
      </c>
      <c r="G1476" s="273" t="s">
        <v>512</v>
      </c>
      <c r="H1476" s="275"/>
    </row>
    <row r="1477" spans="1:8">
      <c r="A1477" s="273">
        <v>1482</v>
      </c>
      <c r="B1477" s="273" t="s">
        <v>520</v>
      </c>
      <c r="C1477" s="276">
        <v>38804</v>
      </c>
      <c r="D1477" s="273" t="s">
        <v>517</v>
      </c>
      <c r="E1477" s="277">
        <v>48</v>
      </c>
      <c r="F1477" s="274">
        <v>1152000000</v>
      </c>
      <c r="G1477" s="273" t="s">
        <v>490</v>
      </c>
      <c r="H1477" s="275"/>
    </row>
    <row r="1478" spans="1:8">
      <c r="A1478" s="273">
        <v>1483</v>
      </c>
      <c r="B1478" s="273" t="s">
        <v>508</v>
      </c>
      <c r="C1478" s="276">
        <v>38562</v>
      </c>
      <c r="D1478" s="273" t="s">
        <v>517</v>
      </c>
      <c r="E1478" s="277">
        <v>94</v>
      </c>
      <c r="F1478" s="274">
        <v>4418000000</v>
      </c>
      <c r="G1478" s="273" t="s">
        <v>512</v>
      </c>
      <c r="H1478" s="275"/>
    </row>
    <row r="1479" spans="1:8">
      <c r="A1479" s="273">
        <v>1484</v>
      </c>
      <c r="B1479" s="273" t="s">
        <v>508</v>
      </c>
      <c r="C1479" s="276">
        <v>38969</v>
      </c>
      <c r="D1479" s="273" t="s">
        <v>511</v>
      </c>
      <c r="E1479" s="277">
        <v>41</v>
      </c>
      <c r="F1479" s="274">
        <v>2017200000</v>
      </c>
      <c r="G1479" s="273" t="s">
        <v>512</v>
      </c>
      <c r="H1479" s="275"/>
    </row>
    <row r="1480" spans="1:8">
      <c r="A1480" s="273">
        <v>1485</v>
      </c>
      <c r="B1480" s="273" t="s">
        <v>508</v>
      </c>
      <c r="C1480" s="276">
        <v>38375</v>
      </c>
      <c r="D1480" s="273" t="s">
        <v>517</v>
      </c>
      <c r="E1480" s="277">
        <v>45</v>
      </c>
      <c r="F1480" s="274">
        <v>1012500000</v>
      </c>
      <c r="G1480" s="273" t="s">
        <v>494</v>
      </c>
      <c r="H1480" s="275"/>
    </row>
    <row r="1481" spans="1:8">
      <c r="A1481" s="273">
        <v>1486</v>
      </c>
      <c r="B1481" s="273" t="s">
        <v>522</v>
      </c>
      <c r="C1481" s="276">
        <v>38485</v>
      </c>
      <c r="D1481" s="273" t="s">
        <v>509</v>
      </c>
      <c r="E1481" s="277">
        <v>69</v>
      </c>
      <c r="F1481" s="274">
        <v>952200000</v>
      </c>
      <c r="G1481" s="273" t="s">
        <v>490</v>
      </c>
      <c r="H1481" s="275"/>
    </row>
    <row r="1482" spans="1:8">
      <c r="A1482" s="273">
        <v>1487</v>
      </c>
      <c r="B1482" s="273" t="s">
        <v>513</v>
      </c>
      <c r="C1482" s="276">
        <v>38078</v>
      </c>
      <c r="D1482" s="273" t="s">
        <v>519</v>
      </c>
      <c r="E1482" s="277">
        <v>48</v>
      </c>
      <c r="F1482" s="274">
        <v>2304000000</v>
      </c>
      <c r="G1482" s="273" t="s">
        <v>494</v>
      </c>
      <c r="H1482" s="275"/>
    </row>
    <row r="1483" spans="1:8">
      <c r="A1483" s="273">
        <v>1488</v>
      </c>
      <c r="B1483" s="273" t="s">
        <v>518</v>
      </c>
      <c r="C1483" s="276">
        <v>38375</v>
      </c>
      <c r="D1483" s="273" t="s">
        <v>519</v>
      </c>
      <c r="E1483" s="277">
        <v>38</v>
      </c>
      <c r="F1483" s="274">
        <v>1444000000</v>
      </c>
      <c r="G1483" s="273" t="s">
        <v>490</v>
      </c>
      <c r="H1483" s="275"/>
    </row>
    <row r="1484" spans="1:8">
      <c r="A1484" s="273">
        <v>1489</v>
      </c>
      <c r="B1484" s="273" t="s">
        <v>508</v>
      </c>
      <c r="C1484" s="276">
        <v>38738</v>
      </c>
      <c r="D1484" s="273" t="s">
        <v>509</v>
      </c>
      <c r="E1484" s="277">
        <v>49</v>
      </c>
      <c r="F1484" s="274">
        <v>480200000</v>
      </c>
      <c r="G1484" s="273" t="s">
        <v>494</v>
      </c>
      <c r="H1484" s="275"/>
    </row>
    <row r="1485" spans="1:8">
      <c r="A1485" s="273">
        <v>1490</v>
      </c>
      <c r="B1485" s="273" t="s">
        <v>516</v>
      </c>
      <c r="C1485" s="276">
        <v>38232</v>
      </c>
      <c r="D1485" s="273" t="s">
        <v>511</v>
      </c>
      <c r="E1485" s="277">
        <v>79</v>
      </c>
      <c r="F1485" s="274">
        <v>7489200000</v>
      </c>
      <c r="G1485" s="273" t="s">
        <v>490</v>
      </c>
      <c r="H1485" s="275"/>
    </row>
    <row r="1486" spans="1:8">
      <c r="A1486" s="273">
        <v>1491</v>
      </c>
      <c r="B1486" s="273" t="s">
        <v>513</v>
      </c>
      <c r="C1486" s="276">
        <v>38551</v>
      </c>
      <c r="D1486" s="273" t="s">
        <v>511</v>
      </c>
      <c r="E1486" s="277">
        <v>93</v>
      </c>
      <c r="F1486" s="274">
        <v>10378800000</v>
      </c>
      <c r="G1486" s="273" t="s">
        <v>494</v>
      </c>
      <c r="H1486" s="275"/>
    </row>
    <row r="1487" spans="1:8">
      <c r="A1487" s="273">
        <v>1492</v>
      </c>
      <c r="B1487" s="273" t="s">
        <v>516</v>
      </c>
      <c r="C1487" s="276">
        <v>38342</v>
      </c>
      <c r="D1487" s="273" t="s">
        <v>511</v>
      </c>
      <c r="E1487" s="277">
        <v>67</v>
      </c>
      <c r="F1487" s="274">
        <v>5386800000</v>
      </c>
      <c r="G1487" s="273" t="s">
        <v>490</v>
      </c>
      <c r="H1487" s="275"/>
    </row>
    <row r="1488" spans="1:8">
      <c r="A1488" s="273">
        <v>1493</v>
      </c>
      <c r="B1488" s="273" t="s">
        <v>508</v>
      </c>
      <c r="C1488" s="276">
        <v>38859</v>
      </c>
      <c r="D1488" s="273" t="s">
        <v>511</v>
      </c>
      <c r="E1488" s="277">
        <v>13</v>
      </c>
      <c r="F1488" s="274">
        <v>202800000</v>
      </c>
      <c r="G1488" s="273" t="s">
        <v>487</v>
      </c>
      <c r="H1488" s="275"/>
    </row>
    <row r="1489" spans="1:8">
      <c r="A1489" s="273">
        <v>1494</v>
      </c>
      <c r="B1489" s="273" t="s">
        <v>513</v>
      </c>
      <c r="C1489" s="276">
        <v>38639</v>
      </c>
      <c r="D1489" s="273" t="s">
        <v>509</v>
      </c>
      <c r="E1489" s="277">
        <v>71</v>
      </c>
      <c r="F1489" s="274">
        <v>1008200000</v>
      </c>
      <c r="G1489" s="273" t="s">
        <v>490</v>
      </c>
      <c r="H1489" s="275"/>
    </row>
    <row r="1490" spans="1:8">
      <c r="A1490" s="273">
        <v>1495</v>
      </c>
      <c r="B1490" s="273" t="s">
        <v>508</v>
      </c>
      <c r="C1490" s="276">
        <v>39013</v>
      </c>
      <c r="D1490" s="273" t="s">
        <v>511</v>
      </c>
      <c r="E1490" s="277">
        <v>15</v>
      </c>
      <c r="F1490" s="274">
        <v>270000000</v>
      </c>
      <c r="G1490" s="273" t="s">
        <v>490</v>
      </c>
      <c r="H1490" s="275"/>
    </row>
    <row r="1491" spans="1:8">
      <c r="A1491" s="273">
        <v>1496</v>
      </c>
      <c r="B1491" s="273" t="s">
        <v>515</v>
      </c>
      <c r="C1491" s="276">
        <v>38606</v>
      </c>
      <c r="D1491" s="273" t="s">
        <v>517</v>
      </c>
      <c r="E1491" s="277">
        <v>89</v>
      </c>
      <c r="F1491" s="274">
        <v>3960500000</v>
      </c>
      <c r="G1491" s="273" t="s">
        <v>494</v>
      </c>
      <c r="H1491" s="275"/>
    </row>
    <row r="1492" spans="1:8">
      <c r="A1492" s="273">
        <v>1497</v>
      </c>
      <c r="B1492" s="273" t="s">
        <v>515</v>
      </c>
      <c r="C1492" s="276">
        <v>38650</v>
      </c>
      <c r="D1492" s="273" t="s">
        <v>519</v>
      </c>
      <c r="E1492" s="277">
        <v>65</v>
      </c>
      <c r="F1492" s="274">
        <v>4225000000</v>
      </c>
      <c r="G1492" s="273" t="s">
        <v>512</v>
      </c>
      <c r="H1492" s="275"/>
    </row>
    <row r="1493" spans="1:8">
      <c r="A1493" s="273">
        <v>1498</v>
      </c>
      <c r="B1493" s="273" t="s">
        <v>515</v>
      </c>
      <c r="C1493" s="276">
        <v>38342</v>
      </c>
      <c r="D1493" s="273" t="s">
        <v>517</v>
      </c>
      <c r="E1493" s="277">
        <v>16</v>
      </c>
      <c r="F1493" s="274">
        <v>128000000</v>
      </c>
      <c r="G1493" s="273" t="s">
        <v>512</v>
      </c>
      <c r="H1493" s="275"/>
    </row>
    <row r="1494" spans="1:8">
      <c r="A1494" s="273">
        <v>1499</v>
      </c>
      <c r="B1494" s="273" t="s">
        <v>508</v>
      </c>
      <c r="C1494" s="276">
        <v>38870</v>
      </c>
      <c r="D1494" s="273" t="s">
        <v>509</v>
      </c>
      <c r="E1494" s="277">
        <v>48</v>
      </c>
      <c r="F1494" s="274">
        <v>460800000</v>
      </c>
      <c r="G1494" s="273" t="s">
        <v>487</v>
      </c>
      <c r="H1494" s="275"/>
    </row>
    <row r="1495" spans="1:8">
      <c r="A1495" s="273">
        <v>1500</v>
      </c>
      <c r="B1495" s="273" t="s">
        <v>510</v>
      </c>
      <c r="C1495" s="276">
        <v>38595</v>
      </c>
      <c r="D1495" s="273" t="s">
        <v>517</v>
      </c>
      <c r="E1495" s="277">
        <v>78</v>
      </c>
      <c r="F1495" s="274">
        <v>3042000000</v>
      </c>
      <c r="G1495" s="273" t="s">
        <v>512</v>
      </c>
      <c r="H1495" s="275"/>
    </row>
    <row r="1496" spans="1:8">
      <c r="A1496" s="273">
        <v>1501</v>
      </c>
      <c r="B1496" s="273" t="s">
        <v>523</v>
      </c>
      <c r="C1496" s="276">
        <v>38012</v>
      </c>
      <c r="D1496" s="273" t="s">
        <v>509</v>
      </c>
      <c r="E1496" s="277">
        <v>5</v>
      </c>
      <c r="F1496" s="274">
        <v>5000000</v>
      </c>
      <c r="G1496" s="273" t="s">
        <v>490</v>
      </c>
      <c r="H1496" s="275"/>
    </row>
    <row r="1497" spans="1:8">
      <c r="A1497" s="273">
        <v>1502</v>
      </c>
      <c r="B1497" s="273" t="s">
        <v>520</v>
      </c>
      <c r="C1497" s="276">
        <v>38727</v>
      </c>
      <c r="D1497" s="273" t="s">
        <v>509</v>
      </c>
      <c r="E1497" s="277">
        <v>33</v>
      </c>
      <c r="F1497" s="274">
        <v>217800000</v>
      </c>
      <c r="G1497" s="273" t="s">
        <v>490</v>
      </c>
      <c r="H1497" s="275"/>
    </row>
    <row r="1498" spans="1:8">
      <c r="A1498" s="273">
        <v>1503</v>
      </c>
      <c r="B1498" s="273" t="s">
        <v>513</v>
      </c>
      <c r="C1498" s="276">
        <v>38804</v>
      </c>
      <c r="D1498" s="273" t="s">
        <v>511</v>
      </c>
      <c r="E1498" s="277">
        <v>73</v>
      </c>
      <c r="F1498" s="274">
        <v>6394800000</v>
      </c>
      <c r="G1498" s="273" t="s">
        <v>512</v>
      </c>
      <c r="H1498" s="275"/>
    </row>
    <row r="1499" spans="1:8">
      <c r="A1499" s="273">
        <v>1504</v>
      </c>
      <c r="B1499" s="273" t="s">
        <v>508</v>
      </c>
      <c r="C1499" s="276">
        <v>38188</v>
      </c>
      <c r="D1499" s="273" t="s">
        <v>519</v>
      </c>
      <c r="E1499" s="277">
        <v>93</v>
      </c>
      <c r="F1499" s="274">
        <v>8649000000</v>
      </c>
      <c r="G1499" s="273" t="s">
        <v>494</v>
      </c>
      <c r="H1499" s="275"/>
    </row>
    <row r="1500" spans="1:8">
      <c r="A1500" s="273">
        <v>1505</v>
      </c>
      <c r="B1500" s="273" t="s">
        <v>508</v>
      </c>
      <c r="C1500" s="276">
        <v>38716</v>
      </c>
      <c r="D1500" s="273" t="s">
        <v>511</v>
      </c>
      <c r="E1500" s="277">
        <v>37</v>
      </c>
      <c r="F1500" s="274">
        <v>1642800000</v>
      </c>
      <c r="G1500" s="273" t="s">
        <v>487</v>
      </c>
      <c r="H1500" s="275"/>
    </row>
    <row r="1501" spans="1:8">
      <c r="A1501" s="273">
        <v>1506</v>
      </c>
      <c r="B1501" s="273" t="s">
        <v>516</v>
      </c>
      <c r="C1501" s="276">
        <v>38562</v>
      </c>
      <c r="D1501" s="273" t="s">
        <v>509</v>
      </c>
      <c r="E1501" s="277">
        <v>23</v>
      </c>
      <c r="F1501" s="274">
        <v>105800000</v>
      </c>
      <c r="G1501" s="273" t="s">
        <v>494</v>
      </c>
      <c r="H1501" s="275"/>
    </row>
    <row r="1502" spans="1:8">
      <c r="A1502" s="273">
        <v>1507</v>
      </c>
      <c r="B1502" s="273" t="s">
        <v>516</v>
      </c>
      <c r="C1502" s="276">
        <v>38683</v>
      </c>
      <c r="D1502" s="273" t="s">
        <v>509</v>
      </c>
      <c r="E1502" s="277">
        <v>-3</v>
      </c>
      <c r="F1502" s="274">
        <v>1800000</v>
      </c>
      <c r="G1502" s="273" t="s">
        <v>490</v>
      </c>
      <c r="H1502" s="275"/>
    </row>
    <row r="1503" spans="1:8">
      <c r="A1503" s="273">
        <v>1508</v>
      </c>
      <c r="B1503" s="273" t="s">
        <v>522</v>
      </c>
      <c r="C1503" s="276">
        <v>38771</v>
      </c>
      <c r="D1503" s="273" t="s">
        <v>517</v>
      </c>
      <c r="E1503" s="277">
        <v>39</v>
      </c>
      <c r="F1503" s="274">
        <v>760500000</v>
      </c>
      <c r="G1503" s="273" t="s">
        <v>494</v>
      </c>
      <c r="H1503" s="275"/>
    </row>
    <row r="1504" spans="1:8">
      <c r="A1504" s="273">
        <v>1509</v>
      </c>
      <c r="B1504" s="273" t="s">
        <v>508</v>
      </c>
      <c r="C1504" s="276">
        <v>38837</v>
      </c>
      <c r="D1504" s="273" t="s">
        <v>517</v>
      </c>
      <c r="E1504" s="277">
        <v>83</v>
      </c>
      <c r="F1504" s="274">
        <v>3444500000</v>
      </c>
      <c r="G1504" s="273" t="s">
        <v>512</v>
      </c>
      <c r="H1504" s="275"/>
    </row>
    <row r="1505" spans="1:8">
      <c r="A1505" s="273">
        <v>1510</v>
      </c>
      <c r="B1505" s="273" t="s">
        <v>520</v>
      </c>
      <c r="C1505" s="276">
        <v>38958</v>
      </c>
      <c r="D1505" s="273" t="s">
        <v>511</v>
      </c>
      <c r="E1505" s="277">
        <v>65</v>
      </c>
      <c r="F1505" s="274">
        <v>5070000000</v>
      </c>
      <c r="G1505" s="273" t="s">
        <v>494</v>
      </c>
      <c r="H1505" s="275"/>
    </row>
    <row r="1506" spans="1:8">
      <c r="A1506" s="273">
        <v>1511</v>
      </c>
      <c r="B1506" s="273" t="s">
        <v>508</v>
      </c>
      <c r="C1506" s="276">
        <v>38320</v>
      </c>
      <c r="D1506" s="273" t="s">
        <v>509</v>
      </c>
      <c r="E1506" s="277">
        <v>13</v>
      </c>
      <c r="F1506" s="274">
        <v>33800000</v>
      </c>
      <c r="G1506" s="273" t="s">
        <v>487</v>
      </c>
      <c r="H1506" s="275"/>
    </row>
    <row r="1507" spans="1:8">
      <c r="A1507" s="273">
        <v>1512</v>
      </c>
      <c r="B1507" s="273" t="s">
        <v>520</v>
      </c>
      <c r="C1507" s="276">
        <v>38672</v>
      </c>
      <c r="D1507" s="273" t="s">
        <v>511</v>
      </c>
      <c r="E1507" s="277">
        <v>9</v>
      </c>
      <c r="F1507" s="274">
        <v>97200000</v>
      </c>
      <c r="G1507" s="273" t="s">
        <v>487</v>
      </c>
      <c r="H1507" s="275"/>
    </row>
    <row r="1508" spans="1:8">
      <c r="A1508" s="273">
        <v>1513</v>
      </c>
      <c r="B1508" s="273" t="s">
        <v>518</v>
      </c>
      <c r="C1508" s="276">
        <v>39068</v>
      </c>
      <c r="D1508" s="273" t="s">
        <v>517</v>
      </c>
      <c r="E1508" s="277">
        <v>-4</v>
      </c>
      <c r="F1508" s="274">
        <v>8000000</v>
      </c>
      <c r="G1508" s="273" t="s">
        <v>494</v>
      </c>
      <c r="H1508" s="275"/>
    </row>
    <row r="1509" spans="1:8">
      <c r="A1509" s="273">
        <v>1514</v>
      </c>
      <c r="B1509" s="273" t="s">
        <v>513</v>
      </c>
      <c r="C1509" s="276">
        <v>38287</v>
      </c>
      <c r="D1509" s="273" t="s">
        <v>519</v>
      </c>
      <c r="E1509" s="277">
        <v>22</v>
      </c>
      <c r="F1509" s="274">
        <v>484000000</v>
      </c>
      <c r="G1509" s="273" t="s">
        <v>494</v>
      </c>
      <c r="H1509" s="275"/>
    </row>
    <row r="1510" spans="1:8">
      <c r="A1510" s="273">
        <v>1515</v>
      </c>
      <c r="B1510" s="273" t="s">
        <v>510</v>
      </c>
      <c r="C1510" s="276">
        <v>38441</v>
      </c>
      <c r="D1510" s="273" t="s">
        <v>519</v>
      </c>
      <c r="E1510" s="277">
        <v>-3</v>
      </c>
      <c r="F1510" s="274">
        <v>9000000</v>
      </c>
      <c r="G1510" s="273" t="s">
        <v>494</v>
      </c>
      <c r="H1510" s="275"/>
    </row>
    <row r="1511" spans="1:8">
      <c r="A1511" s="273">
        <v>1516</v>
      </c>
      <c r="B1511" s="273" t="s">
        <v>516</v>
      </c>
      <c r="C1511" s="276">
        <v>38199</v>
      </c>
      <c r="D1511" s="273" t="s">
        <v>519</v>
      </c>
      <c r="E1511" s="277">
        <v>58</v>
      </c>
      <c r="F1511" s="274">
        <v>3364000000</v>
      </c>
      <c r="G1511" s="273" t="s">
        <v>494</v>
      </c>
      <c r="H1511" s="275"/>
    </row>
    <row r="1512" spans="1:8">
      <c r="A1512" s="273">
        <v>1517</v>
      </c>
      <c r="B1512" s="273" t="s">
        <v>518</v>
      </c>
      <c r="C1512" s="276">
        <v>38221</v>
      </c>
      <c r="D1512" s="273" t="s">
        <v>517</v>
      </c>
      <c r="E1512" s="277">
        <v>65</v>
      </c>
      <c r="F1512" s="274">
        <v>2112500000</v>
      </c>
      <c r="G1512" s="273" t="s">
        <v>494</v>
      </c>
      <c r="H1512" s="275"/>
    </row>
    <row r="1513" spans="1:8">
      <c r="A1513" s="273">
        <v>1518</v>
      </c>
      <c r="B1513" s="273" t="s">
        <v>516</v>
      </c>
      <c r="C1513" s="276">
        <v>38166</v>
      </c>
      <c r="D1513" s="273" t="s">
        <v>517</v>
      </c>
      <c r="E1513" s="277">
        <v>9</v>
      </c>
      <c r="F1513" s="274">
        <v>40500000</v>
      </c>
      <c r="G1513" s="273" t="s">
        <v>512</v>
      </c>
      <c r="H1513" s="275"/>
    </row>
    <row r="1514" spans="1:8">
      <c r="A1514" s="273">
        <v>1519</v>
      </c>
      <c r="B1514" s="273" t="s">
        <v>520</v>
      </c>
      <c r="C1514" s="276">
        <v>39013</v>
      </c>
      <c r="D1514" s="273" t="s">
        <v>514</v>
      </c>
      <c r="E1514" s="277">
        <v>18</v>
      </c>
      <c r="F1514" s="274">
        <v>64800000</v>
      </c>
      <c r="G1514" s="273" t="s">
        <v>494</v>
      </c>
      <c r="H1514" s="275"/>
    </row>
    <row r="1515" spans="1:8">
      <c r="A1515" s="273">
        <v>1520</v>
      </c>
      <c r="B1515" s="273" t="s">
        <v>510</v>
      </c>
      <c r="C1515" s="276">
        <v>38111</v>
      </c>
      <c r="D1515" s="273" t="s">
        <v>511</v>
      </c>
      <c r="E1515" s="277">
        <v>55</v>
      </c>
      <c r="F1515" s="274">
        <v>3630000000</v>
      </c>
      <c r="G1515" s="273" t="s">
        <v>487</v>
      </c>
      <c r="H1515" s="275"/>
    </row>
    <row r="1516" spans="1:8">
      <c r="A1516" s="273">
        <v>1521</v>
      </c>
      <c r="B1516" s="273" t="s">
        <v>518</v>
      </c>
      <c r="C1516" s="276">
        <v>38364</v>
      </c>
      <c r="D1516" s="273" t="s">
        <v>517</v>
      </c>
      <c r="E1516" s="277">
        <v>69</v>
      </c>
      <c r="F1516" s="274">
        <v>2380500000</v>
      </c>
      <c r="G1516" s="273" t="s">
        <v>494</v>
      </c>
      <c r="H1516" s="275"/>
    </row>
    <row r="1517" spans="1:8">
      <c r="A1517" s="273">
        <v>1522</v>
      </c>
      <c r="B1517" s="273" t="s">
        <v>515</v>
      </c>
      <c r="C1517" s="276">
        <v>38089</v>
      </c>
      <c r="D1517" s="273" t="s">
        <v>517</v>
      </c>
      <c r="E1517" s="277">
        <v>51</v>
      </c>
      <c r="F1517" s="274">
        <v>1300500000</v>
      </c>
      <c r="G1517" s="273" t="s">
        <v>490</v>
      </c>
      <c r="H1517" s="275"/>
    </row>
    <row r="1518" spans="1:8">
      <c r="A1518" s="273">
        <v>1523</v>
      </c>
      <c r="B1518" s="273" t="s">
        <v>513</v>
      </c>
      <c r="C1518" s="276">
        <v>38738</v>
      </c>
      <c r="D1518" s="273" t="s">
        <v>514</v>
      </c>
      <c r="E1518" s="277">
        <v>23</v>
      </c>
      <c r="F1518" s="274">
        <v>105800000</v>
      </c>
      <c r="G1518" s="273" t="s">
        <v>494</v>
      </c>
      <c r="H1518" s="275"/>
    </row>
    <row r="1519" spans="1:8">
      <c r="A1519" s="273">
        <v>1524</v>
      </c>
      <c r="B1519" s="273" t="s">
        <v>508</v>
      </c>
      <c r="C1519" s="276">
        <v>38826</v>
      </c>
      <c r="D1519" s="273" t="s">
        <v>509</v>
      </c>
      <c r="E1519" s="277">
        <v>38</v>
      </c>
      <c r="F1519" s="274">
        <v>288800000</v>
      </c>
      <c r="G1519" s="273" t="s">
        <v>490</v>
      </c>
      <c r="H1519" s="275"/>
    </row>
    <row r="1520" spans="1:8">
      <c r="A1520" s="273">
        <v>1525</v>
      </c>
      <c r="B1520" s="273" t="s">
        <v>515</v>
      </c>
      <c r="C1520" s="276">
        <v>38320</v>
      </c>
      <c r="D1520" s="273" t="s">
        <v>514</v>
      </c>
      <c r="E1520" s="277">
        <v>-8</v>
      </c>
      <c r="F1520" s="274">
        <v>12800000</v>
      </c>
      <c r="G1520" s="273" t="s">
        <v>512</v>
      </c>
      <c r="H1520" s="275"/>
    </row>
    <row r="1521" spans="1:8">
      <c r="A1521" s="273">
        <v>1526</v>
      </c>
      <c r="B1521" s="273" t="s">
        <v>510</v>
      </c>
      <c r="C1521" s="276">
        <v>39013</v>
      </c>
      <c r="D1521" s="273" t="s">
        <v>517</v>
      </c>
      <c r="E1521" s="277">
        <v>20</v>
      </c>
      <c r="F1521" s="274">
        <v>200000000</v>
      </c>
      <c r="G1521" s="273" t="s">
        <v>490</v>
      </c>
      <c r="H1521" s="275"/>
    </row>
    <row r="1522" spans="1:8">
      <c r="A1522" s="273">
        <v>1527</v>
      </c>
      <c r="B1522" s="273" t="s">
        <v>518</v>
      </c>
      <c r="C1522" s="276">
        <v>38540</v>
      </c>
      <c r="D1522" s="273" t="s">
        <v>509</v>
      </c>
      <c r="E1522" s="277">
        <v>25</v>
      </c>
      <c r="F1522" s="274">
        <v>125000000</v>
      </c>
      <c r="G1522" s="273" t="s">
        <v>490</v>
      </c>
      <c r="H1522" s="275"/>
    </row>
    <row r="1523" spans="1:8">
      <c r="A1523" s="273">
        <v>1528</v>
      </c>
      <c r="B1523" s="273" t="s">
        <v>508</v>
      </c>
      <c r="C1523" s="276">
        <v>39013</v>
      </c>
      <c r="D1523" s="273" t="s">
        <v>517</v>
      </c>
      <c r="E1523" s="277">
        <v>-6</v>
      </c>
      <c r="F1523" s="274">
        <v>18000000</v>
      </c>
      <c r="G1523" s="273" t="s">
        <v>490</v>
      </c>
      <c r="H1523" s="275"/>
    </row>
    <row r="1524" spans="1:8">
      <c r="A1524" s="273">
        <v>1529</v>
      </c>
      <c r="B1524" s="273" t="s">
        <v>515</v>
      </c>
      <c r="C1524" s="276">
        <v>38925</v>
      </c>
      <c r="D1524" s="273" t="s">
        <v>509</v>
      </c>
      <c r="E1524" s="277">
        <v>88</v>
      </c>
      <c r="F1524" s="274">
        <v>1548800000</v>
      </c>
      <c r="G1524" s="273" t="s">
        <v>512</v>
      </c>
      <c r="H1524" s="275"/>
    </row>
    <row r="1525" spans="1:8">
      <c r="A1525" s="273">
        <v>1530</v>
      </c>
      <c r="B1525" s="273" t="s">
        <v>522</v>
      </c>
      <c r="C1525" s="276">
        <v>38859</v>
      </c>
      <c r="D1525" s="273" t="s">
        <v>517</v>
      </c>
      <c r="E1525" s="277">
        <v>62</v>
      </c>
      <c r="F1525" s="274">
        <v>1922000000</v>
      </c>
      <c r="G1525" s="273" t="s">
        <v>494</v>
      </c>
      <c r="H1525" s="275"/>
    </row>
    <row r="1526" spans="1:8">
      <c r="A1526" s="273">
        <v>1531</v>
      </c>
      <c r="B1526" s="273" t="s">
        <v>510</v>
      </c>
      <c r="C1526" s="276">
        <v>37990</v>
      </c>
      <c r="D1526" s="273" t="s">
        <v>514</v>
      </c>
      <c r="E1526" s="277">
        <v>80</v>
      </c>
      <c r="F1526" s="274">
        <v>1280000000</v>
      </c>
      <c r="G1526" s="273" t="s">
        <v>494</v>
      </c>
      <c r="H1526" s="275"/>
    </row>
    <row r="1527" spans="1:8">
      <c r="A1527" s="273">
        <v>1532</v>
      </c>
      <c r="B1527" s="273" t="s">
        <v>523</v>
      </c>
      <c r="C1527" s="276">
        <v>38056</v>
      </c>
      <c r="D1527" s="273" t="s">
        <v>514</v>
      </c>
      <c r="E1527" s="277">
        <v>66</v>
      </c>
      <c r="F1527" s="274">
        <v>871200000</v>
      </c>
      <c r="G1527" s="273" t="s">
        <v>490</v>
      </c>
      <c r="H1527" s="275"/>
    </row>
    <row r="1528" spans="1:8">
      <c r="A1528" s="273">
        <v>1533</v>
      </c>
      <c r="B1528" s="273" t="s">
        <v>520</v>
      </c>
      <c r="C1528" s="276">
        <v>38298</v>
      </c>
      <c r="D1528" s="273" t="s">
        <v>511</v>
      </c>
      <c r="E1528" s="277">
        <v>34</v>
      </c>
      <c r="F1528" s="274">
        <v>1387200000</v>
      </c>
      <c r="G1528" s="273" t="s">
        <v>490</v>
      </c>
      <c r="H1528" s="275"/>
    </row>
    <row r="1529" spans="1:8">
      <c r="A1529" s="273">
        <v>1534</v>
      </c>
      <c r="B1529" s="273" t="s">
        <v>510</v>
      </c>
      <c r="C1529" s="276">
        <v>38331</v>
      </c>
      <c r="D1529" s="273" t="s">
        <v>517</v>
      </c>
      <c r="E1529" s="277">
        <v>49</v>
      </c>
      <c r="F1529" s="274">
        <v>1200500000</v>
      </c>
      <c r="G1529" s="273" t="s">
        <v>512</v>
      </c>
      <c r="H1529" s="275"/>
    </row>
    <row r="1530" spans="1:8">
      <c r="A1530" s="273">
        <v>1535</v>
      </c>
      <c r="B1530" s="273" t="s">
        <v>523</v>
      </c>
      <c r="C1530" s="276">
        <v>38188</v>
      </c>
      <c r="D1530" s="273" t="s">
        <v>509</v>
      </c>
      <c r="E1530" s="277">
        <v>45</v>
      </c>
      <c r="F1530" s="274">
        <v>405000000</v>
      </c>
      <c r="G1530" s="273" t="s">
        <v>494</v>
      </c>
      <c r="H1530" s="275"/>
    </row>
    <row r="1531" spans="1:8">
      <c r="A1531" s="273">
        <v>1536</v>
      </c>
      <c r="B1531" s="273" t="s">
        <v>518</v>
      </c>
      <c r="C1531" s="276">
        <v>38705</v>
      </c>
      <c r="D1531" s="273" t="s">
        <v>511</v>
      </c>
      <c r="E1531" s="277">
        <v>16</v>
      </c>
      <c r="F1531" s="274">
        <v>307200000</v>
      </c>
      <c r="G1531" s="273" t="s">
        <v>490</v>
      </c>
      <c r="H1531" s="275"/>
    </row>
    <row r="1532" spans="1:8">
      <c r="A1532" s="273">
        <v>1537</v>
      </c>
      <c r="B1532" s="273" t="s">
        <v>522</v>
      </c>
      <c r="C1532" s="276">
        <v>38584</v>
      </c>
      <c r="D1532" s="273" t="s">
        <v>514</v>
      </c>
      <c r="E1532" s="277">
        <v>45</v>
      </c>
      <c r="F1532" s="274">
        <v>405000000</v>
      </c>
      <c r="G1532" s="273" t="s">
        <v>490</v>
      </c>
      <c r="H1532" s="275"/>
    </row>
    <row r="1533" spans="1:8">
      <c r="A1533" s="273">
        <v>1538</v>
      </c>
      <c r="B1533" s="273" t="s">
        <v>513</v>
      </c>
      <c r="C1533" s="276">
        <v>38155</v>
      </c>
      <c r="D1533" s="273" t="s">
        <v>517</v>
      </c>
      <c r="E1533" s="277">
        <v>1</v>
      </c>
      <c r="F1533" s="274">
        <v>500000</v>
      </c>
      <c r="G1533" s="273" t="s">
        <v>512</v>
      </c>
      <c r="H1533" s="275"/>
    </row>
    <row r="1534" spans="1:8">
      <c r="A1534" s="273">
        <v>1539</v>
      </c>
      <c r="B1534" s="273" t="s">
        <v>523</v>
      </c>
      <c r="C1534" s="276">
        <v>38562</v>
      </c>
      <c r="D1534" s="273" t="s">
        <v>519</v>
      </c>
      <c r="E1534" s="277">
        <v>33</v>
      </c>
      <c r="F1534" s="274">
        <v>1089000000</v>
      </c>
      <c r="G1534" s="273" t="s">
        <v>494</v>
      </c>
      <c r="H1534" s="275"/>
    </row>
    <row r="1535" spans="1:8">
      <c r="A1535" s="273">
        <v>1540</v>
      </c>
      <c r="B1535" s="273" t="s">
        <v>510</v>
      </c>
      <c r="C1535" s="276">
        <v>38595</v>
      </c>
      <c r="D1535" s="273" t="s">
        <v>514</v>
      </c>
      <c r="E1535" s="277">
        <v>37</v>
      </c>
      <c r="F1535" s="274">
        <v>273800000</v>
      </c>
      <c r="G1535" s="273" t="s">
        <v>494</v>
      </c>
      <c r="H1535" s="275"/>
    </row>
    <row r="1536" spans="1:8">
      <c r="A1536" s="273">
        <v>1541</v>
      </c>
      <c r="B1536" s="273" t="s">
        <v>513</v>
      </c>
      <c r="C1536" s="276">
        <v>38540</v>
      </c>
      <c r="D1536" s="273" t="s">
        <v>517</v>
      </c>
      <c r="E1536" s="277">
        <v>46</v>
      </c>
      <c r="F1536" s="274">
        <v>1058000000</v>
      </c>
      <c r="G1536" s="273" t="s">
        <v>490</v>
      </c>
      <c r="H1536" s="275"/>
    </row>
    <row r="1537" spans="1:8">
      <c r="A1537" s="273">
        <v>1542</v>
      </c>
      <c r="B1537" s="273" t="s">
        <v>508</v>
      </c>
      <c r="C1537" s="276">
        <v>38023</v>
      </c>
      <c r="D1537" s="273" t="s">
        <v>511</v>
      </c>
      <c r="E1537" s="277">
        <v>71</v>
      </c>
      <c r="F1537" s="274">
        <v>6049200000</v>
      </c>
      <c r="G1537" s="273" t="s">
        <v>494</v>
      </c>
      <c r="H1537" s="275"/>
    </row>
    <row r="1538" spans="1:8">
      <c r="A1538" s="273">
        <v>1543</v>
      </c>
      <c r="B1538" s="273" t="s">
        <v>515</v>
      </c>
      <c r="C1538" s="276">
        <v>38320</v>
      </c>
      <c r="D1538" s="273" t="s">
        <v>519</v>
      </c>
      <c r="E1538" s="277">
        <v>59</v>
      </c>
      <c r="F1538" s="274">
        <v>3481000000</v>
      </c>
      <c r="G1538" s="273" t="s">
        <v>490</v>
      </c>
      <c r="H1538" s="275"/>
    </row>
    <row r="1539" spans="1:8">
      <c r="A1539" s="273">
        <v>1544</v>
      </c>
      <c r="B1539" s="273" t="s">
        <v>515</v>
      </c>
      <c r="C1539" s="276">
        <v>38463</v>
      </c>
      <c r="D1539" s="273" t="s">
        <v>514</v>
      </c>
      <c r="E1539" s="277">
        <v>84</v>
      </c>
      <c r="F1539" s="274">
        <v>1411200000</v>
      </c>
      <c r="G1539" s="273" t="s">
        <v>490</v>
      </c>
      <c r="H1539" s="275"/>
    </row>
    <row r="1540" spans="1:8">
      <c r="A1540" s="273">
        <v>1545</v>
      </c>
      <c r="B1540" s="273" t="s">
        <v>515</v>
      </c>
      <c r="C1540" s="276">
        <v>38892</v>
      </c>
      <c r="D1540" s="273" t="s">
        <v>517</v>
      </c>
      <c r="E1540" s="277">
        <v>91</v>
      </c>
      <c r="F1540" s="274">
        <v>4140500000</v>
      </c>
      <c r="G1540" s="273" t="s">
        <v>490</v>
      </c>
      <c r="H1540" s="275"/>
    </row>
    <row r="1541" spans="1:8">
      <c r="A1541" s="273">
        <v>1546</v>
      </c>
      <c r="B1541" s="273" t="s">
        <v>518</v>
      </c>
      <c r="C1541" s="276">
        <v>38056</v>
      </c>
      <c r="D1541" s="273" t="s">
        <v>509</v>
      </c>
      <c r="E1541" s="277">
        <v>33</v>
      </c>
      <c r="F1541" s="274">
        <v>217800000</v>
      </c>
      <c r="G1541" s="273" t="s">
        <v>490</v>
      </c>
      <c r="H1541" s="275"/>
    </row>
    <row r="1542" spans="1:8">
      <c r="A1542" s="273">
        <v>1547</v>
      </c>
      <c r="B1542" s="273" t="s">
        <v>523</v>
      </c>
      <c r="C1542" s="276">
        <v>38342</v>
      </c>
      <c r="D1542" s="273" t="s">
        <v>517</v>
      </c>
      <c r="E1542" s="277">
        <v>34</v>
      </c>
      <c r="F1542" s="274">
        <v>578000000</v>
      </c>
      <c r="G1542" s="273" t="s">
        <v>487</v>
      </c>
      <c r="H1542" s="275"/>
    </row>
    <row r="1543" spans="1:8">
      <c r="A1543" s="273">
        <v>1548</v>
      </c>
      <c r="B1543" s="273" t="s">
        <v>515</v>
      </c>
      <c r="C1543" s="276">
        <v>39013</v>
      </c>
      <c r="D1543" s="273" t="s">
        <v>509</v>
      </c>
      <c r="E1543" s="277">
        <v>1</v>
      </c>
      <c r="F1543" s="274">
        <v>200000</v>
      </c>
      <c r="G1543" s="273" t="s">
        <v>490</v>
      </c>
      <c r="H1543" s="275"/>
    </row>
    <row r="1544" spans="1:8">
      <c r="A1544" s="273">
        <v>1549</v>
      </c>
      <c r="B1544" s="273" t="s">
        <v>510</v>
      </c>
      <c r="C1544" s="276">
        <v>38045</v>
      </c>
      <c r="D1544" s="273" t="s">
        <v>517</v>
      </c>
      <c r="E1544" s="277">
        <v>42</v>
      </c>
      <c r="F1544" s="274">
        <v>882000000</v>
      </c>
      <c r="G1544" s="273" t="s">
        <v>490</v>
      </c>
      <c r="H1544" s="275"/>
    </row>
    <row r="1545" spans="1:8">
      <c r="A1545" s="273">
        <v>1550</v>
      </c>
      <c r="B1545" s="273" t="s">
        <v>523</v>
      </c>
      <c r="C1545" s="276">
        <v>38705</v>
      </c>
      <c r="D1545" s="273" t="s">
        <v>517</v>
      </c>
      <c r="E1545" s="277">
        <v>45</v>
      </c>
      <c r="F1545" s="274">
        <v>1012500000</v>
      </c>
      <c r="G1545" s="273" t="s">
        <v>487</v>
      </c>
      <c r="H1545" s="275"/>
    </row>
    <row r="1546" spans="1:8">
      <c r="A1546" s="273">
        <v>1551</v>
      </c>
      <c r="B1546" s="273" t="s">
        <v>520</v>
      </c>
      <c r="C1546" s="276">
        <v>38276</v>
      </c>
      <c r="D1546" s="273" t="s">
        <v>509</v>
      </c>
      <c r="E1546" s="277">
        <v>26</v>
      </c>
      <c r="F1546" s="274">
        <v>135200000</v>
      </c>
      <c r="G1546" s="273" t="s">
        <v>487</v>
      </c>
      <c r="H1546" s="275"/>
    </row>
    <row r="1547" spans="1:8">
      <c r="A1547" s="273">
        <v>1552</v>
      </c>
      <c r="B1547" s="273" t="s">
        <v>513</v>
      </c>
      <c r="C1547" s="276">
        <v>38012</v>
      </c>
      <c r="D1547" s="273" t="s">
        <v>517</v>
      </c>
      <c r="E1547" s="277">
        <v>72</v>
      </c>
      <c r="F1547" s="274">
        <v>2592000000</v>
      </c>
      <c r="G1547" s="273" t="s">
        <v>494</v>
      </c>
      <c r="H1547" s="275"/>
    </row>
    <row r="1548" spans="1:8">
      <c r="A1548" s="273">
        <v>1553</v>
      </c>
      <c r="B1548" s="273" t="s">
        <v>515</v>
      </c>
      <c r="C1548" s="276">
        <v>38925</v>
      </c>
      <c r="D1548" s="273" t="s">
        <v>517</v>
      </c>
      <c r="E1548" s="277">
        <v>-5</v>
      </c>
      <c r="F1548" s="274">
        <v>12500000</v>
      </c>
      <c r="G1548" s="273" t="s">
        <v>490</v>
      </c>
      <c r="H1548" s="275"/>
    </row>
    <row r="1549" spans="1:8">
      <c r="A1549" s="273">
        <v>1554</v>
      </c>
      <c r="B1549" s="273" t="s">
        <v>516</v>
      </c>
      <c r="C1549" s="276">
        <v>38067</v>
      </c>
      <c r="D1549" s="273" t="s">
        <v>511</v>
      </c>
      <c r="E1549" s="277">
        <v>31</v>
      </c>
      <c r="F1549" s="274">
        <v>1153200000</v>
      </c>
      <c r="G1549" s="273" t="s">
        <v>494</v>
      </c>
      <c r="H1549" s="275"/>
    </row>
    <row r="1550" spans="1:8">
      <c r="A1550" s="273">
        <v>1555</v>
      </c>
      <c r="B1550" s="273" t="s">
        <v>523</v>
      </c>
      <c r="C1550" s="276">
        <v>37990</v>
      </c>
      <c r="D1550" s="273" t="s">
        <v>509</v>
      </c>
      <c r="E1550" s="277">
        <v>48</v>
      </c>
      <c r="F1550" s="274">
        <v>460800000</v>
      </c>
      <c r="G1550" s="273" t="s">
        <v>494</v>
      </c>
      <c r="H1550" s="275"/>
    </row>
    <row r="1551" spans="1:8">
      <c r="A1551" s="273">
        <v>1556</v>
      </c>
      <c r="B1551" s="273" t="s">
        <v>516</v>
      </c>
      <c r="C1551" s="276">
        <v>39024</v>
      </c>
      <c r="D1551" s="273" t="s">
        <v>519</v>
      </c>
      <c r="E1551" s="277">
        <v>84</v>
      </c>
      <c r="F1551" s="274">
        <v>7056000000</v>
      </c>
      <c r="G1551" s="273" t="s">
        <v>512</v>
      </c>
      <c r="H1551" s="275"/>
    </row>
    <row r="1552" spans="1:8">
      <c r="A1552" s="273">
        <v>1557</v>
      </c>
      <c r="B1552" s="273" t="s">
        <v>515</v>
      </c>
      <c r="C1552" s="276">
        <v>38771</v>
      </c>
      <c r="D1552" s="273" t="s">
        <v>517</v>
      </c>
      <c r="E1552" s="277">
        <v>54</v>
      </c>
      <c r="F1552" s="274">
        <v>1458000000</v>
      </c>
      <c r="G1552" s="273" t="s">
        <v>494</v>
      </c>
      <c r="H1552" s="275"/>
    </row>
    <row r="1553" spans="1:8">
      <c r="A1553" s="273">
        <v>1558</v>
      </c>
      <c r="B1553" s="273" t="s">
        <v>516</v>
      </c>
      <c r="C1553" s="276">
        <v>38001</v>
      </c>
      <c r="D1553" s="273" t="s">
        <v>519</v>
      </c>
      <c r="E1553" s="277">
        <v>44</v>
      </c>
      <c r="F1553" s="274">
        <v>1936000000</v>
      </c>
      <c r="G1553" s="273" t="s">
        <v>490</v>
      </c>
      <c r="H1553" s="275"/>
    </row>
    <row r="1554" spans="1:8">
      <c r="A1554" s="273">
        <v>1559</v>
      </c>
      <c r="B1554" s="273" t="s">
        <v>518</v>
      </c>
      <c r="C1554" s="276">
        <v>38287</v>
      </c>
      <c r="D1554" s="273" t="s">
        <v>509</v>
      </c>
      <c r="E1554" s="277">
        <v>40</v>
      </c>
      <c r="F1554" s="274">
        <v>320000000</v>
      </c>
      <c r="G1554" s="273" t="s">
        <v>494</v>
      </c>
      <c r="H1554" s="275"/>
    </row>
    <row r="1555" spans="1:8">
      <c r="A1555" s="273">
        <v>1560</v>
      </c>
      <c r="B1555" s="273" t="s">
        <v>508</v>
      </c>
      <c r="C1555" s="276">
        <v>38595</v>
      </c>
      <c r="D1555" s="273" t="s">
        <v>509</v>
      </c>
      <c r="E1555" s="277">
        <v>25</v>
      </c>
      <c r="F1555" s="274">
        <v>125000000</v>
      </c>
      <c r="G1555" s="273" t="s">
        <v>490</v>
      </c>
      <c r="H1555" s="275"/>
    </row>
    <row r="1556" spans="1:8">
      <c r="A1556" s="273">
        <v>1561</v>
      </c>
      <c r="B1556" s="273" t="s">
        <v>520</v>
      </c>
      <c r="C1556" s="276">
        <v>38045</v>
      </c>
      <c r="D1556" s="273" t="s">
        <v>509</v>
      </c>
      <c r="E1556" s="277">
        <v>-8</v>
      </c>
      <c r="F1556" s="274">
        <v>12800000</v>
      </c>
      <c r="G1556" s="273" t="s">
        <v>494</v>
      </c>
      <c r="H1556" s="275"/>
    </row>
    <row r="1557" spans="1:8">
      <c r="A1557" s="273">
        <v>1562</v>
      </c>
      <c r="B1557" s="273" t="s">
        <v>518</v>
      </c>
      <c r="C1557" s="276">
        <v>38848</v>
      </c>
      <c r="D1557" s="273" t="s">
        <v>517</v>
      </c>
      <c r="E1557" s="277">
        <v>59</v>
      </c>
      <c r="F1557" s="274">
        <v>1740500000</v>
      </c>
      <c r="G1557" s="273" t="s">
        <v>490</v>
      </c>
      <c r="H1557" s="275"/>
    </row>
    <row r="1558" spans="1:8">
      <c r="A1558" s="273">
        <v>1563</v>
      </c>
      <c r="B1558" s="273" t="s">
        <v>515</v>
      </c>
      <c r="C1558" s="276">
        <v>38342</v>
      </c>
      <c r="D1558" s="273" t="s">
        <v>517</v>
      </c>
      <c r="E1558" s="277">
        <v>59</v>
      </c>
      <c r="F1558" s="274">
        <v>1740500000</v>
      </c>
      <c r="G1558" s="273" t="s">
        <v>487</v>
      </c>
      <c r="H1558" s="275"/>
    </row>
    <row r="1559" spans="1:8">
      <c r="A1559" s="273">
        <v>1564</v>
      </c>
      <c r="B1559" s="273" t="s">
        <v>520</v>
      </c>
      <c r="C1559" s="276">
        <v>38672</v>
      </c>
      <c r="D1559" s="273" t="s">
        <v>511</v>
      </c>
      <c r="E1559" s="277">
        <v>34</v>
      </c>
      <c r="F1559" s="274">
        <v>1387200000</v>
      </c>
      <c r="G1559" s="273" t="s">
        <v>512</v>
      </c>
      <c r="H1559" s="275"/>
    </row>
    <row r="1560" spans="1:8">
      <c r="A1560" s="273">
        <v>1565</v>
      </c>
      <c r="B1560" s="273" t="s">
        <v>520</v>
      </c>
      <c r="C1560" s="276">
        <v>38320</v>
      </c>
      <c r="D1560" s="273" t="s">
        <v>519</v>
      </c>
      <c r="E1560" s="277">
        <v>27</v>
      </c>
      <c r="F1560" s="274">
        <v>729000000</v>
      </c>
      <c r="G1560" s="273" t="s">
        <v>512</v>
      </c>
      <c r="H1560" s="275"/>
    </row>
    <row r="1561" spans="1:8">
      <c r="A1561" s="273">
        <v>1566</v>
      </c>
      <c r="B1561" s="273" t="s">
        <v>523</v>
      </c>
      <c r="C1561" s="276">
        <v>39013</v>
      </c>
      <c r="D1561" s="273" t="s">
        <v>511</v>
      </c>
      <c r="E1561" s="277">
        <v>3</v>
      </c>
      <c r="F1561" s="274">
        <v>10800000</v>
      </c>
      <c r="G1561" s="273" t="s">
        <v>494</v>
      </c>
      <c r="H1561" s="275"/>
    </row>
    <row r="1562" spans="1:8">
      <c r="A1562" s="273">
        <v>1567</v>
      </c>
      <c r="B1562" s="273" t="s">
        <v>510</v>
      </c>
      <c r="C1562" s="276">
        <v>38584</v>
      </c>
      <c r="D1562" s="273" t="s">
        <v>519</v>
      </c>
      <c r="E1562" s="277">
        <v>89</v>
      </c>
      <c r="F1562" s="274">
        <v>7921000000</v>
      </c>
      <c r="G1562" s="273" t="s">
        <v>490</v>
      </c>
      <c r="H1562" s="275"/>
    </row>
    <row r="1563" spans="1:8">
      <c r="A1563" s="273">
        <v>1568</v>
      </c>
      <c r="B1563" s="273" t="s">
        <v>510</v>
      </c>
      <c r="C1563" s="276">
        <v>38485</v>
      </c>
      <c r="D1563" s="273" t="s">
        <v>517</v>
      </c>
      <c r="E1563" s="277">
        <v>58</v>
      </c>
      <c r="F1563" s="274">
        <v>1682000000</v>
      </c>
      <c r="G1563" s="273" t="s">
        <v>494</v>
      </c>
      <c r="H1563" s="275"/>
    </row>
    <row r="1564" spans="1:8">
      <c r="A1564" s="273">
        <v>1569</v>
      </c>
      <c r="B1564" s="273" t="s">
        <v>523</v>
      </c>
      <c r="C1564" s="276">
        <v>38364</v>
      </c>
      <c r="D1564" s="273" t="s">
        <v>514</v>
      </c>
      <c r="E1564" s="277">
        <v>52</v>
      </c>
      <c r="F1564" s="274">
        <v>540800000</v>
      </c>
      <c r="G1564" s="273" t="s">
        <v>490</v>
      </c>
      <c r="H1564" s="275"/>
    </row>
    <row r="1565" spans="1:8">
      <c r="A1565" s="273">
        <v>1570</v>
      </c>
      <c r="B1565" s="273" t="s">
        <v>523</v>
      </c>
      <c r="C1565" s="276">
        <v>38925</v>
      </c>
      <c r="D1565" s="273" t="s">
        <v>519</v>
      </c>
      <c r="E1565" s="277">
        <v>32</v>
      </c>
      <c r="F1565" s="274">
        <v>1024000000</v>
      </c>
      <c r="G1565" s="273" t="s">
        <v>487</v>
      </c>
      <c r="H1565" s="275"/>
    </row>
    <row r="1566" spans="1:8">
      <c r="A1566" s="273">
        <v>1571</v>
      </c>
      <c r="B1566" s="273" t="s">
        <v>518</v>
      </c>
      <c r="C1566" s="276">
        <v>38606</v>
      </c>
      <c r="D1566" s="273" t="s">
        <v>519</v>
      </c>
      <c r="E1566" s="277">
        <v>3</v>
      </c>
      <c r="F1566" s="274">
        <v>9000000</v>
      </c>
      <c r="G1566" s="273" t="s">
        <v>494</v>
      </c>
      <c r="H1566" s="275"/>
    </row>
    <row r="1567" spans="1:8">
      <c r="A1567" s="273">
        <v>1572</v>
      </c>
      <c r="B1567" s="273" t="s">
        <v>515</v>
      </c>
      <c r="C1567" s="276">
        <v>38309</v>
      </c>
      <c r="D1567" s="273" t="s">
        <v>517</v>
      </c>
      <c r="E1567" s="277">
        <v>45</v>
      </c>
      <c r="F1567" s="274">
        <v>1012500000</v>
      </c>
      <c r="G1567" s="273" t="s">
        <v>490</v>
      </c>
      <c r="H1567" s="275"/>
    </row>
    <row r="1568" spans="1:8">
      <c r="A1568" s="273">
        <v>1573</v>
      </c>
      <c r="B1568" s="273" t="s">
        <v>516</v>
      </c>
      <c r="C1568" s="276">
        <v>38320</v>
      </c>
      <c r="D1568" s="273" t="s">
        <v>517</v>
      </c>
      <c r="E1568" s="277">
        <v>91</v>
      </c>
      <c r="F1568" s="274">
        <v>4140500000</v>
      </c>
      <c r="G1568" s="273" t="s">
        <v>487</v>
      </c>
      <c r="H1568" s="275"/>
    </row>
    <row r="1569" spans="1:8">
      <c r="A1569" s="273">
        <v>1574</v>
      </c>
      <c r="B1569" s="273" t="s">
        <v>515</v>
      </c>
      <c r="C1569" s="276">
        <v>38760</v>
      </c>
      <c r="D1569" s="273" t="s">
        <v>511</v>
      </c>
      <c r="E1569" s="277">
        <v>-8</v>
      </c>
      <c r="F1569" s="274">
        <v>76800000</v>
      </c>
      <c r="G1569" s="273" t="s">
        <v>494</v>
      </c>
      <c r="H1569" s="275"/>
    </row>
    <row r="1570" spans="1:8">
      <c r="A1570" s="273">
        <v>1575</v>
      </c>
      <c r="B1570" s="273" t="s">
        <v>508</v>
      </c>
      <c r="C1570" s="276">
        <v>38430</v>
      </c>
      <c r="D1570" s="273" t="s">
        <v>519</v>
      </c>
      <c r="E1570" s="277">
        <v>-7</v>
      </c>
      <c r="F1570" s="274">
        <v>49000000</v>
      </c>
      <c r="G1570" s="273" t="s">
        <v>512</v>
      </c>
      <c r="H1570" s="275"/>
    </row>
    <row r="1571" spans="1:8">
      <c r="A1571" s="273">
        <v>1576</v>
      </c>
      <c r="B1571" s="273" t="s">
        <v>510</v>
      </c>
      <c r="C1571" s="276">
        <v>38661</v>
      </c>
      <c r="D1571" s="273" t="s">
        <v>511</v>
      </c>
      <c r="E1571" s="277">
        <v>33</v>
      </c>
      <c r="F1571" s="274">
        <v>1306800000</v>
      </c>
      <c r="G1571" s="273" t="s">
        <v>490</v>
      </c>
      <c r="H1571" s="275"/>
    </row>
    <row r="1572" spans="1:8">
      <c r="A1572" s="273">
        <v>1577</v>
      </c>
      <c r="B1572" s="273" t="s">
        <v>516</v>
      </c>
      <c r="C1572" s="276">
        <v>38485</v>
      </c>
      <c r="D1572" s="273" t="s">
        <v>509</v>
      </c>
      <c r="E1572" s="277">
        <v>-7</v>
      </c>
      <c r="F1572" s="274">
        <v>9800000</v>
      </c>
      <c r="G1572" s="273" t="s">
        <v>494</v>
      </c>
      <c r="H1572" s="275"/>
    </row>
    <row r="1573" spans="1:8">
      <c r="A1573" s="273">
        <v>1578</v>
      </c>
      <c r="B1573" s="273" t="s">
        <v>516</v>
      </c>
      <c r="C1573" s="276">
        <v>39002</v>
      </c>
      <c r="D1573" s="273" t="s">
        <v>511</v>
      </c>
      <c r="E1573" s="277">
        <v>82</v>
      </c>
      <c r="F1573" s="274">
        <v>8068800000</v>
      </c>
      <c r="G1573" s="273" t="s">
        <v>487</v>
      </c>
      <c r="H1573" s="275"/>
    </row>
    <row r="1574" spans="1:8">
      <c r="A1574" s="273">
        <v>1579</v>
      </c>
      <c r="B1574" s="273" t="s">
        <v>513</v>
      </c>
      <c r="C1574" s="276">
        <v>38144</v>
      </c>
      <c r="D1574" s="273" t="s">
        <v>517</v>
      </c>
      <c r="E1574" s="277">
        <v>87</v>
      </c>
      <c r="F1574" s="274">
        <v>3784500000</v>
      </c>
      <c r="G1574" s="273" t="s">
        <v>487</v>
      </c>
      <c r="H1574" s="275"/>
    </row>
    <row r="1575" spans="1:8">
      <c r="A1575" s="273">
        <v>1580</v>
      </c>
      <c r="B1575" s="273" t="s">
        <v>523</v>
      </c>
      <c r="C1575" s="276">
        <v>38397</v>
      </c>
      <c r="D1575" s="273" t="s">
        <v>519</v>
      </c>
      <c r="E1575" s="277">
        <v>93</v>
      </c>
      <c r="F1575" s="274">
        <v>8649000000</v>
      </c>
      <c r="G1575" s="273" t="s">
        <v>512</v>
      </c>
      <c r="H1575" s="275"/>
    </row>
    <row r="1576" spans="1:8">
      <c r="A1576" s="273">
        <v>1581</v>
      </c>
      <c r="B1576" s="273" t="s">
        <v>518</v>
      </c>
      <c r="C1576" s="276">
        <v>38639</v>
      </c>
      <c r="D1576" s="273" t="s">
        <v>511</v>
      </c>
      <c r="E1576" s="277">
        <v>72</v>
      </c>
      <c r="F1576" s="274">
        <v>6220800000</v>
      </c>
      <c r="G1576" s="273" t="s">
        <v>494</v>
      </c>
      <c r="H1576" s="275"/>
    </row>
    <row r="1577" spans="1:8">
      <c r="A1577" s="273">
        <v>1582</v>
      </c>
      <c r="B1577" s="273" t="s">
        <v>522</v>
      </c>
      <c r="C1577" s="276">
        <v>38276</v>
      </c>
      <c r="D1577" s="273" t="s">
        <v>519</v>
      </c>
      <c r="E1577" s="277">
        <v>11</v>
      </c>
      <c r="F1577" s="274">
        <v>121000000</v>
      </c>
      <c r="G1577" s="273" t="s">
        <v>487</v>
      </c>
      <c r="H1577" s="275"/>
    </row>
    <row r="1578" spans="1:8">
      <c r="A1578" s="273">
        <v>1583</v>
      </c>
      <c r="B1578" s="273" t="s">
        <v>516</v>
      </c>
      <c r="C1578" s="276">
        <v>38914</v>
      </c>
      <c r="D1578" s="273" t="s">
        <v>509</v>
      </c>
      <c r="E1578" s="277">
        <v>18</v>
      </c>
      <c r="F1578" s="274">
        <v>64800000</v>
      </c>
      <c r="G1578" s="273" t="s">
        <v>494</v>
      </c>
      <c r="H1578" s="275"/>
    </row>
    <row r="1579" spans="1:8">
      <c r="A1579" s="273">
        <v>1584</v>
      </c>
      <c r="B1579" s="273" t="s">
        <v>508</v>
      </c>
      <c r="C1579" s="276">
        <v>38947</v>
      </c>
      <c r="D1579" s="273" t="s">
        <v>511</v>
      </c>
      <c r="E1579" s="277">
        <v>93</v>
      </c>
      <c r="F1579" s="274">
        <v>10378800000</v>
      </c>
      <c r="G1579" s="273" t="s">
        <v>487</v>
      </c>
      <c r="H1579" s="275"/>
    </row>
    <row r="1580" spans="1:8">
      <c r="A1580" s="273">
        <v>1585</v>
      </c>
      <c r="B1580" s="273" t="s">
        <v>510</v>
      </c>
      <c r="C1580" s="276">
        <v>38584</v>
      </c>
      <c r="D1580" s="273" t="s">
        <v>511</v>
      </c>
      <c r="E1580" s="277">
        <v>56</v>
      </c>
      <c r="F1580" s="274">
        <v>3763200000</v>
      </c>
      <c r="G1580" s="273" t="s">
        <v>490</v>
      </c>
      <c r="H1580" s="275"/>
    </row>
    <row r="1581" spans="1:8">
      <c r="A1581" s="273">
        <v>1586</v>
      </c>
      <c r="B1581" s="273" t="s">
        <v>513</v>
      </c>
      <c r="C1581" s="276">
        <v>38254</v>
      </c>
      <c r="D1581" s="273" t="s">
        <v>509</v>
      </c>
      <c r="E1581" s="277">
        <v>66</v>
      </c>
      <c r="F1581" s="274">
        <v>871200000</v>
      </c>
      <c r="G1581" s="273" t="s">
        <v>512</v>
      </c>
      <c r="H1581" s="275"/>
    </row>
    <row r="1582" spans="1:8">
      <c r="A1582" s="273">
        <v>1587</v>
      </c>
      <c r="B1582" s="273" t="s">
        <v>513</v>
      </c>
      <c r="C1582" s="276">
        <v>38364</v>
      </c>
      <c r="D1582" s="273" t="s">
        <v>509</v>
      </c>
      <c r="E1582" s="277">
        <v>95</v>
      </c>
      <c r="F1582" s="274">
        <v>1805000000</v>
      </c>
      <c r="G1582" s="273" t="s">
        <v>490</v>
      </c>
      <c r="H1582" s="275"/>
    </row>
    <row r="1583" spans="1:8">
      <c r="A1583" s="273">
        <v>1588</v>
      </c>
      <c r="B1583" s="273" t="s">
        <v>515</v>
      </c>
      <c r="C1583" s="276">
        <v>38540</v>
      </c>
      <c r="D1583" s="273" t="s">
        <v>519</v>
      </c>
      <c r="E1583" s="277">
        <v>61</v>
      </c>
      <c r="F1583" s="274">
        <v>3721000000</v>
      </c>
      <c r="G1583" s="273" t="s">
        <v>512</v>
      </c>
      <c r="H1583" s="275"/>
    </row>
    <row r="1584" spans="1:8">
      <c r="A1584" s="273">
        <v>1589</v>
      </c>
      <c r="B1584" s="273" t="s">
        <v>516</v>
      </c>
      <c r="C1584" s="276">
        <v>38914</v>
      </c>
      <c r="D1584" s="273" t="s">
        <v>509</v>
      </c>
      <c r="E1584" s="277">
        <v>26</v>
      </c>
      <c r="F1584" s="274">
        <v>135200000</v>
      </c>
      <c r="G1584" s="273" t="s">
        <v>487</v>
      </c>
      <c r="H1584" s="275"/>
    </row>
    <row r="1585" spans="1:8">
      <c r="A1585" s="273">
        <v>1590</v>
      </c>
      <c r="B1585" s="273" t="s">
        <v>520</v>
      </c>
      <c r="C1585" s="276">
        <v>38694</v>
      </c>
      <c r="D1585" s="273" t="s">
        <v>519</v>
      </c>
      <c r="E1585" s="277">
        <v>29</v>
      </c>
      <c r="F1585" s="274">
        <v>841000000</v>
      </c>
      <c r="G1585" s="273" t="s">
        <v>490</v>
      </c>
      <c r="H1585" s="275"/>
    </row>
    <row r="1586" spans="1:8">
      <c r="A1586" s="273">
        <v>1591</v>
      </c>
      <c r="B1586" s="273" t="s">
        <v>520</v>
      </c>
      <c r="C1586" s="276">
        <v>38397</v>
      </c>
      <c r="D1586" s="273" t="s">
        <v>509</v>
      </c>
      <c r="E1586" s="277">
        <v>61</v>
      </c>
      <c r="F1586" s="274">
        <v>744200000</v>
      </c>
      <c r="G1586" s="273" t="s">
        <v>487</v>
      </c>
      <c r="H1586" s="275"/>
    </row>
    <row r="1587" spans="1:8">
      <c r="A1587" s="273">
        <v>1592</v>
      </c>
      <c r="B1587" s="273" t="s">
        <v>510</v>
      </c>
      <c r="C1587" s="276">
        <v>38881</v>
      </c>
      <c r="D1587" s="273" t="s">
        <v>519</v>
      </c>
      <c r="E1587" s="277">
        <v>-3</v>
      </c>
      <c r="F1587" s="274">
        <v>9000000</v>
      </c>
      <c r="G1587" s="273" t="s">
        <v>494</v>
      </c>
      <c r="H1587" s="275"/>
    </row>
    <row r="1588" spans="1:8">
      <c r="A1588" s="273">
        <v>1593</v>
      </c>
      <c r="B1588" s="273" t="s">
        <v>523</v>
      </c>
      <c r="C1588" s="276">
        <v>38727</v>
      </c>
      <c r="D1588" s="273" t="s">
        <v>511</v>
      </c>
      <c r="E1588" s="277">
        <v>40</v>
      </c>
      <c r="F1588" s="274">
        <v>1920000000</v>
      </c>
      <c r="G1588" s="273" t="s">
        <v>494</v>
      </c>
      <c r="H1588" s="275"/>
    </row>
    <row r="1589" spans="1:8">
      <c r="A1589" s="273">
        <v>1594</v>
      </c>
      <c r="B1589" s="273" t="s">
        <v>510</v>
      </c>
      <c r="C1589" s="276">
        <v>38914</v>
      </c>
      <c r="D1589" s="273" t="s">
        <v>511</v>
      </c>
      <c r="E1589" s="277">
        <v>86</v>
      </c>
      <c r="F1589" s="274">
        <v>8875200000</v>
      </c>
      <c r="G1589" s="273" t="s">
        <v>490</v>
      </c>
      <c r="H1589" s="275"/>
    </row>
    <row r="1590" spans="1:8">
      <c r="A1590" s="273">
        <v>1595</v>
      </c>
      <c r="B1590" s="273" t="s">
        <v>523</v>
      </c>
      <c r="C1590" s="276">
        <v>38507</v>
      </c>
      <c r="D1590" s="273" t="s">
        <v>514</v>
      </c>
      <c r="E1590" s="277">
        <v>58</v>
      </c>
      <c r="F1590" s="274">
        <v>672800000</v>
      </c>
      <c r="G1590" s="273" t="s">
        <v>512</v>
      </c>
      <c r="H1590" s="275"/>
    </row>
    <row r="1591" spans="1:8">
      <c r="A1591" s="273">
        <v>1596</v>
      </c>
      <c r="B1591" s="273" t="s">
        <v>510</v>
      </c>
      <c r="C1591" s="276">
        <v>38397</v>
      </c>
      <c r="D1591" s="273" t="s">
        <v>517</v>
      </c>
      <c r="E1591" s="277">
        <v>13</v>
      </c>
      <c r="F1591" s="274">
        <v>84500000</v>
      </c>
      <c r="G1591" s="273" t="s">
        <v>490</v>
      </c>
      <c r="H1591" s="275"/>
    </row>
    <row r="1592" spans="1:8">
      <c r="A1592" s="273">
        <v>1597</v>
      </c>
      <c r="B1592" s="273" t="s">
        <v>523</v>
      </c>
      <c r="C1592" s="276">
        <v>39079</v>
      </c>
      <c r="D1592" s="273" t="s">
        <v>517</v>
      </c>
      <c r="E1592" s="277">
        <v>14</v>
      </c>
      <c r="F1592" s="274">
        <v>98000000</v>
      </c>
      <c r="G1592" s="273" t="s">
        <v>494</v>
      </c>
      <c r="H1592" s="275"/>
    </row>
    <row r="1593" spans="1:8">
      <c r="A1593" s="273">
        <v>1598</v>
      </c>
      <c r="B1593" s="273" t="s">
        <v>520</v>
      </c>
      <c r="C1593" s="276">
        <v>38463</v>
      </c>
      <c r="D1593" s="273" t="s">
        <v>519</v>
      </c>
      <c r="E1593" s="277">
        <v>85</v>
      </c>
      <c r="F1593" s="274">
        <v>7225000000</v>
      </c>
      <c r="G1593" s="273" t="s">
        <v>494</v>
      </c>
      <c r="H1593" s="275"/>
    </row>
    <row r="1594" spans="1:8">
      <c r="A1594" s="273">
        <v>1599</v>
      </c>
      <c r="B1594" s="273" t="s">
        <v>518</v>
      </c>
      <c r="C1594" s="276">
        <v>38749</v>
      </c>
      <c r="D1594" s="273" t="s">
        <v>509</v>
      </c>
      <c r="E1594" s="277">
        <v>42</v>
      </c>
      <c r="F1594" s="274">
        <v>352800000</v>
      </c>
      <c r="G1594" s="273" t="s">
        <v>512</v>
      </c>
      <c r="H1594" s="275"/>
    </row>
    <row r="1595" spans="1:8">
      <c r="A1595" s="273">
        <v>1600</v>
      </c>
      <c r="B1595" s="273" t="s">
        <v>523</v>
      </c>
      <c r="C1595" s="276">
        <v>39035</v>
      </c>
      <c r="D1595" s="273" t="s">
        <v>514</v>
      </c>
      <c r="E1595" s="277">
        <v>11</v>
      </c>
      <c r="F1595" s="274">
        <v>24200000</v>
      </c>
      <c r="G1595" s="273" t="s">
        <v>490</v>
      </c>
      <c r="H1595" s="275"/>
    </row>
    <row r="1596" spans="1:8">
      <c r="A1596" s="273">
        <v>1601</v>
      </c>
      <c r="B1596" s="273" t="s">
        <v>522</v>
      </c>
      <c r="C1596" s="276">
        <v>38012</v>
      </c>
      <c r="D1596" s="273" t="s">
        <v>509</v>
      </c>
      <c r="E1596" s="277">
        <v>32</v>
      </c>
      <c r="F1596" s="274">
        <v>204800000</v>
      </c>
      <c r="G1596" s="273" t="s">
        <v>494</v>
      </c>
      <c r="H1596" s="275"/>
    </row>
    <row r="1597" spans="1:8">
      <c r="A1597" s="273">
        <v>1602</v>
      </c>
      <c r="B1597" s="273" t="s">
        <v>510</v>
      </c>
      <c r="C1597" s="276">
        <v>38375</v>
      </c>
      <c r="D1597" s="273" t="s">
        <v>509</v>
      </c>
      <c r="E1597" s="277">
        <v>79</v>
      </c>
      <c r="F1597" s="274">
        <v>1248200000</v>
      </c>
      <c r="G1597" s="273" t="s">
        <v>494</v>
      </c>
      <c r="H1597" s="275"/>
    </row>
    <row r="1598" spans="1:8">
      <c r="A1598" s="273">
        <v>1603</v>
      </c>
      <c r="B1598" s="273" t="s">
        <v>520</v>
      </c>
      <c r="C1598" s="276">
        <v>38155</v>
      </c>
      <c r="D1598" s="273" t="s">
        <v>509</v>
      </c>
      <c r="E1598" s="277">
        <v>25</v>
      </c>
      <c r="F1598" s="274">
        <v>125000000</v>
      </c>
      <c r="G1598" s="273" t="s">
        <v>490</v>
      </c>
      <c r="H1598" s="275"/>
    </row>
    <row r="1599" spans="1:8">
      <c r="A1599" s="273">
        <v>1604</v>
      </c>
      <c r="B1599" s="273" t="s">
        <v>518</v>
      </c>
      <c r="C1599" s="276">
        <v>38683</v>
      </c>
      <c r="D1599" s="273" t="s">
        <v>511</v>
      </c>
      <c r="E1599" s="277">
        <v>94</v>
      </c>
      <c r="F1599" s="274">
        <v>10603200000</v>
      </c>
      <c r="G1599" s="273" t="s">
        <v>490</v>
      </c>
      <c r="H1599" s="275"/>
    </row>
    <row r="1600" spans="1:8">
      <c r="A1600" s="273">
        <v>1605</v>
      </c>
      <c r="B1600" s="273" t="s">
        <v>516</v>
      </c>
      <c r="C1600" s="276">
        <v>39035</v>
      </c>
      <c r="D1600" s="273" t="s">
        <v>517</v>
      </c>
      <c r="E1600" s="277">
        <v>6</v>
      </c>
      <c r="F1600" s="274">
        <v>18000000</v>
      </c>
      <c r="G1600" s="273" t="s">
        <v>512</v>
      </c>
      <c r="H1600" s="275"/>
    </row>
    <row r="1601" spans="1:8">
      <c r="A1601" s="273">
        <v>1606</v>
      </c>
      <c r="B1601" s="273" t="s">
        <v>515</v>
      </c>
      <c r="C1601" s="276">
        <v>38518</v>
      </c>
      <c r="D1601" s="273" t="s">
        <v>514</v>
      </c>
      <c r="E1601" s="277">
        <v>15</v>
      </c>
      <c r="F1601" s="274">
        <v>45000000</v>
      </c>
      <c r="G1601" s="273" t="s">
        <v>490</v>
      </c>
      <c r="H1601" s="275"/>
    </row>
    <row r="1602" spans="1:8">
      <c r="A1602" s="273">
        <v>1607</v>
      </c>
      <c r="B1602" s="273" t="s">
        <v>518</v>
      </c>
      <c r="C1602" s="276">
        <v>38166</v>
      </c>
      <c r="D1602" s="273" t="s">
        <v>517</v>
      </c>
      <c r="E1602" s="277">
        <v>15</v>
      </c>
      <c r="F1602" s="274">
        <v>112500000</v>
      </c>
      <c r="G1602" s="273" t="s">
        <v>487</v>
      </c>
      <c r="H1602" s="275"/>
    </row>
    <row r="1603" spans="1:8">
      <c r="A1603" s="273">
        <v>1608</v>
      </c>
      <c r="B1603" s="273" t="s">
        <v>520</v>
      </c>
      <c r="C1603" s="276">
        <v>38056</v>
      </c>
      <c r="D1603" s="273" t="s">
        <v>511</v>
      </c>
      <c r="E1603" s="277">
        <v>81</v>
      </c>
      <c r="F1603" s="274">
        <v>7873200000</v>
      </c>
      <c r="G1603" s="273" t="s">
        <v>487</v>
      </c>
      <c r="H1603" s="275"/>
    </row>
    <row r="1604" spans="1:8">
      <c r="A1604" s="273">
        <v>1609</v>
      </c>
      <c r="B1604" s="273" t="s">
        <v>508</v>
      </c>
      <c r="C1604" s="276">
        <v>38452</v>
      </c>
      <c r="D1604" s="273" t="s">
        <v>517</v>
      </c>
      <c r="E1604" s="277">
        <v>94</v>
      </c>
      <c r="F1604" s="274">
        <v>4418000000</v>
      </c>
      <c r="G1604" s="273" t="s">
        <v>487</v>
      </c>
      <c r="H1604" s="275"/>
    </row>
    <row r="1605" spans="1:8">
      <c r="A1605" s="273">
        <v>1610</v>
      </c>
      <c r="B1605" s="273" t="s">
        <v>515</v>
      </c>
      <c r="C1605" s="276">
        <v>38001</v>
      </c>
      <c r="D1605" s="273" t="s">
        <v>519</v>
      </c>
      <c r="E1605" s="277">
        <v>11</v>
      </c>
      <c r="F1605" s="274">
        <v>121000000</v>
      </c>
      <c r="G1605" s="273" t="s">
        <v>512</v>
      </c>
      <c r="H1605" s="275"/>
    </row>
    <row r="1606" spans="1:8">
      <c r="A1606" s="273">
        <v>1611</v>
      </c>
      <c r="B1606" s="273" t="s">
        <v>516</v>
      </c>
      <c r="C1606" s="276">
        <v>38078</v>
      </c>
      <c r="D1606" s="273" t="s">
        <v>517</v>
      </c>
      <c r="E1606" s="277">
        <v>12</v>
      </c>
      <c r="F1606" s="274">
        <v>72000000</v>
      </c>
      <c r="G1606" s="273" t="s">
        <v>490</v>
      </c>
      <c r="H1606" s="275"/>
    </row>
    <row r="1607" spans="1:8">
      <c r="A1607" s="273">
        <v>1612</v>
      </c>
      <c r="B1607" s="273" t="s">
        <v>510</v>
      </c>
      <c r="C1607" s="276">
        <v>38595</v>
      </c>
      <c r="D1607" s="273" t="s">
        <v>517</v>
      </c>
      <c r="E1607" s="277">
        <v>85</v>
      </c>
      <c r="F1607" s="274">
        <v>3612500000</v>
      </c>
      <c r="G1607" s="273" t="s">
        <v>512</v>
      </c>
      <c r="H1607" s="275"/>
    </row>
    <row r="1608" spans="1:8">
      <c r="A1608" s="273">
        <v>1613</v>
      </c>
      <c r="B1608" s="273" t="s">
        <v>515</v>
      </c>
      <c r="C1608" s="276">
        <v>39046</v>
      </c>
      <c r="D1608" s="273" t="s">
        <v>517</v>
      </c>
      <c r="E1608" s="277">
        <v>39</v>
      </c>
      <c r="F1608" s="274">
        <v>760500000</v>
      </c>
      <c r="G1608" s="273" t="s">
        <v>494</v>
      </c>
      <c r="H1608" s="275"/>
    </row>
    <row r="1609" spans="1:8">
      <c r="A1609" s="273">
        <v>1614</v>
      </c>
      <c r="B1609" s="273" t="s">
        <v>515</v>
      </c>
      <c r="C1609" s="276">
        <v>38177</v>
      </c>
      <c r="D1609" s="273" t="s">
        <v>511</v>
      </c>
      <c r="E1609" s="277">
        <v>9</v>
      </c>
      <c r="F1609" s="274">
        <v>97200000</v>
      </c>
      <c r="G1609" s="273" t="s">
        <v>487</v>
      </c>
      <c r="H1609" s="275"/>
    </row>
    <row r="1610" spans="1:8">
      <c r="A1610" s="273">
        <v>1615</v>
      </c>
      <c r="B1610" s="273" t="s">
        <v>515</v>
      </c>
      <c r="C1610" s="276">
        <v>38386</v>
      </c>
      <c r="D1610" s="273" t="s">
        <v>519</v>
      </c>
      <c r="E1610" s="277">
        <v>25</v>
      </c>
      <c r="F1610" s="274">
        <v>625000000</v>
      </c>
      <c r="G1610" s="273" t="s">
        <v>490</v>
      </c>
      <c r="H1610" s="275"/>
    </row>
    <row r="1611" spans="1:8">
      <c r="A1611" s="273">
        <v>1616</v>
      </c>
      <c r="B1611" s="273" t="s">
        <v>522</v>
      </c>
      <c r="C1611" s="276">
        <v>38144</v>
      </c>
      <c r="D1611" s="273" t="s">
        <v>517</v>
      </c>
      <c r="E1611" s="277">
        <v>79</v>
      </c>
      <c r="F1611" s="274">
        <v>3120500000</v>
      </c>
      <c r="G1611" s="273" t="s">
        <v>512</v>
      </c>
      <c r="H1611" s="275"/>
    </row>
    <row r="1612" spans="1:8">
      <c r="A1612" s="273">
        <v>1617</v>
      </c>
      <c r="B1612" s="273" t="s">
        <v>510</v>
      </c>
      <c r="C1612" s="276">
        <v>38133</v>
      </c>
      <c r="D1612" s="273" t="s">
        <v>517</v>
      </c>
      <c r="E1612" s="277">
        <v>83</v>
      </c>
      <c r="F1612" s="274">
        <v>3444500000</v>
      </c>
      <c r="G1612" s="273" t="s">
        <v>512</v>
      </c>
      <c r="H1612" s="275"/>
    </row>
    <row r="1613" spans="1:8">
      <c r="A1613" s="273">
        <v>1618</v>
      </c>
      <c r="B1613" s="273" t="s">
        <v>510</v>
      </c>
      <c r="C1613" s="276">
        <v>38694</v>
      </c>
      <c r="D1613" s="273" t="s">
        <v>511</v>
      </c>
      <c r="E1613" s="277">
        <v>-3</v>
      </c>
      <c r="F1613" s="274">
        <v>10800000</v>
      </c>
      <c r="G1613" s="273" t="s">
        <v>494</v>
      </c>
      <c r="H1613" s="275"/>
    </row>
    <row r="1614" spans="1:8">
      <c r="A1614" s="273">
        <v>1619</v>
      </c>
      <c r="B1614" s="273" t="s">
        <v>523</v>
      </c>
      <c r="C1614" s="276">
        <v>38771</v>
      </c>
      <c r="D1614" s="273" t="s">
        <v>519</v>
      </c>
      <c r="E1614" s="277">
        <v>62</v>
      </c>
      <c r="F1614" s="274">
        <v>3844000000</v>
      </c>
      <c r="G1614" s="273" t="s">
        <v>512</v>
      </c>
      <c r="H1614" s="275"/>
    </row>
    <row r="1615" spans="1:8">
      <c r="A1615" s="273">
        <v>1620</v>
      </c>
      <c r="B1615" s="273" t="s">
        <v>523</v>
      </c>
      <c r="C1615" s="276">
        <v>38023</v>
      </c>
      <c r="D1615" s="273" t="s">
        <v>517</v>
      </c>
      <c r="E1615" s="277">
        <v>6</v>
      </c>
      <c r="F1615" s="274">
        <v>18000000</v>
      </c>
      <c r="G1615" s="273" t="s">
        <v>487</v>
      </c>
      <c r="H1615" s="275"/>
    </row>
    <row r="1616" spans="1:8">
      <c r="A1616" s="273">
        <v>1621</v>
      </c>
      <c r="B1616" s="273" t="s">
        <v>513</v>
      </c>
      <c r="C1616" s="276">
        <v>38815</v>
      </c>
      <c r="D1616" s="273" t="s">
        <v>519</v>
      </c>
      <c r="E1616" s="277">
        <v>13</v>
      </c>
      <c r="F1616" s="274">
        <v>169000000</v>
      </c>
      <c r="G1616" s="273" t="s">
        <v>512</v>
      </c>
      <c r="H1616" s="275"/>
    </row>
    <row r="1617" spans="1:8">
      <c r="A1617" s="273">
        <v>1622</v>
      </c>
      <c r="B1617" s="273" t="s">
        <v>520</v>
      </c>
      <c r="C1617" s="276">
        <v>38617</v>
      </c>
      <c r="D1617" s="273" t="s">
        <v>517</v>
      </c>
      <c r="E1617" s="277">
        <v>88</v>
      </c>
      <c r="F1617" s="274">
        <v>3872000000</v>
      </c>
      <c r="G1617" s="273" t="s">
        <v>490</v>
      </c>
      <c r="H1617" s="275"/>
    </row>
    <row r="1618" spans="1:8">
      <c r="A1618" s="273">
        <v>1623</v>
      </c>
      <c r="B1618" s="273" t="s">
        <v>520</v>
      </c>
      <c r="C1618" s="276">
        <v>38089</v>
      </c>
      <c r="D1618" s="273" t="s">
        <v>517</v>
      </c>
      <c r="E1618" s="277">
        <v>35</v>
      </c>
      <c r="F1618" s="274">
        <v>612500000</v>
      </c>
      <c r="G1618" s="273" t="s">
        <v>490</v>
      </c>
      <c r="H1618" s="275"/>
    </row>
    <row r="1619" spans="1:8">
      <c r="A1619" s="273">
        <v>1624</v>
      </c>
      <c r="B1619" s="273" t="s">
        <v>518</v>
      </c>
      <c r="C1619" s="276">
        <v>38276</v>
      </c>
      <c r="D1619" s="273" t="s">
        <v>517</v>
      </c>
      <c r="E1619" s="277">
        <v>61</v>
      </c>
      <c r="F1619" s="274">
        <v>1860500000</v>
      </c>
      <c r="G1619" s="273" t="s">
        <v>512</v>
      </c>
      <c r="H1619" s="275"/>
    </row>
    <row r="1620" spans="1:8">
      <c r="A1620" s="273">
        <v>1625</v>
      </c>
      <c r="B1620" s="273" t="s">
        <v>510</v>
      </c>
      <c r="C1620" s="276">
        <v>38562</v>
      </c>
      <c r="D1620" s="273" t="s">
        <v>517</v>
      </c>
      <c r="E1620" s="277">
        <v>95</v>
      </c>
      <c r="F1620" s="274">
        <v>4512500000</v>
      </c>
      <c r="G1620" s="273" t="s">
        <v>490</v>
      </c>
      <c r="H1620" s="275"/>
    </row>
    <row r="1621" spans="1:8">
      <c r="A1621" s="273">
        <v>1626</v>
      </c>
      <c r="B1621" s="273" t="s">
        <v>520</v>
      </c>
      <c r="C1621" s="276">
        <v>38353</v>
      </c>
      <c r="D1621" s="273" t="s">
        <v>517</v>
      </c>
      <c r="E1621" s="277">
        <v>30</v>
      </c>
      <c r="F1621" s="274">
        <v>450000000</v>
      </c>
      <c r="G1621" s="273" t="s">
        <v>487</v>
      </c>
      <c r="H1621" s="275"/>
    </row>
    <row r="1622" spans="1:8">
      <c r="A1622" s="273">
        <v>1627</v>
      </c>
      <c r="B1622" s="273" t="s">
        <v>520</v>
      </c>
      <c r="C1622" s="276">
        <v>38914</v>
      </c>
      <c r="D1622" s="273" t="s">
        <v>517</v>
      </c>
      <c r="E1622" s="277">
        <v>-1</v>
      </c>
      <c r="F1622" s="274">
        <v>500000</v>
      </c>
      <c r="G1622" s="273" t="s">
        <v>487</v>
      </c>
      <c r="H1622" s="275"/>
    </row>
    <row r="1623" spans="1:8">
      <c r="A1623" s="273">
        <v>1628</v>
      </c>
      <c r="B1623" s="273" t="s">
        <v>508</v>
      </c>
      <c r="C1623" s="276">
        <v>38353</v>
      </c>
      <c r="D1623" s="273" t="s">
        <v>514</v>
      </c>
      <c r="E1623" s="277">
        <v>5</v>
      </c>
      <c r="F1623" s="274">
        <v>5000000</v>
      </c>
      <c r="G1623" s="273" t="s">
        <v>512</v>
      </c>
      <c r="H1623" s="275"/>
    </row>
    <row r="1624" spans="1:8">
      <c r="A1624" s="273">
        <v>1629</v>
      </c>
      <c r="B1624" s="273" t="s">
        <v>508</v>
      </c>
      <c r="C1624" s="276">
        <v>38419</v>
      </c>
      <c r="D1624" s="273" t="s">
        <v>511</v>
      </c>
      <c r="E1624" s="277">
        <v>42</v>
      </c>
      <c r="F1624" s="274">
        <v>2116800000</v>
      </c>
      <c r="G1624" s="273" t="s">
        <v>487</v>
      </c>
      <c r="H1624" s="275"/>
    </row>
    <row r="1625" spans="1:8">
      <c r="A1625" s="273">
        <v>1630</v>
      </c>
      <c r="B1625" s="273" t="s">
        <v>515</v>
      </c>
      <c r="C1625" s="276">
        <v>38474</v>
      </c>
      <c r="D1625" s="273" t="s">
        <v>517</v>
      </c>
      <c r="E1625" s="277">
        <v>14</v>
      </c>
      <c r="F1625" s="274">
        <v>98000000</v>
      </c>
      <c r="G1625" s="273" t="s">
        <v>512</v>
      </c>
      <c r="H1625" s="275"/>
    </row>
    <row r="1626" spans="1:8">
      <c r="A1626" s="273">
        <v>1631</v>
      </c>
      <c r="B1626" s="273" t="s">
        <v>518</v>
      </c>
      <c r="C1626" s="276">
        <v>38573</v>
      </c>
      <c r="D1626" s="273" t="s">
        <v>517</v>
      </c>
      <c r="E1626" s="277">
        <v>-4</v>
      </c>
      <c r="F1626" s="274">
        <v>8000000</v>
      </c>
      <c r="G1626" s="273" t="s">
        <v>494</v>
      </c>
      <c r="H1626" s="275"/>
    </row>
    <row r="1627" spans="1:8">
      <c r="A1627" s="273">
        <v>1632</v>
      </c>
      <c r="B1627" s="273" t="s">
        <v>523</v>
      </c>
      <c r="C1627" s="276">
        <v>38738</v>
      </c>
      <c r="D1627" s="273" t="s">
        <v>511</v>
      </c>
      <c r="E1627" s="277">
        <v>27</v>
      </c>
      <c r="F1627" s="274">
        <v>874800000</v>
      </c>
      <c r="G1627" s="273" t="s">
        <v>494</v>
      </c>
      <c r="H1627" s="275"/>
    </row>
    <row r="1628" spans="1:8">
      <c r="A1628" s="273">
        <v>1633</v>
      </c>
      <c r="B1628" s="273" t="s">
        <v>523</v>
      </c>
      <c r="C1628" s="276">
        <v>38111</v>
      </c>
      <c r="D1628" s="273" t="s">
        <v>519</v>
      </c>
      <c r="E1628" s="277">
        <v>5</v>
      </c>
      <c r="F1628" s="274">
        <v>25000000</v>
      </c>
      <c r="G1628" s="273" t="s">
        <v>487</v>
      </c>
      <c r="H1628" s="275"/>
    </row>
    <row r="1629" spans="1:8">
      <c r="A1629" s="273">
        <v>1634</v>
      </c>
      <c r="B1629" s="273" t="s">
        <v>513</v>
      </c>
      <c r="C1629" s="276">
        <v>38430</v>
      </c>
      <c r="D1629" s="273" t="s">
        <v>519</v>
      </c>
      <c r="E1629" s="277">
        <v>57</v>
      </c>
      <c r="F1629" s="274">
        <v>3249000000</v>
      </c>
      <c r="G1629" s="273" t="s">
        <v>494</v>
      </c>
      <c r="H1629" s="275"/>
    </row>
    <row r="1630" spans="1:8">
      <c r="A1630" s="273">
        <v>1635</v>
      </c>
      <c r="B1630" s="273" t="s">
        <v>510</v>
      </c>
      <c r="C1630" s="276">
        <v>38265</v>
      </c>
      <c r="D1630" s="273" t="s">
        <v>509</v>
      </c>
      <c r="E1630" s="277">
        <v>78</v>
      </c>
      <c r="F1630" s="274">
        <v>1216800000</v>
      </c>
      <c r="G1630" s="273" t="s">
        <v>490</v>
      </c>
      <c r="H1630" s="275"/>
    </row>
    <row r="1631" spans="1:8">
      <c r="A1631" s="273">
        <v>1636</v>
      </c>
      <c r="B1631" s="273" t="s">
        <v>523</v>
      </c>
      <c r="C1631" s="276">
        <v>38969</v>
      </c>
      <c r="D1631" s="273" t="s">
        <v>519</v>
      </c>
      <c r="E1631" s="277">
        <v>11</v>
      </c>
      <c r="F1631" s="274">
        <v>121000000</v>
      </c>
      <c r="G1631" s="273" t="s">
        <v>512</v>
      </c>
      <c r="H1631" s="275"/>
    </row>
    <row r="1632" spans="1:8">
      <c r="A1632" s="273">
        <v>1637</v>
      </c>
      <c r="B1632" s="273" t="s">
        <v>518</v>
      </c>
      <c r="C1632" s="276">
        <v>38265</v>
      </c>
      <c r="D1632" s="273" t="s">
        <v>509</v>
      </c>
      <c r="E1632" s="277">
        <v>55</v>
      </c>
      <c r="F1632" s="274">
        <v>605000000</v>
      </c>
      <c r="G1632" s="273" t="s">
        <v>494</v>
      </c>
      <c r="H1632" s="275"/>
    </row>
    <row r="1633" spans="1:8">
      <c r="A1633" s="273">
        <v>1638</v>
      </c>
      <c r="B1633" s="273" t="s">
        <v>513</v>
      </c>
      <c r="C1633" s="276">
        <v>38265</v>
      </c>
      <c r="D1633" s="273" t="s">
        <v>519</v>
      </c>
      <c r="E1633" s="277">
        <v>15</v>
      </c>
      <c r="F1633" s="274">
        <v>225000000</v>
      </c>
      <c r="G1633" s="273" t="s">
        <v>487</v>
      </c>
      <c r="H1633" s="275"/>
    </row>
    <row r="1634" spans="1:8">
      <c r="A1634" s="273">
        <v>1639</v>
      </c>
      <c r="B1634" s="273" t="s">
        <v>518</v>
      </c>
      <c r="C1634" s="276">
        <v>38023</v>
      </c>
      <c r="D1634" s="273" t="s">
        <v>517</v>
      </c>
      <c r="E1634" s="277">
        <v>53</v>
      </c>
      <c r="F1634" s="274">
        <v>1404500000</v>
      </c>
      <c r="G1634" s="273" t="s">
        <v>512</v>
      </c>
      <c r="H1634" s="275"/>
    </row>
    <row r="1635" spans="1:8">
      <c r="A1635" s="273">
        <v>1640</v>
      </c>
      <c r="B1635" s="273" t="s">
        <v>515</v>
      </c>
      <c r="C1635" s="276">
        <v>38584</v>
      </c>
      <c r="D1635" s="273" t="s">
        <v>509</v>
      </c>
      <c r="E1635" s="277">
        <v>70</v>
      </c>
      <c r="F1635" s="274">
        <v>980000000</v>
      </c>
      <c r="G1635" s="273" t="s">
        <v>512</v>
      </c>
      <c r="H1635" s="275"/>
    </row>
    <row r="1636" spans="1:8">
      <c r="A1636" s="273">
        <v>1641</v>
      </c>
      <c r="B1636" s="273" t="s">
        <v>523</v>
      </c>
      <c r="C1636" s="276">
        <v>38947</v>
      </c>
      <c r="D1636" s="273" t="s">
        <v>511</v>
      </c>
      <c r="E1636" s="277">
        <v>56</v>
      </c>
      <c r="F1636" s="274">
        <v>3763200000</v>
      </c>
      <c r="G1636" s="273" t="s">
        <v>487</v>
      </c>
      <c r="H1636" s="275"/>
    </row>
    <row r="1637" spans="1:8">
      <c r="A1637" s="273">
        <v>1642</v>
      </c>
      <c r="B1637" s="273" t="s">
        <v>515</v>
      </c>
      <c r="C1637" s="276">
        <v>38859</v>
      </c>
      <c r="D1637" s="273" t="s">
        <v>517</v>
      </c>
      <c r="E1637" s="277">
        <v>91</v>
      </c>
      <c r="F1637" s="274">
        <v>4140500000</v>
      </c>
      <c r="G1637" s="273" t="s">
        <v>487</v>
      </c>
      <c r="H1637" s="275"/>
    </row>
    <row r="1638" spans="1:8">
      <c r="A1638" s="273">
        <v>1643</v>
      </c>
      <c r="B1638" s="273" t="s">
        <v>522</v>
      </c>
      <c r="C1638" s="276">
        <v>38342</v>
      </c>
      <c r="D1638" s="273" t="s">
        <v>514</v>
      </c>
      <c r="E1638" s="277">
        <v>55</v>
      </c>
      <c r="F1638" s="274">
        <v>605000000</v>
      </c>
      <c r="G1638" s="273" t="s">
        <v>512</v>
      </c>
      <c r="H1638" s="275"/>
    </row>
    <row r="1639" spans="1:8">
      <c r="A1639" s="273">
        <v>1644</v>
      </c>
      <c r="B1639" s="273" t="s">
        <v>518</v>
      </c>
      <c r="C1639" s="276">
        <v>38650</v>
      </c>
      <c r="D1639" s="273" t="s">
        <v>519</v>
      </c>
      <c r="E1639" s="277">
        <v>1</v>
      </c>
      <c r="F1639" s="274">
        <v>1000000</v>
      </c>
      <c r="G1639" s="273" t="s">
        <v>494</v>
      </c>
      <c r="H1639" s="275"/>
    </row>
    <row r="1640" spans="1:8">
      <c r="A1640" s="273">
        <v>1645</v>
      </c>
      <c r="B1640" s="273" t="s">
        <v>518</v>
      </c>
      <c r="C1640" s="276">
        <v>38386</v>
      </c>
      <c r="D1640" s="273" t="s">
        <v>517</v>
      </c>
      <c r="E1640" s="277">
        <v>23</v>
      </c>
      <c r="F1640" s="274">
        <v>264500000</v>
      </c>
      <c r="G1640" s="273" t="s">
        <v>490</v>
      </c>
      <c r="H1640" s="275"/>
    </row>
    <row r="1641" spans="1:8">
      <c r="A1641" s="273">
        <v>1646</v>
      </c>
      <c r="B1641" s="273" t="s">
        <v>510</v>
      </c>
      <c r="C1641" s="276">
        <v>38705</v>
      </c>
      <c r="D1641" s="273" t="s">
        <v>509</v>
      </c>
      <c r="E1641" s="277">
        <v>0</v>
      </c>
      <c r="F1641" s="274">
        <v>0</v>
      </c>
      <c r="G1641" s="273" t="s">
        <v>487</v>
      </c>
      <c r="H1641" s="275"/>
    </row>
    <row r="1642" spans="1:8">
      <c r="A1642" s="273">
        <v>1647</v>
      </c>
      <c r="B1642" s="273" t="s">
        <v>518</v>
      </c>
      <c r="C1642" s="276">
        <v>38342</v>
      </c>
      <c r="D1642" s="273" t="s">
        <v>519</v>
      </c>
      <c r="E1642" s="277">
        <v>86</v>
      </c>
      <c r="F1642" s="274">
        <v>7396000000</v>
      </c>
      <c r="G1642" s="273" t="s">
        <v>490</v>
      </c>
      <c r="H1642" s="275"/>
    </row>
    <row r="1643" spans="1:8">
      <c r="A1643" s="273">
        <v>1648</v>
      </c>
      <c r="B1643" s="273" t="s">
        <v>516</v>
      </c>
      <c r="C1643" s="276">
        <v>38078</v>
      </c>
      <c r="D1643" s="273" t="s">
        <v>517</v>
      </c>
      <c r="E1643" s="277">
        <v>13</v>
      </c>
      <c r="F1643" s="274">
        <v>84500000</v>
      </c>
      <c r="G1643" s="273" t="s">
        <v>512</v>
      </c>
      <c r="H1643" s="275"/>
    </row>
    <row r="1644" spans="1:8">
      <c r="A1644" s="273">
        <v>1649</v>
      </c>
      <c r="B1644" s="273" t="s">
        <v>513</v>
      </c>
      <c r="C1644" s="276">
        <v>38826</v>
      </c>
      <c r="D1644" s="273" t="s">
        <v>519</v>
      </c>
      <c r="E1644" s="277">
        <v>54</v>
      </c>
      <c r="F1644" s="274">
        <v>2916000000</v>
      </c>
      <c r="G1644" s="273" t="s">
        <v>490</v>
      </c>
      <c r="H1644" s="275"/>
    </row>
    <row r="1645" spans="1:8">
      <c r="A1645" s="273">
        <v>1650</v>
      </c>
      <c r="B1645" s="273" t="s">
        <v>516</v>
      </c>
      <c r="C1645" s="276">
        <v>38056</v>
      </c>
      <c r="D1645" s="273" t="s">
        <v>519</v>
      </c>
      <c r="E1645" s="277">
        <v>82</v>
      </c>
      <c r="F1645" s="274">
        <v>6724000000</v>
      </c>
      <c r="G1645" s="273" t="s">
        <v>487</v>
      </c>
      <c r="H1645" s="275"/>
    </row>
    <row r="1646" spans="1:8">
      <c r="A1646" s="273">
        <v>1651</v>
      </c>
      <c r="B1646" s="273" t="s">
        <v>520</v>
      </c>
      <c r="C1646" s="276">
        <v>38397</v>
      </c>
      <c r="D1646" s="273" t="s">
        <v>511</v>
      </c>
      <c r="E1646" s="277">
        <v>27</v>
      </c>
      <c r="F1646" s="274">
        <v>874800000</v>
      </c>
      <c r="G1646" s="273" t="s">
        <v>512</v>
      </c>
      <c r="H1646" s="275"/>
    </row>
    <row r="1647" spans="1:8">
      <c r="A1647" s="273">
        <v>1652</v>
      </c>
      <c r="B1647" s="273" t="s">
        <v>515</v>
      </c>
      <c r="C1647" s="276">
        <v>39002</v>
      </c>
      <c r="D1647" s="273" t="s">
        <v>514</v>
      </c>
      <c r="E1647" s="277">
        <v>84</v>
      </c>
      <c r="F1647" s="274">
        <v>1411200000</v>
      </c>
      <c r="G1647" s="273" t="s">
        <v>490</v>
      </c>
      <c r="H1647" s="275"/>
    </row>
    <row r="1648" spans="1:8">
      <c r="A1648" s="273">
        <v>1653</v>
      </c>
      <c r="B1648" s="273" t="s">
        <v>513</v>
      </c>
      <c r="C1648" s="276">
        <v>38111</v>
      </c>
      <c r="D1648" s="273" t="s">
        <v>517</v>
      </c>
      <c r="E1648" s="277">
        <v>56</v>
      </c>
      <c r="F1648" s="274">
        <v>1568000000</v>
      </c>
      <c r="G1648" s="273" t="s">
        <v>487</v>
      </c>
      <c r="H1648" s="275"/>
    </row>
    <row r="1649" spans="1:8">
      <c r="A1649" s="273">
        <v>1654</v>
      </c>
      <c r="B1649" s="273" t="s">
        <v>508</v>
      </c>
      <c r="C1649" s="276">
        <v>38045</v>
      </c>
      <c r="D1649" s="273" t="s">
        <v>514</v>
      </c>
      <c r="E1649" s="277">
        <v>92</v>
      </c>
      <c r="F1649" s="274">
        <v>1692800000</v>
      </c>
      <c r="G1649" s="273" t="s">
        <v>494</v>
      </c>
      <c r="H1649" s="275"/>
    </row>
    <row r="1650" spans="1:8">
      <c r="A1650" s="273">
        <v>1655</v>
      </c>
      <c r="B1650" s="273" t="s">
        <v>508</v>
      </c>
      <c r="C1650" s="276">
        <v>38001</v>
      </c>
      <c r="D1650" s="273" t="s">
        <v>509</v>
      </c>
      <c r="E1650" s="277">
        <v>25</v>
      </c>
      <c r="F1650" s="274">
        <v>125000000</v>
      </c>
      <c r="G1650" s="273" t="s">
        <v>490</v>
      </c>
      <c r="H1650" s="275"/>
    </row>
    <row r="1651" spans="1:8">
      <c r="A1651" s="273">
        <v>1656</v>
      </c>
      <c r="B1651" s="273" t="s">
        <v>508</v>
      </c>
      <c r="C1651" s="276">
        <v>38353</v>
      </c>
      <c r="D1651" s="273" t="s">
        <v>517</v>
      </c>
      <c r="E1651" s="277">
        <v>67</v>
      </c>
      <c r="F1651" s="274">
        <v>2244500000</v>
      </c>
      <c r="G1651" s="273" t="s">
        <v>487</v>
      </c>
      <c r="H1651" s="275"/>
    </row>
    <row r="1652" spans="1:8">
      <c r="A1652" s="273">
        <v>1657</v>
      </c>
      <c r="B1652" s="273" t="s">
        <v>523</v>
      </c>
      <c r="C1652" s="276">
        <v>38089</v>
      </c>
      <c r="D1652" s="273" t="s">
        <v>514</v>
      </c>
      <c r="E1652" s="277">
        <v>75</v>
      </c>
      <c r="F1652" s="274">
        <v>1125000000</v>
      </c>
      <c r="G1652" s="273" t="s">
        <v>490</v>
      </c>
      <c r="H1652" s="275"/>
    </row>
    <row r="1653" spans="1:8">
      <c r="A1653" s="273">
        <v>1658</v>
      </c>
      <c r="B1653" s="273" t="s">
        <v>520</v>
      </c>
      <c r="C1653" s="276">
        <v>38617</v>
      </c>
      <c r="D1653" s="273" t="s">
        <v>517</v>
      </c>
      <c r="E1653" s="277">
        <v>14</v>
      </c>
      <c r="F1653" s="274">
        <v>98000000</v>
      </c>
      <c r="G1653" s="273" t="s">
        <v>512</v>
      </c>
      <c r="H1653" s="275"/>
    </row>
    <row r="1654" spans="1:8">
      <c r="A1654" s="273">
        <v>1659</v>
      </c>
      <c r="B1654" s="273" t="s">
        <v>518</v>
      </c>
      <c r="C1654" s="276">
        <v>38705</v>
      </c>
      <c r="D1654" s="273" t="s">
        <v>509</v>
      </c>
      <c r="E1654" s="277">
        <v>48</v>
      </c>
      <c r="F1654" s="274">
        <v>460800000</v>
      </c>
      <c r="G1654" s="273" t="s">
        <v>490</v>
      </c>
      <c r="H1654" s="275"/>
    </row>
    <row r="1655" spans="1:8">
      <c r="A1655" s="273">
        <v>1660</v>
      </c>
      <c r="B1655" s="273" t="s">
        <v>516</v>
      </c>
      <c r="C1655" s="276">
        <v>38122</v>
      </c>
      <c r="D1655" s="273" t="s">
        <v>511</v>
      </c>
      <c r="E1655" s="277">
        <v>73</v>
      </c>
      <c r="F1655" s="274">
        <v>6394800000</v>
      </c>
      <c r="G1655" s="273" t="s">
        <v>490</v>
      </c>
      <c r="H1655" s="275"/>
    </row>
    <row r="1656" spans="1:8">
      <c r="A1656" s="273">
        <v>1661</v>
      </c>
      <c r="B1656" s="273" t="s">
        <v>510</v>
      </c>
      <c r="C1656" s="276">
        <v>38507</v>
      </c>
      <c r="D1656" s="273" t="s">
        <v>511</v>
      </c>
      <c r="E1656" s="277">
        <v>28</v>
      </c>
      <c r="F1656" s="274">
        <v>940800000</v>
      </c>
      <c r="G1656" s="273" t="s">
        <v>487</v>
      </c>
      <c r="H1656" s="275"/>
    </row>
    <row r="1657" spans="1:8">
      <c r="A1657" s="273">
        <v>1662</v>
      </c>
      <c r="B1657" s="273" t="s">
        <v>513</v>
      </c>
      <c r="C1657" s="276">
        <v>38683</v>
      </c>
      <c r="D1657" s="273" t="s">
        <v>517</v>
      </c>
      <c r="E1657" s="277">
        <v>12</v>
      </c>
      <c r="F1657" s="274">
        <v>72000000</v>
      </c>
      <c r="G1657" s="273" t="s">
        <v>490</v>
      </c>
      <c r="H1657" s="275"/>
    </row>
    <row r="1658" spans="1:8">
      <c r="A1658" s="273">
        <v>1663</v>
      </c>
      <c r="B1658" s="273" t="s">
        <v>523</v>
      </c>
      <c r="C1658" s="276">
        <v>38474</v>
      </c>
      <c r="D1658" s="273" t="s">
        <v>509</v>
      </c>
      <c r="E1658" s="277">
        <v>50</v>
      </c>
      <c r="F1658" s="274">
        <v>500000000</v>
      </c>
      <c r="G1658" s="273" t="s">
        <v>494</v>
      </c>
      <c r="H1658" s="275"/>
    </row>
    <row r="1659" spans="1:8">
      <c r="A1659" s="273">
        <v>1664</v>
      </c>
      <c r="B1659" s="273" t="s">
        <v>518</v>
      </c>
      <c r="C1659" s="276">
        <v>38991</v>
      </c>
      <c r="D1659" s="273" t="s">
        <v>511</v>
      </c>
      <c r="E1659" s="277">
        <v>-5</v>
      </c>
      <c r="F1659" s="274">
        <v>30000000</v>
      </c>
      <c r="G1659" s="273" t="s">
        <v>512</v>
      </c>
      <c r="H1659" s="275"/>
    </row>
    <row r="1660" spans="1:8">
      <c r="A1660" s="273">
        <v>1665</v>
      </c>
      <c r="B1660" s="273" t="s">
        <v>510</v>
      </c>
      <c r="C1660" s="276">
        <v>38375</v>
      </c>
      <c r="D1660" s="273" t="s">
        <v>509</v>
      </c>
      <c r="E1660" s="277">
        <v>6</v>
      </c>
      <c r="F1660" s="274">
        <v>7200000</v>
      </c>
      <c r="G1660" s="273" t="s">
        <v>487</v>
      </c>
      <c r="H1660" s="275"/>
    </row>
    <row r="1661" spans="1:8">
      <c r="A1661" s="273">
        <v>1666</v>
      </c>
      <c r="B1661" s="273" t="s">
        <v>510</v>
      </c>
      <c r="C1661" s="276">
        <v>38408</v>
      </c>
      <c r="D1661" s="273" t="s">
        <v>511</v>
      </c>
      <c r="E1661" s="277">
        <v>63</v>
      </c>
      <c r="F1661" s="274">
        <v>4762800000</v>
      </c>
      <c r="G1661" s="273" t="s">
        <v>487</v>
      </c>
      <c r="H1661" s="275"/>
    </row>
    <row r="1662" spans="1:8">
      <c r="A1662" s="273">
        <v>1667</v>
      </c>
      <c r="B1662" s="273" t="s">
        <v>520</v>
      </c>
      <c r="C1662" s="276">
        <v>38881</v>
      </c>
      <c r="D1662" s="273" t="s">
        <v>511</v>
      </c>
      <c r="E1662" s="277">
        <v>33</v>
      </c>
      <c r="F1662" s="274">
        <v>1306800000</v>
      </c>
      <c r="G1662" s="273" t="s">
        <v>512</v>
      </c>
      <c r="H1662" s="275"/>
    </row>
    <row r="1663" spans="1:8">
      <c r="A1663" s="273">
        <v>1668</v>
      </c>
      <c r="B1663" s="273" t="s">
        <v>523</v>
      </c>
      <c r="C1663" s="276">
        <v>38254</v>
      </c>
      <c r="D1663" s="273" t="s">
        <v>517</v>
      </c>
      <c r="E1663" s="277">
        <v>61</v>
      </c>
      <c r="F1663" s="274">
        <v>1860500000</v>
      </c>
      <c r="G1663" s="273" t="s">
        <v>494</v>
      </c>
      <c r="H1663" s="275"/>
    </row>
    <row r="1664" spans="1:8">
      <c r="A1664" s="273">
        <v>1669</v>
      </c>
      <c r="B1664" s="273" t="s">
        <v>516</v>
      </c>
      <c r="C1664" s="276">
        <v>38331</v>
      </c>
      <c r="D1664" s="273" t="s">
        <v>511</v>
      </c>
      <c r="E1664" s="277">
        <v>16</v>
      </c>
      <c r="F1664" s="274">
        <v>307200000</v>
      </c>
      <c r="G1664" s="273" t="s">
        <v>487</v>
      </c>
      <c r="H1664" s="275"/>
    </row>
    <row r="1665" spans="1:8">
      <c r="A1665" s="273">
        <v>1670</v>
      </c>
      <c r="B1665" s="273" t="s">
        <v>522</v>
      </c>
      <c r="C1665" s="276">
        <v>38870</v>
      </c>
      <c r="D1665" s="273" t="s">
        <v>517</v>
      </c>
      <c r="E1665" s="277">
        <v>15</v>
      </c>
      <c r="F1665" s="274">
        <v>112500000</v>
      </c>
      <c r="G1665" s="273" t="s">
        <v>512</v>
      </c>
      <c r="H1665" s="275"/>
    </row>
    <row r="1666" spans="1:8">
      <c r="A1666" s="273">
        <v>1671</v>
      </c>
      <c r="B1666" s="273" t="s">
        <v>516</v>
      </c>
      <c r="C1666" s="276">
        <v>38925</v>
      </c>
      <c r="D1666" s="273" t="s">
        <v>517</v>
      </c>
      <c r="E1666" s="277">
        <v>-1</v>
      </c>
      <c r="F1666" s="274">
        <v>500000</v>
      </c>
      <c r="G1666" s="273" t="s">
        <v>494</v>
      </c>
      <c r="H1666" s="275"/>
    </row>
    <row r="1667" spans="1:8">
      <c r="A1667" s="273">
        <v>1672</v>
      </c>
      <c r="B1667" s="273" t="s">
        <v>510</v>
      </c>
      <c r="C1667" s="276">
        <v>38507</v>
      </c>
      <c r="D1667" s="273" t="s">
        <v>509</v>
      </c>
      <c r="E1667" s="277">
        <v>28</v>
      </c>
      <c r="F1667" s="274">
        <v>156800000</v>
      </c>
      <c r="G1667" s="273" t="s">
        <v>490</v>
      </c>
      <c r="H1667" s="275"/>
    </row>
    <row r="1668" spans="1:8">
      <c r="A1668" s="273">
        <v>1673</v>
      </c>
      <c r="B1668" s="273" t="s">
        <v>522</v>
      </c>
      <c r="C1668" s="276">
        <v>38991</v>
      </c>
      <c r="D1668" s="273" t="s">
        <v>511</v>
      </c>
      <c r="E1668" s="277">
        <v>74</v>
      </c>
      <c r="F1668" s="274">
        <v>6571200000</v>
      </c>
      <c r="G1668" s="273" t="s">
        <v>487</v>
      </c>
      <c r="H1668" s="275"/>
    </row>
    <row r="1669" spans="1:8">
      <c r="A1669" s="273">
        <v>1674</v>
      </c>
      <c r="B1669" s="273" t="s">
        <v>520</v>
      </c>
      <c r="C1669" s="276">
        <v>38089</v>
      </c>
      <c r="D1669" s="273" t="s">
        <v>509</v>
      </c>
      <c r="E1669" s="277">
        <v>60</v>
      </c>
      <c r="F1669" s="274">
        <v>720000000</v>
      </c>
      <c r="G1669" s="273" t="s">
        <v>487</v>
      </c>
      <c r="H1669" s="275"/>
    </row>
    <row r="1670" spans="1:8">
      <c r="A1670" s="273">
        <v>1675</v>
      </c>
      <c r="B1670" s="273" t="s">
        <v>518</v>
      </c>
      <c r="C1670" s="276">
        <v>38474</v>
      </c>
      <c r="D1670" s="273" t="s">
        <v>519</v>
      </c>
      <c r="E1670" s="277">
        <v>26</v>
      </c>
      <c r="F1670" s="274">
        <v>676000000</v>
      </c>
      <c r="G1670" s="273" t="s">
        <v>512</v>
      </c>
      <c r="H1670" s="275"/>
    </row>
    <row r="1671" spans="1:8">
      <c r="A1671" s="273">
        <v>1676</v>
      </c>
      <c r="B1671" s="273" t="s">
        <v>510</v>
      </c>
      <c r="C1671" s="276">
        <v>38045</v>
      </c>
      <c r="D1671" s="273" t="s">
        <v>511</v>
      </c>
      <c r="E1671" s="277">
        <v>41</v>
      </c>
      <c r="F1671" s="274">
        <v>2017200000</v>
      </c>
      <c r="G1671" s="273" t="s">
        <v>487</v>
      </c>
      <c r="H1671" s="275"/>
    </row>
    <row r="1672" spans="1:8">
      <c r="A1672" s="273">
        <v>1677</v>
      </c>
      <c r="B1672" s="273" t="s">
        <v>513</v>
      </c>
      <c r="C1672" s="276">
        <v>38122</v>
      </c>
      <c r="D1672" s="273" t="s">
        <v>509</v>
      </c>
      <c r="E1672" s="277">
        <v>-1</v>
      </c>
      <c r="F1672" s="274">
        <v>200000</v>
      </c>
      <c r="G1672" s="273" t="s">
        <v>494</v>
      </c>
      <c r="H1672" s="275"/>
    </row>
    <row r="1673" spans="1:8">
      <c r="A1673" s="273">
        <v>1678</v>
      </c>
      <c r="B1673" s="273" t="s">
        <v>513</v>
      </c>
      <c r="C1673" s="276">
        <v>38903</v>
      </c>
      <c r="D1673" s="273" t="s">
        <v>509</v>
      </c>
      <c r="E1673" s="277">
        <v>89</v>
      </c>
      <c r="F1673" s="274">
        <v>1584200000</v>
      </c>
      <c r="G1673" s="273" t="s">
        <v>487</v>
      </c>
      <c r="H1673" s="275"/>
    </row>
    <row r="1674" spans="1:8">
      <c r="A1674" s="273">
        <v>1679</v>
      </c>
      <c r="B1674" s="273" t="s">
        <v>510</v>
      </c>
      <c r="C1674" s="276">
        <v>38144</v>
      </c>
      <c r="D1674" s="273" t="s">
        <v>519</v>
      </c>
      <c r="E1674" s="277">
        <v>12</v>
      </c>
      <c r="F1674" s="274">
        <v>144000000</v>
      </c>
      <c r="G1674" s="273" t="s">
        <v>487</v>
      </c>
      <c r="H1674" s="275"/>
    </row>
    <row r="1675" spans="1:8">
      <c r="A1675" s="273">
        <v>1680</v>
      </c>
      <c r="B1675" s="273" t="s">
        <v>518</v>
      </c>
      <c r="C1675" s="276">
        <v>38276</v>
      </c>
      <c r="D1675" s="273" t="s">
        <v>517</v>
      </c>
      <c r="E1675" s="277">
        <v>21</v>
      </c>
      <c r="F1675" s="274">
        <v>220500000</v>
      </c>
      <c r="G1675" s="273" t="s">
        <v>494</v>
      </c>
      <c r="H1675" s="275"/>
    </row>
    <row r="1676" spans="1:8">
      <c r="A1676" s="273">
        <v>1681</v>
      </c>
      <c r="B1676" s="273" t="s">
        <v>522</v>
      </c>
      <c r="C1676" s="276">
        <v>38892</v>
      </c>
      <c r="D1676" s="273" t="s">
        <v>519</v>
      </c>
      <c r="E1676" s="277">
        <v>23</v>
      </c>
      <c r="F1676" s="274">
        <v>529000000</v>
      </c>
      <c r="G1676" s="273" t="s">
        <v>490</v>
      </c>
      <c r="H1676" s="275"/>
    </row>
    <row r="1677" spans="1:8">
      <c r="A1677" s="273">
        <v>1682</v>
      </c>
      <c r="B1677" s="273" t="s">
        <v>523</v>
      </c>
      <c r="C1677" s="276">
        <v>38441</v>
      </c>
      <c r="D1677" s="273" t="s">
        <v>511</v>
      </c>
      <c r="E1677" s="277">
        <v>-7</v>
      </c>
      <c r="F1677" s="274">
        <v>58800000</v>
      </c>
      <c r="G1677" s="273" t="s">
        <v>494</v>
      </c>
      <c r="H1677" s="275"/>
    </row>
    <row r="1678" spans="1:8">
      <c r="A1678" s="273">
        <v>1683</v>
      </c>
      <c r="B1678" s="273" t="s">
        <v>508</v>
      </c>
      <c r="C1678" s="276">
        <v>38056</v>
      </c>
      <c r="D1678" s="273" t="s">
        <v>511</v>
      </c>
      <c r="E1678" s="277">
        <v>35</v>
      </c>
      <c r="F1678" s="274">
        <v>1470000000</v>
      </c>
      <c r="G1678" s="273" t="s">
        <v>494</v>
      </c>
      <c r="H1678" s="275"/>
    </row>
    <row r="1679" spans="1:8">
      <c r="A1679" s="273">
        <v>1684</v>
      </c>
      <c r="B1679" s="273" t="s">
        <v>513</v>
      </c>
      <c r="C1679" s="276">
        <v>38243</v>
      </c>
      <c r="D1679" s="273" t="s">
        <v>519</v>
      </c>
      <c r="E1679" s="277">
        <v>94</v>
      </c>
      <c r="F1679" s="274">
        <v>8836000000</v>
      </c>
      <c r="G1679" s="273" t="s">
        <v>512</v>
      </c>
      <c r="H1679" s="275"/>
    </row>
    <row r="1680" spans="1:8">
      <c r="A1680" s="273">
        <v>1685</v>
      </c>
      <c r="B1680" s="273" t="s">
        <v>513</v>
      </c>
      <c r="C1680" s="276">
        <v>38661</v>
      </c>
      <c r="D1680" s="273" t="s">
        <v>517</v>
      </c>
      <c r="E1680" s="277">
        <v>88</v>
      </c>
      <c r="F1680" s="274">
        <v>3872000000</v>
      </c>
      <c r="G1680" s="273" t="s">
        <v>494</v>
      </c>
      <c r="H1680" s="275"/>
    </row>
    <row r="1681" spans="1:8">
      <c r="A1681" s="273">
        <v>1686</v>
      </c>
      <c r="B1681" s="273" t="s">
        <v>513</v>
      </c>
      <c r="C1681" s="276">
        <v>38056</v>
      </c>
      <c r="D1681" s="273" t="s">
        <v>514</v>
      </c>
      <c r="E1681" s="277">
        <v>26</v>
      </c>
      <c r="F1681" s="274">
        <v>135200000</v>
      </c>
      <c r="G1681" s="273" t="s">
        <v>494</v>
      </c>
      <c r="H1681" s="275"/>
    </row>
    <row r="1682" spans="1:8">
      <c r="A1682" s="273">
        <v>1687</v>
      </c>
      <c r="B1682" s="273" t="s">
        <v>523</v>
      </c>
      <c r="C1682" s="276">
        <v>38177</v>
      </c>
      <c r="D1682" s="273" t="s">
        <v>511</v>
      </c>
      <c r="E1682" s="277">
        <v>83</v>
      </c>
      <c r="F1682" s="274">
        <v>8266800000</v>
      </c>
      <c r="G1682" s="273" t="s">
        <v>494</v>
      </c>
      <c r="H1682" s="275"/>
    </row>
    <row r="1683" spans="1:8">
      <c r="A1683" s="273">
        <v>1688</v>
      </c>
      <c r="B1683" s="273" t="s">
        <v>520</v>
      </c>
      <c r="C1683" s="276">
        <v>38870</v>
      </c>
      <c r="D1683" s="273" t="s">
        <v>519</v>
      </c>
      <c r="E1683" s="277">
        <v>11</v>
      </c>
      <c r="F1683" s="274">
        <v>121000000</v>
      </c>
      <c r="G1683" s="273" t="s">
        <v>490</v>
      </c>
      <c r="H1683" s="275"/>
    </row>
    <row r="1684" spans="1:8">
      <c r="A1684" s="273">
        <v>1689</v>
      </c>
      <c r="B1684" s="273" t="s">
        <v>516</v>
      </c>
      <c r="C1684" s="276">
        <v>38980</v>
      </c>
      <c r="D1684" s="273" t="s">
        <v>511</v>
      </c>
      <c r="E1684" s="277">
        <v>18</v>
      </c>
      <c r="F1684" s="274">
        <v>388800000</v>
      </c>
      <c r="G1684" s="273" t="s">
        <v>487</v>
      </c>
      <c r="H1684" s="275"/>
    </row>
    <row r="1685" spans="1:8">
      <c r="A1685" s="273">
        <v>1690</v>
      </c>
      <c r="B1685" s="273" t="s">
        <v>515</v>
      </c>
      <c r="C1685" s="276">
        <v>38430</v>
      </c>
      <c r="D1685" s="273" t="s">
        <v>517</v>
      </c>
      <c r="E1685" s="277">
        <v>90</v>
      </c>
      <c r="F1685" s="274">
        <v>4050000000</v>
      </c>
      <c r="G1685" s="273" t="s">
        <v>487</v>
      </c>
      <c r="H1685" s="275"/>
    </row>
    <row r="1686" spans="1:8">
      <c r="A1686" s="273">
        <v>1691</v>
      </c>
      <c r="B1686" s="273" t="s">
        <v>516</v>
      </c>
      <c r="C1686" s="276">
        <v>38628</v>
      </c>
      <c r="D1686" s="273" t="s">
        <v>519</v>
      </c>
      <c r="E1686" s="277">
        <v>12</v>
      </c>
      <c r="F1686" s="274">
        <v>144000000</v>
      </c>
      <c r="G1686" s="273" t="s">
        <v>487</v>
      </c>
      <c r="H1686" s="275"/>
    </row>
    <row r="1687" spans="1:8">
      <c r="A1687" s="273">
        <v>1692</v>
      </c>
      <c r="B1687" s="273" t="s">
        <v>516</v>
      </c>
      <c r="C1687" s="276">
        <v>38012</v>
      </c>
      <c r="D1687" s="273" t="s">
        <v>509</v>
      </c>
      <c r="E1687" s="277">
        <v>39</v>
      </c>
      <c r="F1687" s="274">
        <v>304200000</v>
      </c>
      <c r="G1687" s="273" t="s">
        <v>512</v>
      </c>
      <c r="H1687" s="275"/>
    </row>
    <row r="1688" spans="1:8">
      <c r="A1688" s="273">
        <v>1693</v>
      </c>
      <c r="B1688" s="273" t="s">
        <v>516</v>
      </c>
      <c r="C1688" s="276">
        <v>38034</v>
      </c>
      <c r="D1688" s="273" t="s">
        <v>514</v>
      </c>
      <c r="E1688" s="277">
        <v>45</v>
      </c>
      <c r="F1688" s="274">
        <v>405000000</v>
      </c>
      <c r="G1688" s="273" t="s">
        <v>512</v>
      </c>
      <c r="H1688" s="275"/>
    </row>
    <row r="1689" spans="1:8">
      <c r="A1689" s="273">
        <v>1694</v>
      </c>
      <c r="B1689" s="273" t="s">
        <v>515</v>
      </c>
      <c r="C1689" s="276">
        <v>39057</v>
      </c>
      <c r="D1689" s="273" t="s">
        <v>511</v>
      </c>
      <c r="E1689" s="277">
        <v>74</v>
      </c>
      <c r="F1689" s="274">
        <v>6571200000</v>
      </c>
      <c r="G1689" s="273" t="s">
        <v>487</v>
      </c>
      <c r="H1689" s="275"/>
    </row>
    <row r="1690" spans="1:8">
      <c r="A1690" s="273">
        <v>1695</v>
      </c>
      <c r="B1690" s="273" t="s">
        <v>516</v>
      </c>
      <c r="C1690" s="276">
        <v>38551</v>
      </c>
      <c r="D1690" s="273" t="s">
        <v>511</v>
      </c>
      <c r="E1690" s="277">
        <v>95</v>
      </c>
      <c r="F1690" s="274">
        <v>10830000000</v>
      </c>
      <c r="G1690" s="273" t="s">
        <v>494</v>
      </c>
      <c r="H1690" s="275"/>
    </row>
    <row r="1691" spans="1:8">
      <c r="A1691" s="273">
        <v>1696</v>
      </c>
      <c r="B1691" s="273" t="s">
        <v>510</v>
      </c>
      <c r="C1691" s="276">
        <v>38144</v>
      </c>
      <c r="D1691" s="273" t="s">
        <v>509</v>
      </c>
      <c r="E1691" s="277">
        <v>48</v>
      </c>
      <c r="F1691" s="274">
        <v>460800000</v>
      </c>
      <c r="G1691" s="273" t="s">
        <v>490</v>
      </c>
      <c r="H1691" s="275"/>
    </row>
    <row r="1692" spans="1:8">
      <c r="A1692" s="273">
        <v>1697</v>
      </c>
      <c r="B1692" s="273" t="s">
        <v>508</v>
      </c>
      <c r="C1692" s="276">
        <v>38276</v>
      </c>
      <c r="D1692" s="273" t="s">
        <v>519</v>
      </c>
      <c r="E1692" s="277">
        <v>-3</v>
      </c>
      <c r="F1692" s="274">
        <v>9000000</v>
      </c>
      <c r="G1692" s="273" t="s">
        <v>512</v>
      </c>
      <c r="H1692" s="275"/>
    </row>
    <row r="1693" spans="1:8">
      <c r="A1693" s="273">
        <v>1698</v>
      </c>
      <c r="B1693" s="273" t="s">
        <v>518</v>
      </c>
      <c r="C1693" s="276">
        <v>38496</v>
      </c>
      <c r="D1693" s="273" t="s">
        <v>514</v>
      </c>
      <c r="E1693" s="277">
        <v>92</v>
      </c>
      <c r="F1693" s="274">
        <v>1692800000</v>
      </c>
      <c r="G1693" s="273" t="s">
        <v>512</v>
      </c>
      <c r="H1693" s="275"/>
    </row>
    <row r="1694" spans="1:8">
      <c r="A1694" s="273">
        <v>1699</v>
      </c>
      <c r="B1694" s="273" t="s">
        <v>515</v>
      </c>
      <c r="C1694" s="276">
        <v>38419</v>
      </c>
      <c r="D1694" s="273" t="s">
        <v>519</v>
      </c>
      <c r="E1694" s="277">
        <v>17</v>
      </c>
      <c r="F1694" s="274">
        <v>289000000</v>
      </c>
      <c r="G1694" s="273" t="s">
        <v>487</v>
      </c>
      <c r="H1694" s="275"/>
    </row>
    <row r="1695" spans="1:8">
      <c r="A1695" s="273">
        <v>1700</v>
      </c>
      <c r="B1695" s="273" t="s">
        <v>510</v>
      </c>
      <c r="C1695" s="276">
        <v>38287</v>
      </c>
      <c r="D1695" s="273" t="s">
        <v>509</v>
      </c>
      <c r="E1695" s="277">
        <v>45</v>
      </c>
      <c r="F1695" s="274">
        <v>405000000</v>
      </c>
      <c r="G1695" s="273" t="s">
        <v>494</v>
      </c>
      <c r="H1695" s="275"/>
    </row>
    <row r="1696" spans="1:8">
      <c r="A1696" s="273">
        <v>1701</v>
      </c>
      <c r="B1696" s="273" t="s">
        <v>518</v>
      </c>
      <c r="C1696" s="276">
        <v>39002</v>
      </c>
      <c r="D1696" s="273" t="s">
        <v>514</v>
      </c>
      <c r="E1696" s="277">
        <v>62</v>
      </c>
      <c r="F1696" s="274">
        <v>768800000</v>
      </c>
      <c r="G1696" s="273" t="s">
        <v>494</v>
      </c>
      <c r="H1696" s="275"/>
    </row>
    <row r="1697" spans="1:8">
      <c r="A1697" s="273">
        <v>1702</v>
      </c>
      <c r="B1697" s="273" t="s">
        <v>515</v>
      </c>
      <c r="C1697" s="276">
        <v>38287</v>
      </c>
      <c r="D1697" s="273" t="s">
        <v>511</v>
      </c>
      <c r="E1697" s="277">
        <v>52</v>
      </c>
      <c r="F1697" s="274">
        <v>3244800000</v>
      </c>
      <c r="G1697" s="273" t="s">
        <v>512</v>
      </c>
      <c r="H1697" s="275"/>
    </row>
    <row r="1698" spans="1:8">
      <c r="A1698" s="273">
        <v>1703</v>
      </c>
      <c r="B1698" s="273" t="s">
        <v>510</v>
      </c>
      <c r="C1698" s="276">
        <v>38133</v>
      </c>
      <c r="D1698" s="273" t="s">
        <v>514</v>
      </c>
      <c r="E1698" s="277">
        <v>73</v>
      </c>
      <c r="F1698" s="274">
        <v>1065800000</v>
      </c>
      <c r="G1698" s="273" t="s">
        <v>494</v>
      </c>
      <c r="H1698" s="275"/>
    </row>
    <row r="1699" spans="1:8">
      <c r="A1699" s="273">
        <v>1704</v>
      </c>
      <c r="B1699" s="273" t="s">
        <v>523</v>
      </c>
      <c r="C1699" s="276">
        <v>38551</v>
      </c>
      <c r="D1699" s="273" t="s">
        <v>514</v>
      </c>
      <c r="E1699" s="277">
        <v>38</v>
      </c>
      <c r="F1699" s="274">
        <v>288800000</v>
      </c>
      <c r="G1699" s="273" t="s">
        <v>494</v>
      </c>
      <c r="H1699" s="275"/>
    </row>
    <row r="1700" spans="1:8">
      <c r="A1700" s="273">
        <v>1705</v>
      </c>
      <c r="B1700" s="273" t="s">
        <v>510</v>
      </c>
      <c r="C1700" s="276">
        <v>38705</v>
      </c>
      <c r="D1700" s="273" t="s">
        <v>517</v>
      </c>
      <c r="E1700" s="277">
        <v>0</v>
      </c>
      <c r="F1700" s="274">
        <v>0</v>
      </c>
      <c r="G1700" s="273" t="s">
        <v>490</v>
      </c>
      <c r="H1700" s="275"/>
    </row>
    <row r="1701" spans="1:8">
      <c r="A1701" s="273">
        <v>1706</v>
      </c>
      <c r="B1701" s="273" t="s">
        <v>522</v>
      </c>
      <c r="C1701" s="276">
        <v>38276</v>
      </c>
      <c r="D1701" s="273" t="s">
        <v>517</v>
      </c>
      <c r="E1701" s="277">
        <v>70</v>
      </c>
      <c r="F1701" s="274">
        <v>2450000000</v>
      </c>
      <c r="G1701" s="273" t="s">
        <v>494</v>
      </c>
      <c r="H1701" s="275"/>
    </row>
    <row r="1702" spans="1:8">
      <c r="A1702" s="273">
        <v>1707</v>
      </c>
      <c r="B1702" s="273" t="s">
        <v>523</v>
      </c>
      <c r="C1702" s="276">
        <v>38485</v>
      </c>
      <c r="D1702" s="273" t="s">
        <v>511</v>
      </c>
      <c r="E1702" s="277">
        <v>-8</v>
      </c>
      <c r="F1702" s="274">
        <v>76800000</v>
      </c>
      <c r="G1702" s="273" t="s">
        <v>512</v>
      </c>
      <c r="H1702" s="275"/>
    </row>
    <row r="1703" spans="1:8">
      <c r="A1703" s="273">
        <v>1708</v>
      </c>
      <c r="B1703" s="273" t="s">
        <v>523</v>
      </c>
      <c r="C1703" s="276">
        <v>38837</v>
      </c>
      <c r="D1703" s="273" t="s">
        <v>517</v>
      </c>
      <c r="E1703" s="277">
        <v>65</v>
      </c>
      <c r="F1703" s="274">
        <v>2112500000</v>
      </c>
      <c r="G1703" s="273" t="s">
        <v>490</v>
      </c>
      <c r="H1703" s="275"/>
    </row>
    <row r="1704" spans="1:8">
      <c r="A1704" s="273">
        <v>1709</v>
      </c>
      <c r="B1704" s="273" t="s">
        <v>523</v>
      </c>
      <c r="C1704" s="276">
        <v>39046</v>
      </c>
      <c r="D1704" s="273" t="s">
        <v>509</v>
      </c>
      <c r="E1704" s="277">
        <v>-5</v>
      </c>
      <c r="F1704" s="274">
        <v>5000000</v>
      </c>
      <c r="G1704" s="273" t="s">
        <v>487</v>
      </c>
      <c r="H1704" s="275"/>
    </row>
    <row r="1705" spans="1:8">
      <c r="A1705" s="273">
        <v>1710</v>
      </c>
      <c r="B1705" s="273" t="s">
        <v>523</v>
      </c>
      <c r="C1705" s="276">
        <v>38562</v>
      </c>
      <c r="D1705" s="273" t="s">
        <v>511</v>
      </c>
      <c r="E1705" s="277">
        <v>34</v>
      </c>
      <c r="F1705" s="274">
        <v>1387200000</v>
      </c>
      <c r="G1705" s="273" t="s">
        <v>487</v>
      </c>
      <c r="H1705" s="275"/>
    </row>
    <row r="1706" spans="1:8">
      <c r="A1706" s="273">
        <v>1711</v>
      </c>
      <c r="B1706" s="273" t="s">
        <v>516</v>
      </c>
      <c r="C1706" s="276">
        <v>38804</v>
      </c>
      <c r="D1706" s="273" t="s">
        <v>509</v>
      </c>
      <c r="E1706" s="277">
        <v>72</v>
      </c>
      <c r="F1706" s="274">
        <v>1036800000</v>
      </c>
      <c r="G1706" s="273" t="s">
        <v>490</v>
      </c>
      <c r="H1706" s="275"/>
    </row>
    <row r="1707" spans="1:8">
      <c r="A1707" s="273">
        <v>1712</v>
      </c>
      <c r="B1707" s="273" t="s">
        <v>522</v>
      </c>
      <c r="C1707" s="276">
        <v>38386</v>
      </c>
      <c r="D1707" s="273" t="s">
        <v>517</v>
      </c>
      <c r="E1707" s="277">
        <v>-1</v>
      </c>
      <c r="F1707" s="274">
        <v>500000</v>
      </c>
      <c r="G1707" s="273" t="s">
        <v>494</v>
      </c>
      <c r="H1707" s="275"/>
    </row>
    <row r="1708" spans="1:8">
      <c r="A1708" s="273">
        <v>1713</v>
      </c>
      <c r="B1708" s="273" t="s">
        <v>520</v>
      </c>
      <c r="C1708" s="276">
        <v>38694</v>
      </c>
      <c r="D1708" s="273" t="s">
        <v>509</v>
      </c>
      <c r="E1708" s="277">
        <v>40</v>
      </c>
      <c r="F1708" s="274">
        <v>320000000</v>
      </c>
      <c r="G1708" s="273" t="s">
        <v>490</v>
      </c>
      <c r="H1708" s="275"/>
    </row>
    <row r="1709" spans="1:8">
      <c r="A1709" s="273">
        <v>1714</v>
      </c>
      <c r="B1709" s="273" t="s">
        <v>510</v>
      </c>
      <c r="C1709" s="276">
        <v>38969</v>
      </c>
      <c r="D1709" s="273" t="s">
        <v>519</v>
      </c>
      <c r="E1709" s="277">
        <v>65</v>
      </c>
      <c r="F1709" s="274">
        <v>4225000000</v>
      </c>
      <c r="G1709" s="273" t="s">
        <v>487</v>
      </c>
      <c r="H1709" s="275"/>
    </row>
    <row r="1710" spans="1:8">
      <c r="A1710" s="273">
        <v>1715</v>
      </c>
      <c r="B1710" s="273" t="s">
        <v>523</v>
      </c>
      <c r="C1710" s="276">
        <v>38903</v>
      </c>
      <c r="D1710" s="273" t="s">
        <v>509</v>
      </c>
      <c r="E1710" s="277">
        <v>77</v>
      </c>
      <c r="F1710" s="274">
        <v>1185800000</v>
      </c>
      <c r="G1710" s="273" t="s">
        <v>512</v>
      </c>
      <c r="H1710" s="275"/>
    </row>
    <row r="1711" spans="1:8">
      <c r="A1711" s="273">
        <v>1716</v>
      </c>
      <c r="B1711" s="273" t="s">
        <v>522</v>
      </c>
      <c r="C1711" s="276">
        <v>38826</v>
      </c>
      <c r="D1711" s="273" t="s">
        <v>519</v>
      </c>
      <c r="E1711" s="277">
        <v>51</v>
      </c>
      <c r="F1711" s="274">
        <v>2601000000</v>
      </c>
      <c r="G1711" s="273" t="s">
        <v>494</v>
      </c>
      <c r="H1711" s="275"/>
    </row>
    <row r="1712" spans="1:8">
      <c r="A1712" s="273">
        <v>1717</v>
      </c>
      <c r="B1712" s="273" t="s">
        <v>515</v>
      </c>
      <c r="C1712" s="276">
        <v>38452</v>
      </c>
      <c r="D1712" s="273" t="s">
        <v>511</v>
      </c>
      <c r="E1712" s="277">
        <v>-9</v>
      </c>
      <c r="F1712" s="274">
        <v>97200000</v>
      </c>
      <c r="G1712" s="273" t="s">
        <v>487</v>
      </c>
      <c r="H1712" s="275"/>
    </row>
    <row r="1713" spans="1:8">
      <c r="A1713" s="273">
        <v>1718</v>
      </c>
      <c r="B1713" s="273" t="s">
        <v>522</v>
      </c>
      <c r="C1713" s="276">
        <v>38441</v>
      </c>
      <c r="D1713" s="273" t="s">
        <v>519</v>
      </c>
      <c r="E1713" s="277">
        <v>17</v>
      </c>
      <c r="F1713" s="274">
        <v>289000000</v>
      </c>
      <c r="G1713" s="273" t="s">
        <v>512</v>
      </c>
      <c r="H1713" s="275"/>
    </row>
    <row r="1714" spans="1:8">
      <c r="A1714" s="273">
        <v>1719</v>
      </c>
      <c r="B1714" s="273" t="s">
        <v>513</v>
      </c>
      <c r="C1714" s="276">
        <v>38452</v>
      </c>
      <c r="D1714" s="273" t="s">
        <v>517</v>
      </c>
      <c r="E1714" s="277">
        <v>11</v>
      </c>
      <c r="F1714" s="274">
        <v>60500000</v>
      </c>
      <c r="G1714" s="273" t="s">
        <v>512</v>
      </c>
      <c r="H1714" s="275"/>
    </row>
    <row r="1715" spans="1:8">
      <c r="A1715" s="273">
        <v>1720</v>
      </c>
      <c r="B1715" s="273" t="s">
        <v>520</v>
      </c>
      <c r="C1715" s="276">
        <v>38892</v>
      </c>
      <c r="D1715" s="273" t="s">
        <v>509</v>
      </c>
      <c r="E1715" s="277">
        <v>40</v>
      </c>
      <c r="F1715" s="274">
        <v>320000000</v>
      </c>
      <c r="G1715" s="273" t="s">
        <v>487</v>
      </c>
      <c r="H1715" s="275"/>
    </row>
    <row r="1716" spans="1:8">
      <c r="A1716" s="273">
        <v>1721</v>
      </c>
      <c r="B1716" s="273" t="s">
        <v>513</v>
      </c>
      <c r="C1716" s="276">
        <v>38584</v>
      </c>
      <c r="D1716" s="273" t="s">
        <v>511</v>
      </c>
      <c r="E1716" s="277">
        <v>67</v>
      </c>
      <c r="F1716" s="274">
        <v>5386800000</v>
      </c>
      <c r="G1716" s="273" t="s">
        <v>490</v>
      </c>
      <c r="H1716" s="275"/>
    </row>
    <row r="1717" spans="1:8">
      <c r="A1717" s="273">
        <v>1722</v>
      </c>
      <c r="B1717" s="273" t="s">
        <v>523</v>
      </c>
      <c r="C1717" s="276">
        <v>38562</v>
      </c>
      <c r="D1717" s="273" t="s">
        <v>514</v>
      </c>
      <c r="E1717" s="277">
        <v>79</v>
      </c>
      <c r="F1717" s="274">
        <v>1248200000</v>
      </c>
      <c r="G1717" s="273" t="s">
        <v>494</v>
      </c>
      <c r="H1717" s="275"/>
    </row>
    <row r="1718" spans="1:8">
      <c r="A1718" s="273">
        <v>1723</v>
      </c>
      <c r="B1718" s="273" t="s">
        <v>515</v>
      </c>
      <c r="C1718" s="276">
        <v>38122</v>
      </c>
      <c r="D1718" s="273" t="s">
        <v>511</v>
      </c>
      <c r="E1718" s="277">
        <v>-7</v>
      </c>
      <c r="F1718" s="274">
        <v>58800000</v>
      </c>
      <c r="G1718" s="273" t="s">
        <v>494</v>
      </c>
      <c r="H1718" s="275"/>
    </row>
    <row r="1719" spans="1:8">
      <c r="A1719" s="273">
        <v>1724</v>
      </c>
      <c r="B1719" s="273" t="s">
        <v>515</v>
      </c>
      <c r="C1719" s="276">
        <v>38496</v>
      </c>
      <c r="D1719" s="273" t="s">
        <v>519</v>
      </c>
      <c r="E1719" s="277">
        <v>72</v>
      </c>
      <c r="F1719" s="274">
        <v>5184000000</v>
      </c>
      <c r="G1719" s="273" t="s">
        <v>487</v>
      </c>
      <c r="H1719" s="275"/>
    </row>
    <row r="1720" spans="1:8">
      <c r="A1720" s="273">
        <v>1725</v>
      </c>
      <c r="B1720" s="273" t="s">
        <v>516</v>
      </c>
      <c r="C1720" s="276">
        <v>38562</v>
      </c>
      <c r="D1720" s="273" t="s">
        <v>517</v>
      </c>
      <c r="E1720" s="277">
        <v>53</v>
      </c>
      <c r="F1720" s="274">
        <v>1404500000</v>
      </c>
      <c r="G1720" s="273" t="s">
        <v>490</v>
      </c>
      <c r="H1720" s="275"/>
    </row>
    <row r="1721" spans="1:8">
      <c r="A1721" s="273">
        <v>1726</v>
      </c>
      <c r="B1721" s="273" t="s">
        <v>520</v>
      </c>
      <c r="C1721" s="276">
        <v>38903</v>
      </c>
      <c r="D1721" s="273" t="s">
        <v>517</v>
      </c>
      <c r="E1721" s="277">
        <v>35</v>
      </c>
      <c r="F1721" s="274">
        <v>612500000</v>
      </c>
      <c r="G1721" s="273" t="s">
        <v>487</v>
      </c>
      <c r="H1721" s="275"/>
    </row>
    <row r="1722" spans="1:8">
      <c r="A1722" s="273">
        <v>1727</v>
      </c>
      <c r="B1722" s="273" t="s">
        <v>513</v>
      </c>
      <c r="C1722" s="276">
        <v>39024</v>
      </c>
      <c r="D1722" s="273" t="s">
        <v>509</v>
      </c>
      <c r="E1722" s="277">
        <v>39</v>
      </c>
      <c r="F1722" s="274">
        <v>304200000</v>
      </c>
      <c r="G1722" s="273" t="s">
        <v>512</v>
      </c>
      <c r="H1722" s="275"/>
    </row>
    <row r="1723" spans="1:8">
      <c r="A1723" s="273">
        <v>1728</v>
      </c>
      <c r="B1723" s="273" t="s">
        <v>516</v>
      </c>
      <c r="C1723" s="276">
        <v>38177</v>
      </c>
      <c r="D1723" s="273" t="s">
        <v>519</v>
      </c>
      <c r="E1723" s="277">
        <v>-7</v>
      </c>
      <c r="F1723" s="274">
        <v>49000000</v>
      </c>
      <c r="G1723" s="273" t="s">
        <v>494</v>
      </c>
      <c r="H1723" s="275"/>
    </row>
    <row r="1724" spans="1:8">
      <c r="A1724" s="273">
        <v>1729</v>
      </c>
      <c r="B1724" s="273" t="s">
        <v>518</v>
      </c>
      <c r="C1724" s="276">
        <v>38155</v>
      </c>
      <c r="D1724" s="273" t="s">
        <v>517</v>
      </c>
      <c r="E1724" s="277">
        <v>68</v>
      </c>
      <c r="F1724" s="274">
        <v>2312000000</v>
      </c>
      <c r="G1724" s="273" t="s">
        <v>487</v>
      </c>
      <c r="H1724" s="275"/>
    </row>
    <row r="1725" spans="1:8">
      <c r="A1725" s="273">
        <v>1730</v>
      </c>
      <c r="B1725" s="273" t="s">
        <v>520</v>
      </c>
      <c r="C1725" s="276">
        <v>38287</v>
      </c>
      <c r="D1725" s="273" t="s">
        <v>517</v>
      </c>
      <c r="E1725" s="277">
        <v>86</v>
      </c>
      <c r="F1725" s="274">
        <v>3698000000</v>
      </c>
      <c r="G1725" s="273" t="s">
        <v>512</v>
      </c>
      <c r="H1725" s="275"/>
    </row>
    <row r="1726" spans="1:8">
      <c r="A1726" s="273">
        <v>1731</v>
      </c>
      <c r="B1726" s="273" t="s">
        <v>508</v>
      </c>
      <c r="C1726" s="276">
        <v>38595</v>
      </c>
      <c r="D1726" s="273" t="s">
        <v>514</v>
      </c>
      <c r="E1726" s="277">
        <v>84</v>
      </c>
      <c r="F1726" s="274">
        <v>1411200000</v>
      </c>
      <c r="G1726" s="273" t="s">
        <v>487</v>
      </c>
      <c r="H1726" s="275"/>
    </row>
    <row r="1727" spans="1:8">
      <c r="A1727" s="273">
        <v>1732</v>
      </c>
      <c r="B1727" s="273" t="s">
        <v>518</v>
      </c>
      <c r="C1727" s="276">
        <v>39046</v>
      </c>
      <c r="D1727" s="273" t="s">
        <v>519</v>
      </c>
      <c r="E1727" s="277">
        <v>6</v>
      </c>
      <c r="F1727" s="274">
        <v>36000000</v>
      </c>
      <c r="G1727" s="273" t="s">
        <v>490</v>
      </c>
      <c r="H1727" s="275"/>
    </row>
    <row r="1728" spans="1:8">
      <c r="A1728" s="273">
        <v>1733</v>
      </c>
      <c r="B1728" s="273" t="s">
        <v>508</v>
      </c>
      <c r="C1728" s="276">
        <v>38727</v>
      </c>
      <c r="D1728" s="273" t="s">
        <v>514</v>
      </c>
      <c r="E1728" s="277">
        <v>-5</v>
      </c>
      <c r="F1728" s="274">
        <v>5000000</v>
      </c>
      <c r="G1728" s="273" t="s">
        <v>494</v>
      </c>
      <c r="H1728" s="275"/>
    </row>
    <row r="1729" spans="1:8">
      <c r="A1729" s="273">
        <v>1734</v>
      </c>
      <c r="B1729" s="273" t="s">
        <v>518</v>
      </c>
      <c r="C1729" s="276">
        <v>38815</v>
      </c>
      <c r="D1729" s="273" t="s">
        <v>509</v>
      </c>
      <c r="E1729" s="277">
        <v>22</v>
      </c>
      <c r="F1729" s="274">
        <v>96800000</v>
      </c>
      <c r="G1729" s="273" t="s">
        <v>512</v>
      </c>
      <c r="H1729" s="275"/>
    </row>
    <row r="1730" spans="1:8">
      <c r="A1730" s="273">
        <v>1735</v>
      </c>
      <c r="B1730" s="273" t="s">
        <v>508</v>
      </c>
      <c r="C1730" s="276">
        <v>38694</v>
      </c>
      <c r="D1730" s="273" t="s">
        <v>517</v>
      </c>
      <c r="E1730" s="277">
        <v>29</v>
      </c>
      <c r="F1730" s="274">
        <v>420500000</v>
      </c>
      <c r="G1730" s="273" t="s">
        <v>487</v>
      </c>
      <c r="H1730" s="275"/>
    </row>
    <row r="1731" spans="1:8">
      <c r="A1731" s="273">
        <v>1736</v>
      </c>
      <c r="B1731" s="273" t="s">
        <v>523</v>
      </c>
      <c r="C1731" s="276">
        <v>38298</v>
      </c>
      <c r="D1731" s="273" t="s">
        <v>509</v>
      </c>
      <c r="E1731" s="277">
        <v>3</v>
      </c>
      <c r="F1731" s="274">
        <v>1800000</v>
      </c>
      <c r="G1731" s="273" t="s">
        <v>494</v>
      </c>
      <c r="H1731" s="275"/>
    </row>
    <row r="1732" spans="1:8">
      <c r="A1732" s="273">
        <v>1737</v>
      </c>
      <c r="B1732" s="273" t="s">
        <v>513</v>
      </c>
      <c r="C1732" s="276">
        <v>38804</v>
      </c>
      <c r="D1732" s="273" t="s">
        <v>517</v>
      </c>
      <c r="E1732" s="277">
        <v>88</v>
      </c>
      <c r="F1732" s="274">
        <v>3872000000</v>
      </c>
      <c r="G1732" s="273" t="s">
        <v>487</v>
      </c>
      <c r="H1732" s="275"/>
    </row>
    <row r="1733" spans="1:8">
      <c r="A1733" s="273">
        <v>1738</v>
      </c>
      <c r="B1733" s="273" t="s">
        <v>520</v>
      </c>
      <c r="C1733" s="276">
        <v>38408</v>
      </c>
      <c r="D1733" s="273" t="s">
        <v>517</v>
      </c>
      <c r="E1733" s="277">
        <v>41</v>
      </c>
      <c r="F1733" s="274">
        <v>840500000</v>
      </c>
      <c r="G1733" s="273" t="s">
        <v>512</v>
      </c>
      <c r="H1733" s="275"/>
    </row>
    <row r="1734" spans="1:8">
      <c r="A1734" s="273">
        <v>1739</v>
      </c>
      <c r="B1734" s="273" t="s">
        <v>522</v>
      </c>
      <c r="C1734" s="276">
        <v>38397</v>
      </c>
      <c r="D1734" s="273" t="s">
        <v>511</v>
      </c>
      <c r="E1734" s="277">
        <v>59</v>
      </c>
      <c r="F1734" s="274">
        <v>4177200000</v>
      </c>
      <c r="G1734" s="273" t="s">
        <v>487</v>
      </c>
      <c r="H1734" s="275"/>
    </row>
    <row r="1735" spans="1:8">
      <c r="A1735" s="273">
        <v>1740</v>
      </c>
      <c r="B1735" s="273" t="s">
        <v>522</v>
      </c>
      <c r="C1735" s="276">
        <v>38265</v>
      </c>
      <c r="D1735" s="273" t="s">
        <v>519</v>
      </c>
      <c r="E1735" s="277">
        <v>29</v>
      </c>
      <c r="F1735" s="274">
        <v>841000000</v>
      </c>
      <c r="G1735" s="273" t="s">
        <v>494</v>
      </c>
      <c r="H1735" s="275"/>
    </row>
    <row r="1736" spans="1:8">
      <c r="A1736" s="273">
        <v>1741</v>
      </c>
      <c r="B1736" s="273" t="s">
        <v>513</v>
      </c>
      <c r="C1736" s="276">
        <v>38034</v>
      </c>
      <c r="D1736" s="273" t="s">
        <v>519</v>
      </c>
      <c r="E1736" s="277">
        <v>43</v>
      </c>
      <c r="F1736" s="274">
        <v>1849000000</v>
      </c>
      <c r="G1736" s="273" t="s">
        <v>490</v>
      </c>
      <c r="H1736" s="275"/>
    </row>
    <row r="1737" spans="1:8">
      <c r="A1737" s="273">
        <v>1742</v>
      </c>
      <c r="B1737" s="273" t="s">
        <v>523</v>
      </c>
      <c r="C1737" s="276">
        <v>38826</v>
      </c>
      <c r="D1737" s="273" t="s">
        <v>509</v>
      </c>
      <c r="E1737" s="277">
        <v>75</v>
      </c>
      <c r="F1737" s="274">
        <v>1125000000</v>
      </c>
      <c r="G1737" s="273" t="s">
        <v>487</v>
      </c>
      <c r="H1737" s="275"/>
    </row>
    <row r="1738" spans="1:8">
      <c r="A1738" s="273">
        <v>1743</v>
      </c>
      <c r="B1738" s="273" t="s">
        <v>508</v>
      </c>
      <c r="C1738" s="276">
        <v>38221</v>
      </c>
      <c r="D1738" s="273" t="s">
        <v>519</v>
      </c>
      <c r="E1738" s="277">
        <v>40</v>
      </c>
      <c r="F1738" s="274">
        <v>1600000000</v>
      </c>
      <c r="G1738" s="273" t="s">
        <v>487</v>
      </c>
      <c r="H1738" s="275"/>
    </row>
    <row r="1739" spans="1:8">
      <c r="A1739" s="273">
        <v>1744</v>
      </c>
      <c r="B1739" s="273" t="s">
        <v>523</v>
      </c>
      <c r="C1739" s="276">
        <v>38309</v>
      </c>
      <c r="D1739" s="273" t="s">
        <v>519</v>
      </c>
      <c r="E1739" s="277">
        <v>78</v>
      </c>
      <c r="F1739" s="274">
        <v>6084000000</v>
      </c>
      <c r="G1739" s="273" t="s">
        <v>494</v>
      </c>
      <c r="H1739" s="275"/>
    </row>
    <row r="1740" spans="1:8">
      <c r="A1740" s="273">
        <v>1745</v>
      </c>
      <c r="B1740" s="273" t="s">
        <v>515</v>
      </c>
      <c r="C1740" s="276">
        <v>38430</v>
      </c>
      <c r="D1740" s="273" t="s">
        <v>517</v>
      </c>
      <c r="E1740" s="277">
        <v>38</v>
      </c>
      <c r="F1740" s="274">
        <v>722000000</v>
      </c>
      <c r="G1740" s="273" t="s">
        <v>512</v>
      </c>
      <c r="H1740" s="275"/>
    </row>
    <row r="1741" spans="1:8">
      <c r="A1741" s="273">
        <v>1746</v>
      </c>
      <c r="B1741" s="273" t="s">
        <v>520</v>
      </c>
      <c r="C1741" s="276">
        <v>38507</v>
      </c>
      <c r="D1741" s="273" t="s">
        <v>519</v>
      </c>
      <c r="E1741" s="277">
        <v>-3</v>
      </c>
      <c r="F1741" s="274">
        <v>9000000</v>
      </c>
      <c r="G1741" s="273" t="s">
        <v>490</v>
      </c>
      <c r="H1741" s="275"/>
    </row>
    <row r="1742" spans="1:8">
      <c r="A1742" s="273">
        <v>1747</v>
      </c>
      <c r="B1742" s="273" t="s">
        <v>510</v>
      </c>
      <c r="C1742" s="276">
        <v>38100</v>
      </c>
      <c r="D1742" s="273" t="s">
        <v>511</v>
      </c>
      <c r="E1742" s="277">
        <v>34</v>
      </c>
      <c r="F1742" s="274">
        <v>1387200000</v>
      </c>
      <c r="G1742" s="273" t="s">
        <v>490</v>
      </c>
      <c r="H1742" s="275"/>
    </row>
    <row r="1743" spans="1:8">
      <c r="A1743" s="273">
        <v>1748</v>
      </c>
      <c r="B1743" s="273" t="s">
        <v>513</v>
      </c>
      <c r="C1743" s="276">
        <v>38111</v>
      </c>
      <c r="D1743" s="273" t="s">
        <v>517</v>
      </c>
      <c r="E1743" s="277">
        <v>85</v>
      </c>
      <c r="F1743" s="274">
        <v>3612500000</v>
      </c>
      <c r="G1743" s="273" t="s">
        <v>487</v>
      </c>
      <c r="H1743" s="275"/>
    </row>
    <row r="1744" spans="1:8">
      <c r="A1744" s="273">
        <v>1749</v>
      </c>
      <c r="B1744" s="273" t="s">
        <v>518</v>
      </c>
      <c r="C1744" s="276">
        <v>38672</v>
      </c>
      <c r="D1744" s="273" t="s">
        <v>511</v>
      </c>
      <c r="E1744" s="277">
        <v>70</v>
      </c>
      <c r="F1744" s="274">
        <v>5880000000</v>
      </c>
      <c r="G1744" s="273" t="s">
        <v>490</v>
      </c>
      <c r="H1744" s="275"/>
    </row>
    <row r="1745" spans="1:8">
      <c r="A1745" s="273">
        <v>1750</v>
      </c>
      <c r="B1745" s="273" t="s">
        <v>520</v>
      </c>
      <c r="C1745" s="276">
        <v>39024</v>
      </c>
      <c r="D1745" s="273" t="s">
        <v>517</v>
      </c>
      <c r="E1745" s="277">
        <v>86</v>
      </c>
      <c r="F1745" s="274">
        <v>3698000000</v>
      </c>
      <c r="G1745" s="273" t="s">
        <v>512</v>
      </c>
      <c r="H1745" s="275"/>
    </row>
    <row r="1746" spans="1:8">
      <c r="A1746" s="273">
        <v>1751</v>
      </c>
      <c r="B1746" s="273" t="s">
        <v>523</v>
      </c>
      <c r="C1746" s="276">
        <v>39068</v>
      </c>
      <c r="D1746" s="273" t="s">
        <v>511</v>
      </c>
      <c r="E1746" s="277">
        <v>47</v>
      </c>
      <c r="F1746" s="274">
        <v>2650800000</v>
      </c>
      <c r="G1746" s="273" t="s">
        <v>487</v>
      </c>
      <c r="H1746" s="275"/>
    </row>
    <row r="1747" spans="1:8">
      <c r="A1747" s="273">
        <v>1752</v>
      </c>
      <c r="B1747" s="273" t="s">
        <v>516</v>
      </c>
      <c r="C1747" s="276">
        <v>38881</v>
      </c>
      <c r="D1747" s="273" t="s">
        <v>514</v>
      </c>
      <c r="E1747" s="277">
        <v>20</v>
      </c>
      <c r="F1747" s="274">
        <v>80000000</v>
      </c>
      <c r="G1747" s="273" t="s">
        <v>494</v>
      </c>
      <c r="H1747" s="275"/>
    </row>
    <row r="1748" spans="1:8">
      <c r="A1748" s="273">
        <v>1753</v>
      </c>
      <c r="B1748" s="273" t="s">
        <v>522</v>
      </c>
      <c r="C1748" s="276">
        <v>38122</v>
      </c>
      <c r="D1748" s="273" t="s">
        <v>519</v>
      </c>
      <c r="E1748" s="277">
        <v>33</v>
      </c>
      <c r="F1748" s="274">
        <v>1089000000</v>
      </c>
      <c r="G1748" s="273" t="s">
        <v>490</v>
      </c>
      <c r="H1748" s="275"/>
    </row>
    <row r="1749" spans="1:8">
      <c r="A1749" s="273">
        <v>1754</v>
      </c>
      <c r="B1749" s="273" t="s">
        <v>518</v>
      </c>
      <c r="C1749" s="276">
        <v>38298</v>
      </c>
      <c r="D1749" s="273" t="s">
        <v>519</v>
      </c>
      <c r="E1749" s="277">
        <v>-10</v>
      </c>
      <c r="F1749" s="274">
        <v>100000000</v>
      </c>
      <c r="G1749" s="273" t="s">
        <v>512</v>
      </c>
      <c r="H1749" s="275"/>
    </row>
    <row r="1750" spans="1:8">
      <c r="A1750" s="273">
        <v>1755</v>
      </c>
      <c r="B1750" s="273" t="s">
        <v>523</v>
      </c>
      <c r="C1750" s="276">
        <v>39057</v>
      </c>
      <c r="D1750" s="273" t="s">
        <v>509</v>
      </c>
      <c r="E1750" s="277">
        <v>40</v>
      </c>
      <c r="F1750" s="274">
        <v>320000000</v>
      </c>
      <c r="G1750" s="273" t="s">
        <v>494</v>
      </c>
      <c r="H1750" s="275"/>
    </row>
    <row r="1751" spans="1:8">
      <c r="A1751" s="273">
        <v>1756</v>
      </c>
      <c r="B1751" s="273" t="s">
        <v>520</v>
      </c>
      <c r="C1751" s="276">
        <v>38188</v>
      </c>
      <c r="D1751" s="273" t="s">
        <v>511</v>
      </c>
      <c r="E1751" s="277">
        <v>13</v>
      </c>
      <c r="F1751" s="274">
        <v>202800000</v>
      </c>
      <c r="G1751" s="273" t="s">
        <v>494</v>
      </c>
      <c r="H1751" s="275"/>
    </row>
    <row r="1752" spans="1:8">
      <c r="A1752" s="273">
        <v>1757</v>
      </c>
      <c r="B1752" s="273" t="s">
        <v>513</v>
      </c>
      <c r="C1752" s="276">
        <v>38958</v>
      </c>
      <c r="D1752" s="273" t="s">
        <v>509</v>
      </c>
      <c r="E1752" s="277">
        <v>20</v>
      </c>
      <c r="F1752" s="274">
        <v>80000000</v>
      </c>
      <c r="G1752" s="273" t="s">
        <v>494</v>
      </c>
      <c r="H1752" s="275"/>
    </row>
    <row r="1753" spans="1:8">
      <c r="A1753" s="273">
        <v>1758</v>
      </c>
      <c r="B1753" s="273" t="s">
        <v>520</v>
      </c>
      <c r="C1753" s="276">
        <v>38045</v>
      </c>
      <c r="D1753" s="273" t="s">
        <v>517</v>
      </c>
      <c r="E1753" s="277">
        <v>22</v>
      </c>
      <c r="F1753" s="274">
        <v>242000000</v>
      </c>
      <c r="G1753" s="273" t="s">
        <v>490</v>
      </c>
      <c r="H1753" s="275"/>
    </row>
    <row r="1754" spans="1:8">
      <c r="A1754" s="273">
        <v>1759</v>
      </c>
      <c r="B1754" s="273" t="s">
        <v>515</v>
      </c>
      <c r="C1754" s="276">
        <v>38606</v>
      </c>
      <c r="D1754" s="273" t="s">
        <v>511</v>
      </c>
      <c r="E1754" s="277">
        <v>91</v>
      </c>
      <c r="F1754" s="274">
        <v>9937200000</v>
      </c>
      <c r="G1754" s="273" t="s">
        <v>512</v>
      </c>
      <c r="H1754" s="275"/>
    </row>
    <row r="1755" spans="1:8">
      <c r="A1755" s="273">
        <v>1760</v>
      </c>
      <c r="B1755" s="273" t="s">
        <v>508</v>
      </c>
      <c r="C1755" s="276">
        <v>38848</v>
      </c>
      <c r="D1755" s="273" t="s">
        <v>509</v>
      </c>
      <c r="E1755" s="277">
        <v>17</v>
      </c>
      <c r="F1755" s="274">
        <v>57800000</v>
      </c>
      <c r="G1755" s="273" t="s">
        <v>512</v>
      </c>
      <c r="H1755" s="275"/>
    </row>
    <row r="1756" spans="1:8">
      <c r="A1756" s="273">
        <v>1761</v>
      </c>
      <c r="B1756" s="273" t="s">
        <v>515</v>
      </c>
      <c r="C1756" s="276">
        <v>38298</v>
      </c>
      <c r="D1756" s="273" t="s">
        <v>509</v>
      </c>
      <c r="E1756" s="277">
        <v>77</v>
      </c>
      <c r="F1756" s="274">
        <v>1185800000</v>
      </c>
      <c r="G1756" s="273" t="s">
        <v>494</v>
      </c>
      <c r="H1756" s="275"/>
    </row>
    <row r="1757" spans="1:8">
      <c r="A1757" s="273">
        <v>1762</v>
      </c>
      <c r="B1757" s="273" t="s">
        <v>518</v>
      </c>
      <c r="C1757" s="276">
        <v>39057</v>
      </c>
      <c r="D1757" s="273" t="s">
        <v>519</v>
      </c>
      <c r="E1757" s="277">
        <v>8</v>
      </c>
      <c r="F1757" s="274">
        <v>64000000</v>
      </c>
      <c r="G1757" s="273" t="s">
        <v>512</v>
      </c>
      <c r="H1757" s="275"/>
    </row>
    <row r="1758" spans="1:8">
      <c r="A1758" s="273">
        <v>1763</v>
      </c>
      <c r="B1758" s="273" t="s">
        <v>513</v>
      </c>
      <c r="C1758" s="276">
        <v>38584</v>
      </c>
      <c r="D1758" s="273" t="s">
        <v>517</v>
      </c>
      <c r="E1758" s="277">
        <v>-1</v>
      </c>
      <c r="F1758" s="274">
        <v>500000</v>
      </c>
      <c r="G1758" s="273" t="s">
        <v>494</v>
      </c>
      <c r="H1758" s="275"/>
    </row>
    <row r="1759" spans="1:8">
      <c r="A1759" s="273">
        <v>1764</v>
      </c>
      <c r="B1759" s="273" t="s">
        <v>510</v>
      </c>
      <c r="C1759" s="276">
        <v>38507</v>
      </c>
      <c r="D1759" s="273" t="s">
        <v>509</v>
      </c>
      <c r="E1759" s="277">
        <v>52</v>
      </c>
      <c r="F1759" s="274">
        <v>540800000</v>
      </c>
      <c r="G1759" s="273" t="s">
        <v>512</v>
      </c>
      <c r="H1759" s="275"/>
    </row>
    <row r="1760" spans="1:8">
      <c r="A1760" s="273">
        <v>1765</v>
      </c>
      <c r="B1760" s="273" t="s">
        <v>523</v>
      </c>
      <c r="C1760" s="276">
        <v>38595</v>
      </c>
      <c r="D1760" s="273" t="s">
        <v>519</v>
      </c>
      <c r="E1760" s="277">
        <v>50</v>
      </c>
      <c r="F1760" s="274">
        <v>2500000000</v>
      </c>
      <c r="G1760" s="273" t="s">
        <v>512</v>
      </c>
      <c r="H1760" s="275"/>
    </row>
    <row r="1761" spans="1:8">
      <c r="A1761" s="273">
        <v>1766</v>
      </c>
      <c r="B1761" s="273" t="s">
        <v>523</v>
      </c>
      <c r="C1761" s="276">
        <v>38892</v>
      </c>
      <c r="D1761" s="273" t="s">
        <v>511</v>
      </c>
      <c r="E1761" s="277">
        <v>69</v>
      </c>
      <c r="F1761" s="274">
        <v>5713200000</v>
      </c>
      <c r="G1761" s="273" t="s">
        <v>494</v>
      </c>
      <c r="H1761" s="275"/>
    </row>
    <row r="1762" spans="1:8">
      <c r="A1762" s="273">
        <v>1767</v>
      </c>
      <c r="B1762" s="273" t="s">
        <v>520</v>
      </c>
      <c r="C1762" s="276">
        <v>38870</v>
      </c>
      <c r="D1762" s="273" t="s">
        <v>519</v>
      </c>
      <c r="E1762" s="277">
        <v>-10</v>
      </c>
      <c r="F1762" s="274">
        <v>100000000</v>
      </c>
      <c r="G1762" s="273" t="s">
        <v>512</v>
      </c>
      <c r="H1762" s="275"/>
    </row>
    <row r="1763" spans="1:8">
      <c r="A1763" s="273">
        <v>1768</v>
      </c>
      <c r="B1763" s="273" t="s">
        <v>515</v>
      </c>
      <c r="C1763" s="276">
        <v>38243</v>
      </c>
      <c r="D1763" s="273" t="s">
        <v>511</v>
      </c>
      <c r="E1763" s="277">
        <v>-10</v>
      </c>
      <c r="F1763" s="274">
        <v>120000000</v>
      </c>
      <c r="G1763" s="273" t="s">
        <v>487</v>
      </c>
      <c r="H1763" s="275"/>
    </row>
    <row r="1764" spans="1:8">
      <c r="A1764" s="273">
        <v>1769</v>
      </c>
      <c r="B1764" s="273" t="s">
        <v>522</v>
      </c>
      <c r="C1764" s="276">
        <v>38650</v>
      </c>
      <c r="D1764" s="273" t="s">
        <v>519</v>
      </c>
      <c r="E1764" s="277">
        <v>90</v>
      </c>
      <c r="F1764" s="274">
        <v>8100000000</v>
      </c>
      <c r="G1764" s="273" t="s">
        <v>512</v>
      </c>
      <c r="H1764" s="275"/>
    </row>
    <row r="1765" spans="1:8">
      <c r="A1765" s="273">
        <v>1770</v>
      </c>
      <c r="B1765" s="273" t="s">
        <v>513</v>
      </c>
      <c r="C1765" s="276">
        <v>39035</v>
      </c>
      <c r="D1765" s="273" t="s">
        <v>511</v>
      </c>
      <c r="E1765" s="277">
        <v>-4</v>
      </c>
      <c r="F1765" s="274">
        <v>19200000</v>
      </c>
      <c r="G1765" s="273" t="s">
        <v>494</v>
      </c>
      <c r="H1765" s="275"/>
    </row>
    <row r="1766" spans="1:8">
      <c r="A1766" s="273">
        <v>1771</v>
      </c>
      <c r="B1766" s="273" t="s">
        <v>508</v>
      </c>
      <c r="C1766" s="276">
        <v>38947</v>
      </c>
      <c r="D1766" s="273" t="s">
        <v>509</v>
      </c>
      <c r="E1766" s="277">
        <v>14</v>
      </c>
      <c r="F1766" s="274">
        <v>39200000</v>
      </c>
      <c r="G1766" s="273" t="s">
        <v>490</v>
      </c>
      <c r="H1766" s="275"/>
    </row>
    <row r="1767" spans="1:8">
      <c r="A1767" s="273">
        <v>1772</v>
      </c>
      <c r="B1767" s="273" t="s">
        <v>520</v>
      </c>
      <c r="C1767" s="276">
        <v>38705</v>
      </c>
      <c r="D1767" s="273" t="s">
        <v>509</v>
      </c>
      <c r="E1767" s="277">
        <v>13</v>
      </c>
      <c r="F1767" s="274">
        <v>33800000</v>
      </c>
      <c r="G1767" s="273" t="s">
        <v>487</v>
      </c>
      <c r="H1767" s="275"/>
    </row>
    <row r="1768" spans="1:8">
      <c r="A1768" s="273">
        <v>1773</v>
      </c>
      <c r="B1768" s="273" t="s">
        <v>516</v>
      </c>
      <c r="C1768" s="276">
        <v>38188</v>
      </c>
      <c r="D1768" s="273" t="s">
        <v>511</v>
      </c>
      <c r="E1768" s="277">
        <v>-10</v>
      </c>
      <c r="F1768" s="274">
        <v>120000000</v>
      </c>
      <c r="G1768" s="273" t="s">
        <v>512</v>
      </c>
      <c r="H1768" s="275"/>
    </row>
    <row r="1769" spans="1:8">
      <c r="A1769" s="273">
        <v>1774</v>
      </c>
      <c r="B1769" s="273" t="s">
        <v>523</v>
      </c>
      <c r="C1769" s="276">
        <v>38397</v>
      </c>
      <c r="D1769" s="273" t="s">
        <v>511</v>
      </c>
      <c r="E1769" s="277">
        <v>81</v>
      </c>
      <c r="F1769" s="274">
        <v>7873200000</v>
      </c>
      <c r="G1769" s="273" t="s">
        <v>487</v>
      </c>
      <c r="H1769" s="275"/>
    </row>
    <row r="1770" spans="1:8">
      <c r="A1770" s="273">
        <v>1775</v>
      </c>
      <c r="B1770" s="273" t="s">
        <v>508</v>
      </c>
      <c r="C1770" s="276">
        <v>38353</v>
      </c>
      <c r="D1770" s="273" t="s">
        <v>511</v>
      </c>
      <c r="E1770" s="277">
        <v>91</v>
      </c>
      <c r="F1770" s="274">
        <v>9937200000</v>
      </c>
      <c r="G1770" s="273" t="s">
        <v>490</v>
      </c>
      <c r="H1770" s="275"/>
    </row>
    <row r="1771" spans="1:8">
      <c r="A1771" s="273">
        <v>1776</v>
      </c>
      <c r="B1771" s="273" t="s">
        <v>518</v>
      </c>
      <c r="C1771" s="276">
        <v>38342</v>
      </c>
      <c r="D1771" s="273" t="s">
        <v>509</v>
      </c>
      <c r="E1771" s="277">
        <v>7</v>
      </c>
      <c r="F1771" s="274">
        <v>9800000</v>
      </c>
      <c r="G1771" s="273" t="s">
        <v>494</v>
      </c>
      <c r="H1771" s="275"/>
    </row>
    <row r="1772" spans="1:8">
      <c r="A1772" s="273">
        <v>1777</v>
      </c>
      <c r="B1772" s="273" t="s">
        <v>508</v>
      </c>
      <c r="C1772" s="276">
        <v>38705</v>
      </c>
      <c r="D1772" s="273" t="s">
        <v>517</v>
      </c>
      <c r="E1772" s="277">
        <v>95</v>
      </c>
      <c r="F1772" s="274">
        <v>4512500000</v>
      </c>
      <c r="G1772" s="273" t="s">
        <v>512</v>
      </c>
      <c r="H1772" s="275"/>
    </row>
    <row r="1773" spans="1:8">
      <c r="A1773" s="273">
        <v>1778</v>
      </c>
      <c r="B1773" s="273" t="s">
        <v>516</v>
      </c>
      <c r="C1773" s="276">
        <v>38793</v>
      </c>
      <c r="D1773" s="273" t="s">
        <v>519</v>
      </c>
      <c r="E1773" s="277">
        <v>7</v>
      </c>
      <c r="F1773" s="274">
        <v>49000000</v>
      </c>
      <c r="G1773" s="273" t="s">
        <v>487</v>
      </c>
      <c r="H1773" s="275"/>
    </row>
    <row r="1774" spans="1:8">
      <c r="A1774" s="273">
        <v>1779</v>
      </c>
      <c r="B1774" s="273" t="s">
        <v>520</v>
      </c>
      <c r="C1774" s="276">
        <v>38452</v>
      </c>
      <c r="D1774" s="273" t="s">
        <v>519</v>
      </c>
      <c r="E1774" s="277">
        <v>9</v>
      </c>
      <c r="F1774" s="274">
        <v>81000000</v>
      </c>
      <c r="G1774" s="273" t="s">
        <v>487</v>
      </c>
      <c r="H1774" s="275"/>
    </row>
    <row r="1775" spans="1:8">
      <c r="A1775" s="273">
        <v>1780</v>
      </c>
      <c r="B1775" s="273" t="s">
        <v>520</v>
      </c>
      <c r="C1775" s="276">
        <v>38111</v>
      </c>
      <c r="D1775" s="273" t="s">
        <v>511</v>
      </c>
      <c r="E1775" s="277">
        <v>16</v>
      </c>
      <c r="F1775" s="274">
        <v>307200000</v>
      </c>
      <c r="G1775" s="273" t="s">
        <v>494</v>
      </c>
      <c r="H1775" s="275"/>
    </row>
    <row r="1776" spans="1:8">
      <c r="A1776" s="273">
        <v>1781</v>
      </c>
      <c r="B1776" s="273" t="s">
        <v>513</v>
      </c>
      <c r="C1776" s="276">
        <v>38408</v>
      </c>
      <c r="D1776" s="273" t="s">
        <v>509</v>
      </c>
      <c r="E1776" s="277">
        <v>37</v>
      </c>
      <c r="F1776" s="274">
        <v>273800000</v>
      </c>
      <c r="G1776" s="273" t="s">
        <v>487</v>
      </c>
      <c r="H1776" s="275"/>
    </row>
    <row r="1777" spans="1:8">
      <c r="A1777" s="273">
        <v>1782</v>
      </c>
      <c r="B1777" s="273" t="s">
        <v>523</v>
      </c>
      <c r="C1777" s="276">
        <v>38991</v>
      </c>
      <c r="D1777" s="273" t="s">
        <v>509</v>
      </c>
      <c r="E1777" s="277">
        <v>38</v>
      </c>
      <c r="F1777" s="274">
        <v>288800000</v>
      </c>
      <c r="G1777" s="273" t="s">
        <v>490</v>
      </c>
      <c r="H1777" s="275"/>
    </row>
    <row r="1778" spans="1:8">
      <c r="A1778" s="273">
        <v>1783</v>
      </c>
      <c r="B1778" s="273" t="s">
        <v>508</v>
      </c>
      <c r="C1778" s="276">
        <v>38980</v>
      </c>
      <c r="D1778" s="273" t="s">
        <v>514</v>
      </c>
      <c r="E1778" s="277">
        <v>43</v>
      </c>
      <c r="F1778" s="274">
        <v>369800000</v>
      </c>
      <c r="G1778" s="273" t="s">
        <v>487</v>
      </c>
      <c r="H1778" s="275"/>
    </row>
    <row r="1779" spans="1:8">
      <c r="A1779" s="273">
        <v>1784</v>
      </c>
      <c r="B1779" s="273" t="s">
        <v>523</v>
      </c>
      <c r="C1779" s="276">
        <v>38903</v>
      </c>
      <c r="D1779" s="273" t="s">
        <v>519</v>
      </c>
      <c r="E1779" s="277">
        <v>-5</v>
      </c>
      <c r="F1779" s="274">
        <v>25000000</v>
      </c>
      <c r="G1779" s="273" t="s">
        <v>512</v>
      </c>
      <c r="H1779" s="275"/>
    </row>
    <row r="1780" spans="1:8">
      <c r="A1780" s="273">
        <v>1785</v>
      </c>
      <c r="B1780" s="273" t="s">
        <v>520</v>
      </c>
      <c r="C1780" s="276">
        <v>39035</v>
      </c>
      <c r="D1780" s="273" t="s">
        <v>517</v>
      </c>
      <c r="E1780" s="277">
        <v>9</v>
      </c>
      <c r="F1780" s="274">
        <v>40500000</v>
      </c>
      <c r="G1780" s="273" t="s">
        <v>490</v>
      </c>
      <c r="H1780" s="275"/>
    </row>
    <row r="1781" spans="1:8">
      <c r="A1781" s="273">
        <v>1786</v>
      </c>
      <c r="B1781" s="273" t="s">
        <v>508</v>
      </c>
      <c r="C1781" s="276">
        <v>38727</v>
      </c>
      <c r="D1781" s="273" t="s">
        <v>509</v>
      </c>
      <c r="E1781" s="277">
        <v>-9</v>
      </c>
      <c r="F1781" s="274">
        <v>16200000</v>
      </c>
      <c r="G1781" s="273" t="s">
        <v>487</v>
      </c>
      <c r="H1781" s="275"/>
    </row>
    <row r="1782" spans="1:8">
      <c r="A1782" s="273">
        <v>1787</v>
      </c>
      <c r="B1782" s="273" t="s">
        <v>522</v>
      </c>
      <c r="C1782" s="276">
        <v>38595</v>
      </c>
      <c r="D1782" s="273" t="s">
        <v>514</v>
      </c>
      <c r="E1782" s="277">
        <v>24</v>
      </c>
      <c r="F1782" s="274">
        <v>115200000</v>
      </c>
      <c r="G1782" s="273" t="s">
        <v>487</v>
      </c>
      <c r="H1782" s="275"/>
    </row>
    <row r="1783" spans="1:8">
      <c r="A1783" s="273">
        <v>1788</v>
      </c>
      <c r="B1783" s="273" t="s">
        <v>523</v>
      </c>
      <c r="C1783" s="276">
        <v>38111</v>
      </c>
      <c r="D1783" s="273" t="s">
        <v>509</v>
      </c>
      <c r="E1783" s="277">
        <v>30</v>
      </c>
      <c r="F1783" s="274">
        <v>180000000</v>
      </c>
      <c r="G1783" s="273" t="s">
        <v>512</v>
      </c>
      <c r="H1783" s="275"/>
    </row>
    <row r="1784" spans="1:8">
      <c r="A1784" s="273">
        <v>1789</v>
      </c>
      <c r="B1784" s="273" t="s">
        <v>518</v>
      </c>
      <c r="C1784" s="276">
        <v>38694</v>
      </c>
      <c r="D1784" s="273" t="s">
        <v>509</v>
      </c>
      <c r="E1784" s="277">
        <v>83</v>
      </c>
      <c r="F1784" s="274">
        <v>1377800000</v>
      </c>
      <c r="G1784" s="273" t="s">
        <v>490</v>
      </c>
      <c r="H1784" s="275"/>
    </row>
    <row r="1785" spans="1:8">
      <c r="A1785" s="273">
        <v>1790</v>
      </c>
      <c r="B1785" s="273" t="s">
        <v>520</v>
      </c>
      <c r="C1785" s="276">
        <v>38067</v>
      </c>
      <c r="D1785" s="273" t="s">
        <v>509</v>
      </c>
      <c r="E1785" s="277">
        <v>90</v>
      </c>
      <c r="F1785" s="274">
        <v>1620000000</v>
      </c>
      <c r="G1785" s="273" t="s">
        <v>487</v>
      </c>
      <c r="H1785" s="275"/>
    </row>
    <row r="1786" spans="1:8">
      <c r="A1786" s="273">
        <v>1791</v>
      </c>
      <c r="B1786" s="273" t="s">
        <v>516</v>
      </c>
      <c r="C1786" s="276">
        <v>38441</v>
      </c>
      <c r="D1786" s="273" t="s">
        <v>517</v>
      </c>
      <c r="E1786" s="277">
        <v>82</v>
      </c>
      <c r="F1786" s="274">
        <v>3362000000</v>
      </c>
      <c r="G1786" s="273" t="s">
        <v>494</v>
      </c>
      <c r="H1786" s="275"/>
    </row>
    <row r="1787" spans="1:8">
      <c r="A1787" s="273">
        <v>1792</v>
      </c>
      <c r="B1787" s="273" t="s">
        <v>510</v>
      </c>
      <c r="C1787" s="276">
        <v>38650</v>
      </c>
      <c r="D1787" s="273" t="s">
        <v>517</v>
      </c>
      <c r="E1787" s="277">
        <v>51</v>
      </c>
      <c r="F1787" s="274">
        <v>1300500000</v>
      </c>
      <c r="G1787" s="273" t="s">
        <v>512</v>
      </c>
      <c r="H1787" s="275"/>
    </row>
    <row r="1788" spans="1:8">
      <c r="A1788" s="273">
        <v>1793</v>
      </c>
      <c r="B1788" s="273" t="s">
        <v>523</v>
      </c>
      <c r="C1788" s="276">
        <v>37990</v>
      </c>
      <c r="D1788" s="273" t="s">
        <v>509</v>
      </c>
      <c r="E1788" s="277">
        <v>66</v>
      </c>
      <c r="F1788" s="274">
        <v>871200000</v>
      </c>
      <c r="G1788" s="273" t="s">
        <v>490</v>
      </c>
      <c r="H1788" s="275"/>
    </row>
    <row r="1789" spans="1:8">
      <c r="A1789" s="273">
        <v>1794</v>
      </c>
      <c r="B1789" s="273" t="s">
        <v>520</v>
      </c>
      <c r="C1789" s="276">
        <v>38716</v>
      </c>
      <c r="D1789" s="273" t="s">
        <v>519</v>
      </c>
      <c r="E1789" s="277">
        <v>29</v>
      </c>
      <c r="F1789" s="274">
        <v>841000000</v>
      </c>
      <c r="G1789" s="273" t="s">
        <v>494</v>
      </c>
      <c r="H1789" s="275"/>
    </row>
    <row r="1790" spans="1:8">
      <c r="A1790" s="273">
        <v>1795</v>
      </c>
      <c r="B1790" s="273" t="s">
        <v>513</v>
      </c>
      <c r="C1790" s="276">
        <v>38628</v>
      </c>
      <c r="D1790" s="273" t="s">
        <v>509</v>
      </c>
      <c r="E1790" s="277">
        <v>93</v>
      </c>
      <c r="F1790" s="274">
        <v>1729800000</v>
      </c>
      <c r="G1790" s="273" t="s">
        <v>487</v>
      </c>
      <c r="H1790" s="275"/>
    </row>
    <row r="1791" spans="1:8">
      <c r="A1791" s="273">
        <v>1796</v>
      </c>
      <c r="B1791" s="273" t="s">
        <v>522</v>
      </c>
      <c r="C1791" s="276">
        <v>39002</v>
      </c>
      <c r="D1791" s="273" t="s">
        <v>517</v>
      </c>
      <c r="E1791" s="277">
        <v>-3</v>
      </c>
      <c r="F1791" s="274">
        <v>4500000</v>
      </c>
      <c r="G1791" s="273" t="s">
        <v>512</v>
      </c>
      <c r="H1791" s="275"/>
    </row>
    <row r="1792" spans="1:8">
      <c r="A1792" s="273">
        <v>1797</v>
      </c>
      <c r="B1792" s="273" t="s">
        <v>513</v>
      </c>
      <c r="C1792" s="276">
        <v>38969</v>
      </c>
      <c r="D1792" s="273" t="s">
        <v>509</v>
      </c>
      <c r="E1792" s="277">
        <v>-2</v>
      </c>
      <c r="F1792" s="274">
        <v>800000</v>
      </c>
      <c r="G1792" s="273" t="s">
        <v>494</v>
      </c>
      <c r="H1792" s="275"/>
    </row>
    <row r="1793" spans="1:8">
      <c r="A1793" s="273">
        <v>1798</v>
      </c>
      <c r="B1793" s="273" t="s">
        <v>518</v>
      </c>
      <c r="C1793" s="276">
        <v>38265</v>
      </c>
      <c r="D1793" s="273" t="s">
        <v>514</v>
      </c>
      <c r="E1793" s="277">
        <v>79</v>
      </c>
      <c r="F1793" s="274">
        <v>1248200000</v>
      </c>
      <c r="G1793" s="273" t="s">
        <v>512</v>
      </c>
      <c r="H1793" s="275"/>
    </row>
    <row r="1794" spans="1:8">
      <c r="A1794" s="273">
        <v>1799</v>
      </c>
      <c r="B1794" s="273" t="s">
        <v>508</v>
      </c>
      <c r="C1794" s="276">
        <v>39079</v>
      </c>
      <c r="D1794" s="273" t="s">
        <v>509</v>
      </c>
      <c r="E1794" s="277">
        <v>31</v>
      </c>
      <c r="F1794" s="274">
        <v>192200000</v>
      </c>
      <c r="G1794" s="273" t="s">
        <v>487</v>
      </c>
      <c r="H1794" s="275"/>
    </row>
    <row r="1795" spans="1:8">
      <c r="A1795" s="273">
        <v>1800</v>
      </c>
      <c r="B1795" s="273" t="s">
        <v>510</v>
      </c>
      <c r="C1795" s="276">
        <v>38485</v>
      </c>
      <c r="D1795" s="273" t="s">
        <v>511</v>
      </c>
      <c r="E1795" s="277">
        <v>46</v>
      </c>
      <c r="F1795" s="274">
        <v>2539200000</v>
      </c>
      <c r="G1795" s="273" t="s">
        <v>494</v>
      </c>
      <c r="H1795" s="275"/>
    </row>
    <row r="1796" spans="1:8">
      <c r="A1796" s="273">
        <v>1801</v>
      </c>
      <c r="B1796" s="273" t="s">
        <v>520</v>
      </c>
      <c r="C1796" s="276">
        <v>39079</v>
      </c>
      <c r="D1796" s="273" t="s">
        <v>511</v>
      </c>
      <c r="E1796" s="277">
        <v>93</v>
      </c>
      <c r="F1796" s="274">
        <v>10378800000</v>
      </c>
      <c r="G1796" s="273" t="s">
        <v>490</v>
      </c>
      <c r="H1796" s="275"/>
    </row>
    <row r="1797" spans="1:8">
      <c r="A1797" s="273">
        <v>1802</v>
      </c>
      <c r="B1797" s="273" t="s">
        <v>520</v>
      </c>
      <c r="C1797" s="276">
        <v>38056</v>
      </c>
      <c r="D1797" s="273" t="s">
        <v>509</v>
      </c>
      <c r="E1797" s="277">
        <v>82</v>
      </c>
      <c r="F1797" s="274">
        <v>1344800000</v>
      </c>
      <c r="G1797" s="273" t="s">
        <v>512</v>
      </c>
      <c r="H1797" s="275"/>
    </row>
    <row r="1798" spans="1:8">
      <c r="A1798" s="273">
        <v>1803</v>
      </c>
      <c r="B1798" s="273" t="s">
        <v>523</v>
      </c>
      <c r="C1798" s="276">
        <v>39057</v>
      </c>
      <c r="D1798" s="273" t="s">
        <v>514</v>
      </c>
      <c r="E1798" s="277">
        <v>87</v>
      </c>
      <c r="F1798" s="274">
        <v>1513800000</v>
      </c>
      <c r="G1798" s="273" t="s">
        <v>494</v>
      </c>
      <c r="H1798" s="275"/>
    </row>
    <row r="1799" spans="1:8">
      <c r="A1799" s="273">
        <v>1804</v>
      </c>
      <c r="B1799" s="273" t="s">
        <v>513</v>
      </c>
      <c r="C1799" s="276">
        <v>38331</v>
      </c>
      <c r="D1799" s="273" t="s">
        <v>511</v>
      </c>
      <c r="E1799" s="277">
        <v>62</v>
      </c>
      <c r="F1799" s="274">
        <v>4612800000</v>
      </c>
      <c r="G1799" s="273" t="s">
        <v>487</v>
      </c>
      <c r="H1799" s="275"/>
    </row>
    <row r="1800" spans="1:8">
      <c r="A1800" s="273">
        <v>1805</v>
      </c>
      <c r="B1800" s="273" t="s">
        <v>518</v>
      </c>
      <c r="C1800" s="276">
        <v>38342</v>
      </c>
      <c r="D1800" s="273" t="s">
        <v>511</v>
      </c>
      <c r="E1800" s="277">
        <v>31</v>
      </c>
      <c r="F1800" s="274">
        <v>1153200000</v>
      </c>
      <c r="G1800" s="273" t="s">
        <v>494</v>
      </c>
      <c r="H1800" s="275"/>
    </row>
    <row r="1801" spans="1:8">
      <c r="A1801" s="273">
        <v>1806</v>
      </c>
      <c r="B1801" s="273" t="s">
        <v>513</v>
      </c>
      <c r="C1801" s="276">
        <v>38210</v>
      </c>
      <c r="D1801" s="273" t="s">
        <v>519</v>
      </c>
      <c r="E1801" s="277">
        <v>43</v>
      </c>
      <c r="F1801" s="274">
        <v>1849000000</v>
      </c>
      <c r="G1801" s="273" t="s">
        <v>487</v>
      </c>
      <c r="H1801" s="275"/>
    </row>
    <row r="1802" spans="1:8">
      <c r="A1802" s="273">
        <v>1807</v>
      </c>
      <c r="B1802" s="273" t="s">
        <v>518</v>
      </c>
      <c r="C1802" s="276">
        <v>38298</v>
      </c>
      <c r="D1802" s="273" t="s">
        <v>509</v>
      </c>
      <c r="E1802" s="277">
        <v>78</v>
      </c>
      <c r="F1802" s="274">
        <v>1216800000</v>
      </c>
      <c r="G1802" s="273" t="s">
        <v>512</v>
      </c>
      <c r="H1802" s="275"/>
    </row>
    <row r="1803" spans="1:8">
      <c r="A1803" s="273">
        <v>1808</v>
      </c>
      <c r="B1803" s="273" t="s">
        <v>518</v>
      </c>
      <c r="C1803" s="276">
        <v>38199</v>
      </c>
      <c r="D1803" s="273" t="s">
        <v>509</v>
      </c>
      <c r="E1803" s="277">
        <v>-1</v>
      </c>
      <c r="F1803" s="274">
        <v>200000</v>
      </c>
      <c r="G1803" s="273" t="s">
        <v>494</v>
      </c>
      <c r="H1803" s="275"/>
    </row>
    <row r="1804" spans="1:8">
      <c r="A1804" s="273">
        <v>1809</v>
      </c>
      <c r="B1804" s="273" t="s">
        <v>515</v>
      </c>
      <c r="C1804" s="276">
        <v>38056</v>
      </c>
      <c r="D1804" s="273" t="s">
        <v>514</v>
      </c>
      <c r="E1804" s="277">
        <v>5</v>
      </c>
      <c r="F1804" s="274">
        <v>5000000</v>
      </c>
      <c r="G1804" s="273" t="s">
        <v>494</v>
      </c>
      <c r="H1804" s="275"/>
    </row>
    <row r="1805" spans="1:8">
      <c r="A1805" s="273">
        <v>1810</v>
      </c>
      <c r="B1805" s="273" t="s">
        <v>518</v>
      </c>
      <c r="C1805" s="276">
        <v>38859</v>
      </c>
      <c r="D1805" s="273" t="s">
        <v>514</v>
      </c>
      <c r="E1805" s="277">
        <v>30</v>
      </c>
      <c r="F1805" s="274">
        <v>180000000</v>
      </c>
      <c r="G1805" s="273" t="s">
        <v>494</v>
      </c>
      <c r="H1805" s="275"/>
    </row>
    <row r="1806" spans="1:8">
      <c r="A1806" s="273">
        <v>1811</v>
      </c>
      <c r="B1806" s="273" t="s">
        <v>510</v>
      </c>
      <c r="C1806" s="276">
        <v>38826</v>
      </c>
      <c r="D1806" s="273" t="s">
        <v>517</v>
      </c>
      <c r="E1806" s="277">
        <v>65</v>
      </c>
      <c r="F1806" s="274">
        <v>2112500000</v>
      </c>
      <c r="G1806" s="273" t="s">
        <v>490</v>
      </c>
      <c r="H1806" s="275"/>
    </row>
    <row r="1807" spans="1:8">
      <c r="A1807" s="273">
        <v>1812</v>
      </c>
      <c r="B1807" s="273" t="s">
        <v>523</v>
      </c>
      <c r="C1807" s="276">
        <v>38848</v>
      </c>
      <c r="D1807" s="273" t="s">
        <v>519</v>
      </c>
      <c r="E1807" s="277">
        <v>14</v>
      </c>
      <c r="F1807" s="274">
        <v>196000000</v>
      </c>
      <c r="G1807" s="273" t="s">
        <v>494</v>
      </c>
      <c r="H1807" s="275"/>
    </row>
    <row r="1808" spans="1:8">
      <c r="A1808" s="273">
        <v>1813</v>
      </c>
      <c r="B1808" s="273" t="s">
        <v>523</v>
      </c>
      <c r="C1808" s="276">
        <v>38683</v>
      </c>
      <c r="D1808" s="273" t="s">
        <v>511</v>
      </c>
      <c r="E1808" s="277">
        <v>10</v>
      </c>
      <c r="F1808" s="274">
        <v>120000000</v>
      </c>
      <c r="G1808" s="273" t="s">
        <v>490</v>
      </c>
      <c r="H1808" s="275"/>
    </row>
    <row r="1809" spans="1:8">
      <c r="A1809" s="273">
        <v>1814</v>
      </c>
      <c r="B1809" s="273" t="s">
        <v>508</v>
      </c>
      <c r="C1809" s="276">
        <v>38056</v>
      </c>
      <c r="D1809" s="273" t="s">
        <v>514</v>
      </c>
      <c r="E1809" s="277">
        <v>31</v>
      </c>
      <c r="F1809" s="274">
        <v>192200000</v>
      </c>
      <c r="G1809" s="273" t="s">
        <v>512</v>
      </c>
      <c r="H1809" s="275"/>
    </row>
    <row r="1810" spans="1:8">
      <c r="A1810" s="273">
        <v>1815</v>
      </c>
      <c r="B1810" s="273" t="s">
        <v>508</v>
      </c>
      <c r="C1810" s="276">
        <v>38826</v>
      </c>
      <c r="D1810" s="273" t="s">
        <v>519</v>
      </c>
      <c r="E1810" s="277">
        <v>25</v>
      </c>
      <c r="F1810" s="274">
        <v>625000000</v>
      </c>
      <c r="G1810" s="273" t="s">
        <v>494</v>
      </c>
      <c r="H1810" s="275"/>
    </row>
    <row r="1811" spans="1:8">
      <c r="A1811" s="273">
        <v>1816</v>
      </c>
      <c r="B1811" s="273" t="s">
        <v>508</v>
      </c>
      <c r="C1811" s="276">
        <v>38430</v>
      </c>
      <c r="D1811" s="273" t="s">
        <v>514</v>
      </c>
      <c r="E1811" s="277">
        <v>11</v>
      </c>
      <c r="F1811" s="274">
        <v>24200000</v>
      </c>
      <c r="G1811" s="273" t="s">
        <v>494</v>
      </c>
      <c r="H1811" s="275"/>
    </row>
    <row r="1812" spans="1:8">
      <c r="A1812" s="273">
        <v>1817</v>
      </c>
      <c r="B1812" s="273" t="s">
        <v>508</v>
      </c>
      <c r="C1812" s="276">
        <v>38001</v>
      </c>
      <c r="D1812" s="273" t="s">
        <v>511</v>
      </c>
      <c r="E1812" s="277">
        <v>62</v>
      </c>
      <c r="F1812" s="274">
        <v>4612800000</v>
      </c>
      <c r="G1812" s="273" t="s">
        <v>490</v>
      </c>
      <c r="H1812" s="275"/>
    </row>
    <row r="1813" spans="1:8">
      <c r="A1813" s="273">
        <v>1818</v>
      </c>
      <c r="B1813" s="273" t="s">
        <v>513</v>
      </c>
      <c r="C1813" s="276">
        <v>38012</v>
      </c>
      <c r="D1813" s="273" t="s">
        <v>511</v>
      </c>
      <c r="E1813" s="277">
        <v>4</v>
      </c>
      <c r="F1813" s="274">
        <v>19200000</v>
      </c>
      <c r="G1813" s="273" t="s">
        <v>490</v>
      </c>
      <c r="H1813" s="275"/>
    </row>
    <row r="1814" spans="1:8">
      <c r="A1814" s="273">
        <v>1819</v>
      </c>
      <c r="B1814" s="273" t="s">
        <v>515</v>
      </c>
      <c r="C1814" s="276">
        <v>38969</v>
      </c>
      <c r="D1814" s="273" t="s">
        <v>517</v>
      </c>
      <c r="E1814" s="277">
        <v>4</v>
      </c>
      <c r="F1814" s="274">
        <v>8000000</v>
      </c>
      <c r="G1814" s="273" t="s">
        <v>512</v>
      </c>
      <c r="H1814" s="275"/>
    </row>
    <row r="1815" spans="1:8">
      <c r="A1815" s="273">
        <v>1820</v>
      </c>
      <c r="B1815" s="273" t="s">
        <v>518</v>
      </c>
      <c r="C1815" s="276">
        <v>38683</v>
      </c>
      <c r="D1815" s="273" t="s">
        <v>509</v>
      </c>
      <c r="E1815" s="277">
        <v>71</v>
      </c>
      <c r="F1815" s="274">
        <v>1008200000</v>
      </c>
      <c r="G1815" s="273" t="s">
        <v>487</v>
      </c>
      <c r="H1815" s="275"/>
    </row>
    <row r="1816" spans="1:8">
      <c r="A1816" s="273">
        <v>1821</v>
      </c>
      <c r="B1816" s="273" t="s">
        <v>522</v>
      </c>
      <c r="C1816" s="276">
        <v>38859</v>
      </c>
      <c r="D1816" s="273" t="s">
        <v>514</v>
      </c>
      <c r="E1816" s="277">
        <v>67</v>
      </c>
      <c r="F1816" s="274">
        <v>897800000</v>
      </c>
      <c r="G1816" s="273" t="s">
        <v>487</v>
      </c>
      <c r="H1816" s="275"/>
    </row>
    <row r="1817" spans="1:8">
      <c r="A1817" s="273">
        <v>1822</v>
      </c>
      <c r="B1817" s="273" t="s">
        <v>520</v>
      </c>
      <c r="C1817" s="276">
        <v>38463</v>
      </c>
      <c r="D1817" s="273" t="s">
        <v>509</v>
      </c>
      <c r="E1817" s="277">
        <v>19</v>
      </c>
      <c r="F1817" s="274">
        <v>72200000</v>
      </c>
      <c r="G1817" s="273" t="s">
        <v>490</v>
      </c>
      <c r="H1817" s="275"/>
    </row>
    <row r="1818" spans="1:8">
      <c r="A1818" s="273">
        <v>1823</v>
      </c>
      <c r="B1818" s="273" t="s">
        <v>523</v>
      </c>
      <c r="C1818" s="276">
        <v>38529</v>
      </c>
      <c r="D1818" s="273" t="s">
        <v>509</v>
      </c>
      <c r="E1818" s="277">
        <v>12</v>
      </c>
      <c r="F1818" s="274">
        <v>28800000</v>
      </c>
      <c r="G1818" s="273" t="s">
        <v>494</v>
      </c>
      <c r="H1818" s="275"/>
    </row>
    <row r="1819" spans="1:8">
      <c r="A1819" s="273">
        <v>1824</v>
      </c>
      <c r="B1819" s="273" t="s">
        <v>515</v>
      </c>
      <c r="C1819" s="276">
        <v>38892</v>
      </c>
      <c r="D1819" s="273" t="s">
        <v>509</v>
      </c>
      <c r="E1819" s="277">
        <v>50</v>
      </c>
      <c r="F1819" s="274">
        <v>500000000</v>
      </c>
      <c r="G1819" s="273" t="s">
        <v>512</v>
      </c>
      <c r="H1819" s="275"/>
    </row>
    <row r="1820" spans="1:8">
      <c r="A1820" s="273">
        <v>1825</v>
      </c>
      <c r="B1820" s="273" t="s">
        <v>508</v>
      </c>
      <c r="C1820" s="276">
        <v>38760</v>
      </c>
      <c r="D1820" s="273" t="s">
        <v>514</v>
      </c>
      <c r="E1820" s="277">
        <v>73</v>
      </c>
      <c r="F1820" s="274">
        <v>1065800000</v>
      </c>
      <c r="G1820" s="273" t="s">
        <v>487</v>
      </c>
      <c r="H1820" s="275"/>
    </row>
    <row r="1821" spans="1:8">
      <c r="A1821" s="273">
        <v>1826</v>
      </c>
      <c r="B1821" s="273" t="s">
        <v>523</v>
      </c>
      <c r="C1821" s="276">
        <v>38947</v>
      </c>
      <c r="D1821" s="273" t="s">
        <v>514</v>
      </c>
      <c r="E1821" s="277">
        <v>30</v>
      </c>
      <c r="F1821" s="274">
        <v>180000000</v>
      </c>
      <c r="G1821" s="273" t="s">
        <v>487</v>
      </c>
      <c r="H1821" s="275"/>
    </row>
    <row r="1822" spans="1:8">
      <c r="A1822" s="273">
        <v>1827</v>
      </c>
      <c r="B1822" s="273" t="s">
        <v>513</v>
      </c>
      <c r="C1822" s="276">
        <v>38243</v>
      </c>
      <c r="D1822" s="273" t="s">
        <v>519</v>
      </c>
      <c r="E1822" s="277">
        <v>19</v>
      </c>
      <c r="F1822" s="274">
        <v>361000000</v>
      </c>
      <c r="G1822" s="273" t="s">
        <v>494</v>
      </c>
      <c r="H1822" s="275"/>
    </row>
    <row r="1823" spans="1:8">
      <c r="A1823" s="273">
        <v>1828</v>
      </c>
      <c r="B1823" s="273" t="s">
        <v>522</v>
      </c>
      <c r="C1823" s="276">
        <v>38507</v>
      </c>
      <c r="D1823" s="273" t="s">
        <v>517</v>
      </c>
      <c r="E1823" s="277">
        <v>48</v>
      </c>
      <c r="F1823" s="274">
        <v>1152000000</v>
      </c>
      <c r="G1823" s="273" t="s">
        <v>487</v>
      </c>
      <c r="H1823" s="275"/>
    </row>
    <row r="1824" spans="1:8">
      <c r="A1824" s="273">
        <v>1829</v>
      </c>
      <c r="B1824" s="273" t="s">
        <v>510</v>
      </c>
      <c r="C1824" s="276">
        <v>38859</v>
      </c>
      <c r="D1824" s="273" t="s">
        <v>519</v>
      </c>
      <c r="E1824" s="277">
        <v>-8</v>
      </c>
      <c r="F1824" s="274">
        <v>64000000</v>
      </c>
      <c r="G1824" s="273" t="s">
        <v>487</v>
      </c>
      <c r="H1824" s="275"/>
    </row>
    <row r="1825" spans="1:8">
      <c r="A1825" s="273">
        <v>1830</v>
      </c>
      <c r="B1825" s="273" t="s">
        <v>523</v>
      </c>
      <c r="C1825" s="276">
        <v>38947</v>
      </c>
      <c r="D1825" s="273" t="s">
        <v>509</v>
      </c>
      <c r="E1825" s="277">
        <v>-8</v>
      </c>
      <c r="F1825" s="274">
        <v>12800000</v>
      </c>
      <c r="G1825" s="273" t="s">
        <v>494</v>
      </c>
      <c r="H1825" s="275"/>
    </row>
    <row r="1826" spans="1:8">
      <c r="A1826" s="273">
        <v>1831</v>
      </c>
      <c r="B1826" s="273" t="s">
        <v>523</v>
      </c>
      <c r="C1826" s="276">
        <v>38441</v>
      </c>
      <c r="D1826" s="273" t="s">
        <v>509</v>
      </c>
      <c r="E1826" s="277">
        <v>28</v>
      </c>
      <c r="F1826" s="274">
        <v>156800000</v>
      </c>
      <c r="G1826" s="273" t="s">
        <v>494</v>
      </c>
      <c r="H1826" s="275"/>
    </row>
    <row r="1827" spans="1:8">
      <c r="A1827" s="273">
        <v>1832</v>
      </c>
      <c r="B1827" s="273" t="s">
        <v>515</v>
      </c>
      <c r="C1827" s="276">
        <v>38617</v>
      </c>
      <c r="D1827" s="273" t="s">
        <v>519</v>
      </c>
      <c r="E1827" s="277">
        <v>81</v>
      </c>
      <c r="F1827" s="274">
        <v>6561000000</v>
      </c>
      <c r="G1827" s="273" t="s">
        <v>490</v>
      </c>
      <c r="H1827" s="275"/>
    </row>
    <row r="1828" spans="1:8">
      <c r="A1828" s="273">
        <v>1833</v>
      </c>
      <c r="B1828" s="273" t="s">
        <v>515</v>
      </c>
      <c r="C1828" s="276">
        <v>38364</v>
      </c>
      <c r="D1828" s="273" t="s">
        <v>509</v>
      </c>
      <c r="E1828" s="277">
        <v>12</v>
      </c>
      <c r="F1828" s="274">
        <v>28800000</v>
      </c>
      <c r="G1828" s="273" t="s">
        <v>487</v>
      </c>
      <c r="H1828" s="275"/>
    </row>
    <row r="1829" spans="1:8">
      <c r="A1829" s="273">
        <v>1834</v>
      </c>
      <c r="B1829" s="273" t="s">
        <v>515</v>
      </c>
      <c r="C1829" s="276">
        <v>38782</v>
      </c>
      <c r="D1829" s="273" t="s">
        <v>517</v>
      </c>
      <c r="E1829" s="277">
        <v>54</v>
      </c>
      <c r="F1829" s="274">
        <v>1458000000</v>
      </c>
      <c r="G1829" s="273" t="s">
        <v>487</v>
      </c>
      <c r="H1829" s="275"/>
    </row>
    <row r="1830" spans="1:8">
      <c r="A1830" s="273">
        <v>1835</v>
      </c>
      <c r="B1830" s="273" t="s">
        <v>515</v>
      </c>
      <c r="C1830" s="276">
        <v>38496</v>
      </c>
      <c r="D1830" s="273" t="s">
        <v>511</v>
      </c>
      <c r="E1830" s="277">
        <v>70</v>
      </c>
      <c r="F1830" s="274">
        <v>5880000000</v>
      </c>
      <c r="G1830" s="273" t="s">
        <v>494</v>
      </c>
      <c r="H1830" s="275"/>
    </row>
    <row r="1831" spans="1:8">
      <c r="A1831" s="273">
        <v>1836</v>
      </c>
      <c r="B1831" s="273" t="s">
        <v>515</v>
      </c>
      <c r="C1831" s="276">
        <v>38573</v>
      </c>
      <c r="D1831" s="273" t="s">
        <v>517</v>
      </c>
      <c r="E1831" s="277">
        <v>89</v>
      </c>
      <c r="F1831" s="274">
        <v>3960500000</v>
      </c>
      <c r="G1831" s="273" t="s">
        <v>487</v>
      </c>
      <c r="H1831" s="275"/>
    </row>
    <row r="1832" spans="1:8">
      <c r="A1832" s="273">
        <v>1837</v>
      </c>
      <c r="B1832" s="273" t="s">
        <v>518</v>
      </c>
      <c r="C1832" s="276">
        <v>38606</v>
      </c>
      <c r="D1832" s="273" t="s">
        <v>511</v>
      </c>
      <c r="E1832" s="277">
        <v>10</v>
      </c>
      <c r="F1832" s="274">
        <v>120000000</v>
      </c>
      <c r="G1832" s="273" t="s">
        <v>487</v>
      </c>
      <c r="H1832" s="275"/>
    </row>
    <row r="1833" spans="1:8">
      <c r="A1833" s="273">
        <v>1838</v>
      </c>
      <c r="B1833" s="273" t="s">
        <v>508</v>
      </c>
      <c r="C1833" s="276">
        <v>37990</v>
      </c>
      <c r="D1833" s="273" t="s">
        <v>511</v>
      </c>
      <c r="E1833" s="277">
        <v>52</v>
      </c>
      <c r="F1833" s="274">
        <v>3244800000</v>
      </c>
      <c r="G1833" s="273" t="s">
        <v>487</v>
      </c>
      <c r="H1833" s="275"/>
    </row>
    <row r="1834" spans="1:8">
      <c r="A1834" s="273">
        <v>1839</v>
      </c>
      <c r="B1834" s="273" t="s">
        <v>518</v>
      </c>
      <c r="C1834" s="276">
        <v>38540</v>
      </c>
      <c r="D1834" s="273" t="s">
        <v>519</v>
      </c>
      <c r="E1834" s="277">
        <v>85</v>
      </c>
      <c r="F1834" s="274">
        <v>7225000000</v>
      </c>
      <c r="G1834" s="273" t="s">
        <v>490</v>
      </c>
      <c r="H1834" s="275"/>
    </row>
    <row r="1835" spans="1:8">
      <c r="A1835" s="273">
        <v>1840</v>
      </c>
      <c r="B1835" s="273" t="s">
        <v>513</v>
      </c>
      <c r="C1835" s="276">
        <v>38529</v>
      </c>
      <c r="D1835" s="273" t="s">
        <v>511</v>
      </c>
      <c r="E1835" s="277">
        <v>31</v>
      </c>
      <c r="F1835" s="274">
        <v>1153200000</v>
      </c>
      <c r="G1835" s="273" t="s">
        <v>494</v>
      </c>
      <c r="H1835" s="275"/>
    </row>
    <row r="1836" spans="1:8">
      <c r="A1836" s="273">
        <v>1841</v>
      </c>
      <c r="B1836" s="273" t="s">
        <v>520</v>
      </c>
      <c r="C1836" s="276">
        <v>38793</v>
      </c>
      <c r="D1836" s="273" t="s">
        <v>519</v>
      </c>
      <c r="E1836" s="277">
        <v>36</v>
      </c>
      <c r="F1836" s="274">
        <v>1296000000</v>
      </c>
      <c r="G1836" s="273" t="s">
        <v>494</v>
      </c>
      <c r="H1836" s="275"/>
    </row>
    <row r="1837" spans="1:8">
      <c r="A1837" s="273">
        <v>1842</v>
      </c>
      <c r="B1837" s="273" t="s">
        <v>516</v>
      </c>
      <c r="C1837" s="276">
        <v>38089</v>
      </c>
      <c r="D1837" s="273" t="s">
        <v>509</v>
      </c>
      <c r="E1837" s="277">
        <v>80</v>
      </c>
      <c r="F1837" s="274">
        <v>1280000000</v>
      </c>
      <c r="G1837" s="273" t="s">
        <v>512</v>
      </c>
      <c r="H1837" s="275"/>
    </row>
    <row r="1838" spans="1:8">
      <c r="A1838" s="273">
        <v>1843</v>
      </c>
      <c r="B1838" s="273" t="s">
        <v>516</v>
      </c>
      <c r="C1838" s="276">
        <v>38562</v>
      </c>
      <c r="D1838" s="273" t="s">
        <v>519</v>
      </c>
      <c r="E1838" s="277">
        <v>27</v>
      </c>
      <c r="F1838" s="274">
        <v>729000000</v>
      </c>
      <c r="G1838" s="273" t="s">
        <v>490</v>
      </c>
      <c r="H1838" s="275"/>
    </row>
    <row r="1839" spans="1:8">
      <c r="A1839" s="273">
        <v>1844</v>
      </c>
      <c r="B1839" s="273" t="s">
        <v>518</v>
      </c>
      <c r="C1839" s="276">
        <v>38111</v>
      </c>
      <c r="D1839" s="273" t="s">
        <v>511</v>
      </c>
      <c r="E1839" s="277">
        <v>46</v>
      </c>
      <c r="F1839" s="274">
        <v>2539200000</v>
      </c>
      <c r="G1839" s="273" t="s">
        <v>494</v>
      </c>
      <c r="H1839" s="275"/>
    </row>
    <row r="1840" spans="1:8">
      <c r="A1840" s="273">
        <v>1845</v>
      </c>
      <c r="B1840" s="273" t="s">
        <v>518</v>
      </c>
      <c r="C1840" s="276">
        <v>38188</v>
      </c>
      <c r="D1840" s="273" t="s">
        <v>511</v>
      </c>
      <c r="E1840" s="277">
        <v>29</v>
      </c>
      <c r="F1840" s="274">
        <v>1009200000</v>
      </c>
      <c r="G1840" s="273" t="s">
        <v>494</v>
      </c>
      <c r="H1840" s="275"/>
    </row>
    <row r="1841" spans="1:8">
      <c r="A1841" s="273">
        <v>1846</v>
      </c>
      <c r="B1841" s="273" t="s">
        <v>522</v>
      </c>
      <c r="C1841" s="276">
        <v>38760</v>
      </c>
      <c r="D1841" s="273" t="s">
        <v>509</v>
      </c>
      <c r="E1841" s="277">
        <v>55</v>
      </c>
      <c r="F1841" s="274">
        <v>605000000</v>
      </c>
      <c r="G1841" s="273" t="s">
        <v>512</v>
      </c>
      <c r="H1841" s="275"/>
    </row>
    <row r="1842" spans="1:8">
      <c r="A1842" s="273">
        <v>1847</v>
      </c>
      <c r="B1842" s="273" t="s">
        <v>520</v>
      </c>
      <c r="C1842" s="276">
        <v>38243</v>
      </c>
      <c r="D1842" s="273" t="s">
        <v>519</v>
      </c>
      <c r="E1842" s="277">
        <v>2</v>
      </c>
      <c r="F1842" s="274">
        <v>4000000</v>
      </c>
      <c r="G1842" s="273" t="s">
        <v>494</v>
      </c>
      <c r="H1842" s="275"/>
    </row>
    <row r="1843" spans="1:8">
      <c r="A1843" s="273">
        <v>1848</v>
      </c>
      <c r="B1843" s="273" t="s">
        <v>508</v>
      </c>
      <c r="C1843" s="276">
        <v>38892</v>
      </c>
      <c r="D1843" s="273" t="s">
        <v>511</v>
      </c>
      <c r="E1843" s="277">
        <v>60</v>
      </c>
      <c r="F1843" s="274">
        <v>4320000000</v>
      </c>
      <c r="G1843" s="273" t="s">
        <v>490</v>
      </c>
      <c r="H1843" s="275"/>
    </row>
    <row r="1844" spans="1:8">
      <c r="A1844" s="273">
        <v>1849</v>
      </c>
      <c r="B1844" s="273" t="s">
        <v>515</v>
      </c>
      <c r="C1844" s="276">
        <v>38562</v>
      </c>
      <c r="D1844" s="273" t="s">
        <v>509</v>
      </c>
      <c r="E1844" s="277">
        <v>12</v>
      </c>
      <c r="F1844" s="274">
        <v>28800000</v>
      </c>
      <c r="G1844" s="273" t="s">
        <v>487</v>
      </c>
      <c r="H1844" s="275"/>
    </row>
    <row r="1845" spans="1:8">
      <c r="A1845" s="273">
        <v>1850</v>
      </c>
      <c r="B1845" s="273" t="s">
        <v>522</v>
      </c>
      <c r="C1845" s="276">
        <v>38122</v>
      </c>
      <c r="D1845" s="273" t="s">
        <v>519</v>
      </c>
      <c r="E1845" s="277">
        <v>52</v>
      </c>
      <c r="F1845" s="274">
        <v>2704000000</v>
      </c>
      <c r="G1845" s="273" t="s">
        <v>494</v>
      </c>
      <c r="H1845" s="275"/>
    </row>
    <row r="1846" spans="1:8">
      <c r="A1846" s="273">
        <v>1851</v>
      </c>
      <c r="B1846" s="273" t="s">
        <v>513</v>
      </c>
      <c r="C1846" s="276">
        <v>38100</v>
      </c>
      <c r="D1846" s="273" t="s">
        <v>509</v>
      </c>
      <c r="E1846" s="277">
        <v>37</v>
      </c>
      <c r="F1846" s="274">
        <v>273800000</v>
      </c>
      <c r="G1846" s="273" t="s">
        <v>512</v>
      </c>
      <c r="H1846" s="275"/>
    </row>
    <row r="1847" spans="1:8">
      <c r="A1847" s="273">
        <v>1852</v>
      </c>
      <c r="B1847" s="273" t="s">
        <v>513</v>
      </c>
      <c r="C1847" s="276">
        <v>38254</v>
      </c>
      <c r="D1847" s="273" t="s">
        <v>514</v>
      </c>
      <c r="E1847" s="277">
        <v>36</v>
      </c>
      <c r="F1847" s="274">
        <v>259200000</v>
      </c>
      <c r="G1847" s="273" t="s">
        <v>494</v>
      </c>
      <c r="H1847" s="275"/>
    </row>
    <row r="1848" spans="1:8">
      <c r="A1848" s="273">
        <v>1853</v>
      </c>
      <c r="B1848" s="273" t="s">
        <v>523</v>
      </c>
      <c r="C1848" s="276">
        <v>38100</v>
      </c>
      <c r="D1848" s="273" t="s">
        <v>509</v>
      </c>
      <c r="E1848" s="277">
        <v>87</v>
      </c>
      <c r="F1848" s="274">
        <v>1513800000</v>
      </c>
      <c r="G1848" s="273" t="s">
        <v>487</v>
      </c>
      <c r="H1848" s="275"/>
    </row>
    <row r="1849" spans="1:8">
      <c r="A1849" s="273">
        <v>1854</v>
      </c>
      <c r="B1849" s="273" t="s">
        <v>518</v>
      </c>
      <c r="C1849" s="276">
        <v>38749</v>
      </c>
      <c r="D1849" s="273" t="s">
        <v>519</v>
      </c>
      <c r="E1849" s="277">
        <v>16</v>
      </c>
      <c r="F1849" s="274">
        <v>256000000</v>
      </c>
      <c r="G1849" s="273" t="s">
        <v>512</v>
      </c>
      <c r="H1849" s="275"/>
    </row>
    <row r="1850" spans="1:8">
      <c r="A1850" s="273">
        <v>1855</v>
      </c>
      <c r="B1850" s="273" t="s">
        <v>520</v>
      </c>
      <c r="C1850" s="276">
        <v>38551</v>
      </c>
      <c r="D1850" s="273" t="s">
        <v>509</v>
      </c>
      <c r="E1850" s="277">
        <v>50</v>
      </c>
      <c r="F1850" s="274">
        <v>500000000</v>
      </c>
      <c r="G1850" s="273" t="s">
        <v>487</v>
      </c>
      <c r="H1850" s="275"/>
    </row>
    <row r="1851" spans="1:8">
      <c r="A1851" s="273">
        <v>1856</v>
      </c>
      <c r="B1851" s="273" t="s">
        <v>510</v>
      </c>
      <c r="C1851" s="276">
        <v>38749</v>
      </c>
      <c r="D1851" s="273" t="s">
        <v>519</v>
      </c>
      <c r="E1851" s="277">
        <v>53</v>
      </c>
      <c r="F1851" s="274">
        <v>2809000000</v>
      </c>
      <c r="G1851" s="273" t="s">
        <v>494</v>
      </c>
      <c r="H1851" s="275"/>
    </row>
    <row r="1852" spans="1:8">
      <c r="A1852" s="273">
        <v>1857</v>
      </c>
      <c r="B1852" s="273" t="s">
        <v>523</v>
      </c>
      <c r="C1852" s="276">
        <v>38133</v>
      </c>
      <c r="D1852" s="273" t="s">
        <v>511</v>
      </c>
      <c r="E1852" s="277">
        <v>61</v>
      </c>
      <c r="F1852" s="274">
        <v>4465200000</v>
      </c>
      <c r="G1852" s="273" t="s">
        <v>512</v>
      </c>
      <c r="H1852" s="275"/>
    </row>
    <row r="1853" spans="1:8">
      <c r="A1853" s="273">
        <v>1858</v>
      </c>
      <c r="B1853" s="273" t="s">
        <v>513</v>
      </c>
      <c r="C1853" s="276">
        <v>38540</v>
      </c>
      <c r="D1853" s="273" t="s">
        <v>511</v>
      </c>
      <c r="E1853" s="277">
        <v>95</v>
      </c>
      <c r="F1853" s="274">
        <v>10830000000</v>
      </c>
      <c r="G1853" s="273" t="s">
        <v>494</v>
      </c>
      <c r="H1853" s="275"/>
    </row>
    <row r="1854" spans="1:8">
      <c r="A1854" s="273">
        <v>1859</v>
      </c>
      <c r="B1854" s="273" t="s">
        <v>516</v>
      </c>
      <c r="C1854" s="276">
        <v>38221</v>
      </c>
      <c r="D1854" s="273" t="s">
        <v>514</v>
      </c>
      <c r="E1854" s="277">
        <v>-6</v>
      </c>
      <c r="F1854" s="274">
        <v>7200000</v>
      </c>
      <c r="G1854" s="273" t="s">
        <v>494</v>
      </c>
      <c r="H1854" s="275"/>
    </row>
    <row r="1855" spans="1:8">
      <c r="A1855" s="273">
        <v>1860</v>
      </c>
      <c r="B1855" s="273" t="s">
        <v>520</v>
      </c>
      <c r="C1855" s="276">
        <v>38210</v>
      </c>
      <c r="D1855" s="273" t="s">
        <v>509</v>
      </c>
      <c r="E1855" s="277">
        <v>-9</v>
      </c>
      <c r="F1855" s="274">
        <v>16200000</v>
      </c>
      <c r="G1855" s="273" t="s">
        <v>487</v>
      </c>
      <c r="H1855" s="275"/>
    </row>
    <row r="1856" spans="1:8">
      <c r="A1856" s="273">
        <v>1861</v>
      </c>
      <c r="B1856" s="273" t="s">
        <v>518</v>
      </c>
      <c r="C1856" s="276">
        <v>38793</v>
      </c>
      <c r="D1856" s="273" t="s">
        <v>517</v>
      </c>
      <c r="E1856" s="277">
        <v>74</v>
      </c>
      <c r="F1856" s="274">
        <v>2738000000</v>
      </c>
      <c r="G1856" s="273" t="s">
        <v>512</v>
      </c>
      <c r="H1856" s="275"/>
    </row>
    <row r="1857" spans="1:8">
      <c r="A1857" s="273">
        <v>1862</v>
      </c>
      <c r="B1857" s="273" t="s">
        <v>510</v>
      </c>
      <c r="C1857" s="276">
        <v>38694</v>
      </c>
      <c r="D1857" s="273" t="s">
        <v>509</v>
      </c>
      <c r="E1857" s="277">
        <v>18</v>
      </c>
      <c r="F1857" s="274">
        <v>64800000</v>
      </c>
      <c r="G1857" s="273" t="s">
        <v>494</v>
      </c>
      <c r="H1857" s="275"/>
    </row>
    <row r="1858" spans="1:8">
      <c r="A1858" s="273">
        <v>1863</v>
      </c>
      <c r="B1858" s="273" t="s">
        <v>515</v>
      </c>
      <c r="C1858" s="276">
        <v>38782</v>
      </c>
      <c r="D1858" s="273" t="s">
        <v>517</v>
      </c>
      <c r="E1858" s="277">
        <v>73</v>
      </c>
      <c r="F1858" s="274">
        <v>2664500000</v>
      </c>
      <c r="G1858" s="273" t="s">
        <v>487</v>
      </c>
      <c r="H1858" s="275"/>
    </row>
    <row r="1859" spans="1:8">
      <c r="A1859" s="273">
        <v>1864</v>
      </c>
      <c r="B1859" s="273" t="s">
        <v>520</v>
      </c>
      <c r="C1859" s="276">
        <v>38331</v>
      </c>
      <c r="D1859" s="273" t="s">
        <v>517</v>
      </c>
      <c r="E1859" s="277">
        <v>62</v>
      </c>
      <c r="F1859" s="274">
        <v>1922000000</v>
      </c>
      <c r="G1859" s="273" t="s">
        <v>490</v>
      </c>
      <c r="H1859" s="275"/>
    </row>
    <row r="1860" spans="1:8">
      <c r="A1860" s="273">
        <v>1865</v>
      </c>
      <c r="B1860" s="273" t="s">
        <v>516</v>
      </c>
      <c r="C1860" s="276">
        <v>38903</v>
      </c>
      <c r="D1860" s="273" t="s">
        <v>511</v>
      </c>
      <c r="E1860" s="277">
        <v>-2</v>
      </c>
      <c r="F1860" s="274">
        <v>4800000</v>
      </c>
      <c r="G1860" s="273" t="s">
        <v>494</v>
      </c>
      <c r="H1860" s="275"/>
    </row>
    <row r="1861" spans="1:8">
      <c r="A1861" s="273">
        <v>1866</v>
      </c>
      <c r="B1861" s="273" t="s">
        <v>518</v>
      </c>
      <c r="C1861" s="276">
        <v>38991</v>
      </c>
      <c r="D1861" s="273" t="s">
        <v>511</v>
      </c>
      <c r="E1861" s="277">
        <v>-7</v>
      </c>
      <c r="F1861" s="274">
        <v>58800000</v>
      </c>
      <c r="G1861" s="273" t="s">
        <v>494</v>
      </c>
      <c r="H1861" s="275"/>
    </row>
    <row r="1862" spans="1:8">
      <c r="A1862" s="273">
        <v>1867</v>
      </c>
      <c r="B1862" s="273" t="s">
        <v>518</v>
      </c>
      <c r="C1862" s="276">
        <v>38947</v>
      </c>
      <c r="D1862" s="273" t="s">
        <v>519</v>
      </c>
      <c r="E1862" s="277">
        <v>73</v>
      </c>
      <c r="F1862" s="274">
        <v>5329000000</v>
      </c>
      <c r="G1862" s="273" t="s">
        <v>487</v>
      </c>
      <c r="H1862" s="275"/>
    </row>
    <row r="1863" spans="1:8">
      <c r="A1863" s="273">
        <v>1868</v>
      </c>
      <c r="B1863" s="273" t="s">
        <v>510</v>
      </c>
      <c r="C1863" s="276">
        <v>38452</v>
      </c>
      <c r="D1863" s="273" t="s">
        <v>517</v>
      </c>
      <c r="E1863" s="277">
        <v>24</v>
      </c>
      <c r="F1863" s="274">
        <v>288000000</v>
      </c>
      <c r="G1863" s="273" t="s">
        <v>494</v>
      </c>
      <c r="H1863" s="275"/>
    </row>
    <row r="1864" spans="1:8">
      <c r="A1864" s="273">
        <v>1869</v>
      </c>
      <c r="B1864" s="273" t="s">
        <v>508</v>
      </c>
      <c r="C1864" s="276">
        <v>38628</v>
      </c>
      <c r="D1864" s="273" t="s">
        <v>514</v>
      </c>
      <c r="E1864" s="277">
        <v>18</v>
      </c>
      <c r="F1864" s="274">
        <v>64800000</v>
      </c>
      <c r="G1864" s="273" t="s">
        <v>487</v>
      </c>
      <c r="H1864" s="275"/>
    </row>
    <row r="1865" spans="1:8">
      <c r="A1865" s="273">
        <v>1870</v>
      </c>
      <c r="B1865" s="273" t="s">
        <v>510</v>
      </c>
      <c r="C1865" s="276">
        <v>39046</v>
      </c>
      <c r="D1865" s="273" t="s">
        <v>519</v>
      </c>
      <c r="E1865" s="277">
        <v>49</v>
      </c>
      <c r="F1865" s="274">
        <v>2401000000</v>
      </c>
      <c r="G1865" s="273" t="s">
        <v>490</v>
      </c>
      <c r="H1865" s="275"/>
    </row>
    <row r="1866" spans="1:8">
      <c r="A1866" s="273">
        <v>1871</v>
      </c>
      <c r="B1866" s="273" t="s">
        <v>523</v>
      </c>
      <c r="C1866" s="276">
        <v>38353</v>
      </c>
      <c r="D1866" s="273" t="s">
        <v>519</v>
      </c>
      <c r="E1866" s="277">
        <v>21</v>
      </c>
      <c r="F1866" s="274">
        <v>441000000</v>
      </c>
      <c r="G1866" s="273" t="s">
        <v>512</v>
      </c>
      <c r="H1866" s="275"/>
    </row>
    <row r="1867" spans="1:8">
      <c r="A1867" s="273">
        <v>1872</v>
      </c>
      <c r="B1867" s="273" t="s">
        <v>516</v>
      </c>
      <c r="C1867" s="276">
        <v>38122</v>
      </c>
      <c r="D1867" s="273" t="s">
        <v>511</v>
      </c>
      <c r="E1867" s="277">
        <v>2</v>
      </c>
      <c r="F1867" s="274">
        <v>4800000</v>
      </c>
      <c r="G1867" s="273" t="s">
        <v>494</v>
      </c>
      <c r="H1867" s="275"/>
    </row>
    <row r="1868" spans="1:8">
      <c r="A1868" s="273">
        <v>1873</v>
      </c>
      <c r="B1868" s="273" t="s">
        <v>523</v>
      </c>
      <c r="C1868" s="276">
        <v>38309</v>
      </c>
      <c r="D1868" s="273" t="s">
        <v>511</v>
      </c>
      <c r="E1868" s="277">
        <v>83</v>
      </c>
      <c r="F1868" s="274">
        <v>8266800000</v>
      </c>
      <c r="G1868" s="273" t="s">
        <v>494</v>
      </c>
      <c r="H1868" s="275"/>
    </row>
    <row r="1869" spans="1:8">
      <c r="A1869" s="273">
        <v>1874</v>
      </c>
      <c r="B1869" s="273" t="s">
        <v>516</v>
      </c>
      <c r="C1869" s="276">
        <v>38353</v>
      </c>
      <c r="D1869" s="273" t="s">
        <v>509</v>
      </c>
      <c r="E1869" s="277">
        <v>63</v>
      </c>
      <c r="F1869" s="274">
        <v>793800000</v>
      </c>
      <c r="G1869" s="273" t="s">
        <v>494</v>
      </c>
      <c r="H1869" s="275"/>
    </row>
    <row r="1870" spans="1:8">
      <c r="A1870" s="273">
        <v>1875</v>
      </c>
      <c r="B1870" s="273" t="s">
        <v>518</v>
      </c>
      <c r="C1870" s="276">
        <v>38045</v>
      </c>
      <c r="D1870" s="273" t="s">
        <v>514</v>
      </c>
      <c r="E1870" s="277">
        <v>54</v>
      </c>
      <c r="F1870" s="274">
        <v>583200000</v>
      </c>
      <c r="G1870" s="273" t="s">
        <v>512</v>
      </c>
      <c r="H1870" s="275"/>
    </row>
    <row r="1871" spans="1:8">
      <c r="A1871" s="273">
        <v>1876</v>
      </c>
      <c r="B1871" s="273" t="s">
        <v>516</v>
      </c>
      <c r="C1871" s="276">
        <v>38243</v>
      </c>
      <c r="D1871" s="273" t="s">
        <v>509</v>
      </c>
      <c r="E1871" s="277">
        <v>19</v>
      </c>
      <c r="F1871" s="274">
        <v>72200000</v>
      </c>
      <c r="G1871" s="273" t="s">
        <v>490</v>
      </c>
      <c r="H1871" s="275"/>
    </row>
    <row r="1872" spans="1:8">
      <c r="A1872" s="273">
        <v>1877</v>
      </c>
      <c r="B1872" s="273" t="s">
        <v>523</v>
      </c>
      <c r="C1872" s="276">
        <v>38243</v>
      </c>
      <c r="D1872" s="273" t="s">
        <v>517</v>
      </c>
      <c r="E1872" s="277">
        <v>66</v>
      </c>
      <c r="F1872" s="274">
        <v>2178000000</v>
      </c>
      <c r="G1872" s="273" t="s">
        <v>487</v>
      </c>
      <c r="H1872" s="275"/>
    </row>
    <row r="1873" spans="1:8">
      <c r="A1873" s="273">
        <v>1878</v>
      </c>
      <c r="B1873" s="273" t="s">
        <v>508</v>
      </c>
      <c r="C1873" s="276">
        <v>38133</v>
      </c>
      <c r="D1873" s="273" t="s">
        <v>509</v>
      </c>
      <c r="E1873" s="277">
        <v>60</v>
      </c>
      <c r="F1873" s="274">
        <v>720000000</v>
      </c>
      <c r="G1873" s="273" t="s">
        <v>494</v>
      </c>
      <c r="H1873" s="275"/>
    </row>
    <row r="1874" spans="1:8">
      <c r="A1874" s="273">
        <v>1879</v>
      </c>
      <c r="B1874" s="273" t="s">
        <v>513</v>
      </c>
      <c r="C1874" s="276">
        <v>38947</v>
      </c>
      <c r="D1874" s="273" t="s">
        <v>517</v>
      </c>
      <c r="E1874" s="277">
        <v>90</v>
      </c>
      <c r="F1874" s="274">
        <v>4050000000</v>
      </c>
      <c r="G1874" s="273" t="s">
        <v>512</v>
      </c>
      <c r="H1874" s="275"/>
    </row>
    <row r="1875" spans="1:8">
      <c r="A1875" s="273">
        <v>1880</v>
      </c>
      <c r="B1875" s="273" t="s">
        <v>520</v>
      </c>
      <c r="C1875" s="276">
        <v>39068</v>
      </c>
      <c r="D1875" s="273" t="s">
        <v>509</v>
      </c>
      <c r="E1875" s="277">
        <v>59</v>
      </c>
      <c r="F1875" s="274">
        <v>696200000</v>
      </c>
      <c r="G1875" s="273" t="s">
        <v>494</v>
      </c>
      <c r="H1875" s="275"/>
    </row>
    <row r="1876" spans="1:8">
      <c r="A1876" s="273">
        <v>1881</v>
      </c>
      <c r="B1876" s="273" t="s">
        <v>520</v>
      </c>
      <c r="C1876" s="276">
        <v>38628</v>
      </c>
      <c r="D1876" s="273" t="s">
        <v>511</v>
      </c>
      <c r="E1876" s="277">
        <v>0</v>
      </c>
      <c r="F1876" s="274">
        <v>0</v>
      </c>
      <c r="G1876" s="273" t="s">
        <v>487</v>
      </c>
      <c r="H1876" s="275"/>
    </row>
    <row r="1877" spans="1:8">
      <c r="A1877" s="273">
        <v>1882</v>
      </c>
      <c r="B1877" s="273" t="s">
        <v>522</v>
      </c>
      <c r="C1877" s="276">
        <v>38067</v>
      </c>
      <c r="D1877" s="273" t="s">
        <v>511</v>
      </c>
      <c r="E1877" s="277">
        <v>72</v>
      </c>
      <c r="F1877" s="274">
        <v>6220800000</v>
      </c>
      <c r="G1877" s="273" t="s">
        <v>512</v>
      </c>
      <c r="H1877" s="275"/>
    </row>
    <row r="1878" spans="1:8">
      <c r="A1878" s="273">
        <v>1883</v>
      </c>
      <c r="B1878" s="273" t="s">
        <v>508</v>
      </c>
      <c r="C1878" s="276">
        <v>38188</v>
      </c>
      <c r="D1878" s="273" t="s">
        <v>509</v>
      </c>
      <c r="E1878" s="277">
        <v>-6</v>
      </c>
      <c r="F1878" s="274">
        <v>7200000</v>
      </c>
      <c r="G1878" s="273" t="s">
        <v>487</v>
      </c>
      <c r="H1878" s="275"/>
    </row>
    <row r="1879" spans="1:8">
      <c r="A1879" s="273">
        <v>1884</v>
      </c>
      <c r="B1879" s="273" t="s">
        <v>510</v>
      </c>
      <c r="C1879" s="276">
        <v>38859</v>
      </c>
      <c r="D1879" s="273" t="s">
        <v>509</v>
      </c>
      <c r="E1879" s="277">
        <v>89</v>
      </c>
      <c r="F1879" s="274">
        <v>1584200000</v>
      </c>
      <c r="G1879" s="273" t="s">
        <v>490</v>
      </c>
      <c r="H1879" s="275"/>
    </row>
    <row r="1880" spans="1:8">
      <c r="A1880" s="273">
        <v>1885</v>
      </c>
      <c r="B1880" s="273" t="s">
        <v>513</v>
      </c>
      <c r="C1880" s="276">
        <v>38848</v>
      </c>
      <c r="D1880" s="273" t="s">
        <v>509</v>
      </c>
      <c r="E1880" s="277">
        <v>12</v>
      </c>
      <c r="F1880" s="274">
        <v>28800000</v>
      </c>
      <c r="G1880" s="273" t="s">
        <v>490</v>
      </c>
      <c r="H1880" s="275"/>
    </row>
    <row r="1881" spans="1:8">
      <c r="A1881" s="273">
        <v>1886</v>
      </c>
      <c r="B1881" s="273" t="s">
        <v>518</v>
      </c>
      <c r="C1881" s="276">
        <v>38573</v>
      </c>
      <c r="D1881" s="273" t="s">
        <v>519</v>
      </c>
      <c r="E1881" s="277">
        <v>89</v>
      </c>
      <c r="F1881" s="274">
        <v>7921000000</v>
      </c>
      <c r="G1881" s="273" t="s">
        <v>494</v>
      </c>
      <c r="H1881" s="275"/>
    </row>
    <row r="1882" spans="1:8">
      <c r="A1882" s="273">
        <v>1887</v>
      </c>
      <c r="B1882" s="273" t="s">
        <v>515</v>
      </c>
      <c r="C1882" s="276">
        <v>38463</v>
      </c>
      <c r="D1882" s="273" t="s">
        <v>509</v>
      </c>
      <c r="E1882" s="277">
        <v>61</v>
      </c>
      <c r="F1882" s="274">
        <v>744200000</v>
      </c>
      <c r="G1882" s="273" t="s">
        <v>512</v>
      </c>
      <c r="H1882" s="275"/>
    </row>
    <row r="1883" spans="1:8">
      <c r="A1883" s="273">
        <v>1888</v>
      </c>
      <c r="B1883" s="273" t="s">
        <v>516</v>
      </c>
      <c r="C1883" s="276">
        <v>38551</v>
      </c>
      <c r="D1883" s="273" t="s">
        <v>517</v>
      </c>
      <c r="E1883" s="277">
        <v>24</v>
      </c>
      <c r="F1883" s="274">
        <v>288000000</v>
      </c>
      <c r="G1883" s="273" t="s">
        <v>490</v>
      </c>
      <c r="H1883" s="275"/>
    </row>
    <row r="1884" spans="1:8">
      <c r="A1884" s="273">
        <v>1889</v>
      </c>
      <c r="B1884" s="273" t="s">
        <v>520</v>
      </c>
      <c r="C1884" s="276">
        <v>39046</v>
      </c>
      <c r="D1884" s="273" t="s">
        <v>517</v>
      </c>
      <c r="E1884" s="277">
        <v>76</v>
      </c>
      <c r="F1884" s="274">
        <v>2888000000</v>
      </c>
      <c r="G1884" s="273" t="s">
        <v>490</v>
      </c>
      <c r="H1884" s="275"/>
    </row>
    <row r="1885" spans="1:8">
      <c r="A1885" s="273">
        <v>1890</v>
      </c>
      <c r="B1885" s="273" t="s">
        <v>523</v>
      </c>
      <c r="C1885" s="276">
        <v>38518</v>
      </c>
      <c r="D1885" s="273" t="s">
        <v>511</v>
      </c>
      <c r="E1885" s="277">
        <v>16</v>
      </c>
      <c r="F1885" s="274">
        <v>307200000</v>
      </c>
      <c r="G1885" s="273" t="s">
        <v>487</v>
      </c>
      <c r="H1885" s="275"/>
    </row>
    <row r="1886" spans="1:8">
      <c r="A1886" s="273">
        <v>1891</v>
      </c>
      <c r="B1886" s="273" t="s">
        <v>508</v>
      </c>
      <c r="C1886" s="276">
        <v>38452</v>
      </c>
      <c r="D1886" s="273" t="s">
        <v>511</v>
      </c>
      <c r="E1886" s="277">
        <v>39</v>
      </c>
      <c r="F1886" s="274">
        <v>1825200000</v>
      </c>
      <c r="G1886" s="273" t="s">
        <v>487</v>
      </c>
      <c r="H1886" s="275"/>
    </row>
    <row r="1887" spans="1:8">
      <c r="A1887" s="273">
        <v>1892</v>
      </c>
      <c r="B1887" s="273" t="s">
        <v>523</v>
      </c>
      <c r="C1887" s="276">
        <v>38771</v>
      </c>
      <c r="D1887" s="273" t="s">
        <v>519</v>
      </c>
      <c r="E1887" s="277">
        <v>92</v>
      </c>
      <c r="F1887" s="274">
        <v>8464000000</v>
      </c>
      <c r="G1887" s="273" t="s">
        <v>490</v>
      </c>
      <c r="H1887" s="275"/>
    </row>
    <row r="1888" spans="1:8">
      <c r="A1888" s="273">
        <v>1893</v>
      </c>
      <c r="B1888" s="273" t="s">
        <v>523</v>
      </c>
      <c r="C1888" s="276">
        <v>38199</v>
      </c>
      <c r="D1888" s="273" t="s">
        <v>511</v>
      </c>
      <c r="E1888" s="277">
        <v>20</v>
      </c>
      <c r="F1888" s="274">
        <v>480000000</v>
      </c>
      <c r="G1888" s="273" t="s">
        <v>512</v>
      </c>
      <c r="H1888" s="275"/>
    </row>
    <row r="1889" spans="1:8">
      <c r="A1889" s="273">
        <v>1894</v>
      </c>
      <c r="B1889" s="273" t="s">
        <v>516</v>
      </c>
      <c r="C1889" s="276">
        <v>38122</v>
      </c>
      <c r="D1889" s="273" t="s">
        <v>509</v>
      </c>
      <c r="E1889" s="277">
        <v>60</v>
      </c>
      <c r="F1889" s="274">
        <v>720000000</v>
      </c>
      <c r="G1889" s="273" t="s">
        <v>487</v>
      </c>
      <c r="H1889" s="275"/>
    </row>
    <row r="1890" spans="1:8">
      <c r="A1890" s="273">
        <v>1895</v>
      </c>
      <c r="B1890" s="273" t="s">
        <v>520</v>
      </c>
      <c r="C1890" s="276">
        <v>38683</v>
      </c>
      <c r="D1890" s="273" t="s">
        <v>517</v>
      </c>
      <c r="E1890" s="277">
        <v>15</v>
      </c>
      <c r="F1890" s="274">
        <v>112500000</v>
      </c>
      <c r="G1890" s="273" t="s">
        <v>487</v>
      </c>
      <c r="H1890" s="275"/>
    </row>
    <row r="1891" spans="1:8">
      <c r="A1891" s="273">
        <v>1896</v>
      </c>
      <c r="B1891" s="273" t="s">
        <v>513</v>
      </c>
      <c r="C1891" s="276">
        <v>38397</v>
      </c>
      <c r="D1891" s="273" t="s">
        <v>511</v>
      </c>
      <c r="E1891" s="277">
        <v>36</v>
      </c>
      <c r="F1891" s="274">
        <v>1555200000</v>
      </c>
      <c r="G1891" s="273" t="s">
        <v>487</v>
      </c>
      <c r="H1891" s="275"/>
    </row>
    <row r="1892" spans="1:8">
      <c r="A1892" s="273">
        <v>1897</v>
      </c>
      <c r="B1892" s="273" t="s">
        <v>516</v>
      </c>
      <c r="C1892" s="276">
        <v>38661</v>
      </c>
      <c r="D1892" s="273" t="s">
        <v>509</v>
      </c>
      <c r="E1892" s="277">
        <v>46</v>
      </c>
      <c r="F1892" s="274">
        <v>423200000</v>
      </c>
      <c r="G1892" s="273" t="s">
        <v>490</v>
      </c>
      <c r="H1892" s="275"/>
    </row>
    <row r="1893" spans="1:8">
      <c r="A1893" s="273">
        <v>1898</v>
      </c>
      <c r="B1893" s="273" t="s">
        <v>515</v>
      </c>
      <c r="C1893" s="276">
        <v>38001</v>
      </c>
      <c r="D1893" s="273" t="s">
        <v>514</v>
      </c>
      <c r="E1893" s="277">
        <v>72</v>
      </c>
      <c r="F1893" s="274">
        <v>1036800000</v>
      </c>
      <c r="G1893" s="273" t="s">
        <v>490</v>
      </c>
      <c r="H1893" s="275"/>
    </row>
    <row r="1894" spans="1:8">
      <c r="A1894" s="273">
        <v>1899</v>
      </c>
      <c r="B1894" s="273" t="s">
        <v>510</v>
      </c>
      <c r="C1894" s="276">
        <v>39024</v>
      </c>
      <c r="D1894" s="273" t="s">
        <v>517</v>
      </c>
      <c r="E1894" s="277">
        <v>28</v>
      </c>
      <c r="F1894" s="274">
        <v>392000000</v>
      </c>
      <c r="G1894" s="273" t="s">
        <v>494</v>
      </c>
      <c r="H1894" s="275"/>
    </row>
    <row r="1895" spans="1:8">
      <c r="A1895" s="273">
        <v>1900</v>
      </c>
      <c r="B1895" s="273" t="s">
        <v>518</v>
      </c>
      <c r="C1895" s="276">
        <v>38881</v>
      </c>
      <c r="D1895" s="273" t="s">
        <v>517</v>
      </c>
      <c r="E1895" s="277">
        <v>54</v>
      </c>
      <c r="F1895" s="274">
        <v>1458000000</v>
      </c>
      <c r="G1895" s="273" t="s">
        <v>512</v>
      </c>
      <c r="H1895" s="275"/>
    </row>
  </sheetData>
  <mergeCells count="1">
    <mergeCell ref="J35:M35"/>
  </mergeCells>
  <printOptions headings="1" gridLines="1"/>
  <pageMargins left="0.75" right="0.75" top="1" bottom="1" header="0.5" footer="0.5"/>
  <pageSetup scale="1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9</xdr:col>
                    <xdr:colOff>0</xdr:colOff>
                    <xdr:row>8</xdr:row>
                    <xdr:rowOff>57150</xdr:rowOff>
                  </from>
                  <to>
                    <xdr:col>10</xdr:col>
                    <xdr:colOff>371475</xdr:colOff>
                    <xdr:row>9</xdr:row>
                    <xdr:rowOff>142875</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8</xdr:col>
                    <xdr:colOff>428625</xdr:colOff>
                    <xdr:row>10</xdr:row>
                    <xdr:rowOff>47625</xdr:rowOff>
                  </from>
                  <to>
                    <xdr:col>10</xdr:col>
                    <xdr:colOff>114300</xdr:colOff>
                    <xdr:row>12</xdr:row>
                    <xdr:rowOff>133350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8</xdr:col>
                    <xdr:colOff>428625</xdr:colOff>
                    <xdr:row>12</xdr:row>
                    <xdr:rowOff>19050</xdr:rowOff>
                  </from>
                  <to>
                    <xdr:col>10</xdr:col>
                    <xdr:colOff>142875</xdr:colOff>
                    <xdr:row>15</xdr:row>
                    <xdr:rowOff>123825</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8</xdr:col>
                    <xdr:colOff>428625</xdr:colOff>
                    <xdr:row>15</xdr:row>
                    <xdr:rowOff>76200</xdr:rowOff>
                  </from>
                  <to>
                    <xdr:col>10</xdr:col>
                    <xdr:colOff>76200</xdr:colOff>
                    <xdr:row>16</xdr:row>
                    <xdr:rowOff>133350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11</xdr:col>
                    <xdr:colOff>514350</xdr:colOff>
                    <xdr:row>10</xdr:row>
                    <xdr:rowOff>0</xdr:rowOff>
                  </from>
                  <to>
                    <xdr:col>12</xdr:col>
                    <xdr:colOff>600075</xdr:colOff>
                    <xdr:row>11</xdr:row>
                    <xdr:rowOff>133350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11</xdr:col>
                    <xdr:colOff>514350</xdr:colOff>
                    <xdr:row>12</xdr:row>
                    <xdr:rowOff>9525</xdr:rowOff>
                  </from>
                  <to>
                    <xdr:col>12</xdr:col>
                    <xdr:colOff>552450</xdr:colOff>
                    <xdr:row>13</xdr:row>
                    <xdr:rowOff>85725</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11</xdr:col>
                    <xdr:colOff>514350</xdr:colOff>
                    <xdr:row>8</xdr:row>
                    <xdr:rowOff>57150</xdr:rowOff>
                  </from>
                  <to>
                    <xdr:col>12</xdr:col>
                    <xdr:colOff>590550</xdr:colOff>
                    <xdr:row>10</xdr:row>
                    <xdr:rowOff>47625</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11</xdr:col>
                    <xdr:colOff>523875</xdr:colOff>
                    <xdr:row>13</xdr:row>
                    <xdr:rowOff>85725</xdr:rowOff>
                  </from>
                  <to>
                    <xdr:col>12</xdr:col>
                    <xdr:colOff>542925</xdr:colOff>
                    <xdr:row>15</xdr:row>
                    <xdr:rowOff>19050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11</xdr:col>
                    <xdr:colOff>533400</xdr:colOff>
                    <xdr:row>14</xdr:row>
                    <xdr:rowOff>123825</xdr:rowOff>
                  </from>
                  <to>
                    <xdr:col>12</xdr:col>
                    <xdr:colOff>457200</xdr:colOff>
                    <xdr:row>17</xdr:row>
                    <xdr:rowOff>19050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rightToLeft="1" workbookViewId="0">
      <selection activeCell="G2" sqref="G2"/>
    </sheetView>
  </sheetViews>
  <sheetFormatPr defaultRowHeight="15"/>
  <cols>
    <col min="1" max="1" width="9.140625" style="91"/>
    <col min="2" max="2" width="12.5703125" style="91" bestFit="1" customWidth="1"/>
    <col min="3" max="3" width="9.140625" style="91"/>
    <col min="4" max="4" width="8.42578125" style="91" bestFit="1" customWidth="1"/>
    <col min="5" max="5" width="11" style="91" bestFit="1" customWidth="1"/>
    <col min="6" max="6" width="2.85546875" style="91" customWidth="1"/>
    <col min="7" max="7" width="71.42578125" style="91" customWidth="1"/>
    <col min="8" max="16384" width="9.140625" style="91"/>
  </cols>
  <sheetData>
    <row r="1" spans="1:15" ht="25.5" thickTop="1" thickBot="1">
      <c r="A1" s="254" t="s">
        <v>0</v>
      </c>
      <c r="B1" s="255" t="s">
        <v>482</v>
      </c>
      <c r="C1" s="256" t="s">
        <v>483</v>
      </c>
      <c r="D1" s="257" t="s">
        <v>484</v>
      </c>
      <c r="E1" s="258" t="s">
        <v>218</v>
      </c>
      <c r="G1" s="259" t="s">
        <v>485</v>
      </c>
      <c r="H1" s="260"/>
    </row>
    <row r="2" spans="1:15" ht="22.5" customHeight="1" thickTop="1" thickBot="1">
      <c r="A2" s="261">
        <v>1</v>
      </c>
      <c r="B2" s="262" t="s">
        <v>486</v>
      </c>
      <c r="C2" s="263" t="s">
        <v>487</v>
      </c>
      <c r="D2" s="264" t="s">
        <v>185</v>
      </c>
      <c r="E2" s="265">
        <v>41418</v>
      </c>
      <c r="G2" s="266" t="s">
        <v>488</v>
      </c>
      <c r="H2" s="267"/>
    </row>
    <row r="3" spans="1:15" ht="23.25" customHeight="1" thickTop="1">
      <c r="A3" s="261">
        <v>2</v>
      </c>
      <c r="B3" s="262" t="s">
        <v>489</v>
      </c>
      <c r="C3" s="263" t="s">
        <v>490</v>
      </c>
      <c r="D3" s="264" t="s">
        <v>186</v>
      </c>
      <c r="E3" s="265">
        <v>42146</v>
      </c>
    </row>
    <row r="4" spans="1:15" ht="18.75">
      <c r="A4" s="261">
        <v>3</v>
      </c>
      <c r="B4" s="262" t="s">
        <v>491</v>
      </c>
      <c r="C4" s="263" t="s">
        <v>492</v>
      </c>
      <c r="D4" s="264" t="s">
        <v>187</v>
      </c>
      <c r="E4" s="265">
        <v>41572</v>
      </c>
    </row>
    <row r="5" spans="1:15" ht="18.75">
      <c r="A5" s="261">
        <v>4</v>
      </c>
      <c r="B5" s="262" t="s">
        <v>493</v>
      </c>
      <c r="C5" s="263" t="s">
        <v>494</v>
      </c>
      <c r="D5" s="264" t="s">
        <v>198</v>
      </c>
      <c r="E5" s="265">
        <v>42069</v>
      </c>
    </row>
    <row r="6" spans="1:15" ht="18.75">
      <c r="A6" s="261">
        <v>5</v>
      </c>
      <c r="B6" s="262" t="s">
        <v>495</v>
      </c>
      <c r="C6" s="263" t="s">
        <v>490</v>
      </c>
      <c r="D6" s="264" t="s">
        <v>187</v>
      </c>
      <c r="E6" s="265">
        <v>42212</v>
      </c>
      <c r="O6" s="268"/>
    </row>
    <row r="7" spans="1:15" ht="18.75">
      <c r="A7" s="261">
        <v>6</v>
      </c>
      <c r="B7" s="262" t="s">
        <v>496</v>
      </c>
      <c r="C7" s="263" t="s">
        <v>494</v>
      </c>
      <c r="D7" s="264" t="s">
        <v>185</v>
      </c>
      <c r="E7" s="265">
        <v>42124</v>
      </c>
    </row>
    <row r="8" spans="1:15" ht="18.75">
      <c r="A8" s="261">
        <v>7</v>
      </c>
      <c r="B8" s="262" t="s">
        <v>497</v>
      </c>
      <c r="C8" s="263" t="s">
        <v>487</v>
      </c>
      <c r="D8" s="264" t="s">
        <v>187</v>
      </c>
      <c r="E8" s="265">
        <v>42014</v>
      </c>
    </row>
    <row r="9" spans="1:15" ht="18.75">
      <c r="A9" s="261">
        <v>8</v>
      </c>
      <c r="B9" s="262" t="s">
        <v>493</v>
      </c>
      <c r="C9" s="263" t="s">
        <v>494</v>
      </c>
      <c r="D9" s="264" t="s">
        <v>186</v>
      </c>
      <c r="E9" s="265">
        <v>41594</v>
      </c>
    </row>
    <row r="10" spans="1:15" ht="18.75">
      <c r="A10" s="261">
        <v>9</v>
      </c>
      <c r="B10" s="262" t="s">
        <v>498</v>
      </c>
      <c r="C10" s="263" t="s">
        <v>490</v>
      </c>
      <c r="D10" s="264" t="s">
        <v>187</v>
      </c>
      <c r="E10" s="265">
        <v>41752</v>
      </c>
    </row>
    <row r="11" spans="1:15" ht="18.75">
      <c r="A11" s="261">
        <v>10</v>
      </c>
      <c r="B11" s="262" t="s">
        <v>499</v>
      </c>
      <c r="C11" s="263" t="s">
        <v>487</v>
      </c>
      <c r="D11" s="264" t="s">
        <v>198</v>
      </c>
      <c r="E11" s="265">
        <v>41462</v>
      </c>
    </row>
    <row r="12" spans="1:15" ht="18.75">
      <c r="A12" s="261">
        <v>11</v>
      </c>
      <c r="B12" s="262" t="s">
        <v>500</v>
      </c>
      <c r="C12" s="263" t="s">
        <v>490</v>
      </c>
      <c r="D12" s="264" t="s">
        <v>187</v>
      </c>
      <c r="E12" s="265">
        <v>41407</v>
      </c>
    </row>
    <row r="13" spans="1:15" ht="18.75">
      <c r="A13" s="261">
        <v>12</v>
      </c>
      <c r="B13" s="262" t="s">
        <v>501</v>
      </c>
      <c r="C13" s="263" t="s">
        <v>492</v>
      </c>
      <c r="D13" s="264" t="s">
        <v>186</v>
      </c>
      <c r="E13" s="265">
        <v>42047</v>
      </c>
    </row>
    <row r="14" spans="1:15" ht="18.75">
      <c r="A14" s="261">
        <v>13</v>
      </c>
      <c r="B14" s="262" t="s">
        <v>493</v>
      </c>
      <c r="C14" s="263" t="s">
        <v>487</v>
      </c>
      <c r="D14" s="264" t="s">
        <v>198</v>
      </c>
      <c r="E14" s="265">
        <v>42322</v>
      </c>
    </row>
    <row r="15" spans="1:15" ht="18.75">
      <c r="A15" s="261">
        <v>14</v>
      </c>
      <c r="B15" s="262" t="s">
        <v>499</v>
      </c>
      <c r="C15" s="263" t="s">
        <v>494</v>
      </c>
      <c r="D15" s="264" t="s">
        <v>186</v>
      </c>
      <c r="E15" s="265">
        <v>41972</v>
      </c>
    </row>
    <row r="16" spans="1:15" ht="18.75">
      <c r="A16" s="261">
        <v>15</v>
      </c>
      <c r="B16" s="262" t="s">
        <v>502</v>
      </c>
      <c r="C16" s="263" t="s">
        <v>490</v>
      </c>
      <c r="D16" s="264" t="s">
        <v>187</v>
      </c>
      <c r="E16" s="265">
        <v>41719</v>
      </c>
    </row>
    <row r="17" spans="1:5" ht="18.75">
      <c r="A17" s="261">
        <v>16</v>
      </c>
      <c r="B17" s="262" t="s">
        <v>503</v>
      </c>
      <c r="C17" s="263" t="s">
        <v>492</v>
      </c>
      <c r="D17" s="264" t="s">
        <v>185</v>
      </c>
      <c r="E17" s="265">
        <v>42322</v>
      </c>
    </row>
    <row r="18" spans="1:5" ht="18.75">
      <c r="A18" s="261">
        <v>17</v>
      </c>
      <c r="B18" s="262" t="s">
        <v>491</v>
      </c>
      <c r="C18" s="263" t="s">
        <v>487</v>
      </c>
      <c r="D18" s="264" t="s">
        <v>187</v>
      </c>
      <c r="E18" s="265">
        <v>42355</v>
      </c>
    </row>
    <row r="19" spans="1:5" ht="18.75">
      <c r="A19" s="261">
        <v>18</v>
      </c>
      <c r="B19" s="262" t="s">
        <v>501</v>
      </c>
      <c r="C19" s="263" t="s">
        <v>492</v>
      </c>
      <c r="D19" s="264" t="s">
        <v>186</v>
      </c>
      <c r="E19" s="265">
        <v>42047</v>
      </c>
    </row>
    <row r="20" spans="1:5" ht="18.75">
      <c r="A20" s="261">
        <v>19</v>
      </c>
      <c r="B20" s="262" t="s">
        <v>504</v>
      </c>
      <c r="C20" s="263" t="s">
        <v>494</v>
      </c>
      <c r="D20" s="264" t="s">
        <v>185</v>
      </c>
      <c r="E20" s="265">
        <v>41363</v>
      </c>
    </row>
    <row r="21" spans="1:5" ht="18.75">
      <c r="A21" s="261">
        <v>20</v>
      </c>
      <c r="B21" s="262" t="s">
        <v>505</v>
      </c>
      <c r="C21" s="263" t="s">
        <v>490</v>
      </c>
      <c r="D21" s="264" t="s">
        <v>198</v>
      </c>
      <c r="E21" s="265">
        <v>41939</v>
      </c>
    </row>
    <row r="22" spans="1:5" ht="18.75">
      <c r="A22" s="261">
        <v>21</v>
      </c>
      <c r="B22" s="262" t="s">
        <v>489</v>
      </c>
      <c r="C22" s="263" t="s">
        <v>492</v>
      </c>
      <c r="D22" s="264" t="s">
        <v>186</v>
      </c>
      <c r="E22" s="265">
        <v>41462</v>
      </c>
    </row>
    <row r="23" spans="1:5" ht="18.75">
      <c r="A23" s="261">
        <v>22</v>
      </c>
      <c r="B23" s="262" t="s">
        <v>506</v>
      </c>
      <c r="C23" s="263" t="s">
        <v>487</v>
      </c>
      <c r="D23" s="264" t="s">
        <v>187</v>
      </c>
      <c r="E23" s="265">
        <v>41418</v>
      </c>
    </row>
    <row r="24" spans="1:5" ht="18.75">
      <c r="A24" s="261">
        <v>23</v>
      </c>
      <c r="B24" s="262" t="s">
        <v>502</v>
      </c>
      <c r="C24" s="263" t="s">
        <v>490</v>
      </c>
      <c r="D24" s="264" t="s">
        <v>198</v>
      </c>
      <c r="E24" s="265">
        <v>41752</v>
      </c>
    </row>
    <row r="25" spans="1:5" ht="18.75">
      <c r="A25" s="261">
        <v>24</v>
      </c>
      <c r="B25" s="262" t="s">
        <v>501</v>
      </c>
      <c r="C25" s="263" t="s">
        <v>487</v>
      </c>
      <c r="D25" s="264" t="s">
        <v>186</v>
      </c>
      <c r="E25" s="265">
        <v>41462</v>
      </c>
    </row>
    <row r="26" spans="1:5" ht="18.75">
      <c r="A26" s="261">
        <v>25</v>
      </c>
      <c r="B26" s="262" t="s">
        <v>493</v>
      </c>
      <c r="C26" s="263" t="s">
        <v>490</v>
      </c>
      <c r="D26" s="264" t="s">
        <v>185</v>
      </c>
      <c r="E26" s="265">
        <v>41407</v>
      </c>
    </row>
    <row r="27" spans="1:5" ht="18.75">
      <c r="A27" s="261">
        <v>26</v>
      </c>
      <c r="B27" s="262" t="s">
        <v>499</v>
      </c>
      <c r="C27" s="263" t="s">
        <v>492</v>
      </c>
      <c r="D27" s="264" t="s">
        <v>198</v>
      </c>
      <c r="E27" s="265">
        <v>42047</v>
      </c>
    </row>
    <row r="28" spans="1:5" ht="18.75">
      <c r="A28" s="261">
        <v>27</v>
      </c>
      <c r="B28" s="262" t="s">
        <v>501</v>
      </c>
      <c r="C28" s="263" t="s">
        <v>492</v>
      </c>
      <c r="D28" s="264" t="s">
        <v>186</v>
      </c>
      <c r="E28" s="265">
        <v>42322</v>
      </c>
    </row>
    <row r="29" spans="1:5" ht="18.75">
      <c r="A29" s="261">
        <v>28</v>
      </c>
      <c r="B29" s="262" t="s">
        <v>504</v>
      </c>
      <c r="C29" s="263" t="s">
        <v>490</v>
      </c>
      <c r="D29" s="264" t="s">
        <v>187</v>
      </c>
      <c r="E29" s="265">
        <v>41752</v>
      </c>
    </row>
    <row r="30" spans="1:5" ht="18.75">
      <c r="A30" s="261">
        <v>29</v>
      </c>
      <c r="B30" s="262" t="s">
        <v>505</v>
      </c>
      <c r="C30" s="263" t="s">
        <v>487</v>
      </c>
      <c r="D30" s="264" t="s">
        <v>185</v>
      </c>
      <c r="E30" s="265">
        <v>41462</v>
      </c>
    </row>
    <row r="31" spans="1:5" ht="18.75">
      <c r="A31" s="261">
        <v>30</v>
      </c>
      <c r="B31" s="262" t="s">
        <v>501</v>
      </c>
      <c r="C31" s="263" t="s">
        <v>490</v>
      </c>
      <c r="D31" s="264" t="s">
        <v>187</v>
      </c>
      <c r="E31" s="265">
        <v>41407</v>
      </c>
    </row>
    <row r="32" spans="1:5" ht="18.75">
      <c r="A32" s="261">
        <v>31</v>
      </c>
      <c r="B32" s="262" t="s">
        <v>506</v>
      </c>
      <c r="C32" s="263" t="s">
        <v>492</v>
      </c>
      <c r="D32" s="264" t="s">
        <v>186</v>
      </c>
      <c r="E32" s="265">
        <v>42047</v>
      </c>
    </row>
    <row r="33" spans="1:7" ht="18.75">
      <c r="A33" s="261">
        <v>32</v>
      </c>
      <c r="B33" s="262" t="s">
        <v>493</v>
      </c>
      <c r="C33" s="263" t="s">
        <v>487</v>
      </c>
      <c r="D33" s="264" t="s">
        <v>185</v>
      </c>
      <c r="E33" s="265">
        <v>42322</v>
      </c>
    </row>
    <row r="34" spans="1:7" ht="18.75">
      <c r="A34" s="261">
        <v>33</v>
      </c>
      <c r="B34" s="262" t="s">
        <v>489</v>
      </c>
      <c r="C34" s="263" t="s">
        <v>494</v>
      </c>
      <c r="D34" s="264" t="s">
        <v>198</v>
      </c>
      <c r="E34" s="265">
        <v>41972</v>
      </c>
    </row>
    <row r="35" spans="1:7" ht="18.75">
      <c r="A35" s="261">
        <v>34</v>
      </c>
      <c r="B35" s="262" t="s">
        <v>501</v>
      </c>
      <c r="C35" s="263" t="s">
        <v>487</v>
      </c>
      <c r="D35" s="264" t="s">
        <v>186</v>
      </c>
      <c r="E35" s="265">
        <v>41719</v>
      </c>
    </row>
    <row r="36" spans="1:7" ht="18.75">
      <c r="A36" s="261">
        <v>35</v>
      </c>
      <c r="B36" s="262" t="s">
        <v>502</v>
      </c>
      <c r="C36" s="263" t="s">
        <v>492</v>
      </c>
      <c r="D36" s="264" t="s">
        <v>187</v>
      </c>
      <c r="E36" s="265">
        <v>41829</v>
      </c>
    </row>
    <row r="37" spans="1:7" ht="18.75">
      <c r="A37" s="268"/>
      <c r="D37" s="90"/>
      <c r="E37" s="269"/>
      <c r="F37" s="90"/>
      <c r="G37" s="90"/>
    </row>
    <row r="38" spans="1:7" ht="18.75">
      <c r="A38" s="268"/>
    </row>
    <row r="39" spans="1:7" ht="18.75">
      <c r="A39" s="268"/>
    </row>
  </sheetData>
  <conditionalFormatting sqref="D2">
    <cfRule type="expression" dxfId="153" priority="35">
      <formula>$AS2&gt;15</formula>
    </cfRule>
  </conditionalFormatting>
  <conditionalFormatting sqref="D7">
    <cfRule type="expression" dxfId="152" priority="34">
      <formula>$AS7&gt;15</formula>
    </cfRule>
  </conditionalFormatting>
  <conditionalFormatting sqref="D17">
    <cfRule type="expression" dxfId="151" priority="33">
      <formula>$AS17&gt;15</formula>
    </cfRule>
  </conditionalFormatting>
  <conditionalFormatting sqref="D3">
    <cfRule type="expression" dxfId="150" priority="32">
      <formula>$AS3&gt;15</formula>
    </cfRule>
  </conditionalFormatting>
  <conditionalFormatting sqref="D9">
    <cfRule type="expression" dxfId="149" priority="31">
      <formula>$AS9&gt;15</formula>
    </cfRule>
  </conditionalFormatting>
  <conditionalFormatting sqref="D15">
    <cfRule type="expression" dxfId="148" priority="30">
      <formula>$AS15&gt;15</formula>
    </cfRule>
  </conditionalFormatting>
  <conditionalFormatting sqref="D22">
    <cfRule type="expression" dxfId="147" priority="29">
      <formula>$AS22&gt;15</formula>
    </cfRule>
  </conditionalFormatting>
  <conditionalFormatting sqref="D5">
    <cfRule type="expression" dxfId="146" priority="28">
      <formula>$AS5&gt;15</formula>
    </cfRule>
  </conditionalFormatting>
  <conditionalFormatting sqref="D11">
    <cfRule type="expression" dxfId="145" priority="27">
      <formula>$AS11&gt;15</formula>
    </cfRule>
  </conditionalFormatting>
  <conditionalFormatting sqref="D14">
    <cfRule type="expression" dxfId="144" priority="26">
      <formula>$AS14&gt;15</formula>
    </cfRule>
  </conditionalFormatting>
  <conditionalFormatting sqref="D4">
    <cfRule type="expression" dxfId="143" priority="25">
      <formula>$AS4&gt;15</formula>
    </cfRule>
  </conditionalFormatting>
  <conditionalFormatting sqref="D6">
    <cfRule type="expression" dxfId="142" priority="24">
      <formula>$AS6&gt;15</formula>
    </cfRule>
  </conditionalFormatting>
  <conditionalFormatting sqref="D8">
    <cfRule type="expression" dxfId="141" priority="23">
      <formula>$AS8&gt;15</formula>
    </cfRule>
  </conditionalFormatting>
  <conditionalFormatting sqref="D12">
    <cfRule type="expression" dxfId="140" priority="22">
      <formula>$AS12&gt;15</formula>
    </cfRule>
  </conditionalFormatting>
  <conditionalFormatting sqref="D10">
    <cfRule type="expression" dxfId="139" priority="21">
      <formula>$AS10&gt;15</formula>
    </cfRule>
  </conditionalFormatting>
  <conditionalFormatting sqref="D16">
    <cfRule type="expression" dxfId="138" priority="20">
      <formula>$AS16&gt;15</formula>
    </cfRule>
  </conditionalFormatting>
  <conditionalFormatting sqref="D18">
    <cfRule type="expression" dxfId="137" priority="19">
      <formula>$AS18&gt;15</formula>
    </cfRule>
  </conditionalFormatting>
  <conditionalFormatting sqref="D19">
    <cfRule type="expression" dxfId="136" priority="18">
      <formula>$AS19&gt;15</formula>
    </cfRule>
  </conditionalFormatting>
  <conditionalFormatting sqref="D20">
    <cfRule type="expression" dxfId="135" priority="17">
      <formula>$AS20&gt;15</formula>
    </cfRule>
  </conditionalFormatting>
  <conditionalFormatting sqref="D21">
    <cfRule type="expression" dxfId="134" priority="16">
      <formula>$AS21&gt;15</formula>
    </cfRule>
  </conditionalFormatting>
  <conditionalFormatting sqref="D23">
    <cfRule type="expression" dxfId="133" priority="15">
      <formula>$AS23&gt;15</formula>
    </cfRule>
  </conditionalFormatting>
  <conditionalFormatting sqref="D26">
    <cfRule type="expression" dxfId="132" priority="14">
      <formula>$AS26&gt;15</formula>
    </cfRule>
  </conditionalFormatting>
  <conditionalFormatting sqref="D30">
    <cfRule type="expression" dxfId="131" priority="13">
      <formula>$AS30&gt;15</formula>
    </cfRule>
  </conditionalFormatting>
  <conditionalFormatting sqref="D28">
    <cfRule type="expression" dxfId="130" priority="12">
      <formula>$AS28&gt;15</formula>
    </cfRule>
  </conditionalFormatting>
  <conditionalFormatting sqref="D24">
    <cfRule type="expression" dxfId="129" priority="11">
      <formula>$AS24&gt;15</formula>
    </cfRule>
  </conditionalFormatting>
  <conditionalFormatting sqref="D27">
    <cfRule type="expression" dxfId="128" priority="10">
      <formula>$AS27&gt;15</formula>
    </cfRule>
  </conditionalFormatting>
  <conditionalFormatting sqref="D29">
    <cfRule type="expression" dxfId="127" priority="9">
      <formula>$AS29&gt;15</formula>
    </cfRule>
  </conditionalFormatting>
  <conditionalFormatting sqref="D31">
    <cfRule type="expression" dxfId="126" priority="8">
      <formula>$AS31&gt;15</formula>
    </cfRule>
  </conditionalFormatting>
  <conditionalFormatting sqref="D32">
    <cfRule type="expression" dxfId="125" priority="7">
      <formula>$AS32&gt;15</formula>
    </cfRule>
  </conditionalFormatting>
  <conditionalFormatting sqref="D33">
    <cfRule type="expression" dxfId="124" priority="6">
      <formula>$AS33&gt;15</formula>
    </cfRule>
  </conditionalFormatting>
  <conditionalFormatting sqref="D34">
    <cfRule type="expression" dxfId="123" priority="5">
      <formula>$AS34&gt;15</formula>
    </cfRule>
  </conditionalFormatting>
  <conditionalFormatting sqref="D36">
    <cfRule type="expression" dxfId="122" priority="4">
      <formula>$AS36&gt;15</formula>
    </cfRule>
  </conditionalFormatting>
  <conditionalFormatting sqref="D25">
    <cfRule type="expression" dxfId="121" priority="3">
      <formula>$AS25&gt;15</formula>
    </cfRule>
  </conditionalFormatting>
  <conditionalFormatting sqref="D35">
    <cfRule type="expression" dxfId="120" priority="2">
      <formula>$AS35&gt;15</formula>
    </cfRule>
  </conditionalFormatting>
  <conditionalFormatting sqref="D13">
    <cfRule type="expression" dxfId="119" priority="1">
      <formula>$AS13&gt;15</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C2:M22"/>
  <sheetViews>
    <sheetView zoomScaleNormal="100" workbookViewId="0">
      <selection activeCell="D10" sqref="D10"/>
    </sheetView>
  </sheetViews>
  <sheetFormatPr defaultRowHeight="22.5"/>
  <cols>
    <col min="1" max="1" width="9.140625" style="2"/>
    <col min="2" max="3" width="9.42578125" style="2" bestFit="1" customWidth="1"/>
    <col min="4" max="4" width="11.5703125" style="2" bestFit="1" customWidth="1"/>
    <col min="5" max="5" width="10.7109375" style="2" bestFit="1" customWidth="1"/>
    <col min="6" max="6" width="16" style="2" bestFit="1" customWidth="1"/>
    <col min="7" max="7" width="11.28515625" style="2" bestFit="1" customWidth="1"/>
    <col min="8" max="8" width="9.140625" style="2"/>
    <col min="9" max="9" width="9.42578125" style="2" bestFit="1" customWidth="1"/>
    <col min="10" max="10" width="10.28515625" style="2" bestFit="1" customWidth="1"/>
    <col min="11" max="11" width="9.140625" style="2"/>
    <col min="12" max="12" width="9.42578125" style="2" bestFit="1" customWidth="1"/>
    <col min="13" max="13" width="10.7109375" style="2" bestFit="1" customWidth="1"/>
    <col min="14" max="16384" width="9.140625" style="2"/>
  </cols>
  <sheetData>
    <row r="2" spans="3:13">
      <c r="C2" s="1" t="s">
        <v>14</v>
      </c>
      <c r="D2" s="1" t="s">
        <v>15</v>
      </c>
      <c r="E2" s="1" t="s">
        <v>13</v>
      </c>
      <c r="F2" s="1" t="s">
        <v>119</v>
      </c>
      <c r="I2"/>
      <c r="J2"/>
      <c r="K2"/>
      <c r="L2"/>
      <c r="M2"/>
    </row>
    <row r="3" spans="3:13">
      <c r="C3" s="24" t="s">
        <v>375</v>
      </c>
      <c r="D3" s="24" t="s">
        <v>376</v>
      </c>
      <c r="E3" s="24">
        <v>1332</v>
      </c>
      <c r="F3" s="149">
        <v>1658787</v>
      </c>
      <c r="I3"/>
      <c r="J3"/>
      <c r="K3"/>
      <c r="L3"/>
      <c r="M3"/>
    </row>
    <row r="4" spans="3:13">
      <c r="C4" s="24" t="s">
        <v>377</v>
      </c>
      <c r="D4" s="24" t="s">
        <v>378</v>
      </c>
      <c r="E4" s="24">
        <v>4906</v>
      </c>
      <c r="F4" s="149">
        <v>1696661</v>
      </c>
      <c r="I4"/>
      <c r="J4"/>
      <c r="K4"/>
      <c r="L4"/>
      <c r="M4"/>
    </row>
    <row r="5" spans="3:13">
      <c r="C5" s="24" t="s">
        <v>379</v>
      </c>
      <c r="D5" s="24" t="s">
        <v>188</v>
      </c>
      <c r="E5" s="24">
        <v>2210</v>
      </c>
      <c r="F5" s="149">
        <v>1129855</v>
      </c>
      <c r="I5"/>
      <c r="J5"/>
      <c r="K5"/>
      <c r="L5"/>
      <c r="M5"/>
    </row>
    <row r="6" spans="3:13">
      <c r="C6" s="24" t="s">
        <v>236</v>
      </c>
      <c r="D6" s="24" t="s">
        <v>380</v>
      </c>
      <c r="E6" s="24">
        <v>3711</v>
      </c>
      <c r="F6" s="149">
        <v>1035212</v>
      </c>
      <c r="I6"/>
      <c r="J6"/>
      <c r="K6"/>
      <c r="L6"/>
      <c r="M6"/>
    </row>
    <row r="7" spans="3:13">
      <c r="C7" s="24" t="s">
        <v>381</v>
      </c>
      <c r="D7" s="24" t="s">
        <v>32</v>
      </c>
      <c r="E7" s="24">
        <v>5036</v>
      </c>
      <c r="F7" s="149">
        <v>1796615</v>
      </c>
      <c r="I7"/>
      <c r="J7"/>
      <c r="K7"/>
      <c r="L7"/>
      <c r="M7"/>
    </row>
    <row r="8" spans="3:13">
      <c r="C8" s="24" t="s">
        <v>382</v>
      </c>
      <c r="D8" s="24" t="s">
        <v>383</v>
      </c>
      <c r="E8" s="24">
        <v>4958</v>
      </c>
      <c r="F8" s="149">
        <v>1938635</v>
      </c>
      <c r="I8"/>
      <c r="J8"/>
      <c r="K8"/>
      <c r="L8"/>
      <c r="M8"/>
    </row>
    <row r="9" spans="3:13">
      <c r="C9" s="24" t="s">
        <v>84</v>
      </c>
      <c r="D9" s="24" t="s">
        <v>384</v>
      </c>
      <c r="E9" s="24">
        <v>2181</v>
      </c>
      <c r="F9" s="149">
        <v>1789088</v>
      </c>
      <c r="I9"/>
      <c r="J9"/>
      <c r="K9"/>
      <c r="L9"/>
      <c r="M9"/>
    </row>
    <row r="10" spans="3:13">
      <c r="C10" s="24" t="s">
        <v>385</v>
      </c>
      <c r="D10" s="24" t="s">
        <v>386</v>
      </c>
      <c r="E10" s="24">
        <v>5057</v>
      </c>
      <c r="F10" s="149">
        <v>1653754</v>
      </c>
      <c r="I10"/>
      <c r="J10"/>
      <c r="K10"/>
      <c r="L10"/>
      <c r="M10"/>
    </row>
    <row r="11" spans="3:13">
      <c r="C11" s="24" t="s">
        <v>387</v>
      </c>
      <c r="D11" s="24" t="s">
        <v>388</v>
      </c>
      <c r="E11" s="24">
        <v>3930</v>
      </c>
      <c r="F11" s="149">
        <v>1413871</v>
      </c>
      <c r="I11"/>
      <c r="J11"/>
      <c r="K11"/>
      <c r="L11"/>
      <c r="M11"/>
    </row>
    <row r="13" spans="3:13">
      <c r="C13" s="150" t="s">
        <v>13</v>
      </c>
      <c r="D13" s="150" t="s">
        <v>14</v>
      </c>
      <c r="E13" s="150" t="s">
        <v>15</v>
      </c>
      <c r="F13" s="151" t="s">
        <v>119</v>
      </c>
    </row>
    <row r="14" spans="3:13">
      <c r="C14" s="152">
        <v>4958</v>
      </c>
      <c r="D14" s="153"/>
      <c r="E14" s="153"/>
      <c r="F14" s="153"/>
    </row>
    <row r="15" spans="3:13">
      <c r="C15" s="152">
        <v>3930</v>
      </c>
      <c r="D15" s="153"/>
      <c r="E15" s="153"/>
      <c r="F15" s="153"/>
    </row>
    <row r="16" spans="3:13">
      <c r="C16" s="152">
        <v>1332</v>
      </c>
      <c r="D16" s="153"/>
      <c r="E16" s="153"/>
      <c r="F16" s="153"/>
    </row>
    <row r="17" spans="3:6">
      <c r="C17" s="152">
        <v>5057</v>
      </c>
      <c r="D17" s="153"/>
      <c r="E17" s="153"/>
      <c r="F17" s="153"/>
    </row>
    <row r="18" spans="3:6">
      <c r="C18" s="152">
        <v>3711</v>
      </c>
      <c r="D18" s="153"/>
      <c r="E18" s="153"/>
      <c r="F18" s="153"/>
    </row>
    <row r="19" spans="3:6">
      <c r="C19" s="152">
        <v>5036</v>
      </c>
      <c r="D19" s="153"/>
      <c r="E19" s="153"/>
      <c r="F19" s="153"/>
    </row>
    <row r="20" spans="3:6">
      <c r="C20" s="152">
        <v>4906</v>
      </c>
      <c r="D20" s="153"/>
      <c r="E20" s="153"/>
      <c r="F20" s="153"/>
    </row>
    <row r="21" spans="3:6">
      <c r="C21" s="152">
        <v>2181</v>
      </c>
      <c r="D21" s="153"/>
      <c r="E21" s="153"/>
      <c r="F21" s="153"/>
    </row>
    <row r="22" spans="3:6">
      <c r="C22" s="152">
        <v>2210</v>
      </c>
      <c r="D22" s="153"/>
      <c r="E22" s="153"/>
      <c r="F22" s="153"/>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51"/>
  <sheetViews>
    <sheetView showGridLines="0" zoomScaleNormal="100" workbookViewId="0">
      <selection activeCell="AB3" sqref="AB3"/>
    </sheetView>
  </sheetViews>
  <sheetFormatPr defaultColWidth="9.140625" defaultRowHeight="22.5"/>
  <cols>
    <col min="1" max="2" width="9.140625" style="222"/>
    <col min="3" max="3" width="10.5703125" style="222" customWidth="1"/>
    <col min="4" max="4" width="9.140625" style="222" customWidth="1"/>
    <col min="5" max="5" width="9.85546875" style="222" bestFit="1" customWidth="1"/>
    <col min="6" max="6" width="13.7109375" style="222" hidden="1" customWidth="1"/>
    <col min="7" max="7" width="33.42578125" style="222" hidden="1" customWidth="1"/>
    <col min="8" max="8" width="27.85546875" style="222" hidden="1" customWidth="1"/>
    <col min="9" max="9" width="29.42578125" style="317" hidden="1" customWidth="1"/>
    <col min="10" max="10" width="17.28515625" style="317" hidden="1" customWidth="1"/>
    <col min="11" max="11" width="55.5703125" style="317" hidden="1" customWidth="1"/>
    <col min="12" max="12" width="0" style="222" hidden="1" customWidth="1"/>
    <col min="13" max="13" width="28.140625" style="222" customWidth="1"/>
    <col min="14" max="15" width="0" style="222" hidden="1" customWidth="1"/>
    <col min="16" max="16" width="7.42578125" style="222" customWidth="1"/>
    <col min="17" max="22" width="0" style="222" hidden="1" customWidth="1"/>
    <col min="23" max="23" width="39.85546875" style="222" customWidth="1"/>
    <col min="24" max="24" width="11.28515625" style="222" bestFit="1" customWidth="1"/>
    <col min="25" max="25" width="28.5703125" style="222" customWidth="1"/>
    <col min="26" max="26" width="9.5703125" style="222" hidden="1" customWidth="1"/>
    <col min="27" max="16384" width="9.140625" style="222"/>
  </cols>
  <sheetData>
    <row r="1" spans="1:37" ht="42.75" customHeight="1">
      <c r="A1" s="1" t="s">
        <v>86</v>
      </c>
      <c r="B1" s="1" t="s">
        <v>1</v>
      </c>
      <c r="C1" s="1" t="s">
        <v>87</v>
      </c>
      <c r="D1" s="1" t="s">
        <v>2</v>
      </c>
      <c r="E1" s="1" t="s">
        <v>4</v>
      </c>
      <c r="F1" s="218" t="s">
        <v>429</v>
      </c>
      <c r="G1" s="218" t="s">
        <v>430</v>
      </c>
      <c r="H1" s="218" t="s">
        <v>431</v>
      </c>
      <c r="I1" s="325" t="s">
        <v>432</v>
      </c>
      <c r="J1" s="325"/>
      <c r="K1" s="325"/>
      <c r="L1" s="319"/>
    </row>
    <row r="2" spans="1:37" ht="39.75" customHeight="1">
      <c r="A2" s="25" t="s">
        <v>99</v>
      </c>
      <c r="B2" s="25" t="s">
        <v>100</v>
      </c>
      <c r="C2" s="25">
        <v>17</v>
      </c>
      <c r="D2" s="25">
        <v>1305</v>
      </c>
      <c r="E2" s="25">
        <f t="shared" ref="E2:E65" si="0">C2*D2</f>
        <v>22185</v>
      </c>
      <c r="F2" s="25">
        <f t="shared" ref="F2:F65" si="1">IF(E2&gt;=20000,E2*10%,0)</f>
        <v>2218.5</v>
      </c>
      <c r="G2" s="25">
        <f t="shared" ref="G2:G65" si="2">IF(E2&gt;30000,E2*0.1,0)</f>
        <v>0</v>
      </c>
      <c r="H2" s="25" t="str">
        <f t="shared" ref="H2:H65" ca="1" si="3">_xlfn.FORMULATEXT(G2)</f>
        <v>=IF(E2&gt;30000,E2*0.1,0)</v>
      </c>
      <c r="I2" s="222"/>
      <c r="J2" s="222"/>
      <c r="K2" s="222"/>
      <c r="W2" s="320" t="s">
        <v>631</v>
      </c>
      <c r="X2" s="25">
        <f>SUMIF(B:B,"دوغ",E:E)</f>
        <v>4258640</v>
      </c>
      <c r="Y2" s="223" t="str">
        <f t="shared" ref="Y2:Y3" ca="1" si="4">IF(ISBLANK(X2),"",_xlfn.FORMULATEXT(X2))</f>
        <v>=SUMIF(B:B,"دوغ",E:E)</v>
      </c>
      <c r="Z2" s="321"/>
      <c r="AH2" s="320" t="s">
        <v>623</v>
      </c>
      <c r="AI2" s="25">
        <f>COUNTIF(E2:E451,"&gt;20000")</f>
        <v>379</v>
      </c>
      <c r="AJ2" s="25" t="str">
        <f ca="1">IF(ISBLANK(AI2),"",_xlfn.FORMULATEXT(AI2))</f>
        <v>=COUNTIF(E2:E451,"&gt;20000")</v>
      </c>
      <c r="AK2" s="321" t="s">
        <v>121</v>
      </c>
    </row>
    <row r="3" spans="1:37" ht="42.75" customHeight="1">
      <c r="A3" s="25" t="s">
        <v>96</v>
      </c>
      <c r="B3" s="25" t="s">
        <v>97</v>
      </c>
      <c r="C3" s="25">
        <v>37</v>
      </c>
      <c r="D3" s="25">
        <v>1362</v>
      </c>
      <c r="E3" s="25">
        <f t="shared" si="0"/>
        <v>50394</v>
      </c>
      <c r="F3" s="25">
        <f t="shared" si="1"/>
        <v>5039.4000000000005</v>
      </c>
      <c r="G3" s="25">
        <f t="shared" si="2"/>
        <v>5039.4000000000005</v>
      </c>
      <c r="H3" s="25" t="str">
        <f t="shared" ca="1" si="3"/>
        <v>=IF(E3&gt;30000,E3*0.1,0)</v>
      </c>
      <c r="I3" s="222"/>
      <c r="J3" s="222"/>
      <c r="K3" s="222"/>
      <c r="W3" s="320" t="s">
        <v>631</v>
      </c>
      <c r="X3" s="25">
        <f>SUMIF(B:B,B9,E:E)</f>
        <v>4258640</v>
      </c>
      <c r="Y3" s="221" t="str">
        <f t="shared" ca="1" si="4"/>
        <v>=SUMIF(B:B,B9,E:E)</v>
      </c>
      <c r="Z3" s="321"/>
      <c r="AH3" s="320" t="s">
        <v>624</v>
      </c>
      <c r="AI3" s="25">
        <f>COUNTIFS(E2:E451,"&gt;20000",B2:B451,"دوغ")</f>
        <v>56</v>
      </c>
      <c r="AJ3" s="25" t="str">
        <f ca="1">IF(ISBLANK(AI3),"",_xlfn.FORMULATEXT(AI3))</f>
        <v>=COUNTIFS(E2:E451,"&gt;20000",B2:B451,"دوغ")</v>
      </c>
      <c r="AK3" s="321" t="s">
        <v>121</v>
      </c>
    </row>
    <row r="4" spans="1:37" ht="24" customHeight="1">
      <c r="A4" s="25" t="s">
        <v>99</v>
      </c>
      <c r="B4" s="25" t="s">
        <v>94</v>
      </c>
      <c r="C4" s="25">
        <v>96</v>
      </c>
      <c r="D4" s="25">
        <v>1049</v>
      </c>
      <c r="E4" s="25">
        <f t="shared" si="0"/>
        <v>100704</v>
      </c>
      <c r="F4" s="25">
        <f t="shared" si="1"/>
        <v>10070.400000000001</v>
      </c>
      <c r="G4" s="25">
        <f t="shared" si="2"/>
        <v>10070.400000000001</v>
      </c>
      <c r="H4" s="25" t="str">
        <f t="shared" ca="1" si="3"/>
        <v>=IF(E4&gt;30000,E4*0.1,0)</v>
      </c>
      <c r="I4" s="222"/>
      <c r="J4" s="222"/>
      <c r="K4" s="222"/>
      <c r="AH4" s="320" t="s">
        <v>625</v>
      </c>
      <c r="AI4" s="25">
        <f>COUNTIF(A:A,"هراز")</f>
        <v>78</v>
      </c>
      <c r="AJ4" s="25" t="str">
        <f ca="1">IF(ISBLANK(AI4),"",_xlfn.FORMULATEXT(AI4))</f>
        <v>=COUNTIF(A:A,"هراز")</v>
      </c>
      <c r="AK4" s="321" t="s">
        <v>121</v>
      </c>
    </row>
    <row r="5" spans="1:37" ht="32.25">
      <c r="A5" s="25" t="s">
        <v>104</v>
      </c>
      <c r="B5" s="25" t="s">
        <v>105</v>
      </c>
      <c r="C5" s="25">
        <v>74</v>
      </c>
      <c r="D5" s="25">
        <v>1225</v>
      </c>
      <c r="E5" s="25">
        <f t="shared" si="0"/>
        <v>90650</v>
      </c>
      <c r="F5" s="25">
        <f t="shared" si="1"/>
        <v>9065</v>
      </c>
      <c r="G5" s="25">
        <f t="shared" si="2"/>
        <v>9065</v>
      </c>
      <c r="H5" s="25" t="str">
        <f t="shared" ca="1" si="3"/>
        <v>=IF(E5&gt;30000,E5*0.1,0)</v>
      </c>
      <c r="L5" s="317"/>
      <c r="AH5" s="24" t="s">
        <v>626</v>
      </c>
      <c r="AI5" s="25">
        <f>SUMIF(B:B,"دوغ",C:C)</f>
        <v>3487</v>
      </c>
      <c r="AJ5" s="25" t="str">
        <f ca="1">IF(ISBLANK(AI5),"",_xlfn.FORMULATEXT(AI5))</f>
        <v>=SUMIF(B:B,"دوغ",C:C)</v>
      </c>
      <c r="AK5" s="321" t="s">
        <v>121</v>
      </c>
    </row>
    <row r="6" spans="1:37" ht="32.25">
      <c r="A6" s="25" t="s">
        <v>99</v>
      </c>
      <c r="B6" s="25" t="s">
        <v>107</v>
      </c>
      <c r="C6" s="25">
        <v>80</v>
      </c>
      <c r="D6" s="25">
        <v>1302</v>
      </c>
      <c r="E6" s="25">
        <f t="shared" si="0"/>
        <v>104160</v>
      </c>
      <c r="F6" s="25">
        <f t="shared" si="1"/>
        <v>10416</v>
      </c>
      <c r="G6" s="25">
        <f t="shared" si="2"/>
        <v>10416</v>
      </c>
      <c r="H6" s="25" t="str">
        <f t="shared" ca="1" si="3"/>
        <v>=IF(E6&gt;30000,E6*0.1,0)</v>
      </c>
      <c r="L6" s="317"/>
      <c r="AH6" s="24" t="s">
        <v>627</v>
      </c>
      <c r="AI6" s="25">
        <f>SUMIF(B:B,"دوغ",C:C)</f>
        <v>3487</v>
      </c>
      <c r="AJ6" s="25" t="str">
        <f ca="1">IF(ISBLANK(AI6),"",_xlfn.FORMULATEXT(AI6))</f>
        <v>=SUMIF(B:B,"دوغ",C:C)</v>
      </c>
      <c r="AK6" s="321" t="s">
        <v>121</v>
      </c>
    </row>
    <row r="7" spans="1:37" ht="23.25" customHeight="1">
      <c r="A7" s="25" t="s">
        <v>90</v>
      </c>
      <c r="B7" s="25" t="s">
        <v>97</v>
      </c>
      <c r="C7" s="25">
        <v>100</v>
      </c>
      <c r="D7" s="25">
        <v>1265</v>
      </c>
      <c r="E7" s="25">
        <f t="shared" si="0"/>
        <v>126500</v>
      </c>
      <c r="F7" s="25">
        <f t="shared" si="1"/>
        <v>12650</v>
      </c>
      <c r="G7" s="25">
        <f t="shared" si="2"/>
        <v>12650</v>
      </c>
      <c r="H7" s="25" t="str">
        <f t="shared" ca="1" si="3"/>
        <v>=IF(E7&gt;30000,E7*0.1,0)</v>
      </c>
      <c r="I7" s="222"/>
      <c r="J7" s="222"/>
      <c r="K7" s="222"/>
      <c r="AH7" s="320" t="s">
        <v>628</v>
      </c>
      <c r="AI7" s="25"/>
      <c r="AJ7" s="25"/>
      <c r="AK7" s="321" t="s">
        <v>121</v>
      </c>
    </row>
    <row r="8" spans="1:37">
      <c r="A8" s="25" t="s">
        <v>90</v>
      </c>
      <c r="B8" s="25" t="s">
        <v>94</v>
      </c>
      <c r="C8" s="25">
        <v>28</v>
      </c>
      <c r="D8" s="25">
        <v>1104</v>
      </c>
      <c r="E8" s="25">
        <f t="shared" si="0"/>
        <v>30912</v>
      </c>
      <c r="F8" s="25">
        <f t="shared" si="1"/>
        <v>3091.2000000000003</v>
      </c>
      <c r="G8" s="25">
        <f t="shared" si="2"/>
        <v>3091.2000000000003</v>
      </c>
      <c r="H8" s="25" t="str">
        <f t="shared" ca="1" si="3"/>
        <v>=IF(E8&gt;30000,E8*0.1,0)</v>
      </c>
      <c r="I8" s="222"/>
      <c r="J8" s="222"/>
      <c r="K8" s="222"/>
    </row>
    <row r="9" spans="1:37">
      <c r="A9" s="25" t="s">
        <v>90</v>
      </c>
      <c r="B9" s="323" t="s">
        <v>91</v>
      </c>
      <c r="C9" s="25">
        <v>22</v>
      </c>
      <c r="D9" s="25">
        <v>1025</v>
      </c>
      <c r="E9" s="25">
        <f t="shared" si="0"/>
        <v>22550</v>
      </c>
      <c r="F9" s="25">
        <f t="shared" si="1"/>
        <v>2255</v>
      </c>
      <c r="G9" s="25">
        <f t="shared" si="2"/>
        <v>0</v>
      </c>
      <c r="H9" s="25" t="str">
        <f t="shared" ca="1" si="3"/>
        <v>=IF(E9&gt;30000,E9*0.1,0)</v>
      </c>
      <c r="I9" s="222"/>
      <c r="J9" s="222"/>
      <c r="K9" s="222"/>
    </row>
    <row r="10" spans="1:37">
      <c r="A10" s="25" t="s">
        <v>96</v>
      </c>
      <c r="B10" s="25" t="s">
        <v>107</v>
      </c>
      <c r="C10" s="25">
        <v>50</v>
      </c>
      <c r="D10" s="25">
        <v>1287</v>
      </c>
      <c r="E10" s="25">
        <f t="shared" si="0"/>
        <v>64350</v>
      </c>
      <c r="F10" s="25">
        <f t="shared" si="1"/>
        <v>6435</v>
      </c>
      <c r="G10" s="25">
        <f t="shared" si="2"/>
        <v>6435</v>
      </c>
      <c r="H10" s="25" t="str">
        <f t="shared" ca="1" si="3"/>
        <v>=IF(E10&gt;30000,E10*0.1,0)</v>
      </c>
      <c r="I10" s="322" t="s">
        <v>629</v>
      </c>
    </row>
    <row r="11" spans="1:37">
      <c r="A11" s="25" t="s">
        <v>99</v>
      </c>
      <c r="B11" s="25" t="s">
        <v>94</v>
      </c>
      <c r="C11" s="25">
        <v>53</v>
      </c>
      <c r="D11" s="25">
        <v>1060</v>
      </c>
      <c r="E11" s="25">
        <f t="shared" si="0"/>
        <v>56180</v>
      </c>
      <c r="F11" s="25">
        <f t="shared" si="1"/>
        <v>5618</v>
      </c>
      <c r="G11" s="25">
        <f t="shared" si="2"/>
        <v>5618</v>
      </c>
      <c r="H11" s="25" t="str">
        <f t="shared" ca="1" si="3"/>
        <v>=IF(E11&gt;30000,E11*0.1,0)</v>
      </c>
      <c r="I11" s="220" t="s">
        <v>630</v>
      </c>
    </row>
    <row r="12" spans="1:37">
      <c r="A12" s="25" t="s">
        <v>96</v>
      </c>
      <c r="B12" s="25" t="s">
        <v>94</v>
      </c>
      <c r="C12" s="25">
        <v>99</v>
      </c>
      <c r="D12" s="25">
        <v>1171</v>
      </c>
      <c r="E12" s="25">
        <f t="shared" si="0"/>
        <v>115929</v>
      </c>
      <c r="F12" s="25">
        <f t="shared" si="1"/>
        <v>11592.900000000001</v>
      </c>
      <c r="G12" s="25">
        <f t="shared" si="2"/>
        <v>11592.900000000001</v>
      </c>
      <c r="H12" s="25" t="str">
        <f t="shared" ca="1" si="3"/>
        <v>=IF(E12&gt;30000,E12*0.1,0)</v>
      </c>
    </row>
    <row r="13" spans="1:37">
      <c r="A13" s="25" t="s">
        <v>90</v>
      </c>
      <c r="B13" s="25" t="s">
        <v>94</v>
      </c>
      <c r="C13" s="25">
        <v>96</v>
      </c>
      <c r="D13" s="25">
        <v>1100</v>
      </c>
      <c r="E13" s="25">
        <f t="shared" si="0"/>
        <v>105600</v>
      </c>
      <c r="F13" s="25">
        <f t="shared" si="1"/>
        <v>10560</v>
      </c>
      <c r="G13" s="25">
        <f t="shared" si="2"/>
        <v>10560</v>
      </c>
      <c r="H13" s="25" t="str">
        <f t="shared" ca="1" si="3"/>
        <v>=IF(E13&gt;30000,E13*0.1,0)</v>
      </c>
    </row>
    <row r="14" spans="1:37">
      <c r="A14" s="25" t="s">
        <v>96</v>
      </c>
      <c r="B14" s="25" t="s">
        <v>94</v>
      </c>
      <c r="C14" s="25">
        <v>30</v>
      </c>
      <c r="D14" s="25">
        <v>1267</v>
      </c>
      <c r="E14" s="25">
        <f t="shared" si="0"/>
        <v>38010</v>
      </c>
      <c r="F14" s="25">
        <f t="shared" si="1"/>
        <v>3801</v>
      </c>
      <c r="G14" s="25">
        <f t="shared" si="2"/>
        <v>3801</v>
      </c>
      <c r="H14" s="25" t="str">
        <f t="shared" ca="1" si="3"/>
        <v>=IF(E14&gt;30000,E14*0.1,0)</v>
      </c>
    </row>
    <row r="15" spans="1:37">
      <c r="A15" s="25" t="s">
        <v>96</v>
      </c>
      <c r="B15" s="25" t="s">
        <v>100</v>
      </c>
      <c r="C15" s="25">
        <v>37</v>
      </c>
      <c r="D15" s="25">
        <v>1248</v>
      </c>
      <c r="E15" s="25">
        <f t="shared" si="0"/>
        <v>46176</v>
      </c>
      <c r="F15" s="25">
        <f t="shared" si="1"/>
        <v>4617.6000000000004</v>
      </c>
      <c r="G15" s="25">
        <f t="shared" si="2"/>
        <v>4617.6000000000004</v>
      </c>
      <c r="H15" s="25" t="str">
        <f t="shared" ca="1" si="3"/>
        <v>=IF(E15&gt;30000,E15*0.1,0)</v>
      </c>
    </row>
    <row r="16" spans="1:37">
      <c r="A16" s="25" t="s">
        <v>104</v>
      </c>
      <c r="B16" s="25" t="s">
        <v>100</v>
      </c>
      <c r="C16" s="25">
        <v>68</v>
      </c>
      <c r="D16" s="25">
        <v>1098</v>
      </c>
      <c r="E16" s="25">
        <f t="shared" si="0"/>
        <v>74664</v>
      </c>
      <c r="F16" s="25">
        <f t="shared" si="1"/>
        <v>7466.4000000000005</v>
      </c>
      <c r="G16" s="25">
        <f t="shared" si="2"/>
        <v>7466.4000000000005</v>
      </c>
      <c r="H16" s="25" t="str">
        <f t="shared" ca="1" si="3"/>
        <v>=IF(E16&gt;30000,E16*0.1,0)</v>
      </c>
    </row>
    <row r="17" spans="1:8">
      <c r="A17" s="25" t="s">
        <v>90</v>
      </c>
      <c r="B17" s="25" t="s">
        <v>107</v>
      </c>
      <c r="C17" s="25">
        <v>15</v>
      </c>
      <c r="D17" s="25">
        <v>1347</v>
      </c>
      <c r="E17" s="25">
        <f t="shared" si="0"/>
        <v>20205</v>
      </c>
      <c r="F17" s="25">
        <f t="shared" si="1"/>
        <v>2020.5</v>
      </c>
      <c r="G17" s="25">
        <f t="shared" si="2"/>
        <v>0</v>
      </c>
      <c r="H17" s="25" t="str">
        <f t="shared" ca="1" si="3"/>
        <v>=IF(E17&gt;30000,E17*0.1,0)</v>
      </c>
    </row>
    <row r="18" spans="1:8">
      <c r="A18" s="25" t="s">
        <v>109</v>
      </c>
      <c r="B18" s="25" t="s">
        <v>97</v>
      </c>
      <c r="C18" s="25">
        <v>28</v>
      </c>
      <c r="D18" s="25">
        <v>1326</v>
      </c>
      <c r="E18" s="25">
        <f t="shared" si="0"/>
        <v>37128</v>
      </c>
      <c r="F18" s="25">
        <f t="shared" si="1"/>
        <v>3712.8</v>
      </c>
      <c r="G18" s="25">
        <f t="shared" si="2"/>
        <v>3712.8</v>
      </c>
      <c r="H18" s="25" t="str">
        <f t="shared" ca="1" si="3"/>
        <v>=IF(E18&gt;30000,E18*0.1,0)</v>
      </c>
    </row>
    <row r="19" spans="1:8">
      <c r="A19" s="25" t="s">
        <v>96</v>
      </c>
      <c r="B19" s="25" t="s">
        <v>92</v>
      </c>
      <c r="C19" s="25">
        <v>29</v>
      </c>
      <c r="D19" s="25">
        <v>1484</v>
      </c>
      <c r="E19" s="25">
        <f t="shared" si="0"/>
        <v>43036</v>
      </c>
      <c r="F19" s="25">
        <f t="shared" si="1"/>
        <v>4303.6000000000004</v>
      </c>
      <c r="G19" s="25">
        <f t="shared" si="2"/>
        <v>4303.6000000000004</v>
      </c>
      <c r="H19" s="25" t="str">
        <f t="shared" ca="1" si="3"/>
        <v>=IF(E19&gt;30000,E19*0.1,0)</v>
      </c>
    </row>
    <row r="20" spans="1:8">
      <c r="A20" s="25" t="s">
        <v>90</v>
      </c>
      <c r="B20" s="25" t="s">
        <v>105</v>
      </c>
      <c r="C20" s="25">
        <v>96</v>
      </c>
      <c r="D20" s="25">
        <v>1192</v>
      </c>
      <c r="E20" s="25">
        <f t="shared" si="0"/>
        <v>114432</v>
      </c>
      <c r="F20" s="25">
        <f t="shared" si="1"/>
        <v>11443.2</v>
      </c>
      <c r="G20" s="25">
        <f t="shared" si="2"/>
        <v>11443.2</v>
      </c>
      <c r="H20" s="25" t="str">
        <f t="shared" ca="1" si="3"/>
        <v>=IF(E20&gt;30000,E20*0.1,0)</v>
      </c>
    </row>
    <row r="21" spans="1:8">
      <c r="A21" s="25" t="s">
        <v>90</v>
      </c>
      <c r="B21" s="25" t="s">
        <v>97</v>
      </c>
      <c r="C21" s="25">
        <v>85</v>
      </c>
      <c r="D21" s="25">
        <v>1152</v>
      </c>
      <c r="E21" s="25">
        <f t="shared" si="0"/>
        <v>97920</v>
      </c>
      <c r="F21" s="25">
        <f t="shared" si="1"/>
        <v>9792</v>
      </c>
      <c r="G21" s="25">
        <f t="shared" si="2"/>
        <v>9792</v>
      </c>
      <c r="H21" s="25" t="str">
        <f t="shared" ca="1" si="3"/>
        <v>=IF(E21&gt;30000,E21*0.1,0)</v>
      </c>
    </row>
    <row r="22" spans="1:8">
      <c r="A22" s="25" t="s">
        <v>104</v>
      </c>
      <c r="B22" s="25" t="s">
        <v>97</v>
      </c>
      <c r="C22" s="25">
        <v>82</v>
      </c>
      <c r="D22" s="25">
        <v>1108</v>
      </c>
      <c r="E22" s="25">
        <f t="shared" si="0"/>
        <v>90856</v>
      </c>
      <c r="F22" s="25">
        <f t="shared" si="1"/>
        <v>9085.6</v>
      </c>
      <c r="G22" s="25">
        <f t="shared" si="2"/>
        <v>9085.6</v>
      </c>
      <c r="H22" s="25" t="str">
        <f t="shared" ca="1" si="3"/>
        <v>=IF(E22&gt;30000,E22*0.1,0)</v>
      </c>
    </row>
    <row r="23" spans="1:8">
      <c r="A23" s="25" t="s">
        <v>90</v>
      </c>
      <c r="B23" s="25" t="s">
        <v>97</v>
      </c>
      <c r="C23" s="25">
        <v>11</v>
      </c>
      <c r="D23" s="25">
        <v>1140</v>
      </c>
      <c r="E23" s="25">
        <f t="shared" si="0"/>
        <v>12540</v>
      </c>
      <c r="F23" s="25">
        <f t="shared" si="1"/>
        <v>0</v>
      </c>
      <c r="G23" s="25">
        <f t="shared" si="2"/>
        <v>0</v>
      </c>
      <c r="H23" s="25" t="str">
        <f t="shared" ca="1" si="3"/>
        <v>=IF(E23&gt;30000,E23*0.1,0)</v>
      </c>
    </row>
    <row r="24" spans="1:8">
      <c r="A24" s="25" t="s">
        <v>104</v>
      </c>
      <c r="B24" s="25" t="s">
        <v>100</v>
      </c>
      <c r="C24" s="25">
        <v>5</v>
      </c>
      <c r="D24" s="25">
        <v>1467</v>
      </c>
      <c r="E24" s="25">
        <f t="shared" si="0"/>
        <v>7335</v>
      </c>
      <c r="F24" s="25">
        <f t="shared" si="1"/>
        <v>0</v>
      </c>
      <c r="G24" s="25">
        <f t="shared" si="2"/>
        <v>0</v>
      </c>
      <c r="H24" s="25" t="str">
        <f t="shared" ca="1" si="3"/>
        <v>=IF(E24&gt;30000,E24*0.1,0)</v>
      </c>
    </row>
    <row r="25" spans="1:8">
      <c r="A25" s="25" t="s">
        <v>96</v>
      </c>
      <c r="B25" s="25" t="s">
        <v>91</v>
      </c>
      <c r="C25" s="25">
        <v>5</v>
      </c>
      <c r="D25" s="25">
        <v>1276</v>
      </c>
      <c r="E25" s="25">
        <f t="shared" si="0"/>
        <v>6380</v>
      </c>
      <c r="F25" s="25">
        <f t="shared" si="1"/>
        <v>0</v>
      </c>
      <c r="G25" s="25">
        <f t="shared" si="2"/>
        <v>0</v>
      </c>
      <c r="H25" s="25" t="str">
        <f t="shared" ca="1" si="3"/>
        <v>=IF(E25&gt;30000,E25*0.1,0)</v>
      </c>
    </row>
    <row r="26" spans="1:8">
      <c r="A26" s="25" t="s">
        <v>110</v>
      </c>
      <c r="B26" s="25" t="s">
        <v>92</v>
      </c>
      <c r="C26" s="25">
        <v>15</v>
      </c>
      <c r="D26" s="25">
        <v>1005</v>
      </c>
      <c r="E26" s="25">
        <f t="shared" si="0"/>
        <v>15075</v>
      </c>
      <c r="F26" s="25">
        <f t="shared" si="1"/>
        <v>0</v>
      </c>
      <c r="G26" s="25">
        <f t="shared" si="2"/>
        <v>0</v>
      </c>
      <c r="H26" s="25" t="str">
        <f t="shared" ca="1" si="3"/>
        <v>=IF(E26&gt;30000,E26*0.1,0)</v>
      </c>
    </row>
    <row r="27" spans="1:8">
      <c r="A27" s="25" t="s">
        <v>99</v>
      </c>
      <c r="B27" s="25" t="s">
        <v>107</v>
      </c>
      <c r="C27" s="25">
        <v>94</v>
      </c>
      <c r="D27" s="25">
        <v>1155</v>
      </c>
      <c r="E27" s="25">
        <f t="shared" si="0"/>
        <v>108570</v>
      </c>
      <c r="F27" s="25">
        <f t="shared" si="1"/>
        <v>10857</v>
      </c>
      <c r="G27" s="25">
        <f t="shared" si="2"/>
        <v>10857</v>
      </c>
      <c r="H27" s="25" t="str">
        <f t="shared" ca="1" si="3"/>
        <v>=IF(E27&gt;30000,E27*0.1,0)</v>
      </c>
    </row>
    <row r="28" spans="1:8">
      <c r="A28" s="25" t="s">
        <v>109</v>
      </c>
      <c r="B28" s="25" t="s">
        <v>100</v>
      </c>
      <c r="C28" s="25">
        <v>11</v>
      </c>
      <c r="D28" s="25">
        <v>1367</v>
      </c>
      <c r="E28" s="25">
        <f t="shared" si="0"/>
        <v>15037</v>
      </c>
      <c r="F28" s="25">
        <f t="shared" si="1"/>
        <v>0</v>
      </c>
      <c r="G28" s="25">
        <f t="shared" si="2"/>
        <v>0</v>
      </c>
      <c r="H28" s="25" t="str">
        <f t="shared" ca="1" si="3"/>
        <v>=IF(E28&gt;30000,E28*0.1,0)</v>
      </c>
    </row>
    <row r="29" spans="1:8">
      <c r="A29" s="25" t="s">
        <v>96</v>
      </c>
      <c r="B29" s="25" t="s">
        <v>100</v>
      </c>
      <c r="C29" s="25">
        <v>84</v>
      </c>
      <c r="D29" s="25">
        <v>1047</v>
      </c>
      <c r="E29" s="25">
        <f t="shared" si="0"/>
        <v>87948</v>
      </c>
      <c r="F29" s="25">
        <f t="shared" si="1"/>
        <v>8794.8000000000011</v>
      </c>
      <c r="G29" s="25">
        <f t="shared" si="2"/>
        <v>8794.8000000000011</v>
      </c>
      <c r="H29" s="25" t="str">
        <f t="shared" ca="1" si="3"/>
        <v>=IF(E29&gt;30000,E29*0.1,0)</v>
      </c>
    </row>
    <row r="30" spans="1:8">
      <c r="A30" s="25" t="s">
        <v>104</v>
      </c>
      <c r="B30" s="25" t="s">
        <v>105</v>
      </c>
      <c r="C30" s="25">
        <v>62</v>
      </c>
      <c r="D30" s="25">
        <v>1241</v>
      </c>
      <c r="E30" s="25">
        <f t="shared" si="0"/>
        <v>76942</v>
      </c>
      <c r="F30" s="25">
        <f t="shared" si="1"/>
        <v>7694.2000000000007</v>
      </c>
      <c r="G30" s="25">
        <f t="shared" si="2"/>
        <v>7694.2000000000007</v>
      </c>
      <c r="H30" s="25" t="str">
        <f t="shared" ca="1" si="3"/>
        <v>=IF(E30&gt;30000,E30*0.1,0)</v>
      </c>
    </row>
    <row r="31" spans="1:8">
      <c r="A31" s="25" t="s">
        <v>96</v>
      </c>
      <c r="B31" s="25" t="s">
        <v>100</v>
      </c>
      <c r="C31" s="25">
        <v>64</v>
      </c>
      <c r="D31" s="25">
        <v>1230</v>
      </c>
      <c r="E31" s="25">
        <f t="shared" si="0"/>
        <v>78720</v>
      </c>
      <c r="F31" s="25">
        <f t="shared" si="1"/>
        <v>7872</v>
      </c>
      <c r="G31" s="25">
        <f t="shared" si="2"/>
        <v>7872</v>
      </c>
      <c r="H31" s="25" t="str">
        <f t="shared" ca="1" si="3"/>
        <v>=IF(E31&gt;30000,E31*0.1,0)</v>
      </c>
    </row>
    <row r="32" spans="1:8">
      <c r="A32" s="25" t="s">
        <v>109</v>
      </c>
      <c r="B32" s="25" t="s">
        <v>105</v>
      </c>
      <c r="C32" s="25">
        <v>39</v>
      </c>
      <c r="D32" s="25">
        <v>1078</v>
      </c>
      <c r="E32" s="25">
        <f t="shared" si="0"/>
        <v>42042</v>
      </c>
      <c r="F32" s="25">
        <f t="shared" si="1"/>
        <v>4204.2</v>
      </c>
      <c r="G32" s="25">
        <f t="shared" si="2"/>
        <v>4204.2</v>
      </c>
      <c r="H32" s="25" t="str">
        <f t="shared" ca="1" si="3"/>
        <v>=IF(E32&gt;30000,E32*0.1,0)</v>
      </c>
    </row>
    <row r="33" spans="1:8">
      <c r="A33" s="25" t="s">
        <v>96</v>
      </c>
      <c r="B33" s="25" t="s">
        <v>92</v>
      </c>
      <c r="C33" s="25">
        <v>21</v>
      </c>
      <c r="D33" s="25">
        <v>1301</v>
      </c>
      <c r="E33" s="25">
        <f t="shared" si="0"/>
        <v>27321</v>
      </c>
      <c r="F33" s="25">
        <f t="shared" si="1"/>
        <v>2732.1000000000004</v>
      </c>
      <c r="G33" s="25">
        <f t="shared" si="2"/>
        <v>0</v>
      </c>
      <c r="H33" s="25" t="str">
        <f t="shared" ca="1" si="3"/>
        <v>=IF(E33&gt;30000,E33*0.1,0)</v>
      </c>
    </row>
    <row r="34" spans="1:8">
      <c r="A34" s="25" t="s">
        <v>110</v>
      </c>
      <c r="B34" s="25" t="s">
        <v>107</v>
      </c>
      <c r="C34" s="25">
        <v>30</v>
      </c>
      <c r="D34" s="25">
        <v>1338</v>
      </c>
      <c r="E34" s="25">
        <f t="shared" si="0"/>
        <v>40140</v>
      </c>
      <c r="F34" s="25">
        <f t="shared" si="1"/>
        <v>4014</v>
      </c>
      <c r="G34" s="25">
        <f t="shared" si="2"/>
        <v>4014</v>
      </c>
      <c r="H34" s="25" t="str">
        <f t="shared" ca="1" si="3"/>
        <v>=IF(E34&gt;30000,E34*0.1,0)</v>
      </c>
    </row>
    <row r="35" spans="1:8">
      <c r="A35" s="25" t="s">
        <v>99</v>
      </c>
      <c r="B35" s="25" t="s">
        <v>91</v>
      </c>
      <c r="C35" s="25">
        <v>69</v>
      </c>
      <c r="D35" s="25">
        <v>1456</v>
      </c>
      <c r="E35" s="25">
        <f t="shared" si="0"/>
        <v>100464</v>
      </c>
      <c r="F35" s="25">
        <f t="shared" si="1"/>
        <v>10046.400000000001</v>
      </c>
      <c r="G35" s="25">
        <f t="shared" si="2"/>
        <v>10046.400000000001</v>
      </c>
      <c r="H35" s="25" t="str">
        <f t="shared" ca="1" si="3"/>
        <v>=IF(E35&gt;30000,E35*0.1,0)</v>
      </c>
    </row>
    <row r="36" spans="1:8">
      <c r="A36" s="25" t="s">
        <v>110</v>
      </c>
      <c r="B36" s="25" t="s">
        <v>107</v>
      </c>
      <c r="C36" s="25">
        <v>11</v>
      </c>
      <c r="D36" s="25">
        <v>1013</v>
      </c>
      <c r="E36" s="25">
        <f t="shared" si="0"/>
        <v>11143</v>
      </c>
      <c r="F36" s="25">
        <f t="shared" si="1"/>
        <v>0</v>
      </c>
      <c r="G36" s="25">
        <f t="shared" si="2"/>
        <v>0</v>
      </c>
      <c r="H36" s="25" t="str">
        <f t="shared" ca="1" si="3"/>
        <v>=IF(E36&gt;30000,E36*0.1,0)</v>
      </c>
    </row>
    <row r="37" spans="1:8">
      <c r="A37" s="25" t="s">
        <v>99</v>
      </c>
      <c r="B37" s="25" t="s">
        <v>97</v>
      </c>
      <c r="C37" s="25">
        <v>88</v>
      </c>
      <c r="D37" s="25">
        <v>1008</v>
      </c>
      <c r="E37" s="25">
        <f t="shared" si="0"/>
        <v>88704</v>
      </c>
      <c r="F37" s="25">
        <f t="shared" si="1"/>
        <v>8870.4</v>
      </c>
      <c r="G37" s="25">
        <f t="shared" si="2"/>
        <v>8870.4</v>
      </c>
      <c r="H37" s="25" t="str">
        <f t="shared" ca="1" si="3"/>
        <v>=IF(E37&gt;30000,E37*0.1,0)</v>
      </c>
    </row>
    <row r="38" spans="1:8">
      <c r="A38" s="25" t="s">
        <v>96</v>
      </c>
      <c r="B38" s="25" t="s">
        <v>105</v>
      </c>
      <c r="C38" s="25">
        <v>88</v>
      </c>
      <c r="D38" s="25">
        <v>1203</v>
      </c>
      <c r="E38" s="25">
        <f t="shared" si="0"/>
        <v>105864</v>
      </c>
      <c r="F38" s="25">
        <f t="shared" si="1"/>
        <v>10586.400000000001</v>
      </c>
      <c r="G38" s="25">
        <f t="shared" si="2"/>
        <v>10586.400000000001</v>
      </c>
      <c r="H38" s="25" t="str">
        <f t="shared" ca="1" si="3"/>
        <v>=IF(E38&gt;30000,E38*0.1,0)</v>
      </c>
    </row>
    <row r="39" spans="1:8">
      <c r="A39" s="25" t="s">
        <v>104</v>
      </c>
      <c r="B39" s="25" t="s">
        <v>100</v>
      </c>
      <c r="C39" s="25">
        <v>18</v>
      </c>
      <c r="D39" s="25">
        <v>1297</v>
      </c>
      <c r="E39" s="25">
        <f t="shared" si="0"/>
        <v>23346</v>
      </c>
      <c r="F39" s="25">
        <f t="shared" si="1"/>
        <v>2334.6</v>
      </c>
      <c r="G39" s="25">
        <f t="shared" si="2"/>
        <v>0</v>
      </c>
      <c r="H39" s="25" t="str">
        <f t="shared" ca="1" si="3"/>
        <v>=IF(E39&gt;30000,E39*0.1,0)</v>
      </c>
    </row>
    <row r="40" spans="1:8">
      <c r="A40" s="25" t="s">
        <v>99</v>
      </c>
      <c r="B40" s="25" t="s">
        <v>100</v>
      </c>
      <c r="C40" s="25">
        <v>94</v>
      </c>
      <c r="D40" s="25">
        <v>1454</v>
      </c>
      <c r="E40" s="25">
        <f t="shared" si="0"/>
        <v>136676</v>
      </c>
      <c r="F40" s="25">
        <f t="shared" si="1"/>
        <v>13667.6</v>
      </c>
      <c r="G40" s="25">
        <f t="shared" si="2"/>
        <v>13667.6</v>
      </c>
      <c r="H40" s="25" t="str">
        <f t="shared" ca="1" si="3"/>
        <v>=IF(E40&gt;30000,E40*0.1,0)</v>
      </c>
    </row>
    <row r="41" spans="1:8">
      <c r="A41" s="25" t="s">
        <v>96</v>
      </c>
      <c r="B41" s="25" t="s">
        <v>91</v>
      </c>
      <c r="C41" s="25">
        <v>15</v>
      </c>
      <c r="D41" s="25">
        <v>1355</v>
      </c>
      <c r="E41" s="25">
        <f t="shared" si="0"/>
        <v>20325</v>
      </c>
      <c r="F41" s="25">
        <f t="shared" si="1"/>
        <v>2032.5</v>
      </c>
      <c r="G41" s="25">
        <f t="shared" si="2"/>
        <v>0</v>
      </c>
      <c r="H41" s="25" t="str">
        <f t="shared" ca="1" si="3"/>
        <v>=IF(E41&gt;30000,E41*0.1,0)</v>
      </c>
    </row>
    <row r="42" spans="1:8">
      <c r="A42" s="25" t="s">
        <v>104</v>
      </c>
      <c r="B42" s="25" t="s">
        <v>91</v>
      </c>
      <c r="C42" s="25">
        <v>80</v>
      </c>
      <c r="D42" s="25">
        <v>1381</v>
      </c>
      <c r="E42" s="25">
        <f t="shared" si="0"/>
        <v>110480</v>
      </c>
      <c r="F42" s="25">
        <f t="shared" si="1"/>
        <v>11048</v>
      </c>
      <c r="G42" s="25">
        <f t="shared" si="2"/>
        <v>11048</v>
      </c>
      <c r="H42" s="25" t="str">
        <f t="shared" ca="1" si="3"/>
        <v>=IF(E42&gt;30000,E42*0.1,0)</v>
      </c>
    </row>
    <row r="43" spans="1:8">
      <c r="A43" s="25" t="s">
        <v>90</v>
      </c>
      <c r="B43" s="25" t="s">
        <v>92</v>
      </c>
      <c r="C43" s="25">
        <v>95</v>
      </c>
      <c r="D43" s="25">
        <v>1099</v>
      </c>
      <c r="E43" s="25">
        <f t="shared" si="0"/>
        <v>104405</v>
      </c>
      <c r="F43" s="25">
        <f t="shared" si="1"/>
        <v>10440.5</v>
      </c>
      <c r="G43" s="25">
        <f t="shared" si="2"/>
        <v>10440.5</v>
      </c>
      <c r="H43" s="25" t="str">
        <f t="shared" ca="1" si="3"/>
        <v>=IF(E43&gt;30000,E43*0.1,0)</v>
      </c>
    </row>
    <row r="44" spans="1:8">
      <c r="A44" s="25" t="s">
        <v>99</v>
      </c>
      <c r="B44" s="25" t="s">
        <v>100</v>
      </c>
      <c r="C44" s="25">
        <v>4</v>
      </c>
      <c r="D44" s="25">
        <v>1025</v>
      </c>
      <c r="E44" s="25">
        <f t="shared" si="0"/>
        <v>4100</v>
      </c>
      <c r="F44" s="25">
        <f t="shared" si="1"/>
        <v>0</v>
      </c>
      <c r="G44" s="25">
        <f t="shared" si="2"/>
        <v>0</v>
      </c>
      <c r="H44" s="25" t="str">
        <f t="shared" ca="1" si="3"/>
        <v>=IF(E44&gt;30000,E44*0.1,0)</v>
      </c>
    </row>
    <row r="45" spans="1:8">
      <c r="A45" s="25" t="s">
        <v>96</v>
      </c>
      <c r="B45" s="25" t="s">
        <v>91</v>
      </c>
      <c r="C45" s="25">
        <v>91</v>
      </c>
      <c r="D45" s="25">
        <v>1049</v>
      </c>
      <c r="E45" s="25">
        <f t="shared" si="0"/>
        <v>95459</v>
      </c>
      <c r="F45" s="25">
        <f t="shared" si="1"/>
        <v>9545.9</v>
      </c>
      <c r="G45" s="25">
        <f t="shared" si="2"/>
        <v>9545.9</v>
      </c>
      <c r="H45" s="25" t="str">
        <f t="shared" ca="1" si="3"/>
        <v>=IF(E45&gt;30000,E45*0.1,0)</v>
      </c>
    </row>
    <row r="46" spans="1:8">
      <c r="A46" s="25" t="s">
        <v>109</v>
      </c>
      <c r="B46" s="25" t="s">
        <v>100</v>
      </c>
      <c r="C46" s="25">
        <v>70</v>
      </c>
      <c r="D46" s="25">
        <v>1388</v>
      </c>
      <c r="E46" s="25">
        <f t="shared" si="0"/>
        <v>97160</v>
      </c>
      <c r="F46" s="25">
        <f t="shared" si="1"/>
        <v>9716</v>
      </c>
      <c r="G46" s="25">
        <f t="shared" si="2"/>
        <v>9716</v>
      </c>
      <c r="H46" s="25" t="str">
        <f t="shared" ca="1" si="3"/>
        <v>=IF(E46&gt;30000,E46*0.1,0)</v>
      </c>
    </row>
    <row r="47" spans="1:8">
      <c r="A47" s="25" t="s">
        <v>110</v>
      </c>
      <c r="B47" s="25" t="s">
        <v>94</v>
      </c>
      <c r="C47" s="25">
        <v>85</v>
      </c>
      <c r="D47" s="25">
        <v>1031</v>
      </c>
      <c r="E47" s="25">
        <f t="shared" si="0"/>
        <v>87635</v>
      </c>
      <c r="F47" s="25">
        <f t="shared" si="1"/>
        <v>8763.5</v>
      </c>
      <c r="G47" s="25">
        <f t="shared" si="2"/>
        <v>8763.5</v>
      </c>
      <c r="H47" s="25" t="str">
        <f t="shared" ca="1" si="3"/>
        <v>=IF(E47&gt;30000,E47*0.1,0)</v>
      </c>
    </row>
    <row r="48" spans="1:8">
      <c r="A48" s="25" t="s">
        <v>96</v>
      </c>
      <c r="B48" s="25" t="s">
        <v>91</v>
      </c>
      <c r="C48" s="25">
        <v>98</v>
      </c>
      <c r="D48" s="25">
        <v>1264</v>
      </c>
      <c r="E48" s="25">
        <f t="shared" si="0"/>
        <v>123872</v>
      </c>
      <c r="F48" s="25">
        <f t="shared" si="1"/>
        <v>12387.2</v>
      </c>
      <c r="G48" s="25">
        <f t="shared" si="2"/>
        <v>12387.2</v>
      </c>
      <c r="H48" s="25" t="str">
        <f t="shared" ca="1" si="3"/>
        <v>=IF(E48&gt;30000,E48*0.1,0)</v>
      </c>
    </row>
    <row r="49" spans="1:8">
      <c r="A49" s="25" t="s">
        <v>96</v>
      </c>
      <c r="B49" s="25" t="s">
        <v>94</v>
      </c>
      <c r="C49" s="25">
        <v>64</v>
      </c>
      <c r="D49" s="25">
        <v>1097</v>
      </c>
      <c r="E49" s="25">
        <f t="shared" si="0"/>
        <v>70208</v>
      </c>
      <c r="F49" s="25">
        <f t="shared" si="1"/>
        <v>7020.8</v>
      </c>
      <c r="G49" s="25">
        <f t="shared" si="2"/>
        <v>7020.8</v>
      </c>
      <c r="H49" s="25" t="str">
        <f t="shared" ca="1" si="3"/>
        <v>=IF(E49&gt;30000,E49*0.1,0)</v>
      </c>
    </row>
    <row r="50" spans="1:8">
      <c r="A50" s="25" t="s">
        <v>109</v>
      </c>
      <c r="B50" s="25" t="s">
        <v>92</v>
      </c>
      <c r="C50" s="25">
        <v>88</v>
      </c>
      <c r="D50" s="25">
        <v>1352</v>
      </c>
      <c r="E50" s="25">
        <f t="shared" si="0"/>
        <v>118976</v>
      </c>
      <c r="F50" s="25">
        <f t="shared" si="1"/>
        <v>11897.6</v>
      </c>
      <c r="G50" s="25">
        <f t="shared" si="2"/>
        <v>11897.6</v>
      </c>
      <c r="H50" s="25" t="str">
        <f t="shared" ca="1" si="3"/>
        <v>=IF(E50&gt;30000,E50*0.1,0)</v>
      </c>
    </row>
    <row r="51" spans="1:8">
      <c r="A51" s="25" t="s">
        <v>90</v>
      </c>
      <c r="B51" s="25" t="s">
        <v>94</v>
      </c>
      <c r="C51" s="25">
        <v>44</v>
      </c>
      <c r="D51" s="25">
        <v>1258</v>
      </c>
      <c r="E51" s="25">
        <f t="shared" si="0"/>
        <v>55352</v>
      </c>
      <c r="F51" s="25">
        <f t="shared" si="1"/>
        <v>5535.2000000000007</v>
      </c>
      <c r="G51" s="25">
        <f t="shared" si="2"/>
        <v>5535.2000000000007</v>
      </c>
      <c r="H51" s="25" t="str">
        <f t="shared" ca="1" si="3"/>
        <v>=IF(E51&gt;30000,E51*0.1,0)</v>
      </c>
    </row>
    <row r="52" spans="1:8">
      <c r="A52" s="25" t="s">
        <v>96</v>
      </c>
      <c r="B52" s="25" t="s">
        <v>97</v>
      </c>
      <c r="C52" s="25">
        <v>91</v>
      </c>
      <c r="D52" s="25">
        <v>1279</v>
      </c>
      <c r="E52" s="25">
        <f t="shared" si="0"/>
        <v>116389</v>
      </c>
      <c r="F52" s="25">
        <f t="shared" si="1"/>
        <v>11638.900000000001</v>
      </c>
      <c r="G52" s="25">
        <f t="shared" si="2"/>
        <v>11638.900000000001</v>
      </c>
      <c r="H52" s="25" t="str">
        <f t="shared" ca="1" si="3"/>
        <v>=IF(E52&gt;30000,E52*0.1,0)</v>
      </c>
    </row>
    <row r="53" spans="1:8">
      <c r="A53" s="25" t="s">
        <v>104</v>
      </c>
      <c r="B53" s="25" t="s">
        <v>105</v>
      </c>
      <c r="C53" s="25">
        <v>69</v>
      </c>
      <c r="D53" s="25">
        <v>1435</v>
      </c>
      <c r="E53" s="25">
        <f t="shared" si="0"/>
        <v>99015</v>
      </c>
      <c r="F53" s="25">
        <f t="shared" si="1"/>
        <v>9901.5</v>
      </c>
      <c r="G53" s="25">
        <f t="shared" si="2"/>
        <v>9901.5</v>
      </c>
      <c r="H53" s="25" t="str">
        <f t="shared" ca="1" si="3"/>
        <v>=IF(E53&gt;30000,E53*0.1,0)</v>
      </c>
    </row>
    <row r="54" spans="1:8">
      <c r="A54" s="25" t="s">
        <v>104</v>
      </c>
      <c r="B54" s="25" t="s">
        <v>105</v>
      </c>
      <c r="C54" s="25">
        <v>45</v>
      </c>
      <c r="D54" s="25">
        <v>1324</v>
      </c>
      <c r="E54" s="25">
        <f t="shared" si="0"/>
        <v>59580</v>
      </c>
      <c r="F54" s="25">
        <f t="shared" si="1"/>
        <v>5958</v>
      </c>
      <c r="G54" s="25">
        <f t="shared" si="2"/>
        <v>5958</v>
      </c>
      <c r="H54" s="25" t="str">
        <f t="shared" ca="1" si="3"/>
        <v>=IF(E54&gt;30000,E54*0.1,0)</v>
      </c>
    </row>
    <row r="55" spans="1:8">
      <c r="A55" s="25" t="s">
        <v>109</v>
      </c>
      <c r="B55" s="25" t="s">
        <v>97</v>
      </c>
      <c r="C55" s="25">
        <v>8</v>
      </c>
      <c r="D55" s="25">
        <v>1254</v>
      </c>
      <c r="E55" s="25">
        <f t="shared" si="0"/>
        <v>10032</v>
      </c>
      <c r="F55" s="25">
        <f t="shared" si="1"/>
        <v>0</v>
      </c>
      <c r="G55" s="25">
        <f t="shared" si="2"/>
        <v>0</v>
      </c>
      <c r="H55" s="25" t="str">
        <f t="shared" ca="1" si="3"/>
        <v>=IF(E55&gt;30000,E55*0.1,0)</v>
      </c>
    </row>
    <row r="56" spans="1:8">
      <c r="A56" s="25" t="s">
        <v>99</v>
      </c>
      <c r="B56" s="25" t="s">
        <v>91</v>
      </c>
      <c r="C56" s="25">
        <v>80</v>
      </c>
      <c r="D56" s="25">
        <v>1322</v>
      </c>
      <c r="E56" s="25">
        <f t="shared" si="0"/>
        <v>105760</v>
      </c>
      <c r="F56" s="25">
        <f t="shared" si="1"/>
        <v>10576</v>
      </c>
      <c r="G56" s="25">
        <f t="shared" si="2"/>
        <v>10576</v>
      </c>
      <c r="H56" s="25" t="str">
        <f t="shared" ca="1" si="3"/>
        <v>=IF(E56&gt;30000,E56*0.1,0)</v>
      </c>
    </row>
    <row r="57" spans="1:8">
      <c r="A57" s="25" t="s">
        <v>90</v>
      </c>
      <c r="B57" s="25" t="s">
        <v>100</v>
      </c>
      <c r="C57" s="25">
        <v>65</v>
      </c>
      <c r="D57" s="25">
        <v>1341</v>
      </c>
      <c r="E57" s="25">
        <f t="shared" si="0"/>
        <v>87165</v>
      </c>
      <c r="F57" s="25">
        <f t="shared" si="1"/>
        <v>8716.5</v>
      </c>
      <c r="G57" s="25">
        <f t="shared" si="2"/>
        <v>8716.5</v>
      </c>
      <c r="H57" s="25" t="str">
        <f t="shared" ca="1" si="3"/>
        <v>=IF(E57&gt;30000,E57*0.1,0)</v>
      </c>
    </row>
    <row r="58" spans="1:8">
      <c r="A58" s="25" t="s">
        <v>90</v>
      </c>
      <c r="B58" s="25" t="s">
        <v>92</v>
      </c>
      <c r="C58" s="25">
        <v>83</v>
      </c>
      <c r="D58" s="25">
        <v>1268</v>
      </c>
      <c r="E58" s="25">
        <f t="shared" si="0"/>
        <v>105244</v>
      </c>
      <c r="F58" s="25">
        <f t="shared" si="1"/>
        <v>10524.400000000001</v>
      </c>
      <c r="G58" s="25">
        <f t="shared" si="2"/>
        <v>10524.400000000001</v>
      </c>
      <c r="H58" s="25" t="str">
        <f t="shared" ca="1" si="3"/>
        <v>=IF(E58&gt;30000,E58*0.1,0)</v>
      </c>
    </row>
    <row r="59" spans="1:8">
      <c r="A59" s="25" t="s">
        <v>96</v>
      </c>
      <c r="B59" s="25" t="s">
        <v>105</v>
      </c>
      <c r="C59" s="25">
        <v>91</v>
      </c>
      <c r="D59" s="25">
        <v>1229</v>
      </c>
      <c r="E59" s="25">
        <f t="shared" si="0"/>
        <v>111839</v>
      </c>
      <c r="F59" s="25">
        <f t="shared" si="1"/>
        <v>11183.900000000001</v>
      </c>
      <c r="G59" s="25">
        <f t="shared" si="2"/>
        <v>11183.900000000001</v>
      </c>
      <c r="H59" s="25" t="str">
        <f t="shared" ca="1" si="3"/>
        <v>=IF(E59&gt;30000,E59*0.1,0)</v>
      </c>
    </row>
    <row r="60" spans="1:8">
      <c r="A60" s="25" t="s">
        <v>104</v>
      </c>
      <c r="B60" s="25" t="s">
        <v>107</v>
      </c>
      <c r="C60" s="25">
        <v>46</v>
      </c>
      <c r="D60" s="25">
        <v>1461</v>
      </c>
      <c r="E60" s="25">
        <f t="shared" si="0"/>
        <v>67206</v>
      </c>
      <c r="F60" s="25">
        <f t="shared" si="1"/>
        <v>6720.6</v>
      </c>
      <c r="G60" s="25">
        <f t="shared" si="2"/>
        <v>6720.6</v>
      </c>
      <c r="H60" s="25" t="str">
        <f t="shared" ca="1" si="3"/>
        <v>=IF(E60&gt;30000,E60*0.1,0)</v>
      </c>
    </row>
    <row r="61" spans="1:8">
      <c r="A61" s="25" t="s">
        <v>109</v>
      </c>
      <c r="B61" s="25" t="s">
        <v>107</v>
      </c>
      <c r="C61" s="25">
        <v>54</v>
      </c>
      <c r="D61" s="25">
        <v>1132</v>
      </c>
      <c r="E61" s="25">
        <f t="shared" si="0"/>
        <v>61128</v>
      </c>
      <c r="F61" s="25">
        <f t="shared" si="1"/>
        <v>6112.8</v>
      </c>
      <c r="G61" s="25">
        <f t="shared" si="2"/>
        <v>6112.8</v>
      </c>
      <c r="H61" s="25" t="str">
        <f t="shared" ca="1" si="3"/>
        <v>=IF(E61&gt;30000,E61*0.1,0)</v>
      </c>
    </row>
    <row r="62" spans="1:8">
      <c r="A62" s="25" t="s">
        <v>96</v>
      </c>
      <c r="B62" s="25" t="s">
        <v>107</v>
      </c>
      <c r="C62" s="25">
        <v>78</v>
      </c>
      <c r="D62" s="25">
        <v>1237</v>
      </c>
      <c r="E62" s="25">
        <f t="shared" si="0"/>
        <v>96486</v>
      </c>
      <c r="F62" s="25">
        <f t="shared" si="1"/>
        <v>9648.6</v>
      </c>
      <c r="G62" s="25">
        <f t="shared" si="2"/>
        <v>9648.6</v>
      </c>
      <c r="H62" s="25" t="str">
        <f t="shared" ca="1" si="3"/>
        <v>=IF(E62&gt;30000,E62*0.1,0)</v>
      </c>
    </row>
    <row r="63" spans="1:8">
      <c r="A63" s="25" t="s">
        <v>96</v>
      </c>
      <c r="B63" s="25" t="s">
        <v>107</v>
      </c>
      <c r="C63" s="25">
        <v>46</v>
      </c>
      <c r="D63" s="25">
        <v>1120</v>
      </c>
      <c r="E63" s="25">
        <f t="shared" si="0"/>
        <v>51520</v>
      </c>
      <c r="F63" s="25">
        <f t="shared" si="1"/>
        <v>5152</v>
      </c>
      <c r="G63" s="25">
        <f t="shared" si="2"/>
        <v>5152</v>
      </c>
      <c r="H63" s="25" t="str">
        <f t="shared" ca="1" si="3"/>
        <v>=IF(E63&gt;30000,E63*0.1,0)</v>
      </c>
    </row>
    <row r="64" spans="1:8">
      <c r="A64" s="25" t="s">
        <v>90</v>
      </c>
      <c r="B64" s="25" t="s">
        <v>94</v>
      </c>
      <c r="C64" s="25">
        <v>38</v>
      </c>
      <c r="D64" s="25">
        <v>1295</v>
      </c>
      <c r="E64" s="25">
        <f t="shared" si="0"/>
        <v>49210</v>
      </c>
      <c r="F64" s="25">
        <f t="shared" si="1"/>
        <v>4921</v>
      </c>
      <c r="G64" s="25">
        <f t="shared" si="2"/>
        <v>4921</v>
      </c>
      <c r="H64" s="25" t="str">
        <f t="shared" ca="1" si="3"/>
        <v>=IF(E64&gt;30000,E64*0.1,0)</v>
      </c>
    </row>
    <row r="65" spans="1:8">
      <c r="A65" s="25" t="s">
        <v>109</v>
      </c>
      <c r="B65" s="25" t="s">
        <v>92</v>
      </c>
      <c r="C65" s="25">
        <v>10</v>
      </c>
      <c r="D65" s="25">
        <v>1261</v>
      </c>
      <c r="E65" s="25">
        <f t="shared" si="0"/>
        <v>12610</v>
      </c>
      <c r="F65" s="25">
        <f t="shared" si="1"/>
        <v>0</v>
      </c>
      <c r="G65" s="25">
        <f t="shared" si="2"/>
        <v>0</v>
      </c>
      <c r="H65" s="25" t="str">
        <f t="shared" ca="1" si="3"/>
        <v>=IF(E65&gt;30000,E65*0.1,0)</v>
      </c>
    </row>
    <row r="66" spans="1:8">
      <c r="A66" s="25" t="s">
        <v>96</v>
      </c>
      <c r="B66" s="25" t="s">
        <v>97</v>
      </c>
      <c r="C66" s="25">
        <v>17</v>
      </c>
      <c r="D66" s="25">
        <v>1245</v>
      </c>
      <c r="E66" s="25">
        <f t="shared" ref="E66:E129" si="5">C66*D66</f>
        <v>21165</v>
      </c>
      <c r="F66" s="25">
        <f t="shared" ref="F66:F129" si="6">IF(E66&gt;=20000,E66*10%,0)</f>
        <v>2116.5</v>
      </c>
      <c r="G66" s="25">
        <f t="shared" ref="G66:G129" si="7">IF(E66&gt;30000,E66*0.1,0)</f>
        <v>0</v>
      </c>
      <c r="H66" s="25" t="str">
        <f t="shared" ref="H66:H129" ca="1" si="8">_xlfn.FORMULATEXT(G66)</f>
        <v>=IF(E66&gt;30000,E66*0.1,0)</v>
      </c>
    </row>
    <row r="67" spans="1:8">
      <c r="A67" s="25" t="s">
        <v>99</v>
      </c>
      <c r="B67" s="25" t="s">
        <v>100</v>
      </c>
      <c r="C67" s="25">
        <v>31</v>
      </c>
      <c r="D67" s="25">
        <v>1079</v>
      </c>
      <c r="E67" s="25">
        <f t="shared" si="5"/>
        <v>33449</v>
      </c>
      <c r="F67" s="25">
        <f t="shared" si="6"/>
        <v>3344.9</v>
      </c>
      <c r="G67" s="25">
        <f t="shared" si="7"/>
        <v>3344.9</v>
      </c>
      <c r="H67" s="25" t="str">
        <f t="shared" ca="1" si="8"/>
        <v>=IF(E67&gt;30000,E67*0.1,0)</v>
      </c>
    </row>
    <row r="68" spans="1:8">
      <c r="A68" s="25" t="s">
        <v>110</v>
      </c>
      <c r="B68" s="25" t="s">
        <v>105</v>
      </c>
      <c r="C68" s="25">
        <v>8</v>
      </c>
      <c r="D68" s="25">
        <v>1298</v>
      </c>
      <c r="E68" s="25">
        <f t="shared" si="5"/>
        <v>10384</v>
      </c>
      <c r="F68" s="25">
        <f t="shared" si="6"/>
        <v>0</v>
      </c>
      <c r="G68" s="25">
        <f t="shared" si="7"/>
        <v>0</v>
      </c>
      <c r="H68" s="25" t="str">
        <f t="shared" ca="1" si="8"/>
        <v>=IF(E68&gt;30000,E68*0.1,0)</v>
      </c>
    </row>
    <row r="69" spans="1:8">
      <c r="A69" s="25" t="s">
        <v>99</v>
      </c>
      <c r="B69" s="25" t="s">
        <v>100</v>
      </c>
      <c r="C69" s="25">
        <v>62</v>
      </c>
      <c r="D69" s="25">
        <v>1182</v>
      </c>
      <c r="E69" s="25">
        <f t="shared" si="5"/>
        <v>73284</v>
      </c>
      <c r="F69" s="25">
        <f t="shared" si="6"/>
        <v>7328.4000000000005</v>
      </c>
      <c r="G69" s="25">
        <f t="shared" si="7"/>
        <v>7328.4000000000005</v>
      </c>
      <c r="H69" s="25" t="str">
        <f t="shared" ca="1" si="8"/>
        <v>=IF(E69&gt;30000,E69*0.1,0)</v>
      </c>
    </row>
    <row r="70" spans="1:8">
      <c r="A70" s="25" t="s">
        <v>104</v>
      </c>
      <c r="B70" s="25" t="s">
        <v>97</v>
      </c>
      <c r="C70" s="25">
        <v>27</v>
      </c>
      <c r="D70" s="25">
        <v>1345</v>
      </c>
      <c r="E70" s="25">
        <f t="shared" si="5"/>
        <v>36315</v>
      </c>
      <c r="F70" s="25">
        <f t="shared" si="6"/>
        <v>3631.5</v>
      </c>
      <c r="G70" s="25">
        <f t="shared" si="7"/>
        <v>3631.5</v>
      </c>
      <c r="H70" s="25" t="str">
        <f t="shared" ca="1" si="8"/>
        <v>=IF(E70&gt;30000,E70*0.1,0)</v>
      </c>
    </row>
    <row r="71" spans="1:8">
      <c r="A71" s="25" t="s">
        <v>104</v>
      </c>
      <c r="B71" s="25" t="s">
        <v>100</v>
      </c>
      <c r="C71" s="25">
        <v>50</v>
      </c>
      <c r="D71" s="25">
        <v>1189</v>
      </c>
      <c r="E71" s="25">
        <f t="shared" si="5"/>
        <v>59450</v>
      </c>
      <c r="F71" s="25">
        <f t="shared" si="6"/>
        <v>5945</v>
      </c>
      <c r="G71" s="25">
        <f t="shared" si="7"/>
        <v>5945</v>
      </c>
      <c r="H71" s="25" t="str">
        <f t="shared" ca="1" si="8"/>
        <v>=IF(E71&gt;30000,E71*0.1,0)</v>
      </c>
    </row>
    <row r="72" spans="1:8">
      <c r="A72" s="25" t="s">
        <v>110</v>
      </c>
      <c r="B72" s="25" t="s">
        <v>97</v>
      </c>
      <c r="C72" s="25">
        <v>22</v>
      </c>
      <c r="D72" s="25">
        <v>1246</v>
      </c>
      <c r="E72" s="25">
        <f t="shared" si="5"/>
        <v>27412</v>
      </c>
      <c r="F72" s="25">
        <f t="shared" si="6"/>
        <v>2741.2000000000003</v>
      </c>
      <c r="G72" s="25">
        <f t="shared" si="7"/>
        <v>0</v>
      </c>
      <c r="H72" s="25" t="str">
        <f t="shared" ca="1" si="8"/>
        <v>=IF(E72&gt;30000,E72*0.1,0)</v>
      </c>
    </row>
    <row r="73" spans="1:8">
      <c r="A73" s="25" t="s">
        <v>104</v>
      </c>
      <c r="B73" s="25" t="s">
        <v>91</v>
      </c>
      <c r="C73" s="25">
        <v>78</v>
      </c>
      <c r="D73" s="25">
        <v>1431</v>
      </c>
      <c r="E73" s="25">
        <f t="shared" si="5"/>
        <v>111618</v>
      </c>
      <c r="F73" s="25">
        <f t="shared" si="6"/>
        <v>11161.800000000001</v>
      </c>
      <c r="G73" s="25">
        <f t="shared" si="7"/>
        <v>11161.800000000001</v>
      </c>
      <c r="H73" s="25" t="str">
        <f t="shared" ca="1" si="8"/>
        <v>=IF(E73&gt;30000,E73*0.1,0)</v>
      </c>
    </row>
    <row r="74" spans="1:8">
      <c r="A74" s="25" t="s">
        <v>110</v>
      </c>
      <c r="B74" s="25" t="s">
        <v>92</v>
      </c>
      <c r="C74" s="25">
        <v>3</v>
      </c>
      <c r="D74" s="25">
        <v>1429</v>
      </c>
      <c r="E74" s="25">
        <f t="shared" si="5"/>
        <v>4287</v>
      </c>
      <c r="F74" s="25">
        <f t="shared" si="6"/>
        <v>0</v>
      </c>
      <c r="G74" s="25">
        <f t="shared" si="7"/>
        <v>0</v>
      </c>
      <c r="H74" s="25" t="str">
        <f t="shared" ca="1" si="8"/>
        <v>=IF(E74&gt;30000,E74*0.1,0)</v>
      </c>
    </row>
    <row r="75" spans="1:8">
      <c r="A75" s="25" t="s">
        <v>96</v>
      </c>
      <c r="B75" s="25" t="s">
        <v>91</v>
      </c>
      <c r="C75" s="25">
        <v>88</v>
      </c>
      <c r="D75" s="25">
        <v>1230</v>
      </c>
      <c r="E75" s="25">
        <f t="shared" si="5"/>
        <v>108240</v>
      </c>
      <c r="F75" s="25">
        <f t="shared" si="6"/>
        <v>10824</v>
      </c>
      <c r="G75" s="25">
        <f t="shared" si="7"/>
        <v>10824</v>
      </c>
      <c r="H75" s="25" t="str">
        <f t="shared" ca="1" si="8"/>
        <v>=IF(E75&gt;30000,E75*0.1,0)</v>
      </c>
    </row>
    <row r="76" spans="1:8">
      <c r="A76" s="25" t="s">
        <v>104</v>
      </c>
      <c r="B76" s="25" t="s">
        <v>107</v>
      </c>
      <c r="C76" s="25">
        <v>21</v>
      </c>
      <c r="D76" s="25">
        <v>1407</v>
      </c>
      <c r="E76" s="25">
        <f t="shared" si="5"/>
        <v>29547</v>
      </c>
      <c r="F76" s="25">
        <f t="shared" si="6"/>
        <v>2954.7000000000003</v>
      </c>
      <c r="G76" s="25">
        <f t="shared" si="7"/>
        <v>0</v>
      </c>
      <c r="H76" s="25" t="str">
        <f t="shared" ca="1" si="8"/>
        <v>=IF(E76&gt;30000,E76*0.1,0)</v>
      </c>
    </row>
    <row r="77" spans="1:8">
      <c r="A77" s="25" t="s">
        <v>99</v>
      </c>
      <c r="B77" s="25" t="s">
        <v>107</v>
      </c>
      <c r="C77" s="25">
        <v>93</v>
      </c>
      <c r="D77" s="25">
        <v>1283</v>
      </c>
      <c r="E77" s="25">
        <f t="shared" si="5"/>
        <v>119319</v>
      </c>
      <c r="F77" s="25">
        <f t="shared" si="6"/>
        <v>11931.900000000001</v>
      </c>
      <c r="G77" s="25">
        <f t="shared" si="7"/>
        <v>11931.900000000001</v>
      </c>
      <c r="H77" s="25" t="str">
        <f t="shared" ca="1" si="8"/>
        <v>=IF(E77&gt;30000,E77*0.1,0)</v>
      </c>
    </row>
    <row r="78" spans="1:8">
      <c r="A78" s="25" t="s">
        <v>109</v>
      </c>
      <c r="B78" s="25" t="s">
        <v>97</v>
      </c>
      <c r="C78" s="25">
        <v>11</v>
      </c>
      <c r="D78" s="25">
        <v>1085</v>
      </c>
      <c r="E78" s="25">
        <f t="shared" si="5"/>
        <v>11935</v>
      </c>
      <c r="F78" s="25">
        <f t="shared" si="6"/>
        <v>0</v>
      </c>
      <c r="G78" s="25">
        <f t="shared" si="7"/>
        <v>0</v>
      </c>
      <c r="H78" s="25" t="str">
        <f t="shared" ca="1" si="8"/>
        <v>=IF(E78&gt;30000,E78*0.1,0)</v>
      </c>
    </row>
    <row r="79" spans="1:8">
      <c r="A79" s="25" t="s">
        <v>110</v>
      </c>
      <c r="B79" s="25" t="s">
        <v>107</v>
      </c>
      <c r="C79" s="25">
        <v>41</v>
      </c>
      <c r="D79" s="25">
        <v>1042</v>
      </c>
      <c r="E79" s="25">
        <f t="shared" si="5"/>
        <v>42722</v>
      </c>
      <c r="F79" s="25">
        <f t="shared" si="6"/>
        <v>4272.2</v>
      </c>
      <c r="G79" s="25">
        <f t="shared" si="7"/>
        <v>4272.2</v>
      </c>
      <c r="H79" s="25" t="str">
        <f t="shared" ca="1" si="8"/>
        <v>=IF(E79&gt;30000,E79*0.1,0)</v>
      </c>
    </row>
    <row r="80" spans="1:8">
      <c r="A80" s="25" t="s">
        <v>109</v>
      </c>
      <c r="B80" s="25" t="s">
        <v>97</v>
      </c>
      <c r="C80" s="25">
        <v>20</v>
      </c>
      <c r="D80" s="25">
        <v>1500</v>
      </c>
      <c r="E80" s="25">
        <f t="shared" si="5"/>
        <v>30000</v>
      </c>
      <c r="F80" s="25">
        <f t="shared" si="6"/>
        <v>3000</v>
      </c>
      <c r="G80" s="25">
        <f t="shared" si="7"/>
        <v>0</v>
      </c>
      <c r="H80" s="25" t="str">
        <f t="shared" ca="1" si="8"/>
        <v>=IF(E80&gt;30000,E80*0.1,0)</v>
      </c>
    </row>
    <row r="81" spans="1:8">
      <c r="A81" s="25" t="s">
        <v>96</v>
      </c>
      <c r="B81" s="25" t="s">
        <v>105</v>
      </c>
      <c r="C81" s="25">
        <v>43</v>
      </c>
      <c r="D81" s="25">
        <v>1099</v>
      </c>
      <c r="E81" s="25">
        <f t="shared" si="5"/>
        <v>47257</v>
      </c>
      <c r="F81" s="25">
        <f t="shared" si="6"/>
        <v>4725.7</v>
      </c>
      <c r="G81" s="25">
        <f t="shared" si="7"/>
        <v>4725.7</v>
      </c>
      <c r="H81" s="25" t="str">
        <f t="shared" ca="1" si="8"/>
        <v>=IF(E81&gt;30000,E81*0.1,0)</v>
      </c>
    </row>
    <row r="82" spans="1:8">
      <c r="A82" s="25" t="s">
        <v>99</v>
      </c>
      <c r="B82" s="25" t="s">
        <v>91</v>
      </c>
      <c r="C82" s="25">
        <v>65</v>
      </c>
      <c r="D82" s="25">
        <v>1490</v>
      </c>
      <c r="E82" s="25">
        <f t="shared" si="5"/>
        <v>96850</v>
      </c>
      <c r="F82" s="25">
        <f t="shared" si="6"/>
        <v>9685</v>
      </c>
      <c r="G82" s="25">
        <f t="shared" si="7"/>
        <v>9685</v>
      </c>
      <c r="H82" s="25" t="str">
        <f t="shared" ca="1" si="8"/>
        <v>=IF(E82&gt;30000,E82*0.1,0)</v>
      </c>
    </row>
    <row r="83" spans="1:8">
      <c r="A83" s="25" t="s">
        <v>109</v>
      </c>
      <c r="B83" s="25" t="s">
        <v>92</v>
      </c>
      <c r="C83" s="25">
        <v>61</v>
      </c>
      <c r="D83" s="25">
        <v>1139</v>
      </c>
      <c r="E83" s="25">
        <f t="shared" si="5"/>
        <v>69479</v>
      </c>
      <c r="F83" s="25">
        <f t="shared" si="6"/>
        <v>6947.9000000000005</v>
      </c>
      <c r="G83" s="25">
        <f t="shared" si="7"/>
        <v>6947.9000000000005</v>
      </c>
      <c r="H83" s="25" t="str">
        <f t="shared" ca="1" si="8"/>
        <v>=IF(E83&gt;30000,E83*0.1,0)</v>
      </c>
    </row>
    <row r="84" spans="1:8">
      <c r="A84" s="25" t="s">
        <v>110</v>
      </c>
      <c r="B84" s="25" t="s">
        <v>94</v>
      </c>
      <c r="C84" s="25">
        <v>51</v>
      </c>
      <c r="D84" s="25">
        <v>1022</v>
      </c>
      <c r="E84" s="25">
        <f t="shared" si="5"/>
        <v>52122</v>
      </c>
      <c r="F84" s="25">
        <f t="shared" si="6"/>
        <v>5212.2000000000007</v>
      </c>
      <c r="G84" s="25">
        <f t="shared" si="7"/>
        <v>5212.2000000000007</v>
      </c>
      <c r="H84" s="25" t="str">
        <f t="shared" ca="1" si="8"/>
        <v>=IF(E84&gt;30000,E84*0.1,0)</v>
      </c>
    </row>
    <row r="85" spans="1:8">
      <c r="A85" s="25" t="s">
        <v>104</v>
      </c>
      <c r="B85" s="25" t="s">
        <v>105</v>
      </c>
      <c r="C85" s="25">
        <v>65</v>
      </c>
      <c r="D85" s="25">
        <v>1113</v>
      </c>
      <c r="E85" s="25">
        <f t="shared" si="5"/>
        <v>72345</v>
      </c>
      <c r="F85" s="25">
        <f t="shared" si="6"/>
        <v>7234.5</v>
      </c>
      <c r="G85" s="25">
        <f t="shared" si="7"/>
        <v>7234.5</v>
      </c>
      <c r="H85" s="25" t="str">
        <f t="shared" ca="1" si="8"/>
        <v>=IF(E85&gt;30000,E85*0.1,0)</v>
      </c>
    </row>
    <row r="86" spans="1:8">
      <c r="A86" s="25" t="s">
        <v>99</v>
      </c>
      <c r="B86" s="25" t="s">
        <v>91</v>
      </c>
      <c r="C86" s="25">
        <v>81</v>
      </c>
      <c r="D86" s="25">
        <v>1135</v>
      </c>
      <c r="E86" s="25">
        <f t="shared" si="5"/>
        <v>91935</v>
      </c>
      <c r="F86" s="25">
        <f t="shared" si="6"/>
        <v>9193.5</v>
      </c>
      <c r="G86" s="25">
        <f t="shared" si="7"/>
        <v>9193.5</v>
      </c>
      <c r="H86" s="25" t="str">
        <f t="shared" ca="1" si="8"/>
        <v>=IF(E86&gt;30000,E86*0.1,0)</v>
      </c>
    </row>
    <row r="87" spans="1:8">
      <c r="A87" s="25" t="s">
        <v>99</v>
      </c>
      <c r="B87" s="25" t="s">
        <v>100</v>
      </c>
      <c r="C87" s="25">
        <v>4</v>
      </c>
      <c r="D87" s="25">
        <v>1018</v>
      </c>
      <c r="E87" s="25">
        <f t="shared" si="5"/>
        <v>4072</v>
      </c>
      <c r="F87" s="25">
        <f t="shared" si="6"/>
        <v>0</v>
      </c>
      <c r="G87" s="25">
        <f t="shared" si="7"/>
        <v>0</v>
      </c>
      <c r="H87" s="25" t="str">
        <f t="shared" ca="1" si="8"/>
        <v>=IF(E87&gt;30000,E87*0.1,0)</v>
      </c>
    </row>
    <row r="88" spans="1:8">
      <c r="A88" s="25" t="s">
        <v>99</v>
      </c>
      <c r="B88" s="25" t="s">
        <v>91</v>
      </c>
      <c r="C88" s="25">
        <v>45</v>
      </c>
      <c r="D88" s="25">
        <v>1202</v>
      </c>
      <c r="E88" s="25">
        <f t="shared" si="5"/>
        <v>54090</v>
      </c>
      <c r="F88" s="25">
        <f t="shared" si="6"/>
        <v>5409</v>
      </c>
      <c r="G88" s="25">
        <f t="shared" si="7"/>
        <v>5409</v>
      </c>
      <c r="H88" s="25" t="str">
        <f t="shared" ca="1" si="8"/>
        <v>=IF(E88&gt;30000,E88*0.1,0)</v>
      </c>
    </row>
    <row r="89" spans="1:8">
      <c r="A89" s="25" t="s">
        <v>90</v>
      </c>
      <c r="B89" s="25" t="s">
        <v>94</v>
      </c>
      <c r="C89" s="25">
        <v>14</v>
      </c>
      <c r="D89" s="25">
        <v>1254</v>
      </c>
      <c r="E89" s="25">
        <f t="shared" si="5"/>
        <v>17556</v>
      </c>
      <c r="F89" s="25">
        <f t="shared" si="6"/>
        <v>0</v>
      </c>
      <c r="G89" s="25">
        <f t="shared" si="7"/>
        <v>0</v>
      </c>
      <c r="H89" s="25" t="str">
        <f t="shared" ca="1" si="8"/>
        <v>=IF(E89&gt;30000,E89*0.1,0)</v>
      </c>
    </row>
    <row r="90" spans="1:8">
      <c r="A90" s="25" t="s">
        <v>110</v>
      </c>
      <c r="B90" s="25" t="s">
        <v>94</v>
      </c>
      <c r="C90" s="25">
        <v>93</v>
      </c>
      <c r="D90" s="25">
        <v>1254</v>
      </c>
      <c r="E90" s="25">
        <f t="shared" si="5"/>
        <v>116622</v>
      </c>
      <c r="F90" s="25">
        <f t="shared" si="6"/>
        <v>11662.2</v>
      </c>
      <c r="G90" s="25">
        <f t="shared" si="7"/>
        <v>11662.2</v>
      </c>
      <c r="H90" s="25" t="str">
        <f t="shared" ca="1" si="8"/>
        <v>=IF(E90&gt;30000,E90*0.1,0)</v>
      </c>
    </row>
    <row r="91" spans="1:8">
      <c r="A91" s="25" t="s">
        <v>104</v>
      </c>
      <c r="B91" s="25" t="s">
        <v>97</v>
      </c>
      <c r="C91" s="25">
        <v>14</v>
      </c>
      <c r="D91" s="25">
        <v>1349</v>
      </c>
      <c r="E91" s="25">
        <f t="shared" si="5"/>
        <v>18886</v>
      </c>
      <c r="F91" s="25">
        <f t="shared" si="6"/>
        <v>0</v>
      </c>
      <c r="G91" s="25">
        <f t="shared" si="7"/>
        <v>0</v>
      </c>
      <c r="H91" s="25" t="str">
        <f t="shared" ca="1" si="8"/>
        <v>=IF(E91&gt;30000,E91*0.1,0)</v>
      </c>
    </row>
    <row r="92" spans="1:8">
      <c r="A92" s="25" t="s">
        <v>96</v>
      </c>
      <c r="B92" s="25" t="s">
        <v>91</v>
      </c>
      <c r="C92" s="25">
        <v>8</v>
      </c>
      <c r="D92" s="25">
        <v>1019</v>
      </c>
      <c r="E92" s="25">
        <f t="shared" si="5"/>
        <v>8152</v>
      </c>
      <c r="F92" s="25">
        <f t="shared" si="6"/>
        <v>0</v>
      </c>
      <c r="G92" s="25">
        <f t="shared" si="7"/>
        <v>0</v>
      </c>
      <c r="H92" s="25" t="str">
        <f t="shared" ca="1" si="8"/>
        <v>=IF(E92&gt;30000,E92*0.1,0)</v>
      </c>
    </row>
    <row r="93" spans="1:8">
      <c r="A93" s="25" t="s">
        <v>110</v>
      </c>
      <c r="B93" s="25" t="s">
        <v>100</v>
      </c>
      <c r="C93" s="25">
        <v>73</v>
      </c>
      <c r="D93" s="25">
        <v>1306</v>
      </c>
      <c r="E93" s="25">
        <f t="shared" si="5"/>
        <v>95338</v>
      </c>
      <c r="F93" s="25">
        <f t="shared" si="6"/>
        <v>9533.8000000000011</v>
      </c>
      <c r="G93" s="25">
        <f t="shared" si="7"/>
        <v>9533.8000000000011</v>
      </c>
      <c r="H93" s="25" t="str">
        <f t="shared" ca="1" si="8"/>
        <v>=IF(E93&gt;30000,E93*0.1,0)</v>
      </c>
    </row>
    <row r="94" spans="1:8">
      <c r="A94" s="25" t="s">
        <v>109</v>
      </c>
      <c r="B94" s="25" t="s">
        <v>107</v>
      </c>
      <c r="C94" s="25">
        <v>72</v>
      </c>
      <c r="D94" s="25">
        <v>1299</v>
      </c>
      <c r="E94" s="25">
        <f t="shared" si="5"/>
        <v>93528</v>
      </c>
      <c r="F94" s="25">
        <f t="shared" si="6"/>
        <v>9352.8000000000011</v>
      </c>
      <c r="G94" s="25">
        <f t="shared" si="7"/>
        <v>9352.8000000000011</v>
      </c>
      <c r="H94" s="25" t="str">
        <f t="shared" ca="1" si="8"/>
        <v>=IF(E94&gt;30000,E94*0.1,0)</v>
      </c>
    </row>
    <row r="95" spans="1:8">
      <c r="A95" s="25" t="s">
        <v>110</v>
      </c>
      <c r="B95" s="25" t="s">
        <v>91</v>
      </c>
      <c r="C95" s="25">
        <v>16</v>
      </c>
      <c r="D95" s="25">
        <v>1121</v>
      </c>
      <c r="E95" s="25">
        <f t="shared" si="5"/>
        <v>17936</v>
      </c>
      <c r="F95" s="25">
        <f t="shared" si="6"/>
        <v>0</v>
      </c>
      <c r="G95" s="25">
        <f t="shared" si="7"/>
        <v>0</v>
      </c>
      <c r="H95" s="25" t="str">
        <f t="shared" ca="1" si="8"/>
        <v>=IF(E95&gt;30000,E95*0.1,0)</v>
      </c>
    </row>
    <row r="96" spans="1:8">
      <c r="A96" s="25" t="s">
        <v>109</v>
      </c>
      <c r="B96" s="25" t="s">
        <v>105</v>
      </c>
      <c r="C96" s="25">
        <v>18</v>
      </c>
      <c r="D96" s="25">
        <v>1127</v>
      </c>
      <c r="E96" s="25">
        <f t="shared" si="5"/>
        <v>20286</v>
      </c>
      <c r="F96" s="25">
        <f t="shared" si="6"/>
        <v>2028.6000000000001</v>
      </c>
      <c r="G96" s="25">
        <f t="shared" si="7"/>
        <v>0</v>
      </c>
      <c r="H96" s="25" t="str">
        <f t="shared" ca="1" si="8"/>
        <v>=IF(E96&gt;30000,E96*0.1,0)</v>
      </c>
    </row>
    <row r="97" spans="1:8">
      <c r="A97" s="25" t="s">
        <v>90</v>
      </c>
      <c r="B97" s="25" t="s">
        <v>91</v>
      </c>
      <c r="C97" s="25">
        <v>63</v>
      </c>
      <c r="D97" s="25">
        <v>1070</v>
      </c>
      <c r="E97" s="25">
        <f t="shared" si="5"/>
        <v>67410</v>
      </c>
      <c r="F97" s="25">
        <f t="shared" si="6"/>
        <v>6741</v>
      </c>
      <c r="G97" s="25">
        <f t="shared" si="7"/>
        <v>6741</v>
      </c>
      <c r="H97" s="25" t="str">
        <f t="shared" ca="1" si="8"/>
        <v>=IF(E97&gt;30000,E97*0.1,0)</v>
      </c>
    </row>
    <row r="98" spans="1:8">
      <c r="A98" s="25" t="s">
        <v>109</v>
      </c>
      <c r="B98" s="25" t="s">
        <v>91</v>
      </c>
      <c r="C98" s="25">
        <v>38</v>
      </c>
      <c r="D98" s="25">
        <v>1486</v>
      </c>
      <c r="E98" s="25">
        <f t="shared" si="5"/>
        <v>56468</v>
      </c>
      <c r="F98" s="25">
        <f t="shared" si="6"/>
        <v>5646.8</v>
      </c>
      <c r="G98" s="25">
        <f t="shared" si="7"/>
        <v>5646.8</v>
      </c>
      <c r="H98" s="25" t="str">
        <f t="shared" ca="1" si="8"/>
        <v>=IF(E98&gt;30000,E98*0.1,0)</v>
      </c>
    </row>
    <row r="99" spans="1:8">
      <c r="A99" s="25" t="s">
        <v>110</v>
      </c>
      <c r="B99" s="25" t="s">
        <v>107</v>
      </c>
      <c r="C99" s="25">
        <v>30</v>
      </c>
      <c r="D99" s="25">
        <v>1245</v>
      </c>
      <c r="E99" s="25">
        <f t="shared" si="5"/>
        <v>37350</v>
      </c>
      <c r="F99" s="25">
        <f t="shared" si="6"/>
        <v>3735</v>
      </c>
      <c r="G99" s="25">
        <f t="shared" si="7"/>
        <v>3735</v>
      </c>
      <c r="H99" s="25" t="str">
        <f t="shared" ca="1" si="8"/>
        <v>=IF(E99&gt;30000,E99*0.1,0)</v>
      </c>
    </row>
    <row r="100" spans="1:8">
      <c r="A100" s="25" t="s">
        <v>110</v>
      </c>
      <c r="B100" s="25" t="s">
        <v>91</v>
      </c>
      <c r="C100" s="25">
        <v>9</v>
      </c>
      <c r="D100" s="25">
        <v>1250</v>
      </c>
      <c r="E100" s="25">
        <f t="shared" si="5"/>
        <v>11250</v>
      </c>
      <c r="F100" s="25">
        <f t="shared" si="6"/>
        <v>0</v>
      </c>
      <c r="G100" s="25">
        <f t="shared" si="7"/>
        <v>0</v>
      </c>
      <c r="H100" s="25" t="str">
        <f t="shared" ca="1" si="8"/>
        <v>=IF(E100&gt;30000,E100*0.1,0)</v>
      </c>
    </row>
    <row r="101" spans="1:8">
      <c r="A101" s="25" t="s">
        <v>99</v>
      </c>
      <c r="B101" s="25" t="s">
        <v>91</v>
      </c>
      <c r="C101" s="25">
        <v>60</v>
      </c>
      <c r="D101" s="25">
        <v>1102</v>
      </c>
      <c r="E101" s="25">
        <f t="shared" si="5"/>
        <v>66120</v>
      </c>
      <c r="F101" s="25">
        <f t="shared" si="6"/>
        <v>6612</v>
      </c>
      <c r="G101" s="25">
        <f t="shared" si="7"/>
        <v>6612</v>
      </c>
      <c r="H101" s="25" t="str">
        <f t="shared" ca="1" si="8"/>
        <v>=IF(E101&gt;30000,E101*0.1,0)</v>
      </c>
    </row>
    <row r="102" spans="1:8">
      <c r="A102" s="25" t="s">
        <v>104</v>
      </c>
      <c r="B102" s="25" t="s">
        <v>97</v>
      </c>
      <c r="C102" s="25">
        <v>46</v>
      </c>
      <c r="D102" s="25">
        <v>1021</v>
      </c>
      <c r="E102" s="25">
        <f t="shared" si="5"/>
        <v>46966</v>
      </c>
      <c r="F102" s="25">
        <f t="shared" si="6"/>
        <v>4696.6000000000004</v>
      </c>
      <c r="G102" s="25">
        <f t="shared" si="7"/>
        <v>4696.6000000000004</v>
      </c>
      <c r="H102" s="25" t="str">
        <f t="shared" ca="1" si="8"/>
        <v>=IF(E102&gt;30000,E102*0.1,0)</v>
      </c>
    </row>
    <row r="103" spans="1:8">
      <c r="A103" s="25" t="s">
        <v>90</v>
      </c>
      <c r="B103" s="25" t="s">
        <v>92</v>
      </c>
      <c r="C103" s="25">
        <v>26</v>
      </c>
      <c r="D103" s="25">
        <v>1053</v>
      </c>
      <c r="E103" s="25">
        <f t="shared" si="5"/>
        <v>27378</v>
      </c>
      <c r="F103" s="25">
        <f t="shared" si="6"/>
        <v>2737.8</v>
      </c>
      <c r="G103" s="25">
        <f t="shared" si="7"/>
        <v>0</v>
      </c>
      <c r="H103" s="25" t="str">
        <f t="shared" ca="1" si="8"/>
        <v>=IF(E103&gt;30000,E103*0.1,0)</v>
      </c>
    </row>
    <row r="104" spans="1:8">
      <c r="A104" s="25" t="s">
        <v>104</v>
      </c>
      <c r="B104" s="25" t="s">
        <v>105</v>
      </c>
      <c r="C104" s="25">
        <v>1</v>
      </c>
      <c r="D104" s="25">
        <v>1089</v>
      </c>
      <c r="E104" s="25">
        <f t="shared" si="5"/>
        <v>1089</v>
      </c>
      <c r="F104" s="25">
        <f t="shared" si="6"/>
        <v>0</v>
      </c>
      <c r="G104" s="25">
        <f t="shared" si="7"/>
        <v>0</v>
      </c>
      <c r="H104" s="25" t="str">
        <f t="shared" ca="1" si="8"/>
        <v>=IF(E104&gt;30000,E104*0.1,0)</v>
      </c>
    </row>
    <row r="105" spans="1:8">
      <c r="A105" s="25" t="s">
        <v>109</v>
      </c>
      <c r="B105" s="25" t="s">
        <v>100</v>
      </c>
      <c r="C105" s="25">
        <v>22</v>
      </c>
      <c r="D105" s="25">
        <v>1057</v>
      </c>
      <c r="E105" s="25">
        <f t="shared" si="5"/>
        <v>23254</v>
      </c>
      <c r="F105" s="25">
        <f t="shared" si="6"/>
        <v>2325.4</v>
      </c>
      <c r="G105" s="25">
        <f t="shared" si="7"/>
        <v>0</v>
      </c>
      <c r="H105" s="25" t="str">
        <f t="shared" ca="1" si="8"/>
        <v>=IF(E105&gt;30000,E105*0.1,0)</v>
      </c>
    </row>
    <row r="106" spans="1:8">
      <c r="A106" s="25" t="s">
        <v>110</v>
      </c>
      <c r="B106" s="25" t="s">
        <v>107</v>
      </c>
      <c r="C106" s="25">
        <v>35</v>
      </c>
      <c r="D106" s="25">
        <v>1341</v>
      </c>
      <c r="E106" s="25">
        <f t="shared" si="5"/>
        <v>46935</v>
      </c>
      <c r="F106" s="25">
        <f t="shared" si="6"/>
        <v>4693.5</v>
      </c>
      <c r="G106" s="25">
        <f t="shared" si="7"/>
        <v>4693.5</v>
      </c>
      <c r="H106" s="25" t="str">
        <f t="shared" ca="1" si="8"/>
        <v>=IF(E106&gt;30000,E106*0.1,0)</v>
      </c>
    </row>
    <row r="107" spans="1:8">
      <c r="A107" s="25" t="s">
        <v>96</v>
      </c>
      <c r="B107" s="25" t="s">
        <v>92</v>
      </c>
      <c r="C107" s="25">
        <v>34</v>
      </c>
      <c r="D107" s="25">
        <v>1229</v>
      </c>
      <c r="E107" s="25">
        <f t="shared" si="5"/>
        <v>41786</v>
      </c>
      <c r="F107" s="25">
        <f t="shared" si="6"/>
        <v>4178.6000000000004</v>
      </c>
      <c r="G107" s="25">
        <f t="shared" si="7"/>
        <v>4178.6000000000004</v>
      </c>
      <c r="H107" s="25" t="str">
        <f t="shared" ca="1" si="8"/>
        <v>=IF(E107&gt;30000,E107*0.1,0)</v>
      </c>
    </row>
    <row r="108" spans="1:8">
      <c r="A108" s="25" t="s">
        <v>96</v>
      </c>
      <c r="B108" s="25" t="s">
        <v>91</v>
      </c>
      <c r="C108" s="25">
        <v>97</v>
      </c>
      <c r="D108" s="25">
        <v>1201</v>
      </c>
      <c r="E108" s="25">
        <f t="shared" si="5"/>
        <v>116497</v>
      </c>
      <c r="F108" s="25">
        <f t="shared" si="6"/>
        <v>11649.7</v>
      </c>
      <c r="G108" s="25">
        <f t="shared" si="7"/>
        <v>11649.7</v>
      </c>
      <c r="H108" s="25" t="str">
        <f t="shared" ca="1" si="8"/>
        <v>=IF(E108&gt;30000,E108*0.1,0)</v>
      </c>
    </row>
    <row r="109" spans="1:8">
      <c r="A109" s="25" t="s">
        <v>90</v>
      </c>
      <c r="B109" s="25" t="s">
        <v>107</v>
      </c>
      <c r="C109" s="25">
        <v>86</v>
      </c>
      <c r="D109" s="25">
        <v>1010</v>
      </c>
      <c r="E109" s="25">
        <f t="shared" si="5"/>
        <v>86860</v>
      </c>
      <c r="F109" s="25">
        <f t="shared" si="6"/>
        <v>8686</v>
      </c>
      <c r="G109" s="25">
        <f t="shared" si="7"/>
        <v>8686</v>
      </c>
      <c r="H109" s="25" t="str">
        <f t="shared" ca="1" si="8"/>
        <v>=IF(E109&gt;30000,E109*0.1,0)</v>
      </c>
    </row>
    <row r="110" spans="1:8">
      <c r="A110" s="25" t="s">
        <v>96</v>
      </c>
      <c r="B110" s="25" t="s">
        <v>100</v>
      </c>
      <c r="C110" s="25">
        <v>76</v>
      </c>
      <c r="D110" s="25">
        <v>1336</v>
      </c>
      <c r="E110" s="25">
        <f t="shared" si="5"/>
        <v>101536</v>
      </c>
      <c r="F110" s="25">
        <f t="shared" si="6"/>
        <v>10153.6</v>
      </c>
      <c r="G110" s="25">
        <f t="shared" si="7"/>
        <v>10153.6</v>
      </c>
      <c r="H110" s="25" t="str">
        <f t="shared" ca="1" si="8"/>
        <v>=IF(E110&gt;30000,E110*0.1,0)</v>
      </c>
    </row>
    <row r="111" spans="1:8">
      <c r="A111" s="25" t="s">
        <v>104</v>
      </c>
      <c r="B111" s="25" t="s">
        <v>107</v>
      </c>
      <c r="C111" s="25">
        <v>60</v>
      </c>
      <c r="D111" s="25">
        <v>1488</v>
      </c>
      <c r="E111" s="25">
        <f t="shared" si="5"/>
        <v>89280</v>
      </c>
      <c r="F111" s="25">
        <f t="shared" si="6"/>
        <v>8928</v>
      </c>
      <c r="G111" s="25">
        <f t="shared" si="7"/>
        <v>8928</v>
      </c>
      <c r="H111" s="25" t="str">
        <f t="shared" ca="1" si="8"/>
        <v>=IF(E111&gt;30000,E111*0.1,0)</v>
      </c>
    </row>
    <row r="112" spans="1:8">
      <c r="A112" s="25" t="s">
        <v>99</v>
      </c>
      <c r="B112" s="25" t="s">
        <v>92</v>
      </c>
      <c r="C112" s="25">
        <v>74</v>
      </c>
      <c r="D112" s="25">
        <v>1273</v>
      </c>
      <c r="E112" s="25">
        <f t="shared" si="5"/>
        <v>94202</v>
      </c>
      <c r="F112" s="25">
        <f t="shared" si="6"/>
        <v>9420.2000000000007</v>
      </c>
      <c r="G112" s="25">
        <f t="shared" si="7"/>
        <v>9420.2000000000007</v>
      </c>
      <c r="H112" s="25" t="str">
        <f t="shared" ca="1" si="8"/>
        <v>=IF(E112&gt;30000,E112*0.1,0)</v>
      </c>
    </row>
    <row r="113" spans="1:8">
      <c r="A113" s="25" t="s">
        <v>99</v>
      </c>
      <c r="B113" s="25" t="s">
        <v>91</v>
      </c>
      <c r="C113" s="25">
        <v>34</v>
      </c>
      <c r="D113" s="25">
        <v>1485</v>
      </c>
      <c r="E113" s="25">
        <f t="shared" si="5"/>
        <v>50490</v>
      </c>
      <c r="F113" s="25">
        <f t="shared" si="6"/>
        <v>5049</v>
      </c>
      <c r="G113" s="25">
        <f t="shared" si="7"/>
        <v>5049</v>
      </c>
      <c r="H113" s="25" t="str">
        <f t="shared" ca="1" si="8"/>
        <v>=IF(E113&gt;30000,E113*0.1,0)</v>
      </c>
    </row>
    <row r="114" spans="1:8">
      <c r="A114" s="25" t="s">
        <v>96</v>
      </c>
      <c r="B114" s="25" t="s">
        <v>105</v>
      </c>
      <c r="C114" s="25">
        <v>99</v>
      </c>
      <c r="D114" s="25">
        <v>1397</v>
      </c>
      <c r="E114" s="25">
        <f t="shared" si="5"/>
        <v>138303</v>
      </c>
      <c r="F114" s="25">
        <f t="shared" si="6"/>
        <v>13830.300000000001</v>
      </c>
      <c r="G114" s="25">
        <f t="shared" si="7"/>
        <v>13830.300000000001</v>
      </c>
      <c r="H114" s="25" t="str">
        <f t="shared" ca="1" si="8"/>
        <v>=IF(E114&gt;30000,E114*0.1,0)</v>
      </c>
    </row>
    <row r="115" spans="1:8">
      <c r="A115" s="25" t="s">
        <v>90</v>
      </c>
      <c r="B115" s="25" t="s">
        <v>105</v>
      </c>
      <c r="C115" s="25">
        <v>48</v>
      </c>
      <c r="D115" s="25">
        <v>1181</v>
      </c>
      <c r="E115" s="25">
        <f t="shared" si="5"/>
        <v>56688</v>
      </c>
      <c r="F115" s="25">
        <f t="shared" si="6"/>
        <v>5668.8</v>
      </c>
      <c r="G115" s="25">
        <f t="shared" si="7"/>
        <v>5668.8</v>
      </c>
      <c r="H115" s="25" t="str">
        <f t="shared" ca="1" si="8"/>
        <v>=IF(E115&gt;30000,E115*0.1,0)</v>
      </c>
    </row>
    <row r="116" spans="1:8">
      <c r="A116" s="25" t="s">
        <v>110</v>
      </c>
      <c r="B116" s="25" t="s">
        <v>107</v>
      </c>
      <c r="C116" s="25">
        <v>8</v>
      </c>
      <c r="D116" s="25">
        <v>1170</v>
      </c>
      <c r="E116" s="25">
        <f t="shared" si="5"/>
        <v>9360</v>
      </c>
      <c r="F116" s="25">
        <f t="shared" si="6"/>
        <v>0</v>
      </c>
      <c r="G116" s="25">
        <f t="shared" si="7"/>
        <v>0</v>
      </c>
      <c r="H116" s="25" t="str">
        <f t="shared" ca="1" si="8"/>
        <v>=IF(E116&gt;30000,E116*0.1,0)</v>
      </c>
    </row>
    <row r="117" spans="1:8">
      <c r="A117" s="25" t="s">
        <v>104</v>
      </c>
      <c r="B117" s="25" t="s">
        <v>100</v>
      </c>
      <c r="C117" s="25">
        <v>83</v>
      </c>
      <c r="D117" s="25">
        <v>1291</v>
      </c>
      <c r="E117" s="25">
        <f t="shared" si="5"/>
        <v>107153</v>
      </c>
      <c r="F117" s="25">
        <f t="shared" si="6"/>
        <v>10715.300000000001</v>
      </c>
      <c r="G117" s="25">
        <f t="shared" si="7"/>
        <v>10715.300000000001</v>
      </c>
      <c r="H117" s="25" t="str">
        <f t="shared" ca="1" si="8"/>
        <v>=IF(E117&gt;30000,E117*0.1,0)</v>
      </c>
    </row>
    <row r="118" spans="1:8">
      <c r="A118" s="25" t="s">
        <v>96</v>
      </c>
      <c r="B118" s="25" t="s">
        <v>92</v>
      </c>
      <c r="C118" s="25">
        <v>56</v>
      </c>
      <c r="D118" s="25">
        <v>1059</v>
      </c>
      <c r="E118" s="25">
        <f t="shared" si="5"/>
        <v>59304</v>
      </c>
      <c r="F118" s="25">
        <f t="shared" si="6"/>
        <v>5930.4000000000005</v>
      </c>
      <c r="G118" s="25">
        <f t="shared" si="7"/>
        <v>5930.4000000000005</v>
      </c>
      <c r="H118" s="25" t="str">
        <f t="shared" ca="1" si="8"/>
        <v>=IF(E118&gt;30000,E118*0.1,0)</v>
      </c>
    </row>
    <row r="119" spans="1:8">
      <c r="A119" s="25" t="s">
        <v>110</v>
      </c>
      <c r="B119" s="25" t="s">
        <v>91</v>
      </c>
      <c r="C119" s="25">
        <v>56</v>
      </c>
      <c r="D119" s="25">
        <v>1007</v>
      </c>
      <c r="E119" s="25">
        <f t="shared" si="5"/>
        <v>56392</v>
      </c>
      <c r="F119" s="25">
        <f t="shared" si="6"/>
        <v>5639.2000000000007</v>
      </c>
      <c r="G119" s="25">
        <f t="shared" si="7"/>
        <v>5639.2000000000007</v>
      </c>
      <c r="H119" s="25" t="str">
        <f t="shared" ca="1" si="8"/>
        <v>=IF(E119&gt;30000,E119*0.1,0)</v>
      </c>
    </row>
    <row r="120" spans="1:8">
      <c r="A120" s="25" t="s">
        <v>109</v>
      </c>
      <c r="B120" s="25" t="s">
        <v>107</v>
      </c>
      <c r="C120" s="25">
        <v>48</v>
      </c>
      <c r="D120" s="25">
        <v>1474</v>
      </c>
      <c r="E120" s="25">
        <f t="shared" si="5"/>
        <v>70752</v>
      </c>
      <c r="F120" s="25">
        <f t="shared" si="6"/>
        <v>7075.2000000000007</v>
      </c>
      <c r="G120" s="25">
        <f t="shared" si="7"/>
        <v>7075.2000000000007</v>
      </c>
      <c r="H120" s="25" t="str">
        <f t="shared" ca="1" si="8"/>
        <v>=IF(E120&gt;30000,E120*0.1,0)</v>
      </c>
    </row>
    <row r="121" spans="1:8">
      <c r="A121" s="25" t="s">
        <v>96</v>
      </c>
      <c r="B121" s="25" t="s">
        <v>97</v>
      </c>
      <c r="C121" s="25">
        <v>89</v>
      </c>
      <c r="D121" s="25">
        <v>1050</v>
      </c>
      <c r="E121" s="25">
        <f t="shared" si="5"/>
        <v>93450</v>
      </c>
      <c r="F121" s="25">
        <f t="shared" si="6"/>
        <v>9345</v>
      </c>
      <c r="G121" s="25">
        <f t="shared" si="7"/>
        <v>9345</v>
      </c>
      <c r="H121" s="25" t="str">
        <f t="shared" ca="1" si="8"/>
        <v>=IF(E121&gt;30000,E121*0.1,0)</v>
      </c>
    </row>
    <row r="122" spans="1:8">
      <c r="A122" s="25" t="s">
        <v>90</v>
      </c>
      <c r="B122" s="25" t="s">
        <v>105</v>
      </c>
      <c r="C122" s="25">
        <v>99</v>
      </c>
      <c r="D122" s="25">
        <v>1433</v>
      </c>
      <c r="E122" s="25">
        <f t="shared" si="5"/>
        <v>141867</v>
      </c>
      <c r="F122" s="25">
        <f t="shared" si="6"/>
        <v>14186.7</v>
      </c>
      <c r="G122" s="25">
        <f t="shared" si="7"/>
        <v>14186.7</v>
      </c>
      <c r="H122" s="25" t="str">
        <f t="shared" ca="1" si="8"/>
        <v>=IF(E122&gt;30000,E122*0.1,0)</v>
      </c>
    </row>
    <row r="123" spans="1:8">
      <c r="A123" s="25" t="s">
        <v>90</v>
      </c>
      <c r="B123" s="25" t="s">
        <v>105</v>
      </c>
      <c r="C123" s="25">
        <v>39</v>
      </c>
      <c r="D123" s="25">
        <v>1060</v>
      </c>
      <c r="E123" s="25">
        <f t="shared" si="5"/>
        <v>41340</v>
      </c>
      <c r="F123" s="25">
        <f t="shared" si="6"/>
        <v>4134</v>
      </c>
      <c r="G123" s="25">
        <f t="shared" si="7"/>
        <v>4134</v>
      </c>
      <c r="H123" s="25" t="str">
        <f t="shared" ca="1" si="8"/>
        <v>=IF(E123&gt;30000,E123*0.1,0)</v>
      </c>
    </row>
    <row r="124" spans="1:8">
      <c r="A124" s="25" t="s">
        <v>110</v>
      </c>
      <c r="B124" s="25" t="s">
        <v>100</v>
      </c>
      <c r="C124" s="25">
        <v>29</v>
      </c>
      <c r="D124" s="25">
        <v>1294</v>
      </c>
      <c r="E124" s="25">
        <f t="shared" si="5"/>
        <v>37526</v>
      </c>
      <c r="F124" s="25">
        <f t="shared" si="6"/>
        <v>3752.6000000000004</v>
      </c>
      <c r="G124" s="25">
        <f t="shared" si="7"/>
        <v>3752.6000000000004</v>
      </c>
      <c r="H124" s="25" t="str">
        <f t="shared" ca="1" si="8"/>
        <v>=IF(E124&gt;30000,E124*0.1,0)</v>
      </c>
    </row>
    <row r="125" spans="1:8">
      <c r="A125" s="25" t="s">
        <v>96</v>
      </c>
      <c r="B125" s="25" t="s">
        <v>107</v>
      </c>
      <c r="C125" s="25">
        <v>30</v>
      </c>
      <c r="D125" s="25">
        <v>1499</v>
      </c>
      <c r="E125" s="25">
        <f t="shared" si="5"/>
        <v>44970</v>
      </c>
      <c r="F125" s="25">
        <f t="shared" si="6"/>
        <v>4497</v>
      </c>
      <c r="G125" s="25">
        <f t="shared" si="7"/>
        <v>4497</v>
      </c>
      <c r="H125" s="25" t="str">
        <f t="shared" ca="1" si="8"/>
        <v>=IF(E125&gt;30000,E125*0.1,0)</v>
      </c>
    </row>
    <row r="126" spans="1:8">
      <c r="A126" s="25" t="s">
        <v>96</v>
      </c>
      <c r="B126" s="25" t="s">
        <v>97</v>
      </c>
      <c r="C126" s="25">
        <v>70</v>
      </c>
      <c r="D126" s="25">
        <v>1132</v>
      </c>
      <c r="E126" s="25">
        <f t="shared" si="5"/>
        <v>79240</v>
      </c>
      <c r="F126" s="25">
        <f t="shared" si="6"/>
        <v>7924</v>
      </c>
      <c r="G126" s="25">
        <f t="shared" si="7"/>
        <v>7924</v>
      </c>
      <c r="H126" s="25" t="str">
        <f t="shared" ca="1" si="8"/>
        <v>=IF(E126&gt;30000,E126*0.1,0)</v>
      </c>
    </row>
    <row r="127" spans="1:8">
      <c r="A127" s="25" t="s">
        <v>90</v>
      </c>
      <c r="B127" s="25" t="s">
        <v>94</v>
      </c>
      <c r="C127" s="25">
        <v>1</v>
      </c>
      <c r="D127" s="25">
        <v>1173</v>
      </c>
      <c r="E127" s="25">
        <f t="shared" si="5"/>
        <v>1173</v>
      </c>
      <c r="F127" s="25">
        <f t="shared" si="6"/>
        <v>0</v>
      </c>
      <c r="G127" s="25">
        <f t="shared" si="7"/>
        <v>0</v>
      </c>
      <c r="H127" s="25" t="str">
        <f t="shared" ca="1" si="8"/>
        <v>=IF(E127&gt;30000,E127*0.1,0)</v>
      </c>
    </row>
    <row r="128" spans="1:8">
      <c r="A128" s="25" t="s">
        <v>110</v>
      </c>
      <c r="B128" s="25" t="s">
        <v>97</v>
      </c>
      <c r="C128" s="25">
        <v>25</v>
      </c>
      <c r="D128" s="25">
        <v>1444</v>
      </c>
      <c r="E128" s="25">
        <f t="shared" si="5"/>
        <v>36100</v>
      </c>
      <c r="F128" s="25">
        <f t="shared" si="6"/>
        <v>3610</v>
      </c>
      <c r="G128" s="25">
        <f t="shared" si="7"/>
        <v>3610</v>
      </c>
      <c r="H128" s="25" t="str">
        <f t="shared" ca="1" si="8"/>
        <v>=IF(E128&gt;30000,E128*0.1,0)</v>
      </c>
    </row>
    <row r="129" spans="1:8">
      <c r="A129" s="25" t="s">
        <v>90</v>
      </c>
      <c r="B129" s="25" t="s">
        <v>105</v>
      </c>
      <c r="C129" s="25">
        <v>38</v>
      </c>
      <c r="D129" s="25">
        <v>1073</v>
      </c>
      <c r="E129" s="25">
        <f t="shared" si="5"/>
        <v>40774</v>
      </c>
      <c r="F129" s="25">
        <f t="shared" si="6"/>
        <v>4077.4</v>
      </c>
      <c r="G129" s="25">
        <f t="shared" si="7"/>
        <v>4077.4</v>
      </c>
      <c r="H129" s="25" t="str">
        <f t="shared" ca="1" si="8"/>
        <v>=IF(E129&gt;30000,E129*0.1,0)</v>
      </c>
    </row>
    <row r="130" spans="1:8">
      <c r="A130" s="25" t="s">
        <v>104</v>
      </c>
      <c r="B130" s="25" t="s">
        <v>107</v>
      </c>
      <c r="C130" s="25">
        <v>47</v>
      </c>
      <c r="D130" s="25">
        <v>1407</v>
      </c>
      <c r="E130" s="25">
        <f t="shared" ref="E130:E193" si="9">C130*D130</f>
        <v>66129</v>
      </c>
      <c r="F130" s="25">
        <f t="shared" ref="F130:F193" si="10">IF(E130&gt;=20000,E130*10%,0)</f>
        <v>6612.9000000000005</v>
      </c>
      <c r="G130" s="25">
        <f t="shared" ref="G130:G193" si="11">IF(E130&gt;30000,E130*0.1,0)</f>
        <v>6612.9000000000005</v>
      </c>
      <c r="H130" s="25" t="str">
        <f t="shared" ref="H130:H193" ca="1" si="12">_xlfn.FORMULATEXT(G130)</f>
        <v>=IF(E130&gt;30000,E130*0.1,0)</v>
      </c>
    </row>
    <row r="131" spans="1:8">
      <c r="A131" s="25" t="s">
        <v>99</v>
      </c>
      <c r="B131" s="25" t="s">
        <v>97</v>
      </c>
      <c r="C131" s="25">
        <v>80</v>
      </c>
      <c r="D131" s="25">
        <v>1324</v>
      </c>
      <c r="E131" s="25">
        <f t="shared" si="9"/>
        <v>105920</v>
      </c>
      <c r="F131" s="25">
        <f t="shared" si="10"/>
        <v>10592</v>
      </c>
      <c r="G131" s="25">
        <f t="shared" si="11"/>
        <v>10592</v>
      </c>
      <c r="H131" s="25" t="str">
        <f t="shared" ca="1" si="12"/>
        <v>=IF(E131&gt;30000,E131*0.1,0)</v>
      </c>
    </row>
    <row r="132" spans="1:8">
      <c r="A132" s="25" t="s">
        <v>99</v>
      </c>
      <c r="B132" s="25" t="s">
        <v>97</v>
      </c>
      <c r="C132" s="25">
        <v>95</v>
      </c>
      <c r="D132" s="25">
        <v>1152</v>
      </c>
      <c r="E132" s="25">
        <f t="shared" si="9"/>
        <v>109440</v>
      </c>
      <c r="F132" s="25">
        <f t="shared" si="10"/>
        <v>10944</v>
      </c>
      <c r="G132" s="25">
        <f t="shared" si="11"/>
        <v>10944</v>
      </c>
      <c r="H132" s="25" t="str">
        <f t="shared" ca="1" si="12"/>
        <v>=IF(E132&gt;30000,E132*0.1,0)</v>
      </c>
    </row>
    <row r="133" spans="1:8">
      <c r="A133" s="25" t="s">
        <v>109</v>
      </c>
      <c r="B133" s="25" t="s">
        <v>91</v>
      </c>
      <c r="C133" s="25">
        <v>75</v>
      </c>
      <c r="D133" s="25">
        <v>1383</v>
      </c>
      <c r="E133" s="25">
        <f t="shared" si="9"/>
        <v>103725</v>
      </c>
      <c r="F133" s="25">
        <f t="shared" si="10"/>
        <v>10372.5</v>
      </c>
      <c r="G133" s="25">
        <f t="shared" si="11"/>
        <v>10372.5</v>
      </c>
      <c r="H133" s="25" t="str">
        <f t="shared" ca="1" si="12"/>
        <v>=IF(E133&gt;30000,E133*0.1,0)</v>
      </c>
    </row>
    <row r="134" spans="1:8">
      <c r="A134" s="25" t="s">
        <v>99</v>
      </c>
      <c r="B134" s="25" t="s">
        <v>94</v>
      </c>
      <c r="C134" s="25">
        <v>70</v>
      </c>
      <c r="D134" s="25">
        <v>1128</v>
      </c>
      <c r="E134" s="25">
        <f t="shared" si="9"/>
        <v>78960</v>
      </c>
      <c r="F134" s="25">
        <f t="shared" si="10"/>
        <v>7896</v>
      </c>
      <c r="G134" s="25">
        <f t="shared" si="11"/>
        <v>7896</v>
      </c>
      <c r="H134" s="25" t="str">
        <f t="shared" ca="1" si="12"/>
        <v>=IF(E134&gt;30000,E134*0.1,0)</v>
      </c>
    </row>
    <row r="135" spans="1:8">
      <c r="A135" s="25" t="s">
        <v>104</v>
      </c>
      <c r="B135" s="25" t="s">
        <v>97</v>
      </c>
      <c r="C135" s="25">
        <v>59</v>
      </c>
      <c r="D135" s="25">
        <v>1154</v>
      </c>
      <c r="E135" s="25">
        <f t="shared" si="9"/>
        <v>68086</v>
      </c>
      <c r="F135" s="25">
        <f t="shared" si="10"/>
        <v>6808.6</v>
      </c>
      <c r="G135" s="25">
        <f t="shared" si="11"/>
        <v>6808.6</v>
      </c>
      <c r="H135" s="25" t="str">
        <f t="shared" ca="1" si="12"/>
        <v>=IF(E135&gt;30000,E135*0.1,0)</v>
      </c>
    </row>
    <row r="136" spans="1:8">
      <c r="A136" s="25" t="s">
        <v>109</v>
      </c>
      <c r="B136" s="25" t="s">
        <v>100</v>
      </c>
      <c r="C136" s="25">
        <v>57</v>
      </c>
      <c r="D136" s="25">
        <v>1135</v>
      </c>
      <c r="E136" s="25">
        <f t="shared" si="9"/>
        <v>64695</v>
      </c>
      <c r="F136" s="25">
        <f t="shared" si="10"/>
        <v>6469.5</v>
      </c>
      <c r="G136" s="25">
        <f t="shared" si="11"/>
        <v>6469.5</v>
      </c>
      <c r="H136" s="25" t="str">
        <f t="shared" ca="1" si="12"/>
        <v>=IF(E136&gt;30000,E136*0.1,0)</v>
      </c>
    </row>
    <row r="137" spans="1:8">
      <c r="A137" s="25" t="s">
        <v>110</v>
      </c>
      <c r="B137" s="25" t="s">
        <v>105</v>
      </c>
      <c r="C137" s="25">
        <v>6</v>
      </c>
      <c r="D137" s="25">
        <v>1370</v>
      </c>
      <c r="E137" s="25">
        <f t="shared" si="9"/>
        <v>8220</v>
      </c>
      <c r="F137" s="25">
        <f t="shared" si="10"/>
        <v>0</v>
      </c>
      <c r="G137" s="25">
        <f t="shared" si="11"/>
        <v>0</v>
      </c>
      <c r="H137" s="25" t="str">
        <f t="shared" ca="1" si="12"/>
        <v>=IF(E137&gt;30000,E137*0.1,0)</v>
      </c>
    </row>
    <row r="138" spans="1:8">
      <c r="A138" s="25" t="s">
        <v>110</v>
      </c>
      <c r="B138" s="25" t="s">
        <v>107</v>
      </c>
      <c r="C138" s="25">
        <v>65</v>
      </c>
      <c r="D138" s="25">
        <v>1045</v>
      </c>
      <c r="E138" s="25">
        <f t="shared" si="9"/>
        <v>67925</v>
      </c>
      <c r="F138" s="25">
        <f t="shared" si="10"/>
        <v>6792.5</v>
      </c>
      <c r="G138" s="25">
        <f t="shared" si="11"/>
        <v>6792.5</v>
      </c>
      <c r="H138" s="25" t="str">
        <f t="shared" ca="1" si="12"/>
        <v>=IF(E138&gt;30000,E138*0.1,0)</v>
      </c>
    </row>
    <row r="139" spans="1:8">
      <c r="A139" s="25" t="s">
        <v>109</v>
      </c>
      <c r="B139" s="25" t="s">
        <v>105</v>
      </c>
      <c r="C139" s="25">
        <v>81</v>
      </c>
      <c r="D139" s="25">
        <v>1350</v>
      </c>
      <c r="E139" s="25">
        <f t="shared" si="9"/>
        <v>109350</v>
      </c>
      <c r="F139" s="25">
        <f t="shared" si="10"/>
        <v>10935</v>
      </c>
      <c r="G139" s="25">
        <f t="shared" si="11"/>
        <v>10935</v>
      </c>
      <c r="H139" s="25" t="str">
        <f t="shared" ca="1" si="12"/>
        <v>=IF(E139&gt;30000,E139*0.1,0)</v>
      </c>
    </row>
    <row r="140" spans="1:8">
      <c r="A140" s="25" t="s">
        <v>96</v>
      </c>
      <c r="B140" s="25" t="s">
        <v>91</v>
      </c>
      <c r="C140" s="25">
        <v>40</v>
      </c>
      <c r="D140" s="25">
        <v>1322</v>
      </c>
      <c r="E140" s="25">
        <f t="shared" si="9"/>
        <v>52880</v>
      </c>
      <c r="F140" s="25">
        <f t="shared" si="10"/>
        <v>5288</v>
      </c>
      <c r="G140" s="25">
        <f t="shared" si="11"/>
        <v>5288</v>
      </c>
      <c r="H140" s="25" t="str">
        <f t="shared" ca="1" si="12"/>
        <v>=IF(E140&gt;30000,E140*0.1,0)</v>
      </c>
    </row>
    <row r="141" spans="1:8">
      <c r="A141" s="25" t="s">
        <v>96</v>
      </c>
      <c r="B141" s="25" t="s">
        <v>100</v>
      </c>
      <c r="C141" s="25">
        <v>63</v>
      </c>
      <c r="D141" s="25">
        <v>1272</v>
      </c>
      <c r="E141" s="25">
        <f t="shared" si="9"/>
        <v>80136</v>
      </c>
      <c r="F141" s="25">
        <f t="shared" si="10"/>
        <v>8013.6</v>
      </c>
      <c r="G141" s="25">
        <f t="shared" si="11"/>
        <v>8013.6</v>
      </c>
      <c r="H141" s="25" t="str">
        <f t="shared" ca="1" si="12"/>
        <v>=IF(E141&gt;30000,E141*0.1,0)</v>
      </c>
    </row>
    <row r="142" spans="1:8">
      <c r="A142" s="25" t="s">
        <v>110</v>
      </c>
      <c r="B142" s="25" t="s">
        <v>91</v>
      </c>
      <c r="C142" s="25">
        <v>73</v>
      </c>
      <c r="D142" s="25">
        <v>1185</v>
      </c>
      <c r="E142" s="25">
        <f t="shared" si="9"/>
        <v>86505</v>
      </c>
      <c r="F142" s="25">
        <f t="shared" si="10"/>
        <v>8650.5</v>
      </c>
      <c r="G142" s="25">
        <f t="shared" si="11"/>
        <v>8650.5</v>
      </c>
      <c r="H142" s="25" t="str">
        <f t="shared" ca="1" si="12"/>
        <v>=IF(E142&gt;30000,E142*0.1,0)</v>
      </c>
    </row>
    <row r="143" spans="1:8">
      <c r="A143" s="25" t="s">
        <v>99</v>
      </c>
      <c r="B143" s="25" t="s">
        <v>92</v>
      </c>
      <c r="C143" s="25">
        <v>39</v>
      </c>
      <c r="D143" s="25">
        <v>1346</v>
      </c>
      <c r="E143" s="25">
        <f t="shared" si="9"/>
        <v>52494</v>
      </c>
      <c r="F143" s="25">
        <f t="shared" si="10"/>
        <v>5249.4000000000005</v>
      </c>
      <c r="G143" s="25">
        <f t="shared" si="11"/>
        <v>5249.4000000000005</v>
      </c>
      <c r="H143" s="25" t="str">
        <f t="shared" ca="1" si="12"/>
        <v>=IF(E143&gt;30000,E143*0.1,0)</v>
      </c>
    </row>
    <row r="144" spans="1:8">
      <c r="A144" s="25" t="s">
        <v>104</v>
      </c>
      <c r="B144" s="25" t="s">
        <v>100</v>
      </c>
      <c r="C144" s="25">
        <v>87</v>
      </c>
      <c r="D144" s="25">
        <v>1121</v>
      </c>
      <c r="E144" s="25">
        <f t="shared" si="9"/>
        <v>97527</v>
      </c>
      <c r="F144" s="25">
        <f t="shared" si="10"/>
        <v>9752.7000000000007</v>
      </c>
      <c r="G144" s="25">
        <f t="shared" si="11"/>
        <v>9752.7000000000007</v>
      </c>
      <c r="H144" s="25" t="str">
        <f t="shared" ca="1" si="12"/>
        <v>=IF(E144&gt;30000,E144*0.1,0)</v>
      </c>
    </row>
    <row r="145" spans="1:8">
      <c r="A145" s="25" t="s">
        <v>109</v>
      </c>
      <c r="B145" s="25" t="s">
        <v>97</v>
      </c>
      <c r="C145" s="25">
        <v>7</v>
      </c>
      <c r="D145" s="25">
        <v>1428</v>
      </c>
      <c r="E145" s="25">
        <f t="shared" si="9"/>
        <v>9996</v>
      </c>
      <c r="F145" s="25">
        <f t="shared" si="10"/>
        <v>0</v>
      </c>
      <c r="G145" s="25">
        <f t="shared" si="11"/>
        <v>0</v>
      </c>
      <c r="H145" s="25" t="str">
        <f t="shared" ca="1" si="12"/>
        <v>=IF(E145&gt;30000,E145*0.1,0)</v>
      </c>
    </row>
    <row r="146" spans="1:8">
      <c r="A146" s="25" t="s">
        <v>109</v>
      </c>
      <c r="B146" s="25" t="s">
        <v>92</v>
      </c>
      <c r="C146" s="25">
        <v>19</v>
      </c>
      <c r="D146" s="25">
        <v>1192</v>
      </c>
      <c r="E146" s="25">
        <f t="shared" si="9"/>
        <v>22648</v>
      </c>
      <c r="F146" s="25">
        <f t="shared" si="10"/>
        <v>2264.8000000000002</v>
      </c>
      <c r="G146" s="25">
        <f t="shared" si="11"/>
        <v>0</v>
      </c>
      <c r="H146" s="25" t="str">
        <f t="shared" ca="1" si="12"/>
        <v>=IF(E146&gt;30000,E146*0.1,0)</v>
      </c>
    </row>
    <row r="147" spans="1:8">
      <c r="A147" s="25" t="s">
        <v>99</v>
      </c>
      <c r="B147" s="25" t="s">
        <v>100</v>
      </c>
      <c r="C147" s="25">
        <v>100</v>
      </c>
      <c r="D147" s="25">
        <v>1320</v>
      </c>
      <c r="E147" s="25">
        <f t="shared" si="9"/>
        <v>132000</v>
      </c>
      <c r="F147" s="25">
        <f t="shared" si="10"/>
        <v>13200</v>
      </c>
      <c r="G147" s="25">
        <f t="shared" si="11"/>
        <v>13200</v>
      </c>
      <c r="H147" s="25" t="str">
        <f t="shared" ca="1" si="12"/>
        <v>=IF(E147&gt;30000,E147*0.1,0)</v>
      </c>
    </row>
    <row r="148" spans="1:8">
      <c r="A148" s="25" t="s">
        <v>90</v>
      </c>
      <c r="B148" s="25" t="s">
        <v>105</v>
      </c>
      <c r="C148" s="25">
        <v>38</v>
      </c>
      <c r="D148" s="25">
        <v>1191</v>
      </c>
      <c r="E148" s="25">
        <f t="shared" si="9"/>
        <v>45258</v>
      </c>
      <c r="F148" s="25">
        <f t="shared" si="10"/>
        <v>4525.8</v>
      </c>
      <c r="G148" s="25">
        <f t="shared" si="11"/>
        <v>4525.8</v>
      </c>
      <c r="H148" s="25" t="str">
        <f t="shared" ca="1" si="12"/>
        <v>=IF(E148&gt;30000,E148*0.1,0)</v>
      </c>
    </row>
    <row r="149" spans="1:8">
      <c r="A149" s="25" t="s">
        <v>99</v>
      </c>
      <c r="B149" s="25" t="s">
        <v>105</v>
      </c>
      <c r="C149" s="25">
        <v>61</v>
      </c>
      <c r="D149" s="25">
        <v>1468</v>
      </c>
      <c r="E149" s="25">
        <f t="shared" si="9"/>
        <v>89548</v>
      </c>
      <c r="F149" s="25">
        <f t="shared" si="10"/>
        <v>8954.8000000000011</v>
      </c>
      <c r="G149" s="25">
        <f t="shared" si="11"/>
        <v>8954.8000000000011</v>
      </c>
      <c r="H149" s="25" t="str">
        <f t="shared" ca="1" si="12"/>
        <v>=IF(E149&gt;30000,E149*0.1,0)</v>
      </c>
    </row>
    <row r="150" spans="1:8">
      <c r="A150" s="25" t="s">
        <v>96</v>
      </c>
      <c r="B150" s="25" t="s">
        <v>100</v>
      </c>
      <c r="C150" s="25">
        <v>64</v>
      </c>
      <c r="D150" s="25">
        <v>1159</v>
      </c>
      <c r="E150" s="25">
        <f t="shared" si="9"/>
        <v>74176</v>
      </c>
      <c r="F150" s="25">
        <f t="shared" si="10"/>
        <v>7417.6</v>
      </c>
      <c r="G150" s="25">
        <f t="shared" si="11"/>
        <v>7417.6</v>
      </c>
      <c r="H150" s="25" t="str">
        <f t="shared" ca="1" si="12"/>
        <v>=IF(E150&gt;30000,E150*0.1,0)</v>
      </c>
    </row>
    <row r="151" spans="1:8">
      <c r="A151" s="25" t="s">
        <v>110</v>
      </c>
      <c r="B151" s="25" t="s">
        <v>107</v>
      </c>
      <c r="C151" s="25">
        <v>15</v>
      </c>
      <c r="D151" s="25">
        <v>1297</v>
      </c>
      <c r="E151" s="25">
        <f t="shared" si="9"/>
        <v>19455</v>
      </c>
      <c r="F151" s="25">
        <f t="shared" si="10"/>
        <v>0</v>
      </c>
      <c r="G151" s="25">
        <f t="shared" si="11"/>
        <v>0</v>
      </c>
      <c r="H151" s="25" t="str">
        <f t="shared" ca="1" si="12"/>
        <v>=IF(E151&gt;30000,E151*0.1,0)</v>
      </c>
    </row>
    <row r="152" spans="1:8">
      <c r="A152" s="25" t="s">
        <v>96</v>
      </c>
      <c r="B152" s="25" t="s">
        <v>105</v>
      </c>
      <c r="C152" s="25">
        <v>97</v>
      </c>
      <c r="D152" s="25">
        <v>1490</v>
      </c>
      <c r="E152" s="25">
        <f t="shared" si="9"/>
        <v>144530</v>
      </c>
      <c r="F152" s="25">
        <f t="shared" si="10"/>
        <v>14453</v>
      </c>
      <c r="G152" s="25">
        <f t="shared" si="11"/>
        <v>14453</v>
      </c>
      <c r="H152" s="25" t="str">
        <f t="shared" ca="1" si="12"/>
        <v>=IF(E152&gt;30000,E152*0.1,0)</v>
      </c>
    </row>
    <row r="153" spans="1:8">
      <c r="A153" s="25" t="s">
        <v>104</v>
      </c>
      <c r="B153" s="25" t="s">
        <v>105</v>
      </c>
      <c r="C153" s="25">
        <v>26</v>
      </c>
      <c r="D153" s="25">
        <v>1371</v>
      </c>
      <c r="E153" s="25">
        <f t="shared" si="9"/>
        <v>35646</v>
      </c>
      <c r="F153" s="25">
        <f t="shared" si="10"/>
        <v>3564.6000000000004</v>
      </c>
      <c r="G153" s="25">
        <f t="shared" si="11"/>
        <v>3564.6000000000004</v>
      </c>
      <c r="H153" s="25" t="str">
        <f t="shared" ca="1" si="12"/>
        <v>=IF(E153&gt;30000,E153*0.1,0)</v>
      </c>
    </row>
    <row r="154" spans="1:8">
      <c r="A154" s="25" t="s">
        <v>99</v>
      </c>
      <c r="B154" s="25" t="s">
        <v>97</v>
      </c>
      <c r="C154" s="25">
        <v>70</v>
      </c>
      <c r="D154" s="25">
        <v>1050</v>
      </c>
      <c r="E154" s="25">
        <f t="shared" si="9"/>
        <v>73500</v>
      </c>
      <c r="F154" s="25">
        <f t="shared" si="10"/>
        <v>7350</v>
      </c>
      <c r="G154" s="25">
        <f t="shared" si="11"/>
        <v>7350</v>
      </c>
      <c r="H154" s="25" t="str">
        <f t="shared" ca="1" si="12"/>
        <v>=IF(E154&gt;30000,E154*0.1,0)</v>
      </c>
    </row>
    <row r="155" spans="1:8">
      <c r="A155" s="25" t="s">
        <v>104</v>
      </c>
      <c r="B155" s="25" t="s">
        <v>107</v>
      </c>
      <c r="C155" s="25">
        <v>42</v>
      </c>
      <c r="D155" s="25">
        <v>1205</v>
      </c>
      <c r="E155" s="25">
        <f t="shared" si="9"/>
        <v>50610</v>
      </c>
      <c r="F155" s="25">
        <f t="shared" si="10"/>
        <v>5061</v>
      </c>
      <c r="G155" s="25">
        <f t="shared" si="11"/>
        <v>5061</v>
      </c>
      <c r="H155" s="25" t="str">
        <f t="shared" ca="1" si="12"/>
        <v>=IF(E155&gt;30000,E155*0.1,0)</v>
      </c>
    </row>
    <row r="156" spans="1:8">
      <c r="A156" s="25" t="s">
        <v>96</v>
      </c>
      <c r="B156" s="25" t="s">
        <v>97</v>
      </c>
      <c r="C156" s="25">
        <v>80</v>
      </c>
      <c r="D156" s="25">
        <v>1251</v>
      </c>
      <c r="E156" s="25">
        <f t="shared" si="9"/>
        <v>100080</v>
      </c>
      <c r="F156" s="25">
        <f t="shared" si="10"/>
        <v>10008</v>
      </c>
      <c r="G156" s="25">
        <f t="shared" si="11"/>
        <v>10008</v>
      </c>
      <c r="H156" s="25" t="str">
        <f t="shared" ca="1" si="12"/>
        <v>=IF(E156&gt;30000,E156*0.1,0)</v>
      </c>
    </row>
    <row r="157" spans="1:8">
      <c r="A157" s="25" t="s">
        <v>104</v>
      </c>
      <c r="B157" s="25" t="s">
        <v>92</v>
      </c>
      <c r="C157" s="25">
        <v>2</v>
      </c>
      <c r="D157" s="25">
        <v>1373</v>
      </c>
      <c r="E157" s="25">
        <f t="shared" si="9"/>
        <v>2746</v>
      </c>
      <c r="F157" s="25">
        <f t="shared" si="10"/>
        <v>0</v>
      </c>
      <c r="G157" s="25">
        <f t="shared" si="11"/>
        <v>0</v>
      </c>
      <c r="H157" s="25" t="str">
        <f t="shared" ca="1" si="12"/>
        <v>=IF(E157&gt;30000,E157*0.1,0)</v>
      </c>
    </row>
    <row r="158" spans="1:8">
      <c r="A158" s="25" t="s">
        <v>109</v>
      </c>
      <c r="B158" s="25" t="s">
        <v>91</v>
      </c>
      <c r="C158" s="25">
        <v>80</v>
      </c>
      <c r="D158" s="25">
        <v>1445</v>
      </c>
      <c r="E158" s="25">
        <f t="shared" si="9"/>
        <v>115600</v>
      </c>
      <c r="F158" s="25">
        <f t="shared" si="10"/>
        <v>11560</v>
      </c>
      <c r="G158" s="25">
        <f t="shared" si="11"/>
        <v>11560</v>
      </c>
      <c r="H158" s="25" t="str">
        <f t="shared" ca="1" si="12"/>
        <v>=IF(E158&gt;30000,E158*0.1,0)</v>
      </c>
    </row>
    <row r="159" spans="1:8">
      <c r="A159" s="25" t="s">
        <v>110</v>
      </c>
      <c r="B159" s="25" t="s">
        <v>100</v>
      </c>
      <c r="C159" s="25">
        <v>73</v>
      </c>
      <c r="D159" s="25">
        <v>1237</v>
      </c>
      <c r="E159" s="25">
        <f t="shared" si="9"/>
        <v>90301</v>
      </c>
      <c r="F159" s="25">
        <f t="shared" si="10"/>
        <v>9030.1</v>
      </c>
      <c r="G159" s="25">
        <f t="shared" si="11"/>
        <v>9030.1</v>
      </c>
      <c r="H159" s="25" t="str">
        <f t="shared" ca="1" si="12"/>
        <v>=IF(E159&gt;30000,E159*0.1,0)</v>
      </c>
    </row>
    <row r="160" spans="1:8">
      <c r="A160" s="25" t="s">
        <v>99</v>
      </c>
      <c r="B160" s="25" t="s">
        <v>91</v>
      </c>
      <c r="C160" s="25">
        <v>22</v>
      </c>
      <c r="D160" s="25">
        <v>1369</v>
      </c>
      <c r="E160" s="25">
        <f t="shared" si="9"/>
        <v>30118</v>
      </c>
      <c r="F160" s="25">
        <f t="shared" si="10"/>
        <v>3011.8</v>
      </c>
      <c r="G160" s="25">
        <f t="shared" si="11"/>
        <v>3011.8</v>
      </c>
      <c r="H160" s="25" t="str">
        <f t="shared" ca="1" si="12"/>
        <v>=IF(E160&gt;30000,E160*0.1,0)</v>
      </c>
    </row>
    <row r="161" spans="1:8">
      <c r="A161" s="25" t="s">
        <v>96</v>
      </c>
      <c r="B161" s="25" t="s">
        <v>92</v>
      </c>
      <c r="C161" s="25">
        <v>52</v>
      </c>
      <c r="D161" s="25">
        <v>1366</v>
      </c>
      <c r="E161" s="25">
        <f t="shared" si="9"/>
        <v>71032</v>
      </c>
      <c r="F161" s="25">
        <f t="shared" si="10"/>
        <v>7103.2000000000007</v>
      </c>
      <c r="G161" s="25">
        <f t="shared" si="11"/>
        <v>7103.2000000000007</v>
      </c>
      <c r="H161" s="25" t="str">
        <f t="shared" ca="1" si="12"/>
        <v>=IF(E161&gt;30000,E161*0.1,0)</v>
      </c>
    </row>
    <row r="162" spans="1:8">
      <c r="A162" s="25" t="s">
        <v>90</v>
      </c>
      <c r="B162" s="25" t="s">
        <v>105</v>
      </c>
      <c r="C162" s="25">
        <v>83</v>
      </c>
      <c r="D162" s="25">
        <v>1372</v>
      </c>
      <c r="E162" s="25">
        <f t="shared" si="9"/>
        <v>113876</v>
      </c>
      <c r="F162" s="25">
        <f t="shared" si="10"/>
        <v>11387.6</v>
      </c>
      <c r="G162" s="25">
        <f t="shared" si="11"/>
        <v>11387.6</v>
      </c>
      <c r="H162" s="25" t="str">
        <f t="shared" ca="1" si="12"/>
        <v>=IF(E162&gt;30000,E162*0.1,0)</v>
      </c>
    </row>
    <row r="163" spans="1:8">
      <c r="A163" s="25" t="s">
        <v>96</v>
      </c>
      <c r="B163" s="25" t="s">
        <v>94</v>
      </c>
      <c r="C163" s="25">
        <v>17</v>
      </c>
      <c r="D163" s="25">
        <v>1312</v>
      </c>
      <c r="E163" s="25">
        <f t="shared" si="9"/>
        <v>22304</v>
      </c>
      <c r="F163" s="25">
        <f t="shared" si="10"/>
        <v>2230.4</v>
      </c>
      <c r="G163" s="25">
        <f t="shared" si="11"/>
        <v>0</v>
      </c>
      <c r="H163" s="25" t="str">
        <f t="shared" ca="1" si="12"/>
        <v>=IF(E163&gt;30000,E163*0.1,0)</v>
      </c>
    </row>
    <row r="164" spans="1:8">
      <c r="A164" s="25" t="s">
        <v>90</v>
      </c>
      <c r="B164" s="25" t="s">
        <v>92</v>
      </c>
      <c r="C164" s="25">
        <v>41</v>
      </c>
      <c r="D164" s="25">
        <v>1192</v>
      </c>
      <c r="E164" s="25">
        <f t="shared" si="9"/>
        <v>48872</v>
      </c>
      <c r="F164" s="25">
        <f t="shared" si="10"/>
        <v>4887.2</v>
      </c>
      <c r="G164" s="25">
        <f t="shared" si="11"/>
        <v>4887.2</v>
      </c>
      <c r="H164" s="25" t="str">
        <f t="shared" ca="1" si="12"/>
        <v>=IF(E164&gt;30000,E164*0.1,0)</v>
      </c>
    </row>
    <row r="165" spans="1:8">
      <c r="A165" s="25" t="s">
        <v>109</v>
      </c>
      <c r="B165" s="25" t="s">
        <v>94</v>
      </c>
      <c r="C165" s="25">
        <v>98</v>
      </c>
      <c r="D165" s="25">
        <v>1496</v>
      </c>
      <c r="E165" s="25">
        <f t="shared" si="9"/>
        <v>146608</v>
      </c>
      <c r="F165" s="25">
        <f t="shared" si="10"/>
        <v>14660.800000000001</v>
      </c>
      <c r="G165" s="25">
        <f t="shared" si="11"/>
        <v>14660.800000000001</v>
      </c>
      <c r="H165" s="25" t="str">
        <f t="shared" ca="1" si="12"/>
        <v>=IF(E165&gt;30000,E165*0.1,0)</v>
      </c>
    </row>
    <row r="166" spans="1:8">
      <c r="A166" s="25" t="s">
        <v>110</v>
      </c>
      <c r="B166" s="25" t="s">
        <v>92</v>
      </c>
      <c r="C166" s="25">
        <v>7</v>
      </c>
      <c r="D166" s="25">
        <v>1055</v>
      </c>
      <c r="E166" s="25">
        <f t="shared" si="9"/>
        <v>7385</v>
      </c>
      <c r="F166" s="25">
        <f t="shared" si="10"/>
        <v>0</v>
      </c>
      <c r="G166" s="25">
        <f t="shared" si="11"/>
        <v>0</v>
      </c>
      <c r="H166" s="25" t="str">
        <f t="shared" ca="1" si="12"/>
        <v>=IF(E166&gt;30000,E166*0.1,0)</v>
      </c>
    </row>
    <row r="167" spans="1:8">
      <c r="A167" s="25" t="s">
        <v>110</v>
      </c>
      <c r="B167" s="25" t="s">
        <v>97</v>
      </c>
      <c r="C167" s="25">
        <v>25</v>
      </c>
      <c r="D167" s="25">
        <v>1038</v>
      </c>
      <c r="E167" s="25">
        <f t="shared" si="9"/>
        <v>25950</v>
      </c>
      <c r="F167" s="25">
        <f t="shared" si="10"/>
        <v>2595</v>
      </c>
      <c r="G167" s="25">
        <f t="shared" si="11"/>
        <v>0</v>
      </c>
      <c r="H167" s="25" t="str">
        <f t="shared" ca="1" si="12"/>
        <v>=IF(E167&gt;30000,E167*0.1,0)</v>
      </c>
    </row>
    <row r="168" spans="1:8">
      <c r="A168" s="25" t="s">
        <v>109</v>
      </c>
      <c r="B168" s="25" t="s">
        <v>97</v>
      </c>
      <c r="C168" s="25">
        <v>55</v>
      </c>
      <c r="D168" s="25">
        <v>1433</v>
      </c>
      <c r="E168" s="25">
        <f t="shared" si="9"/>
        <v>78815</v>
      </c>
      <c r="F168" s="25">
        <f t="shared" si="10"/>
        <v>7881.5</v>
      </c>
      <c r="G168" s="25">
        <f t="shared" si="11"/>
        <v>7881.5</v>
      </c>
      <c r="H168" s="25" t="str">
        <f t="shared" ca="1" si="12"/>
        <v>=IF(E168&gt;30000,E168*0.1,0)</v>
      </c>
    </row>
    <row r="169" spans="1:8">
      <c r="A169" s="25" t="s">
        <v>104</v>
      </c>
      <c r="B169" s="25" t="s">
        <v>94</v>
      </c>
      <c r="C169" s="25">
        <v>92</v>
      </c>
      <c r="D169" s="25">
        <v>1212</v>
      </c>
      <c r="E169" s="25">
        <f t="shared" si="9"/>
        <v>111504</v>
      </c>
      <c r="F169" s="25">
        <f t="shared" si="10"/>
        <v>11150.400000000001</v>
      </c>
      <c r="G169" s="25">
        <f t="shared" si="11"/>
        <v>11150.400000000001</v>
      </c>
      <c r="H169" s="25" t="str">
        <f t="shared" ca="1" si="12"/>
        <v>=IF(E169&gt;30000,E169*0.1,0)</v>
      </c>
    </row>
    <row r="170" spans="1:8">
      <c r="A170" s="25" t="s">
        <v>90</v>
      </c>
      <c r="B170" s="25" t="s">
        <v>100</v>
      </c>
      <c r="C170" s="25">
        <v>44</v>
      </c>
      <c r="D170" s="25">
        <v>1311</v>
      </c>
      <c r="E170" s="25">
        <f t="shared" si="9"/>
        <v>57684</v>
      </c>
      <c r="F170" s="25">
        <f t="shared" si="10"/>
        <v>5768.4000000000005</v>
      </c>
      <c r="G170" s="25">
        <f t="shared" si="11"/>
        <v>5768.4000000000005</v>
      </c>
      <c r="H170" s="25" t="str">
        <f t="shared" ca="1" si="12"/>
        <v>=IF(E170&gt;30000,E170*0.1,0)</v>
      </c>
    </row>
    <row r="171" spans="1:8">
      <c r="A171" s="25" t="s">
        <v>109</v>
      </c>
      <c r="B171" s="25" t="s">
        <v>91</v>
      </c>
      <c r="C171" s="25">
        <v>11</v>
      </c>
      <c r="D171" s="25">
        <v>1362</v>
      </c>
      <c r="E171" s="25">
        <f t="shared" si="9"/>
        <v>14982</v>
      </c>
      <c r="F171" s="25">
        <f t="shared" si="10"/>
        <v>0</v>
      </c>
      <c r="G171" s="25">
        <f t="shared" si="11"/>
        <v>0</v>
      </c>
      <c r="H171" s="25" t="str">
        <f t="shared" ca="1" si="12"/>
        <v>=IF(E171&gt;30000,E171*0.1,0)</v>
      </c>
    </row>
    <row r="172" spans="1:8">
      <c r="A172" s="25" t="s">
        <v>104</v>
      </c>
      <c r="B172" s="25" t="s">
        <v>92</v>
      </c>
      <c r="C172" s="25">
        <v>91</v>
      </c>
      <c r="D172" s="25">
        <v>1324</v>
      </c>
      <c r="E172" s="25">
        <f t="shared" si="9"/>
        <v>120484</v>
      </c>
      <c r="F172" s="25">
        <f t="shared" si="10"/>
        <v>12048.400000000001</v>
      </c>
      <c r="G172" s="25">
        <f t="shared" si="11"/>
        <v>12048.400000000001</v>
      </c>
      <c r="H172" s="25" t="str">
        <f t="shared" ca="1" si="12"/>
        <v>=IF(E172&gt;30000,E172*0.1,0)</v>
      </c>
    </row>
    <row r="173" spans="1:8">
      <c r="A173" s="25" t="s">
        <v>104</v>
      </c>
      <c r="B173" s="25" t="s">
        <v>105</v>
      </c>
      <c r="C173" s="25">
        <v>24</v>
      </c>
      <c r="D173" s="25">
        <v>1328</v>
      </c>
      <c r="E173" s="25">
        <f t="shared" si="9"/>
        <v>31872</v>
      </c>
      <c r="F173" s="25">
        <f t="shared" si="10"/>
        <v>3187.2000000000003</v>
      </c>
      <c r="G173" s="25">
        <f t="shared" si="11"/>
        <v>3187.2000000000003</v>
      </c>
      <c r="H173" s="25" t="str">
        <f t="shared" ca="1" si="12"/>
        <v>=IF(E173&gt;30000,E173*0.1,0)</v>
      </c>
    </row>
    <row r="174" spans="1:8">
      <c r="A174" s="25" t="s">
        <v>90</v>
      </c>
      <c r="B174" s="25" t="s">
        <v>92</v>
      </c>
      <c r="C174" s="25">
        <v>4</v>
      </c>
      <c r="D174" s="25">
        <v>1425</v>
      </c>
      <c r="E174" s="25">
        <f t="shared" si="9"/>
        <v>5700</v>
      </c>
      <c r="F174" s="25">
        <f t="shared" si="10"/>
        <v>0</v>
      </c>
      <c r="G174" s="25">
        <f t="shared" si="11"/>
        <v>0</v>
      </c>
      <c r="H174" s="25" t="str">
        <f t="shared" ca="1" si="12"/>
        <v>=IF(E174&gt;30000,E174*0.1,0)</v>
      </c>
    </row>
    <row r="175" spans="1:8">
      <c r="A175" s="25" t="s">
        <v>104</v>
      </c>
      <c r="B175" s="25" t="s">
        <v>105</v>
      </c>
      <c r="C175" s="25">
        <v>81</v>
      </c>
      <c r="D175" s="25">
        <v>1422</v>
      </c>
      <c r="E175" s="25">
        <f t="shared" si="9"/>
        <v>115182</v>
      </c>
      <c r="F175" s="25">
        <f t="shared" si="10"/>
        <v>11518.2</v>
      </c>
      <c r="G175" s="25">
        <f t="shared" si="11"/>
        <v>11518.2</v>
      </c>
      <c r="H175" s="25" t="str">
        <f t="shared" ca="1" si="12"/>
        <v>=IF(E175&gt;30000,E175*0.1,0)</v>
      </c>
    </row>
    <row r="176" spans="1:8">
      <c r="A176" s="25" t="s">
        <v>104</v>
      </c>
      <c r="B176" s="25" t="s">
        <v>94</v>
      </c>
      <c r="C176" s="25">
        <v>15</v>
      </c>
      <c r="D176" s="25">
        <v>1022</v>
      </c>
      <c r="E176" s="25">
        <f t="shared" si="9"/>
        <v>15330</v>
      </c>
      <c r="F176" s="25">
        <f t="shared" si="10"/>
        <v>0</v>
      </c>
      <c r="G176" s="25">
        <f t="shared" si="11"/>
        <v>0</v>
      </c>
      <c r="H176" s="25" t="str">
        <f t="shared" ca="1" si="12"/>
        <v>=IF(E176&gt;30000,E176*0.1,0)</v>
      </c>
    </row>
    <row r="177" spans="1:8">
      <c r="A177" s="25" t="s">
        <v>110</v>
      </c>
      <c r="B177" s="25" t="s">
        <v>94</v>
      </c>
      <c r="C177" s="25">
        <v>12</v>
      </c>
      <c r="D177" s="25">
        <v>1376</v>
      </c>
      <c r="E177" s="25">
        <f t="shared" si="9"/>
        <v>16512</v>
      </c>
      <c r="F177" s="25">
        <f t="shared" si="10"/>
        <v>0</v>
      </c>
      <c r="G177" s="25">
        <f t="shared" si="11"/>
        <v>0</v>
      </c>
      <c r="H177" s="25" t="str">
        <f t="shared" ca="1" si="12"/>
        <v>=IF(E177&gt;30000,E177*0.1,0)</v>
      </c>
    </row>
    <row r="178" spans="1:8">
      <c r="A178" s="25" t="s">
        <v>96</v>
      </c>
      <c r="B178" s="25" t="s">
        <v>91</v>
      </c>
      <c r="C178" s="25">
        <v>25</v>
      </c>
      <c r="D178" s="25">
        <v>1110</v>
      </c>
      <c r="E178" s="25">
        <f t="shared" si="9"/>
        <v>27750</v>
      </c>
      <c r="F178" s="25">
        <f t="shared" si="10"/>
        <v>2775</v>
      </c>
      <c r="G178" s="25">
        <f t="shared" si="11"/>
        <v>0</v>
      </c>
      <c r="H178" s="25" t="str">
        <f t="shared" ca="1" si="12"/>
        <v>=IF(E178&gt;30000,E178*0.1,0)</v>
      </c>
    </row>
    <row r="179" spans="1:8">
      <c r="A179" s="25" t="s">
        <v>99</v>
      </c>
      <c r="B179" s="25" t="s">
        <v>97</v>
      </c>
      <c r="C179" s="25">
        <v>62</v>
      </c>
      <c r="D179" s="25">
        <v>1200</v>
      </c>
      <c r="E179" s="25">
        <f t="shared" si="9"/>
        <v>74400</v>
      </c>
      <c r="F179" s="25">
        <f t="shared" si="10"/>
        <v>7440</v>
      </c>
      <c r="G179" s="25">
        <f t="shared" si="11"/>
        <v>7440</v>
      </c>
      <c r="H179" s="25" t="str">
        <f t="shared" ca="1" si="12"/>
        <v>=IF(E179&gt;30000,E179*0.1,0)</v>
      </c>
    </row>
    <row r="180" spans="1:8">
      <c r="A180" s="25" t="s">
        <v>99</v>
      </c>
      <c r="B180" s="25" t="s">
        <v>105</v>
      </c>
      <c r="C180" s="25">
        <v>2</v>
      </c>
      <c r="D180" s="25">
        <v>1431</v>
      </c>
      <c r="E180" s="25">
        <f t="shared" si="9"/>
        <v>2862</v>
      </c>
      <c r="F180" s="25">
        <f t="shared" si="10"/>
        <v>0</v>
      </c>
      <c r="G180" s="25">
        <f t="shared" si="11"/>
        <v>0</v>
      </c>
      <c r="H180" s="25" t="str">
        <f t="shared" ca="1" si="12"/>
        <v>=IF(E180&gt;30000,E180*0.1,0)</v>
      </c>
    </row>
    <row r="181" spans="1:8">
      <c r="A181" s="25" t="s">
        <v>109</v>
      </c>
      <c r="B181" s="25" t="s">
        <v>91</v>
      </c>
      <c r="C181" s="25">
        <v>96</v>
      </c>
      <c r="D181" s="25">
        <v>1032</v>
      </c>
      <c r="E181" s="25">
        <f t="shared" si="9"/>
        <v>99072</v>
      </c>
      <c r="F181" s="25">
        <f t="shared" si="10"/>
        <v>9907.2000000000007</v>
      </c>
      <c r="G181" s="25">
        <f t="shared" si="11"/>
        <v>9907.2000000000007</v>
      </c>
      <c r="H181" s="25" t="str">
        <f t="shared" ca="1" si="12"/>
        <v>=IF(E181&gt;30000,E181*0.1,0)</v>
      </c>
    </row>
    <row r="182" spans="1:8">
      <c r="A182" s="25" t="s">
        <v>96</v>
      </c>
      <c r="B182" s="25" t="s">
        <v>92</v>
      </c>
      <c r="C182" s="25">
        <v>39</v>
      </c>
      <c r="D182" s="25">
        <v>1397</v>
      </c>
      <c r="E182" s="25">
        <f t="shared" si="9"/>
        <v>54483</v>
      </c>
      <c r="F182" s="25">
        <f t="shared" si="10"/>
        <v>5448.3</v>
      </c>
      <c r="G182" s="25">
        <f t="shared" si="11"/>
        <v>5448.3</v>
      </c>
      <c r="H182" s="25" t="str">
        <f t="shared" ca="1" si="12"/>
        <v>=IF(E182&gt;30000,E182*0.1,0)</v>
      </c>
    </row>
    <row r="183" spans="1:8">
      <c r="A183" s="25" t="s">
        <v>110</v>
      </c>
      <c r="B183" s="25" t="s">
        <v>97</v>
      </c>
      <c r="C183" s="25">
        <v>99</v>
      </c>
      <c r="D183" s="25">
        <v>1381</v>
      </c>
      <c r="E183" s="25">
        <f t="shared" si="9"/>
        <v>136719</v>
      </c>
      <c r="F183" s="25">
        <f t="shared" si="10"/>
        <v>13671.900000000001</v>
      </c>
      <c r="G183" s="25">
        <f t="shared" si="11"/>
        <v>13671.900000000001</v>
      </c>
      <c r="H183" s="25" t="str">
        <f t="shared" ca="1" si="12"/>
        <v>=IF(E183&gt;30000,E183*0.1,0)</v>
      </c>
    </row>
    <row r="184" spans="1:8">
      <c r="A184" s="25" t="s">
        <v>99</v>
      </c>
      <c r="B184" s="25" t="s">
        <v>100</v>
      </c>
      <c r="C184" s="25">
        <v>81</v>
      </c>
      <c r="D184" s="25">
        <v>1024</v>
      </c>
      <c r="E184" s="25">
        <f t="shared" si="9"/>
        <v>82944</v>
      </c>
      <c r="F184" s="25">
        <f t="shared" si="10"/>
        <v>8294.4</v>
      </c>
      <c r="G184" s="25">
        <f t="shared" si="11"/>
        <v>8294.4</v>
      </c>
      <c r="H184" s="25" t="str">
        <f t="shared" ca="1" si="12"/>
        <v>=IF(E184&gt;30000,E184*0.1,0)</v>
      </c>
    </row>
    <row r="185" spans="1:8">
      <c r="A185" s="25" t="s">
        <v>90</v>
      </c>
      <c r="B185" s="25" t="s">
        <v>94</v>
      </c>
      <c r="C185" s="25">
        <v>57</v>
      </c>
      <c r="D185" s="25">
        <v>1200</v>
      </c>
      <c r="E185" s="25">
        <f t="shared" si="9"/>
        <v>68400</v>
      </c>
      <c r="F185" s="25">
        <f t="shared" si="10"/>
        <v>6840</v>
      </c>
      <c r="G185" s="25">
        <f t="shared" si="11"/>
        <v>6840</v>
      </c>
      <c r="H185" s="25" t="str">
        <f t="shared" ca="1" si="12"/>
        <v>=IF(E185&gt;30000,E185*0.1,0)</v>
      </c>
    </row>
    <row r="186" spans="1:8">
      <c r="A186" s="25" t="s">
        <v>109</v>
      </c>
      <c r="B186" s="25" t="s">
        <v>107</v>
      </c>
      <c r="C186" s="25">
        <v>87</v>
      </c>
      <c r="D186" s="25">
        <v>1042</v>
      </c>
      <c r="E186" s="25">
        <f t="shared" si="9"/>
        <v>90654</v>
      </c>
      <c r="F186" s="25">
        <f t="shared" si="10"/>
        <v>9065.4</v>
      </c>
      <c r="G186" s="25">
        <f t="shared" si="11"/>
        <v>9065.4</v>
      </c>
      <c r="H186" s="25" t="str">
        <f t="shared" ca="1" si="12"/>
        <v>=IF(E186&gt;30000,E186*0.1,0)</v>
      </c>
    </row>
    <row r="187" spans="1:8">
      <c r="A187" s="25" t="s">
        <v>109</v>
      </c>
      <c r="B187" s="25" t="s">
        <v>97</v>
      </c>
      <c r="C187" s="25">
        <v>81</v>
      </c>
      <c r="D187" s="25">
        <v>1183</v>
      </c>
      <c r="E187" s="25">
        <f t="shared" si="9"/>
        <v>95823</v>
      </c>
      <c r="F187" s="25">
        <f t="shared" si="10"/>
        <v>9582.3000000000011</v>
      </c>
      <c r="G187" s="25">
        <f t="shared" si="11"/>
        <v>9582.3000000000011</v>
      </c>
      <c r="H187" s="25" t="str">
        <f t="shared" ca="1" si="12"/>
        <v>=IF(E187&gt;30000,E187*0.1,0)</v>
      </c>
    </row>
    <row r="188" spans="1:8">
      <c r="A188" s="25" t="s">
        <v>110</v>
      </c>
      <c r="B188" s="25" t="s">
        <v>107</v>
      </c>
      <c r="C188" s="25">
        <v>59</v>
      </c>
      <c r="D188" s="25">
        <v>1180</v>
      </c>
      <c r="E188" s="25">
        <f t="shared" si="9"/>
        <v>69620</v>
      </c>
      <c r="F188" s="25">
        <f t="shared" si="10"/>
        <v>6962</v>
      </c>
      <c r="G188" s="25">
        <f t="shared" si="11"/>
        <v>6962</v>
      </c>
      <c r="H188" s="25" t="str">
        <f t="shared" ca="1" si="12"/>
        <v>=IF(E188&gt;30000,E188*0.1,0)</v>
      </c>
    </row>
    <row r="189" spans="1:8">
      <c r="A189" s="25" t="s">
        <v>90</v>
      </c>
      <c r="B189" s="25" t="s">
        <v>92</v>
      </c>
      <c r="C189" s="25">
        <v>8</v>
      </c>
      <c r="D189" s="25">
        <v>1365</v>
      </c>
      <c r="E189" s="25">
        <f t="shared" si="9"/>
        <v>10920</v>
      </c>
      <c r="F189" s="25">
        <f t="shared" si="10"/>
        <v>0</v>
      </c>
      <c r="G189" s="25">
        <f t="shared" si="11"/>
        <v>0</v>
      </c>
      <c r="H189" s="25" t="str">
        <f t="shared" ca="1" si="12"/>
        <v>=IF(E189&gt;30000,E189*0.1,0)</v>
      </c>
    </row>
    <row r="190" spans="1:8">
      <c r="A190" s="25" t="s">
        <v>90</v>
      </c>
      <c r="B190" s="25" t="s">
        <v>107</v>
      </c>
      <c r="C190" s="25">
        <v>23</v>
      </c>
      <c r="D190" s="25">
        <v>1035</v>
      </c>
      <c r="E190" s="25">
        <f t="shared" si="9"/>
        <v>23805</v>
      </c>
      <c r="F190" s="25">
        <f t="shared" si="10"/>
        <v>2380.5</v>
      </c>
      <c r="G190" s="25">
        <f t="shared" si="11"/>
        <v>0</v>
      </c>
      <c r="H190" s="25" t="str">
        <f t="shared" ca="1" si="12"/>
        <v>=IF(E190&gt;30000,E190*0.1,0)</v>
      </c>
    </row>
    <row r="191" spans="1:8">
      <c r="A191" s="25" t="s">
        <v>109</v>
      </c>
      <c r="B191" s="25" t="s">
        <v>100</v>
      </c>
      <c r="C191" s="25">
        <v>88</v>
      </c>
      <c r="D191" s="25">
        <v>1021</v>
      </c>
      <c r="E191" s="25">
        <f t="shared" si="9"/>
        <v>89848</v>
      </c>
      <c r="F191" s="25">
        <f t="shared" si="10"/>
        <v>8984.8000000000011</v>
      </c>
      <c r="G191" s="25">
        <f t="shared" si="11"/>
        <v>8984.8000000000011</v>
      </c>
      <c r="H191" s="25" t="str">
        <f t="shared" ca="1" si="12"/>
        <v>=IF(E191&gt;30000,E191*0.1,0)</v>
      </c>
    </row>
    <row r="192" spans="1:8">
      <c r="A192" s="25" t="s">
        <v>90</v>
      </c>
      <c r="B192" s="25" t="s">
        <v>100</v>
      </c>
      <c r="C192" s="25">
        <v>57</v>
      </c>
      <c r="D192" s="25">
        <v>1053</v>
      </c>
      <c r="E192" s="25">
        <f t="shared" si="9"/>
        <v>60021</v>
      </c>
      <c r="F192" s="25">
        <f t="shared" si="10"/>
        <v>6002.1</v>
      </c>
      <c r="G192" s="25">
        <f t="shared" si="11"/>
        <v>6002.1</v>
      </c>
      <c r="H192" s="25" t="str">
        <f t="shared" ca="1" si="12"/>
        <v>=IF(E192&gt;30000,E192*0.1,0)</v>
      </c>
    </row>
    <row r="193" spans="1:8">
      <c r="A193" s="25" t="s">
        <v>90</v>
      </c>
      <c r="B193" s="25" t="s">
        <v>94</v>
      </c>
      <c r="C193" s="25">
        <v>6</v>
      </c>
      <c r="D193" s="25">
        <v>1254</v>
      </c>
      <c r="E193" s="25">
        <f t="shared" si="9"/>
        <v>7524</v>
      </c>
      <c r="F193" s="25">
        <f t="shared" si="10"/>
        <v>0</v>
      </c>
      <c r="G193" s="25">
        <f t="shared" si="11"/>
        <v>0</v>
      </c>
      <c r="H193" s="25" t="str">
        <f t="shared" ca="1" si="12"/>
        <v>=IF(E193&gt;30000,E193*0.1,0)</v>
      </c>
    </row>
    <row r="194" spans="1:8">
      <c r="A194" s="25" t="s">
        <v>109</v>
      </c>
      <c r="B194" s="25" t="s">
        <v>100</v>
      </c>
      <c r="C194" s="25">
        <v>80</v>
      </c>
      <c r="D194" s="25">
        <v>1459</v>
      </c>
      <c r="E194" s="25">
        <f t="shared" ref="E194:E257" si="13">C194*D194</f>
        <v>116720</v>
      </c>
      <c r="F194" s="25">
        <f t="shared" ref="F194:F257" si="14">IF(E194&gt;=20000,E194*10%,0)</f>
        <v>11672</v>
      </c>
      <c r="G194" s="25">
        <f t="shared" ref="G194:G257" si="15">IF(E194&gt;30000,E194*0.1,0)</f>
        <v>11672</v>
      </c>
      <c r="H194" s="25" t="str">
        <f t="shared" ref="H194:H257" ca="1" si="16">_xlfn.FORMULATEXT(G194)</f>
        <v>=IF(E194&gt;30000,E194*0.1,0)</v>
      </c>
    </row>
    <row r="195" spans="1:8">
      <c r="A195" s="25" t="s">
        <v>109</v>
      </c>
      <c r="B195" s="25" t="s">
        <v>92</v>
      </c>
      <c r="C195" s="25">
        <v>74</v>
      </c>
      <c r="D195" s="25">
        <v>1459</v>
      </c>
      <c r="E195" s="25">
        <f t="shared" si="13"/>
        <v>107966</v>
      </c>
      <c r="F195" s="25">
        <f t="shared" si="14"/>
        <v>10796.6</v>
      </c>
      <c r="G195" s="25">
        <f t="shared" si="15"/>
        <v>10796.6</v>
      </c>
      <c r="H195" s="25" t="str">
        <f t="shared" ca="1" si="16"/>
        <v>=IF(E195&gt;30000,E195*0.1,0)</v>
      </c>
    </row>
    <row r="196" spans="1:8">
      <c r="A196" s="25" t="s">
        <v>110</v>
      </c>
      <c r="B196" s="25" t="s">
        <v>91</v>
      </c>
      <c r="C196" s="25">
        <v>35</v>
      </c>
      <c r="D196" s="25">
        <v>1142</v>
      </c>
      <c r="E196" s="25">
        <f t="shared" si="13"/>
        <v>39970</v>
      </c>
      <c r="F196" s="25">
        <f t="shared" si="14"/>
        <v>3997</v>
      </c>
      <c r="G196" s="25">
        <f t="shared" si="15"/>
        <v>3997</v>
      </c>
      <c r="H196" s="25" t="str">
        <f t="shared" ca="1" si="16"/>
        <v>=IF(E196&gt;30000,E196*0.1,0)</v>
      </c>
    </row>
    <row r="197" spans="1:8">
      <c r="A197" s="25" t="s">
        <v>96</v>
      </c>
      <c r="B197" s="25" t="s">
        <v>100</v>
      </c>
      <c r="C197" s="25">
        <v>26</v>
      </c>
      <c r="D197" s="25">
        <v>1500</v>
      </c>
      <c r="E197" s="25">
        <f t="shared" si="13"/>
        <v>39000</v>
      </c>
      <c r="F197" s="25">
        <f t="shared" si="14"/>
        <v>3900</v>
      </c>
      <c r="G197" s="25">
        <f t="shared" si="15"/>
        <v>3900</v>
      </c>
      <c r="H197" s="25" t="str">
        <f t="shared" ca="1" si="16"/>
        <v>=IF(E197&gt;30000,E197*0.1,0)</v>
      </c>
    </row>
    <row r="198" spans="1:8">
      <c r="A198" s="25" t="s">
        <v>99</v>
      </c>
      <c r="B198" s="25" t="s">
        <v>91</v>
      </c>
      <c r="C198" s="25">
        <v>12</v>
      </c>
      <c r="D198" s="25">
        <v>1266</v>
      </c>
      <c r="E198" s="25">
        <f t="shared" si="13"/>
        <v>15192</v>
      </c>
      <c r="F198" s="25">
        <f t="shared" si="14"/>
        <v>0</v>
      </c>
      <c r="G198" s="25">
        <f t="shared" si="15"/>
        <v>0</v>
      </c>
      <c r="H198" s="25" t="str">
        <f t="shared" ca="1" si="16"/>
        <v>=IF(E198&gt;30000,E198*0.1,0)</v>
      </c>
    </row>
    <row r="199" spans="1:8">
      <c r="A199" s="25" t="s">
        <v>99</v>
      </c>
      <c r="B199" s="25" t="s">
        <v>94</v>
      </c>
      <c r="C199" s="25">
        <v>5</v>
      </c>
      <c r="D199" s="25">
        <v>1043</v>
      </c>
      <c r="E199" s="25">
        <f t="shared" si="13"/>
        <v>5215</v>
      </c>
      <c r="F199" s="25">
        <f t="shared" si="14"/>
        <v>0</v>
      </c>
      <c r="G199" s="25">
        <f t="shared" si="15"/>
        <v>0</v>
      </c>
      <c r="H199" s="25" t="str">
        <f t="shared" ca="1" si="16"/>
        <v>=IF(E199&gt;30000,E199*0.1,0)</v>
      </c>
    </row>
    <row r="200" spans="1:8">
      <c r="A200" s="25" t="s">
        <v>104</v>
      </c>
      <c r="B200" s="25" t="s">
        <v>92</v>
      </c>
      <c r="C200" s="25">
        <v>19</v>
      </c>
      <c r="D200" s="25">
        <v>1001</v>
      </c>
      <c r="E200" s="25">
        <f t="shared" si="13"/>
        <v>19019</v>
      </c>
      <c r="F200" s="25">
        <f t="shared" si="14"/>
        <v>0</v>
      </c>
      <c r="G200" s="25">
        <f t="shared" si="15"/>
        <v>0</v>
      </c>
      <c r="H200" s="25" t="str">
        <f t="shared" ca="1" si="16"/>
        <v>=IF(E200&gt;30000,E200*0.1,0)</v>
      </c>
    </row>
    <row r="201" spans="1:8">
      <c r="A201" s="25" t="s">
        <v>110</v>
      </c>
      <c r="B201" s="25" t="s">
        <v>107</v>
      </c>
      <c r="C201" s="25">
        <v>100</v>
      </c>
      <c r="D201" s="25">
        <v>1181</v>
      </c>
      <c r="E201" s="25">
        <f t="shared" si="13"/>
        <v>118100</v>
      </c>
      <c r="F201" s="25">
        <f t="shared" si="14"/>
        <v>11810</v>
      </c>
      <c r="G201" s="25">
        <f t="shared" si="15"/>
        <v>11810</v>
      </c>
      <c r="H201" s="25" t="str">
        <f t="shared" ca="1" si="16"/>
        <v>=IF(E201&gt;30000,E201*0.1,0)</v>
      </c>
    </row>
    <row r="202" spans="1:8">
      <c r="A202" s="25" t="s">
        <v>90</v>
      </c>
      <c r="B202" s="25" t="s">
        <v>97</v>
      </c>
      <c r="C202" s="25">
        <v>74</v>
      </c>
      <c r="D202" s="25">
        <v>1109</v>
      </c>
      <c r="E202" s="25">
        <f t="shared" si="13"/>
        <v>82066</v>
      </c>
      <c r="F202" s="25">
        <f t="shared" si="14"/>
        <v>8206.6</v>
      </c>
      <c r="G202" s="25">
        <f t="shared" si="15"/>
        <v>8206.6</v>
      </c>
      <c r="H202" s="25" t="str">
        <f t="shared" ca="1" si="16"/>
        <v>=IF(E202&gt;30000,E202*0.1,0)</v>
      </c>
    </row>
    <row r="203" spans="1:8">
      <c r="A203" s="25" t="s">
        <v>99</v>
      </c>
      <c r="B203" s="25" t="s">
        <v>100</v>
      </c>
      <c r="C203" s="25">
        <v>39</v>
      </c>
      <c r="D203" s="25">
        <v>1178</v>
      </c>
      <c r="E203" s="25">
        <f t="shared" si="13"/>
        <v>45942</v>
      </c>
      <c r="F203" s="25">
        <f t="shared" si="14"/>
        <v>4594.2</v>
      </c>
      <c r="G203" s="25">
        <f t="shared" si="15"/>
        <v>4594.2</v>
      </c>
      <c r="H203" s="25" t="str">
        <f t="shared" ca="1" si="16"/>
        <v>=IF(E203&gt;30000,E203*0.1,0)</v>
      </c>
    </row>
    <row r="204" spans="1:8">
      <c r="A204" s="25" t="s">
        <v>109</v>
      </c>
      <c r="B204" s="25" t="s">
        <v>100</v>
      </c>
      <c r="C204" s="25">
        <v>9</v>
      </c>
      <c r="D204" s="25">
        <v>1117</v>
      </c>
      <c r="E204" s="25">
        <f t="shared" si="13"/>
        <v>10053</v>
      </c>
      <c r="F204" s="25">
        <f t="shared" si="14"/>
        <v>0</v>
      </c>
      <c r="G204" s="25">
        <f t="shared" si="15"/>
        <v>0</v>
      </c>
      <c r="H204" s="25" t="str">
        <f t="shared" ca="1" si="16"/>
        <v>=IF(E204&gt;30000,E204*0.1,0)</v>
      </c>
    </row>
    <row r="205" spans="1:8">
      <c r="A205" s="25" t="s">
        <v>96</v>
      </c>
      <c r="B205" s="25" t="s">
        <v>92</v>
      </c>
      <c r="C205" s="25">
        <v>5</v>
      </c>
      <c r="D205" s="25">
        <v>1389</v>
      </c>
      <c r="E205" s="25">
        <f t="shared" si="13"/>
        <v>6945</v>
      </c>
      <c r="F205" s="25">
        <f t="shared" si="14"/>
        <v>0</v>
      </c>
      <c r="G205" s="25">
        <f t="shared" si="15"/>
        <v>0</v>
      </c>
      <c r="H205" s="25" t="str">
        <f t="shared" ca="1" si="16"/>
        <v>=IF(E205&gt;30000,E205*0.1,0)</v>
      </c>
    </row>
    <row r="206" spans="1:8">
      <c r="A206" s="25" t="s">
        <v>110</v>
      </c>
      <c r="B206" s="25" t="s">
        <v>107</v>
      </c>
      <c r="C206" s="25">
        <v>35</v>
      </c>
      <c r="D206" s="25">
        <v>1031</v>
      </c>
      <c r="E206" s="25">
        <f t="shared" si="13"/>
        <v>36085</v>
      </c>
      <c r="F206" s="25">
        <f t="shared" si="14"/>
        <v>3608.5</v>
      </c>
      <c r="G206" s="25">
        <f t="shared" si="15"/>
        <v>3608.5</v>
      </c>
      <c r="H206" s="25" t="str">
        <f t="shared" ca="1" si="16"/>
        <v>=IF(E206&gt;30000,E206*0.1,0)</v>
      </c>
    </row>
    <row r="207" spans="1:8">
      <c r="A207" s="25" t="s">
        <v>96</v>
      </c>
      <c r="B207" s="25" t="s">
        <v>91</v>
      </c>
      <c r="C207" s="25">
        <v>89</v>
      </c>
      <c r="D207" s="25">
        <v>1064</v>
      </c>
      <c r="E207" s="25">
        <f t="shared" si="13"/>
        <v>94696</v>
      </c>
      <c r="F207" s="25">
        <f t="shared" si="14"/>
        <v>9469.6</v>
      </c>
      <c r="G207" s="25">
        <f t="shared" si="15"/>
        <v>9469.6</v>
      </c>
      <c r="H207" s="25" t="str">
        <f t="shared" ca="1" si="16"/>
        <v>=IF(E207&gt;30000,E207*0.1,0)</v>
      </c>
    </row>
    <row r="208" spans="1:8">
      <c r="A208" s="25" t="s">
        <v>96</v>
      </c>
      <c r="B208" s="25" t="s">
        <v>94</v>
      </c>
      <c r="C208" s="25">
        <v>79</v>
      </c>
      <c r="D208" s="25">
        <v>1354</v>
      </c>
      <c r="E208" s="25">
        <f t="shared" si="13"/>
        <v>106966</v>
      </c>
      <c r="F208" s="25">
        <f t="shared" si="14"/>
        <v>10696.6</v>
      </c>
      <c r="G208" s="25">
        <f t="shared" si="15"/>
        <v>10696.6</v>
      </c>
      <c r="H208" s="25" t="str">
        <f t="shared" ca="1" si="16"/>
        <v>=IF(E208&gt;30000,E208*0.1,0)</v>
      </c>
    </row>
    <row r="209" spans="1:8">
      <c r="A209" s="25" t="s">
        <v>110</v>
      </c>
      <c r="B209" s="25" t="s">
        <v>94</v>
      </c>
      <c r="C209" s="25">
        <v>58</v>
      </c>
      <c r="D209" s="25">
        <v>1474</v>
      </c>
      <c r="E209" s="25">
        <f t="shared" si="13"/>
        <v>85492</v>
      </c>
      <c r="F209" s="25">
        <f t="shared" si="14"/>
        <v>8549.2000000000007</v>
      </c>
      <c r="G209" s="25">
        <f t="shared" si="15"/>
        <v>8549.2000000000007</v>
      </c>
      <c r="H209" s="25" t="str">
        <f t="shared" ca="1" si="16"/>
        <v>=IF(E209&gt;30000,E209*0.1,0)</v>
      </c>
    </row>
    <row r="210" spans="1:8">
      <c r="A210" s="25" t="s">
        <v>104</v>
      </c>
      <c r="B210" s="25" t="s">
        <v>107</v>
      </c>
      <c r="C210" s="25">
        <v>91</v>
      </c>
      <c r="D210" s="25">
        <v>1297</v>
      </c>
      <c r="E210" s="25">
        <f t="shared" si="13"/>
        <v>118027</v>
      </c>
      <c r="F210" s="25">
        <f t="shared" si="14"/>
        <v>11802.7</v>
      </c>
      <c r="G210" s="25">
        <f t="shared" si="15"/>
        <v>11802.7</v>
      </c>
      <c r="H210" s="25" t="str">
        <f t="shared" ca="1" si="16"/>
        <v>=IF(E210&gt;30000,E210*0.1,0)</v>
      </c>
    </row>
    <row r="211" spans="1:8">
      <c r="A211" s="25" t="s">
        <v>99</v>
      </c>
      <c r="B211" s="25" t="s">
        <v>100</v>
      </c>
      <c r="C211" s="25">
        <v>23</v>
      </c>
      <c r="D211" s="25">
        <v>1309</v>
      </c>
      <c r="E211" s="25">
        <f t="shared" si="13"/>
        <v>30107</v>
      </c>
      <c r="F211" s="25">
        <f t="shared" si="14"/>
        <v>3010.7000000000003</v>
      </c>
      <c r="G211" s="25">
        <f t="shared" si="15"/>
        <v>3010.7000000000003</v>
      </c>
      <c r="H211" s="25" t="str">
        <f t="shared" ca="1" si="16"/>
        <v>=IF(E211&gt;30000,E211*0.1,0)</v>
      </c>
    </row>
    <row r="212" spans="1:8">
      <c r="A212" s="25" t="s">
        <v>110</v>
      </c>
      <c r="B212" s="25" t="s">
        <v>100</v>
      </c>
      <c r="C212" s="25">
        <v>59</v>
      </c>
      <c r="D212" s="25">
        <v>1165</v>
      </c>
      <c r="E212" s="25">
        <f t="shared" si="13"/>
        <v>68735</v>
      </c>
      <c r="F212" s="25">
        <f t="shared" si="14"/>
        <v>6873.5</v>
      </c>
      <c r="G212" s="25">
        <f t="shared" si="15"/>
        <v>6873.5</v>
      </c>
      <c r="H212" s="25" t="str">
        <f t="shared" ca="1" si="16"/>
        <v>=IF(E212&gt;30000,E212*0.1,0)</v>
      </c>
    </row>
    <row r="213" spans="1:8">
      <c r="A213" s="25" t="s">
        <v>109</v>
      </c>
      <c r="B213" s="25" t="s">
        <v>100</v>
      </c>
      <c r="C213" s="25">
        <v>40</v>
      </c>
      <c r="D213" s="25">
        <v>1302</v>
      </c>
      <c r="E213" s="25">
        <f t="shared" si="13"/>
        <v>52080</v>
      </c>
      <c r="F213" s="25">
        <f t="shared" si="14"/>
        <v>5208</v>
      </c>
      <c r="G213" s="25">
        <f t="shared" si="15"/>
        <v>5208</v>
      </c>
      <c r="H213" s="25" t="str">
        <f t="shared" ca="1" si="16"/>
        <v>=IF(E213&gt;30000,E213*0.1,0)</v>
      </c>
    </row>
    <row r="214" spans="1:8">
      <c r="A214" s="25" t="s">
        <v>109</v>
      </c>
      <c r="B214" s="25" t="s">
        <v>91</v>
      </c>
      <c r="C214" s="25">
        <v>58</v>
      </c>
      <c r="D214" s="25">
        <v>1080</v>
      </c>
      <c r="E214" s="25">
        <f t="shared" si="13"/>
        <v>62640</v>
      </c>
      <c r="F214" s="25">
        <f t="shared" si="14"/>
        <v>6264</v>
      </c>
      <c r="G214" s="25">
        <f t="shared" si="15"/>
        <v>6264</v>
      </c>
      <c r="H214" s="25" t="str">
        <f t="shared" ca="1" si="16"/>
        <v>=IF(E214&gt;30000,E214*0.1,0)</v>
      </c>
    </row>
    <row r="215" spans="1:8">
      <c r="A215" s="25" t="s">
        <v>109</v>
      </c>
      <c r="B215" s="25" t="s">
        <v>91</v>
      </c>
      <c r="C215" s="25">
        <v>54</v>
      </c>
      <c r="D215" s="25">
        <v>1204</v>
      </c>
      <c r="E215" s="25">
        <f t="shared" si="13"/>
        <v>65016</v>
      </c>
      <c r="F215" s="25">
        <f t="shared" si="14"/>
        <v>6501.6</v>
      </c>
      <c r="G215" s="25">
        <f t="shared" si="15"/>
        <v>6501.6</v>
      </c>
      <c r="H215" s="25" t="str">
        <f t="shared" ca="1" si="16"/>
        <v>=IF(E215&gt;30000,E215*0.1,0)</v>
      </c>
    </row>
    <row r="216" spans="1:8">
      <c r="A216" s="25" t="s">
        <v>90</v>
      </c>
      <c r="B216" s="25" t="s">
        <v>97</v>
      </c>
      <c r="C216" s="25">
        <v>30</v>
      </c>
      <c r="D216" s="25">
        <v>1057</v>
      </c>
      <c r="E216" s="25">
        <f t="shared" si="13"/>
        <v>31710</v>
      </c>
      <c r="F216" s="25">
        <f t="shared" si="14"/>
        <v>3171</v>
      </c>
      <c r="G216" s="25">
        <f t="shared" si="15"/>
        <v>3171</v>
      </c>
      <c r="H216" s="25" t="str">
        <f t="shared" ca="1" si="16"/>
        <v>=IF(E216&gt;30000,E216*0.1,0)</v>
      </c>
    </row>
    <row r="217" spans="1:8">
      <c r="A217" s="25" t="s">
        <v>109</v>
      </c>
      <c r="B217" s="25" t="s">
        <v>107</v>
      </c>
      <c r="C217" s="25">
        <v>88</v>
      </c>
      <c r="D217" s="25">
        <v>1288</v>
      </c>
      <c r="E217" s="25">
        <f t="shared" si="13"/>
        <v>113344</v>
      </c>
      <c r="F217" s="25">
        <f t="shared" si="14"/>
        <v>11334.400000000001</v>
      </c>
      <c r="G217" s="25">
        <f t="shared" si="15"/>
        <v>11334.400000000001</v>
      </c>
      <c r="H217" s="25" t="str">
        <f t="shared" ca="1" si="16"/>
        <v>=IF(E217&gt;30000,E217*0.1,0)</v>
      </c>
    </row>
    <row r="218" spans="1:8">
      <c r="A218" s="25" t="s">
        <v>99</v>
      </c>
      <c r="B218" s="25" t="s">
        <v>105</v>
      </c>
      <c r="C218" s="25">
        <v>16</v>
      </c>
      <c r="D218" s="25">
        <v>1105</v>
      </c>
      <c r="E218" s="25">
        <f t="shared" si="13"/>
        <v>17680</v>
      </c>
      <c r="F218" s="25">
        <f t="shared" si="14"/>
        <v>0</v>
      </c>
      <c r="G218" s="25">
        <f t="shared" si="15"/>
        <v>0</v>
      </c>
      <c r="H218" s="25" t="str">
        <f t="shared" ca="1" si="16"/>
        <v>=IF(E218&gt;30000,E218*0.1,0)</v>
      </c>
    </row>
    <row r="219" spans="1:8">
      <c r="A219" s="25" t="s">
        <v>96</v>
      </c>
      <c r="B219" s="25" t="s">
        <v>105</v>
      </c>
      <c r="C219" s="25">
        <v>80</v>
      </c>
      <c r="D219" s="25">
        <v>1269</v>
      </c>
      <c r="E219" s="25">
        <f t="shared" si="13"/>
        <v>101520</v>
      </c>
      <c r="F219" s="25">
        <f t="shared" si="14"/>
        <v>10152</v>
      </c>
      <c r="G219" s="25">
        <f t="shared" si="15"/>
        <v>10152</v>
      </c>
      <c r="H219" s="25" t="str">
        <f t="shared" ca="1" si="16"/>
        <v>=IF(E219&gt;30000,E219*0.1,0)</v>
      </c>
    </row>
    <row r="220" spans="1:8">
      <c r="A220" s="25" t="s">
        <v>104</v>
      </c>
      <c r="B220" s="25" t="s">
        <v>100</v>
      </c>
      <c r="C220" s="25">
        <v>98</v>
      </c>
      <c r="D220" s="25">
        <v>1177</v>
      </c>
      <c r="E220" s="25">
        <f t="shared" si="13"/>
        <v>115346</v>
      </c>
      <c r="F220" s="25">
        <f t="shared" si="14"/>
        <v>11534.6</v>
      </c>
      <c r="G220" s="25">
        <f t="shared" si="15"/>
        <v>11534.6</v>
      </c>
      <c r="H220" s="25" t="str">
        <f t="shared" ca="1" si="16"/>
        <v>=IF(E220&gt;30000,E220*0.1,0)</v>
      </c>
    </row>
    <row r="221" spans="1:8">
      <c r="A221" s="25" t="s">
        <v>104</v>
      </c>
      <c r="B221" s="25" t="s">
        <v>92</v>
      </c>
      <c r="C221" s="25">
        <v>52</v>
      </c>
      <c r="D221" s="25">
        <v>1461</v>
      </c>
      <c r="E221" s="25">
        <f t="shared" si="13"/>
        <v>75972</v>
      </c>
      <c r="F221" s="25">
        <f t="shared" si="14"/>
        <v>7597.2000000000007</v>
      </c>
      <c r="G221" s="25">
        <f t="shared" si="15"/>
        <v>7597.2000000000007</v>
      </c>
      <c r="H221" s="25" t="str">
        <f t="shared" ca="1" si="16"/>
        <v>=IF(E221&gt;30000,E221*0.1,0)</v>
      </c>
    </row>
    <row r="222" spans="1:8">
      <c r="A222" s="25" t="s">
        <v>109</v>
      </c>
      <c r="B222" s="25" t="s">
        <v>107</v>
      </c>
      <c r="C222" s="25">
        <v>58</v>
      </c>
      <c r="D222" s="25">
        <v>1290</v>
      </c>
      <c r="E222" s="25">
        <f t="shared" si="13"/>
        <v>74820</v>
      </c>
      <c r="F222" s="25">
        <f t="shared" si="14"/>
        <v>7482</v>
      </c>
      <c r="G222" s="25">
        <f t="shared" si="15"/>
        <v>7482</v>
      </c>
      <c r="H222" s="25" t="str">
        <f t="shared" ca="1" si="16"/>
        <v>=IF(E222&gt;30000,E222*0.1,0)</v>
      </c>
    </row>
    <row r="223" spans="1:8">
      <c r="A223" s="25" t="s">
        <v>90</v>
      </c>
      <c r="B223" s="25" t="s">
        <v>94</v>
      </c>
      <c r="C223" s="25">
        <v>69</v>
      </c>
      <c r="D223" s="25">
        <v>1175</v>
      </c>
      <c r="E223" s="25">
        <f t="shared" si="13"/>
        <v>81075</v>
      </c>
      <c r="F223" s="25">
        <f t="shared" si="14"/>
        <v>8107.5</v>
      </c>
      <c r="G223" s="25">
        <f t="shared" si="15"/>
        <v>8107.5</v>
      </c>
      <c r="H223" s="25" t="str">
        <f t="shared" ca="1" si="16"/>
        <v>=IF(E223&gt;30000,E223*0.1,0)</v>
      </c>
    </row>
    <row r="224" spans="1:8">
      <c r="A224" s="25" t="s">
        <v>99</v>
      </c>
      <c r="B224" s="25" t="s">
        <v>105</v>
      </c>
      <c r="C224" s="25">
        <v>55</v>
      </c>
      <c r="D224" s="25">
        <v>1425</v>
      </c>
      <c r="E224" s="25">
        <f t="shared" si="13"/>
        <v>78375</v>
      </c>
      <c r="F224" s="25">
        <f t="shared" si="14"/>
        <v>7837.5</v>
      </c>
      <c r="G224" s="25">
        <f t="shared" si="15"/>
        <v>7837.5</v>
      </c>
      <c r="H224" s="25" t="str">
        <f t="shared" ca="1" si="16"/>
        <v>=IF(E224&gt;30000,E224*0.1,0)</v>
      </c>
    </row>
    <row r="225" spans="1:8">
      <c r="A225" s="25" t="s">
        <v>90</v>
      </c>
      <c r="B225" s="25" t="s">
        <v>92</v>
      </c>
      <c r="C225" s="25">
        <v>89</v>
      </c>
      <c r="D225" s="25">
        <v>1369</v>
      </c>
      <c r="E225" s="25">
        <f t="shared" si="13"/>
        <v>121841</v>
      </c>
      <c r="F225" s="25">
        <f t="shared" si="14"/>
        <v>12184.1</v>
      </c>
      <c r="G225" s="25">
        <f t="shared" si="15"/>
        <v>12184.1</v>
      </c>
      <c r="H225" s="25" t="str">
        <f t="shared" ca="1" si="16"/>
        <v>=IF(E225&gt;30000,E225*0.1,0)</v>
      </c>
    </row>
    <row r="226" spans="1:8">
      <c r="A226" s="25" t="s">
        <v>109</v>
      </c>
      <c r="B226" s="25" t="s">
        <v>100</v>
      </c>
      <c r="C226" s="25">
        <v>33</v>
      </c>
      <c r="D226" s="25">
        <v>1477</v>
      </c>
      <c r="E226" s="25">
        <f t="shared" si="13"/>
        <v>48741</v>
      </c>
      <c r="F226" s="25">
        <f t="shared" si="14"/>
        <v>4874.1000000000004</v>
      </c>
      <c r="G226" s="25">
        <f t="shared" si="15"/>
        <v>4874.1000000000004</v>
      </c>
      <c r="H226" s="25" t="str">
        <f t="shared" ca="1" si="16"/>
        <v>=IF(E226&gt;30000,E226*0.1,0)</v>
      </c>
    </row>
    <row r="227" spans="1:8">
      <c r="A227" s="25" t="s">
        <v>90</v>
      </c>
      <c r="B227" s="25" t="s">
        <v>91</v>
      </c>
      <c r="C227" s="25">
        <v>44</v>
      </c>
      <c r="D227" s="25">
        <v>1102</v>
      </c>
      <c r="E227" s="25">
        <f t="shared" si="13"/>
        <v>48488</v>
      </c>
      <c r="F227" s="25">
        <f t="shared" si="14"/>
        <v>4848.8</v>
      </c>
      <c r="G227" s="25">
        <f t="shared" si="15"/>
        <v>4848.8</v>
      </c>
      <c r="H227" s="25" t="str">
        <f t="shared" ca="1" si="16"/>
        <v>=IF(E227&gt;30000,E227*0.1,0)</v>
      </c>
    </row>
    <row r="228" spans="1:8">
      <c r="A228" s="25" t="s">
        <v>96</v>
      </c>
      <c r="B228" s="25" t="s">
        <v>105</v>
      </c>
      <c r="C228" s="25">
        <v>86</v>
      </c>
      <c r="D228" s="25">
        <v>1348</v>
      </c>
      <c r="E228" s="25">
        <f t="shared" si="13"/>
        <v>115928</v>
      </c>
      <c r="F228" s="25">
        <f t="shared" si="14"/>
        <v>11592.800000000001</v>
      </c>
      <c r="G228" s="25">
        <f t="shared" si="15"/>
        <v>11592.800000000001</v>
      </c>
      <c r="H228" s="25" t="str">
        <f t="shared" ca="1" si="16"/>
        <v>=IF(E228&gt;30000,E228*0.1,0)</v>
      </c>
    </row>
    <row r="229" spans="1:8">
      <c r="A229" s="25" t="s">
        <v>104</v>
      </c>
      <c r="B229" s="25" t="s">
        <v>107</v>
      </c>
      <c r="C229" s="25">
        <v>12</v>
      </c>
      <c r="D229" s="25">
        <v>1254</v>
      </c>
      <c r="E229" s="25">
        <f t="shared" si="13"/>
        <v>15048</v>
      </c>
      <c r="F229" s="25">
        <f t="shared" si="14"/>
        <v>0</v>
      </c>
      <c r="G229" s="25">
        <f t="shared" si="15"/>
        <v>0</v>
      </c>
      <c r="H229" s="25" t="str">
        <f t="shared" ca="1" si="16"/>
        <v>=IF(E229&gt;30000,E229*0.1,0)</v>
      </c>
    </row>
    <row r="230" spans="1:8">
      <c r="A230" s="25" t="s">
        <v>90</v>
      </c>
      <c r="B230" s="25" t="s">
        <v>91</v>
      </c>
      <c r="C230" s="25">
        <v>36</v>
      </c>
      <c r="D230" s="25">
        <v>1483</v>
      </c>
      <c r="E230" s="25">
        <f t="shared" si="13"/>
        <v>53388</v>
      </c>
      <c r="F230" s="25">
        <f t="shared" si="14"/>
        <v>5338.8</v>
      </c>
      <c r="G230" s="25">
        <f t="shared" si="15"/>
        <v>5338.8</v>
      </c>
      <c r="H230" s="25" t="str">
        <f t="shared" ca="1" si="16"/>
        <v>=IF(E230&gt;30000,E230*0.1,0)</v>
      </c>
    </row>
    <row r="231" spans="1:8">
      <c r="A231" s="25" t="s">
        <v>90</v>
      </c>
      <c r="B231" s="25" t="s">
        <v>107</v>
      </c>
      <c r="C231" s="25">
        <v>24</v>
      </c>
      <c r="D231" s="25">
        <v>1082</v>
      </c>
      <c r="E231" s="25">
        <f t="shared" si="13"/>
        <v>25968</v>
      </c>
      <c r="F231" s="25">
        <f t="shared" si="14"/>
        <v>2596.8000000000002</v>
      </c>
      <c r="G231" s="25">
        <f t="shared" si="15"/>
        <v>0</v>
      </c>
      <c r="H231" s="25" t="str">
        <f t="shared" ca="1" si="16"/>
        <v>=IF(E231&gt;30000,E231*0.1,0)</v>
      </c>
    </row>
    <row r="232" spans="1:8">
      <c r="A232" s="25" t="s">
        <v>90</v>
      </c>
      <c r="B232" s="25" t="s">
        <v>92</v>
      </c>
      <c r="C232" s="25">
        <v>50</v>
      </c>
      <c r="D232" s="25">
        <v>1252</v>
      </c>
      <c r="E232" s="25">
        <f t="shared" si="13"/>
        <v>62600</v>
      </c>
      <c r="F232" s="25">
        <f t="shared" si="14"/>
        <v>6260</v>
      </c>
      <c r="G232" s="25">
        <f t="shared" si="15"/>
        <v>6260</v>
      </c>
      <c r="H232" s="25" t="str">
        <f t="shared" ca="1" si="16"/>
        <v>=IF(E232&gt;30000,E232*0.1,0)</v>
      </c>
    </row>
    <row r="233" spans="1:8">
      <c r="A233" s="25" t="s">
        <v>99</v>
      </c>
      <c r="B233" s="25" t="s">
        <v>107</v>
      </c>
      <c r="C233" s="25">
        <v>35</v>
      </c>
      <c r="D233" s="25">
        <v>1229</v>
      </c>
      <c r="E233" s="25">
        <f t="shared" si="13"/>
        <v>43015</v>
      </c>
      <c r="F233" s="25">
        <f t="shared" si="14"/>
        <v>4301.5</v>
      </c>
      <c r="G233" s="25">
        <f t="shared" si="15"/>
        <v>4301.5</v>
      </c>
      <c r="H233" s="25" t="str">
        <f t="shared" ca="1" si="16"/>
        <v>=IF(E233&gt;30000,E233*0.1,0)</v>
      </c>
    </row>
    <row r="234" spans="1:8">
      <c r="A234" s="25" t="s">
        <v>90</v>
      </c>
      <c r="B234" s="25" t="s">
        <v>91</v>
      </c>
      <c r="C234" s="25">
        <v>74</v>
      </c>
      <c r="D234" s="25">
        <v>1321</v>
      </c>
      <c r="E234" s="25">
        <f t="shared" si="13"/>
        <v>97754</v>
      </c>
      <c r="F234" s="25">
        <f t="shared" si="14"/>
        <v>9775.4</v>
      </c>
      <c r="G234" s="25">
        <f t="shared" si="15"/>
        <v>9775.4</v>
      </c>
      <c r="H234" s="25" t="str">
        <f t="shared" ca="1" si="16"/>
        <v>=IF(E234&gt;30000,E234*0.1,0)</v>
      </c>
    </row>
    <row r="235" spans="1:8">
      <c r="A235" s="25" t="s">
        <v>99</v>
      </c>
      <c r="B235" s="25" t="s">
        <v>92</v>
      </c>
      <c r="C235" s="25">
        <v>7</v>
      </c>
      <c r="D235" s="25">
        <v>1442</v>
      </c>
      <c r="E235" s="25">
        <f t="shared" si="13"/>
        <v>10094</v>
      </c>
      <c r="F235" s="25">
        <f t="shared" si="14"/>
        <v>0</v>
      </c>
      <c r="G235" s="25">
        <f t="shared" si="15"/>
        <v>0</v>
      </c>
      <c r="H235" s="25" t="str">
        <f t="shared" ca="1" si="16"/>
        <v>=IF(E235&gt;30000,E235*0.1,0)</v>
      </c>
    </row>
    <row r="236" spans="1:8">
      <c r="A236" s="25" t="s">
        <v>99</v>
      </c>
      <c r="B236" s="25" t="s">
        <v>107</v>
      </c>
      <c r="C236" s="25">
        <v>87</v>
      </c>
      <c r="D236" s="25">
        <v>1135</v>
      </c>
      <c r="E236" s="25">
        <f t="shared" si="13"/>
        <v>98745</v>
      </c>
      <c r="F236" s="25">
        <f t="shared" si="14"/>
        <v>9874.5</v>
      </c>
      <c r="G236" s="25">
        <f t="shared" si="15"/>
        <v>9874.5</v>
      </c>
      <c r="H236" s="25" t="str">
        <f t="shared" ca="1" si="16"/>
        <v>=IF(E236&gt;30000,E236*0.1,0)</v>
      </c>
    </row>
    <row r="237" spans="1:8">
      <c r="A237" s="25" t="s">
        <v>99</v>
      </c>
      <c r="B237" s="25" t="s">
        <v>92</v>
      </c>
      <c r="C237" s="25">
        <v>96</v>
      </c>
      <c r="D237" s="25">
        <v>1196</v>
      </c>
      <c r="E237" s="25">
        <f t="shared" si="13"/>
        <v>114816</v>
      </c>
      <c r="F237" s="25">
        <f t="shared" si="14"/>
        <v>11481.6</v>
      </c>
      <c r="G237" s="25">
        <f t="shared" si="15"/>
        <v>11481.6</v>
      </c>
      <c r="H237" s="25" t="str">
        <f t="shared" ca="1" si="16"/>
        <v>=IF(E237&gt;30000,E237*0.1,0)</v>
      </c>
    </row>
    <row r="238" spans="1:8">
      <c r="A238" s="25" t="s">
        <v>96</v>
      </c>
      <c r="B238" s="25" t="s">
        <v>97</v>
      </c>
      <c r="C238" s="25">
        <v>14</v>
      </c>
      <c r="D238" s="25">
        <v>1315</v>
      </c>
      <c r="E238" s="25">
        <f t="shared" si="13"/>
        <v>18410</v>
      </c>
      <c r="F238" s="25">
        <f t="shared" si="14"/>
        <v>0</v>
      </c>
      <c r="G238" s="25">
        <f t="shared" si="15"/>
        <v>0</v>
      </c>
      <c r="H238" s="25" t="str">
        <f t="shared" ca="1" si="16"/>
        <v>=IF(E238&gt;30000,E238*0.1,0)</v>
      </c>
    </row>
    <row r="239" spans="1:8">
      <c r="A239" s="25" t="s">
        <v>90</v>
      </c>
      <c r="B239" s="25" t="s">
        <v>91</v>
      </c>
      <c r="C239" s="25">
        <v>54</v>
      </c>
      <c r="D239" s="25">
        <v>1076</v>
      </c>
      <c r="E239" s="25">
        <f t="shared" si="13"/>
        <v>58104</v>
      </c>
      <c r="F239" s="25">
        <f t="shared" si="14"/>
        <v>5810.4000000000005</v>
      </c>
      <c r="G239" s="25">
        <f t="shared" si="15"/>
        <v>5810.4000000000005</v>
      </c>
      <c r="H239" s="25" t="str">
        <f t="shared" ca="1" si="16"/>
        <v>=IF(E239&gt;30000,E239*0.1,0)</v>
      </c>
    </row>
    <row r="240" spans="1:8">
      <c r="A240" s="25" t="s">
        <v>90</v>
      </c>
      <c r="B240" s="25" t="s">
        <v>97</v>
      </c>
      <c r="C240" s="25">
        <v>77</v>
      </c>
      <c r="D240" s="25">
        <v>1328</v>
      </c>
      <c r="E240" s="25">
        <f t="shared" si="13"/>
        <v>102256</v>
      </c>
      <c r="F240" s="25">
        <f t="shared" si="14"/>
        <v>10225.6</v>
      </c>
      <c r="G240" s="25">
        <f t="shared" si="15"/>
        <v>10225.6</v>
      </c>
      <c r="H240" s="25" t="str">
        <f t="shared" ca="1" si="16"/>
        <v>=IF(E240&gt;30000,E240*0.1,0)</v>
      </c>
    </row>
    <row r="241" spans="1:8">
      <c r="A241" s="25" t="s">
        <v>99</v>
      </c>
      <c r="B241" s="25" t="s">
        <v>100</v>
      </c>
      <c r="C241" s="25">
        <v>74</v>
      </c>
      <c r="D241" s="25">
        <v>1175</v>
      </c>
      <c r="E241" s="25">
        <f t="shared" si="13"/>
        <v>86950</v>
      </c>
      <c r="F241" s="25">
        <f t="shared" si="14"/>
        <v>8695</v>
      </c>
      <c r="G241" s="25">
        <f t="shared" si="15"/>
        <v>8695</v>
      </c>
      <c r="H241" s="25" t="str">
        <f t="shared" ca="1" si="16"/>
        <v>=IF(E241&gt;30000,E241*0.1,0)</v>
      </c>
    </row>
    <row r="242" spans="1:8">
      <c r="A242" s="25" t="s">
        <v>96</v>
      </c>
      <c r="B242" s="25" t="s">
        <v>91</v>
      </c>
      <c r="C242" s="25">
        <v>93</v>
      </c>
      <c r="D242" s="25">
        <v>1287</v>
      </c>
      <c r="E242" s="25">
        <f t="shared" si="13"/>
        <v>119691</v>
      </c>
      <c r="F242" s="25">
        <f t="shared" si="14"/>
        <v>11969.1</v>
      </c>
      <c r="G242" s="25">
        <f t="shared" si="15"/>
        <v>11969.1</v>
      </c>
      <c r="H242" s="25" t="str">
        <f t="shared" ca="1" si="16"/>
        <v>=IF(E242&gt;30000,E242*0.1,0)</v>
      </c>
    </row>
    <row r="243" spans="1:8">
      <c r="A243" s="25" t="s">
        <v>90</v>
      </c>
      <c r="B243" s="25" t="s">
        <v>92</v>
      </c>
      <c r="C243" s="25">
        <v>60</v>
      </c>
      <c r="D243" s="25">
        <v>1047</v>
      </c>
      <c r="E243" s="25">
        <f t="shared" si="13"/>
        <v>62820</v>
      </c>
      <c r="F243" s="25">
        <f t="shared" si="14"/>
        <v>6282</v>
      </c>
      <c r="G243" s="25">
        <f t="shared" si="15"/>
        <v>6282</v>
      </c>
      <c r="H243" s="25" t="str">
        <f t="shared" ca="1" si="16"/>
        <v>=IF(E243&gt;30000,E243*0.1,0)</v>
      </c>
    </row>
    <row r="244" spans="1:8">
      <c r="A244" s="25" t="s">
        <v>104</v>
      </c>
      <c r="B244" s="25" t="s">
        <v>100</v>
      </c>
      <c r="C244" s="25">
        <v>34</v>
      </c>
      <c r="D244" s="25">
        <v>1113</v>
      </c>
      <c r="E244" s="25">
        <f t="shared" si="13"/>
        <v>37842</v>
      </c>
      <c r="F244" s="25">
        <f t="shared" si="14"/>
        <v>3784.2000000000003</v>
      </c>
      <c r="G244" s="25">
        <f t="shared" si="15"/>
        <v>3784.2000000000003</v>
      </c>
      <c r="H244" s="25" t="str">
        <f t="shared" ca="1" si="16"/>
        <v>=IF(E244&gt;30000,E244*0.1,0)</v>
      </c>
    </row>
    <row r="245" spans="1:8">
      <c r="A245" s="25" t="s">
        <v>90</v>
      </c>
      <c r="B245" s="25" t="s">
        <v>94</v>
      </c>
      <c r="C245" s="25">
        <v>16</v>
      </c>
      <c r="D245" s="25">
        <v>1246</v>
      </c>
      <c r="E245" s="25">
        <f t="shared" si="13"/>
        <v>19936</v>
      </c>
      <c r="F245" s="25">
        <f t="shared" si="14"/>
        <v>0</v>
      </c>
      <c r="G245" s="25">
        <f t="shared" si="15"/>
        <v>0</v>
      </c>
      <c r="H245" s="25" t="str">
        <f t="shared" ca="1" si="16"/>
        <v>=IF(E245&gt;30000,E245*0.1,0)</v>
      </c>
    </row>
    <row r="246" spans="1:8">
      <c r="A246" s="25" t="s">
        <v>96</v>
      </c>
      <c r="B246" s="25" t="s">
        <v>105</v>
      </c>
      <c r="C246" s="25">
        <v>52</v>
      </c>
      <c r="D246" s="25">
        <v>1153</v>
      </c>
      <c r="E246" s="25">
        <f t="shared" si="13"/>
        <v>59956</v>
      </c>
      <c r="F246" s="25">
        <f t="shared" si="14"/>
        <v>5995.6</v>
      </c>
      <c r="G246" s="25">
        <f t="shared" si="15"/>
        <v>5995.6</v>
      </c>
      <c r="H246" s="25" t="str">
        <f t="shared" ca="1" si="16"/>
        <v>=IF(E246&gt;30000,E246*0.1,0)</v>
      </c>
    </row>
    <row r="247" spans="1:8">
      <c r="A247" s="25" t="s">
        <v>110</v>
      </c>
      <c r="B247" s="25" t="s">
        <v>105</v>
      </c>
      <c r="C247" s="25">
        <v>48</v>
      </c>
      <c r="D247" s="25">
        <v>1038</v>
      </c>
      <c r="E247" s="25">
        <f t="shared" si="13"/>
        <v>49824</v>
      </c>
      <c r="F247" s="25">
        <f t="shared" si="14"/>
        <v>4982.4000000000005</v>
      </c>
      <c r="G247" s="25">
        <f t="shared" si="15"/>
        <v>4982.4000000000005</v>
      </c>
      <c r="H247" s="25" t="str">
        <f t="shared" ca="1" si="16"/>
        <v>=IF(E247&gt;30000,E247*0.1,0)</v>
      </c>
    </row>
    <row r="248" spans="1:8">
      <c r="A248" s="25" t="s">
        <v>109</v>
      </c>
      <c r="B248" s="25" t="s">
        <v>107</v>
      </c>
      <c r="C248" s="25">
        <v>73</v>
      </c>
      <c r="D248" s="25">
        <v>1449</v>
      </c>
      <c r="E248" s="25">
        <f t="shared" si="13"/>
        <v>105777</v>
      </c>
      <c r="F248" s="25">
        <f t="shared" si="14"/>
        <v>10577.7</v>
      </c>
      <c r="G248" s="25">
        <f t="shared" si="15"/>
        <v>10577.7</v>
      </c>
      <c r="H248" s="25" t="str">
        <f t="shared" ca="1" si="16"/>
        <v>=IF(E248&gt;30000,E248*0.1,0)</v>
      </c>
    </row>
    <row r="249" spans="1:8">
      <c r="A249" s="25" t="s">
        <v>96</v>
      </c>
      <c r="B249" s="25" t="s">
        <v>97</v>
      </c>
      <c r="C249" s="25">
        <v>10</v>
      </c>
      <c r="D249" s="25">
        <v>1183</v>
      </c>
      <c r="E249" s="25">
        <f t="shared" si="13"/>
        <v>11830</v>
      </c>
      <c r="F249" s="25">
        <f t="shared" si="14"/>
        <v>0</v>
      </c>
      <c r="G249" s="25">
        <f t="shared" si="15"/>
        <v>0</v>
      </c>
      <c r="H249" s="25" t="str">
        <f t="shared" ca="1" si="16"/>
        <v>=IF(E249&gt;30000,E249*0.1,0)</v>
      </c>
    </row>
    <row r="250" spans="1:8">
      <c r="A250" s="25" t="s">
        <v>90</v>
      </c>
      <c r="B250" s="25" t="s">
        <v>92</v>
      </c>
      <c r="C250" s="25">
        <v>79</v>
      </c>
      <c r="D250" s="25">
        <v>1455</v>
      </c>
      <c r="E250" s="25">
        <f t="shared" si="13"/>
        <v>114945</v>
      </c>
      <c r="F250" s="25">
        <f t="shared" si="14"/>
        <v>11494.5</v>
      </c>
      <c r="G250" s="25">
        <f t="shared" si="15"/>
        <v>11494.5</v>
      </c>
      <c r="H250" s="25" t="str">
        <f t="shared" ca="1" si="16"/>
        <v>=IF(E250&gt;30000,E250*0.1,0)</v>
      </c>
    </row>
    <row r="251" spans="1:8">
      <c r="A251" s="25" t="s">
        <v>96</v>
      </c>
      <c r="B251" s="25" t="s">
        <v>107</v>
      </c>
      <c r="C251" s="25">
        <v>100</v>
      </c>
      <c r="D251" s="25">
        <v>1470</v>
      </c>
      <c r="E251" s="25">
        <f t="shared" si="13"/>
        <v>147000</v>
      </c>
      <c r="F251" s="25">
        <f t="shared" si="14"/>
        <v>14700</v>
      </c>
      <c r="G251" s="25">
        <f t="shared" si="15"/>
        <v>14700</v>
      </c>
      <c r="H251" s="25" t="str">
        <f t="shared" ca="1" si="16"/>
        <v>=IF(E251&gt;30000,E251*0.1,0)</v>
      </c>
    </row>
    <row r="252" spans="1:8">
      <c r="A252" s="25" t="s">
        <v>104</v>
      </c>
      <c r="B252" s="25" t="s">
        <v>107</v>
      </c>
      <c r="C252" s="25">
        <v>74</v>
      </c>
      <c r="D252" s="25">
        <v>1223</v>
      </c>
      <c r="E252" s="25">
        <f t="shared" si="13"/>
        <v>90502</v>
      </c>
      <c r="F252" s="25">
        <f t="shared" si="14"/>
        <v>9050.2000000000007</v>
      </c>
      <c r="G252" s="25">
        <f t="shared" si="15"/>
        <v>9050.2000000000007</v>
      </c>
      <c r="H252" s="25" t="str">
        <f t="shared" ca="1" si="16"/>
        <v>=IF(E252&gt;30000,E252*0.1,0)</v>
      </c>
    </row>
    <row r="253" spans="1:8">
      <c r="A253" s="25" t="s">
        <v>96</v>
      </c>
      <c r="B253" s="25" t="s">
        <v>91</v>
      </c>
      <c r="C253" s="25">
        <v>3</v>
      </c>
      <c r="D253" s="25">
        <v>1425</v>
      </c>
      <c r="E253" s="25">
        <f t="shared" si="13"/>
        <v>4275</v>
      </c>
      <c r="F253" s="25">
        <f t="shared" si="14"/>
        <v>0</v>
      </c>
      <c r="G253" s="25">
        <f t="shared" si="15"/>
        <v>0</v>
      </c>
      <c r="H253" s="25" t="str">
        <f t="shared" ca="1" si="16"/>
        <v>=IF(E253&gt;30000,E253*0.1,0)</v>
      </c>
    </row>
    <row r="254" spans="1:8">
      <c r="A254" s="25" t="s">
        <v>104</v>
      </c>
      <c r="B254" s="25" t="s">
        <v>107</v>
      </c>
      <c r="C254" s="25">
        <v>28</v>
      </c>
      <c r="D254" s="25">
        <v>1131</v>
      </c>
      <c r="E254" s="25">
        <f t="shared" si="13"/>
        <v>31668</v>
      </c>
      <c r="F254" s="25">
        <f t="shared" si="14"/>
        <v>3166.8</v>
      </c>
      <c r="G254" s="25">
        <f t="shared" si="15"/>
        <v>3166.8</v>
      </c>
      <c r="H254" s="25" t="str">
        <f t="shared" ca="1" si="16"/>
        <v>=IF(E254&gt;30000,E254*0.1,0)</v>
      </c>
    </row>
    <row r="255" spans="1:8">
      <c r="A255" s="25" t="s">
        <v>110</v>
      </c>
      <c r="B255" s="25" t="s">
        <v>105</v>
      </c>
      <c r="C255" s="25">
        <v>84</v>
      </c>
      <c r="D255" s="25">
        <v>1037</v>
      </c>
      <c r="E255" s="25">
        <f t="shared" si="13"/>
        <v>87108</v>
      </c>
      <c r="F255" s="25">
        <f t="shared" si="14"/>
        <v>8710.8000000000011</v>
      </c>
      <c r="G255" s="25">
        <f t="shared" si="15"/>
        <v>8710.8000000000011</v>
      </c>
      <c r="H255" s="25" t="str">
        <f t="shared" ca="1" si="16"/>
        <v>=IF(E255&gt;30000,E255*0.1,0)</v>
      </c>
    </row>
    <row r="256" spans="1:8">
      <c r="A256" s="25" t="s">
        <v>104</v>
      </c>
      <c r="B256" s="25" t="s">
        <v>100</v>
      </c>
      <c r="C256" s="25">
        <v>43</v>
      </c>
      <c r="D256" s="25">
        <v>1419</v>
      </c>
      <c r="E256" s="25">
        <f t="shared" si="13"/>
        <v>61017</v>
      </c>
      <c r="F256" s="25">
        <f t="shared" si="14"/>
        <v>6101.7000000000007</v>
      </c>
      <c r="G256" s="25">
        <f t="shared" si="15"/>
        <v>6101.7000000000007</v>
      </c>
      <c r="H256" s="25" t="str">
        <f t="shared" ca="1" si="16"/>
        <v>=IF(E256&gt;30000,E256*0.1,0)</v>
      </c>
    </row>
    <row r="257" spans="1:8">
      <c r="A257" s="25" t="s">
        <v>99</v>
      </c>
      <c r="B257" s="25" t="s">
        <v>105</v>
      </c>
      <c r="C257" s="25">
        <v>45</v>
      </c>
      <c r="D257" s="25">
        <v>1471</v>
      </c>
      <c r="E257" s="25">
        <f t="shared" si="13"/>
        <v>66195</v>
      </c>
      <c r="F257" s="25">
        <f t="shared" si="14"/>
        <v>6619.5</v>
      </c>
      <c r="G257" s="25">
        <f t="shared" si="15"/>
        <v>6619.5</v>
      </c>
      <c r="H257" s="25" t="str">
        <f t="shared" ca="1" si="16"/>
        <v>=IF(E257&gt;30000,E257*0.1,0)</v>
      </c>
    </row>
    <row r="258" spans="1:8">
      <c r="A258" s="25" t="s">
        <v>109</v>
      </c>
      <c r="B258" s="25" t="s">
        <v>105</v>
      </c>
      <c r="C258" s="25">
        <v>99</v>
      </c>
      <c r="D258" s="25">
        <v>1402</v>
      </c>
      <c r="E258" s="25">
        <f t="shared" ref="E258:E321" si="17">C258*D258</f>
        <v>138798</v>
      </c>
      <c r="F258" s="25">
        <f t="shared" ref="F258:F321" si="18">IF(E258&gt;=20000,E258*10%,0)</f>
        <v>13879.800000000001</v>
      </c>
      <c r="G258" s="25">
        <f t="shared" ref="G258:G321" si="19">IF(E258&gt;30000,E258*0.1,0)</f>
        <v>13879.800000000001</v>
      </c>
      <c r="H258" s="25" t="str">
        <f t="shared" ref="H258:H321" ca="1" si="20">_xlfn.FORMULATEXT(G258)</f>
        <v>=IF(E258&gt;30000,E258*0.1,0)</v>
      </c>
    </row>
    <row r="259" spans="1:8">
      <c r="A259" s="25" t="s">
        <v>109</v>
      </c>
      <c r="B259" s="25" t="s">
        <v>100</v>
      </c>
      <c r="C259" s="25">
        <v>35</v>
      </c>
      <c r="D259" s="25">
        <v>1405</v>
      </c>
      <c r="E259" s="25">
        <f t="shared" si="17"/>
        <v>49175</v>
      </c>
      <c r="F259" s="25">
        <f t="shared" si="18"/>
        <v>4917.5</v>
      </c>
      <c r="G259" s="25">
        <f t="shared" si="19"/>
        <v>4917.5</v>
      </c>
      <c r="H259" s="25" t="str">
        <f t="shared" ca="1" si="20"/>
        <v>=IF(E259&gt;30000,E259*0.1,0)</v>
      </c>
    </row>
    <row r="260" spans="1:8">
      <c r="A260" s="25" t="s">
        <v>104</v>
      </c>
      <c r="B260" s="25" t="s">
        <v>107</v>
      </c>
      <c r="C260" s="25">
        <v>27</v>
      </c>
      <c r="D260" s="25">
        <v>1174</v>
      </c>
      <c r="E260" s="25">
        <f t="shared" si="17"/>
        <v>31698</v>
      </c>
      <c r="F260" s="25">
        <f t="shared" si="18"/>
        <v>3169.8</v>
      </c>
      <c r="G260" s="25">
        <f t="shared" si="19"/>
        <v>3169.8</v>
      </c>
      <c r="H260" s="25" t="str">
        <f t="shared" ca="1" si="20"/>
        <v>=IF(E260&gt;30000,E260*0.1,0)</v>
      </c>
    </row>
    <row r="261" spans="1:8">
      <c r="A261" s="25" t="s">
        <v>104</v>
      </c>
      <c r="B261" s="25" t="s">
        <v>92</v>
      </c>
      <c r="C261" s="25">
        <v>57</v>
      </c>
      <c r="D261" s="25">
        <v>1456</v>
      </c>
      <c r="E261" s="25">
        <f t="shared" si="17"/>
        <v>82992</v>
      </c>
      <c r="F261" s="25">
        <f t="shared" si="18"/>
        <v>8299.2000000000007</v>
      </c>
      <c r="G261" s="25">
        <f t="shared" si="19"/>
        <v>8299.2000000000007</v>
      </c>
      <c r="H261" s="25" t="str">
        <f t="shared" ca="1" si="20"/>
        <v>=IF(E261&gt;30000,E261*0.1,0)</v>
      </c>
    </row>
    <row r="262" spans="1:8">
      <c r="A262" s="25" t="s">
        <v>96</v>
      </c>
      <c r="B262" s="25" t="s">
        <v>97</v>
      </c>
      <c r="C262" s="25">
        <v>60</v>
      </c>
      <c r="D262" s="25">
        <v>1399</v>
      </c>
      <c r="E262" s="25">
        <f t="shared" si="17"/>
        <v>83940</v>
      </c>
      <c r="F262" s="25">
        <f t="shared" si="18"/>
        <v>8394</v>
      </c>
      <c r="G262" s="25">
        <f t="shared" si="19"/>
        <v>8394</v>
      </c>
      <c r="H262" s="25" t="str">
        <f t="shared" ca="1" si="20"/>
        <v>=IF(E262&gt;30000,E262*0.1,0)</v>
      </c>
    </row>
    <row r="263" spans="1:8">
      <c r="A263" s="25" t="s">
        <v>90</v>
      </c>
      <c r="B263" s="25" t="s">
        <v>94</v>
      </c>
      <c r="C263" s="25">
        <v>93</v>
      </c>
      <c r="D263" s="25">
        <v>1100</v>
      </c>
      <c r="E263" s="25">
        <f t="shared" si="17"/>
        <v>102300</v>
      </c>
      <c r="F263" s="25">
        <f t="shared" si="18"/>
        <v>10230</v>
      </c>
      <c r="G263" s="25">
        <f t="shared" si="19"/>
        <v>10230</v>
      </c>
      <c r="H263" s="25" t="str">
        <f t="shared" ca="1" si="20"/>
        <v>=IF(E263&gt;30000,E263*0.1,0)</v>
      </c>
    </row>
    <row r="264" spans="1:8">
      <c r="A264" s="25" t="s">
        <v>99</v>
      </c>
      <c r="B264" s="25" t="s">
        <v>105</v>
      </c>
      <c r="C264" s="25">
        <v>51</v>
      </c>
      <c r="D264" s="25">
        <v>1302</v>
      </c>
      <c r="E264" s="25">
        <f t="shared" si="17"/>
        <v>66402</v>
      </c>
      <c r="F264" s="25">
        <f t="shared" si="18"/>
        <v>6640.2000000000007</v>
      </c>
      <c r="G264" s="25">
        <f t="shared" si="19"/>
        <v>6640.2000000000007</v>
      </c>
      <c r="H264" s="25" t="str">
        <f t="shared" ca="1" si="20"/>
        <v>=IF(E264&gt;30000,E264*0.1,0)</v>
      </c>
    </row>
    <row r="265" spans="1:8">
      <c r="A265" s="25" t="s">
        <v>109</v>
      </c>
      <c r="B265" s="25" t="s">
        <v>91</v>
      </c>
      <c r="C265" s="25">
        <v>27</v>
      </c>
      <c r="D265" s="25">
        <v>1419</v>
      </c>
      <c r="E265" s="25">
        <f t="shared" si="17"/>
        <v>38313</v>
      </c>
      <c r="F265" s="25">
        <f t="shared" si="18"/>
        <v>3831.3</v>
      </c>
      <c r="G265" s="25">
        <f t="shared" si="19"/>
        <v>3831.3</v>
      </c>
      <c r="H265" s="25" t="str">
        <f t="shared" ca="1" si="20"/>
        <v>=IF(E265&gt;30000,E265*0.1,0)</v>
      </c>
    </row>
    <row r="266" spans="1:8">
      <c r="A266" s="25" t="s">
        <v>99</v>
      </c>
      <c r="B266" s="25" t="s">
        <v>105</v>
      </c>
      <c r="C266" s="25">
        <v>18</v>
      </c>
      <c r="D266" s="25">
        <v>1432</v>
      </c>
      <c r="E266" s="25">
        <f t="shared" si="17"/>
        <v>25776</v>
      </c>
      <c r="F266" s="25">
        <f t="shared" si="18"/>
        <v>2577.6000000000004</v>
      </c>
      <c r="G266" s="25">
        <f t="shared" si="19"/>
        <v>0</v>
      </c>
      <c r="H266" s="25" t="str">
        <f t="shared" ca="1" si="20"/>
        <v>=IF(E266&gt;30000,E266*0.1,0)</v>
      </c>
    </row>
    <row r="267" spans="1:8">
      <c r="A267" s="25" t="s">
        <v>110</v>
      </c>
      <c r="B267" s="25" t="s">
        <v>100</v>
      </c>
      <c r="C267" s="25">
        <v>64</v>
      </c>
      <c r="D267" s="25">
        <v>1165</v>
      </c>
      <c r="E267" s="25">
        <f t="shared" si="17"/>
        <v>74560</v>
      </c>
      <c r="F267" s="25">
        <f t="shared" si="18"/>
        <v>7456</v>
      </c>
      <c r="G267" s="25">
        <f t="shared" si="19"/>
        <v>7456</v>
      </c>
      <c r="H267" s="25" t="str">
        <f t="shared" ca="1" si="20"/>
        <v>=IF(E267&gt;30000,E267*0.1,0)</v>
      </c>
    </row>
    <row r="268" spans="1:8">
      <c r="A268" s="25" t="s">
        <v>110</v>
      </c>
      <c r="B268" s="25" t="s">
        <v>91</v>
      </c>
      <c r="C268" s="25">
        <v>83</v>
      </c>
      <c r="D268" s="25">
        <v>1153</v>
      </c>
      <c r="E268" s="25">
        <f t="shared" si="17"/>
        <v>95699</v>
      </c>
      <c r="F268" s="25">
        <f t="shared" si="18"/>
        <v>9569.9</v>
      </c>
      <c r="G268" s="25">
        <f t="shared" si="19"/>
        <v>9569.9</v>
      </c>
      <c r="H268" s="25" t="str">
        <f t="shared" ca="1" si="20"/>
        <v>=IF(E268&gt;30000,E268*0.1,0)</v>
      </c>
    </row>
    <row r="269" spans="1:8">
      <c r="A269" s="25" t="s">
        <v>96</v>
      </c>
      <c r="B269" s="25" t="s">
        <v>94</v>
      </c>
      <c r="C269" s="25">
        <v>4</v>
      </c>
      <c r="D269" s="25">
        <v>1284</v>
      </c>
      <c r="E269" s="25">
        <f t="shared" si="17"/>
        <v>5136</v>
      </c>
      <c r="F269" s="25">
        <f t="shared" si="18"/>
        <v>0</v>
      </c>
      <c r="G269" s="25">
        <f t="shared" si="19"/>
        <v>0</v>
      </c>
      <c r="H269" s="25" t="str">
        <f t="shared" ca="1" si="20"/>
        <v>=IF(E269&gt;30000,E269*0.1,0)</v>
      </c>
    </row>
    <row r="270" spans="1:8">
      <c r="A270" s="25" t="s">
        <v>99</v>
      </c>
      <c r="B270" s="25" t="s">
        <v>105</v>
      </c>
      <c r="C270" s="25">
        <v>24</v>
      </c>
      <c r="D270" s="25">
        <v>1042</v>
      </c>
      <c r="E270" s="25">
        <f t="shared" si="17"/>
        <v>25008</v>
      </c>
      <c r="F270" s="25">
        <f t="shared" si="18"/>
        <v>2500.8000000000002</v>
      </c>
      <c r="G270" s="25">
        <f t="shared" si="19"/>
        <v>0</v>
      </c>
      <c r="H270" s="25" t="str">
        <f t="shared" ca="1" si="20"/>
        <v>=IF(E270&gt;30000,E270*0.1,0)</v>
      </c>
    </row>
    <row r="271" spans="1:8">
      <c r="A271" s="25" t="s">
        <v>104</v>
      </c>
      <c r="B271" s="25" t="s">
        <v>105</v>
      </c>
      <c r="C271" s="25">
        <v>17</v>
      </c>
      <c r="D271" s="25">
        <v>1054</v>
      </c>
      <c r="E271" s="25">
        <f t="shared" si="17"/>
        <v>17918</v>
      </c>
      <c r="F271" s="25">
        <f t="shared" si="18"/>
        <v>0</v>
      </c>
      <c r="G271" s="25">
        <f t="shared" si="19"/>
        <v>0</v>
      </c>
      <c r="H271" s="25" t="str">
        <f t="shared" ca="1" si="20"/>
        <v>=IF(E271&gt;30000,E271*0.1,0)</v>
      </c>
    </row>
    <row r="272" spans="1:8">
      <c r="A272" s="25" t="s">
        <v>99</v>
      </c>
      <c r="B272" s="25" t="s">
        <v>107</v>
      </c>
      <c r="C272" s="25">
        <v>49</v>
      </c>
      <c r="D272" s="25">
        <v>1126</v>
      </c>
      <c r="E272" s="25">
        <f t="shared" si="17"/>
        <v>55174</v>
      </c>
      <c r="F272" s="25">
        <f t="shared" si="18"/>
        <v>5517.4000000000005</v>
      </c>
      <c r="G272" s="25">
        <f t="shared" si="19"/>
        <v>5517.4000000000005</v>
      </c>
      <c r="H272" s="25" t="str">
        <f t="shared" ca="1" si="20"/>
        <v>=IF(E272&gt;30000,E272*0.1,0)</v>
      </c>
    </row>
    <row r="273" spans="1:8">
      <c r="A273" s="25" t="s">
        <v>104</v>
      </c>
      <c r="B273" s="25" t="s">
        <v>92</v>
      </c>
      <c r="C273" s="25">
        <v>32</v>
      </c>
      <c r="D273" s="25">
        <v>1362</v>
      </c>
      <c r="E273" s="25">
        <f t="shared" si="17"/>
        <v>43584</v>
      </c>
      <c r="F273" s="25">
        <f t="shared" si="18"/>
        <v>4358.4000000000005</v>
      </c>
      <c r="G273" s="25">
        <f t="shared" si="19"/>
        <v>4358.4000000000005</v>
      </c>
      <c r="H273" s="25" t="str">
        <f t="shared" ca="1" si="20"/>
        <v>=IF(E273&gt;30000,E273*0.1,0)</v>
      </c>
    </row>
    <row r="274" spans="1:8">
      <c r="A274" s="25" t="s">
        <v>96</v>
      </c>
      <c r="B274" s="25" t="s">
        <v>91</v>
      </c>
      <c r="C274" s="25">
        <v>52</v>
      </c>
      <c r="D274" s="25">
        <v>1430</v>
      </c>
      <c r="E274" s="25">
        <f t="shared" si="17"/>
        <v>74360</v>
      </c>
      <c r="F274" s="25">
        <f t="shared" si="18"/>
        <v>7436</v>
      </c>
      <c r="G274" s="25">
        <f t="shared" si="19"/>
        <v>7436</v>
      </c>
      <c r="H274" s="25" t="str">
        <f t="shared" ca="1" si="20"/>
        <v>=IF(E274&gt;30000,E274*0.1,0)</v>
      </c>
    </row>
    <row r="275" spans="1:8">
      <c r="A275" s="25" t="s">
        <v>99</v>
      </c>
      <c r="B275" s="25" t="s">
        <v>97</v>
      </c>
      <c r="C275" s="25">
        <v>39</v>
      </c>
      <c r="D275" s="25">
        <v>1333</v>
      </c>
      <c r="E275" s="25">
        <f t="shared" si="17"/>
        <v>51987</v>
      </c>
      <c r="F275" s="25">
        <f t="shared" si="18"/>
        <v>5198.7000000000007</v>
      </c>
      <c r="G275" s="25">
        <f t="shared" si="19"/>
        <v>5198.7000000000007</v>
      </c>
      <c r="H275" s="25" t="str">
        <f t="shared" ca="1" si="20"/>
        <v>=IF(E275&gt;30000,E275*0.1,0)</v>
      </c>
    </row>
    <row r="276" spans="1:8">
      <c r="A276" s="25" t="s">
        <v>109</v>
      </c>
      <c r="B276" s="25" t="s">
        <v>97</v>
      </c>
      <c r="C276" s="25">
        <v>17</v>
      </c>
      <c r="D276" s="25">
        <v>1415</v>
      </c>
      <c r="E276" s="25">
        <f t="shared" si="17"/>
        <v>24055</v>
      </c>
      <c r="F276" s="25">
        <f t="shared" si="18"/>
        <v>2405.5</v>
      </c>
      <c r="G276" s="25">
        <f t="shared" si="19"/>
        <v>0</v>
      </c>
      <c r="H276" s="25" t="str">
        <f t="shared" ca="1" si="20"/>
        <v>=IF(E276&gt;30000,E276*0.1,0)</v>
      </c>
    </row>
    <row r="277" spans="1:8">
      <c r="A277" s="25" t="s">
        <v>99</v>
      </c>
      <c r="B277" s="25" t="s">
        <v>94</v>
      </c>
      <c r="C277" s="25">
        <v>83</v>
      </c>
      <c r="D277" s="25">
        <v>1150</v>
      </c>
      <c r="E277" s="25">
        <f t="shared" si="17"/>
        <v>95450</v>
      </c>
      <c r="F277" s="25">
        <f t="shared" si="18"/>
        <v>9545</v>
      </c>
      <c r="G277" s="25">
        <f t="shared" si="19"/>
        <v>9545</v>
      </c>
      <c r="H277" s="25" t="str">
        <f t="shared" ca="1" si="20"/>
        <v>=IF(E277&gt;30000,E277*0.1,0)</v>
      </c>
    </row>
    <row r="278" spans="1:8">
      <c r="A278" s="25" t="s">
        <v>109</v>
      </c>
      <c r="B278" s="25" t="s">
        <v>105</v>
      </c>
      <c r="C278" s="25">
        <v>22</v>
      </c>
      <c r="D278" s="25">
        <v>1332</v>
      </c>
      <c r="E278" s="25">
        <f t="shared" si="17"/>
        <v>29304</v>
      </c>
      <c r="F278" s="25">
        <f t="shared" si="18"/>
        <v>2930.4</v>
      </c>
      <c r="G278" s="25">
        <f t="shared" si="19"/>
        <v>0</v>
      </c>
      <c r="H278" s="25" t="str">
        <f t="shared" ca="1" si="20"/>
        <v>=IF(E278&gt;30000,E278*0.1,0)</v>
      </c>
    </row>
    <row r="279" spans="1:8">
      <c r="A279" s="25" t="s">
        <v>99</v>
      </c>
      <c r="B279" s="25" t="s">
        <v>107</v>
      </c>
      <c r="C279" s="25">
        <v>96</v>
      </c>
      <c r="D279" s="25">
        <v>1344</v>
      </c>
      <c r="E279" s="25">
        <f t="shared" si="17"/>
        <v>129024</v>
      </c>
      <c r="F279" s="25">
        <f t="shared" si="18"/>
        <v>12902.400000000001</v>
      </c>
      <c r="G279" s="25">
        <f t="shared" si="19"/>
        <v>12902.400000000001</v>
      </c>
      <c r="H279" s="25" t="str">
        <f t="shared" ca="1" si="20"/>
        <v>=IF(E279&gt;30000,E279*0.1,0)</v>
      </c>
    </row>
    <row r="280" spans="1:8">
      <c r="A280" s="25" t="s">
        <v>99</v>
      </c>
      <c r="B280" s="25" t="s">
        <v>97</v>
      </c>
      <c r="C280" s="25">
        <v>89</v>
      </c>
      <c r="D280" s="25">
        <v>1171</v>
      </c>
      <c r="E280" s="25">
        <f t="shared" si="17"/>
        <v>104219</v>
      </c>
      <c r="F280" s="25">
        <f t="shared" si="18"/>
        <v>10421.900000000001</v>
      </c>
      <c r="G280" s="25">
        <f t="shared" si="19"/>
        <v>10421.900000000001</v>
      </c>
      <c r="H280" s="25" t="str">
        <f t="shared" ca="1" si="20"/>
        <v>=IF(E280&gt;30000,E280*0.1,0)</v>
      </c>
    </row>
    <row r="281" spans="1:8">
      <c r="A281" s="25" t="s">
        <v>90</v>
      </c>
      <c r="B281" s="25" t="s">
        <v>105</v>
      </c>
      <c r="C281" s="25">
        <v>78</v>
      </c>
      <c r="D281" s="25">
        <v>1003</v>
      </c>
      <c r="E281" s="25">
        <f t="shared" si="17"/>
        <v>78234</v>
      </c>
      <c r="F281" s="25">
        <f t="shared" si="18"/>
        <v>7823.4000000000005</v>
      </c>
      <c r="G281" s="25">
        <f t="shared" si="19"/>
        <v>7823.4000000000005</v>
      </c>
      <c r="H281" s="25" t="str">
        <f t="shared" ca="1" si="20"/>
        <v>=IF(E281&gt;30000,E281*0.1,0)</v>
      </c>
    </row>
    <row r="282" spans="1:8">
      <c r="A282" s="25" t="s">
        <v>90</v>
      </c>
      <c r="B282" s="25" t="s">
        <v>100</v>
      </c>
      <c r="C282" s="25">
        <v>29</v>
      </c>
      <c r="D282" s="25">
        <v>1239</v>
      </c>
      <c r="E282" s="25">
        <f t="shared" si="17"/>
        <v>35931</v>
      </c>
      <c r="F282" s="25">
        <f t="shared" si="18"/>
        <v>3593.1000000000004</v>
      </c>
      <c r="G282" s="25">
        <f t="shared" si="19"/>
        <v>3593.1000000000004</v>
      </c>
      <c r="H282" s="25" t="str">
        <f t="shared" ca="1" si="20"/>
        <v>=IF(E282&gt;30000,E282*0.1,0)</v>
      </c>
    </row>
    <row r="283" spans="1:8">
      <c r="A283" s="25" t="s">
        <v>109</v>
      </c>
      <c r="B283" s="25" t="s">
        <v>97</v>
      </c>
      <c r="C283" s="25">
        <v>29</v>
      </c>
      <c r="D283" s="25">
        <v>1368</v>
      </c>
      <c r="E283" s="25">
        <f t="shared" si="17"/>
        <v>39672</v>
      </c>
      <c r="F283" s="25">
        <f t="shared" si="18"/>
        <v>3967.2000000000003</v>
      </c>
      <c r="G283" s="25">
        <f t="shared" si="19"/>
        <v>3967.2000000000003</v>
      </c>
      <c r="H283" s="25" t="str">
        <f t="shared" ca="1" si="20"/>
        <v>=IF(E283&gt;30000,E283*0.1,0)</v>
      </c>
    </row>
    <row r="284" spans="1:8">
      <c r="A284" s="25" t="s">
        <v>110</v>
      </c>
      <c r="B284" s="25" t="s">
        <v>105</v>
      </c>
      <c r="C284" s="25">
        <v>5</v>
      </c>
      <c r="D284" s="25">
        <v>1100</v>
      </c>
      <c r="E284" s="25">
        <f t="shared" si="17"/>
        <v>5500</v>
      </c>
      <c r="F284" s="25">
        <f t="shared" si="18"/>
        <v>0</v>
      </c>
      <c r="G284" s="25">
        <f t="shared" si="19"/>
        <v>0</v>
      </c>
      <c r="H284" s="25" t="str">
        <f t="shared" ca="1" si="20"/>
        <v>=IF(E284&gt;30000,E284*0.1,0)</v>
      </c>
    </row>
    <row r="285" spans="1:8">
      <c r="A285" s="25" t="s">
        <v>104</v>
      </c>
      <c r="B285" s="25" t="s">
        <v>107</v>
      </c>
      <c r="C285" s="25">
        <v>29</v>
      </c>
      <c r="D285" s="25">
        <v>1026</v>
      </c>
      <c r="E285" s="25">
        <f t="shared" si="17"/>
        <v>29754</v>
      </c>
      <c r="F285" s="25">
        <f t="shared" si="18"/>
        <v>2975.4</v>
      </c>
      <c r="G285" s="25">
        <f t="shared" si="19"/>
        <v>0</v>
      </c>
      <c r="H285" s="25" t="str">
        <f t="shared" ca="1" si="20"/>
        <v>=IF(E285&gt;30000,E285*0.1,0)</v>
      </c>
    </row>
    <row r="286" spans="1:8">
      <c r="A286" s="25" t="s">
        <v>99</v>
      </c>
      <c r="B286" s="25" t="s">
        <v>94</v>
      </c>
      <c r="C286" s="25">
        <v>56</v>
      </c>
      <c r="D286" s="25">
        <v>1236</v>
      </c>
      <c r="E286" s="25">
        <f t="shared" si="17"/>
        <v>69216</v>
      </c>
      <c r="F286" s="25">
        <f t="shared" si="18"/>
        <v>6921.6</v>
      </c>
      <c r="G286" s="25">
        <f t="shared" si="19"/>
        <v>6921.6</v>
      </c>
      <c r="H286" s="25" t="str">
        <f t="shared" ca="1" si="20"/>
        <v>=IF(E286&gt;30000,E286*0.1,0)</v>
      </c>
    </row>
    <row r="287" spans="1:8">
      <c r="A287" s="25" t="s">
        <v>110</v>
      </c>
      <c r="B287" s="25" t="s">
        <v>92</v>
      </c>
      <c r="C287" s="25">
        <v>55</v>
      </c>
      <c r="D287" s="25">
        <v>1366</v>
      </c>
      <c r="E287" s="25">
        <f t="shared" si="17"/>
        <v>75130</v>
      </c>
      <c r="F287" s="25">
        <f t="shared" si="18"/>
        <v>7513</v>
      </c>
      <c r="G287" s="25">
        <f t="shared" si="19"/>
        <v>7513</v>
      </c>
      <c r="H287" s="25" t="str">
        <f t="shared" ca="1" si="20"/>
        <v>=IF(E287&gt;30000,E287*0.1,0)</v>
      </c>
    </row>
    <row r="288" spans="1:8">
      <c r="A288" s="25" t="s">
        <v>90</v>
      </c>
      <c r="B288" s="25" t="s">
        <v>97</v>
      </c>
      <c r="C288" s="25">
        <v>91</v>
      </c>
      <c r="D288" s="25">
        <v>1132</v>
      </c>
      <c r="E288" s="25">
        <f t="shared" si="17"/>
        <v>103012</v>
      </c>
      <c r="F288" s="25">
        <f t="shared" si="18"/>
        <v>10301.200000000001</v>
      </c>
      <c r="G288" s="25">
        <f t="shared" si="19"/>
        <v>10301.200000000001</v>
      </c>
      <c r="H288" s="25" t="str">
        <f t="shared" ca="1" si="20"/>
        <v>=IF(E288&gt;30000,E288*0.1,0)</v>
      </c>
    </row>
    <row r="289" spans="1:8">
      <c r="A289" s="25" t="s">
        <v>99</v>
      </c>
      <c r="B289" s="25" t="s">
        <v>91</v>
      </c>
      <c r="C289" s="25">
        <v>45</v>
      </c>
      <c r="D289" s="25">
        <v>1052</v>
      </c>
      <c r="E289" s="25">
        <f t="shared" si="17"/>
        <v>47340</v>
      </c>
      <c r="F289" s="25">
        <f t="shared" si="18"/>
        <v>4734</v>
      </c>
      <c r="G289" s="25">
        <f t="shared" si="19"/>
        <v>4734</v>
      </c>
      <c r="H289" s="25" t="str">
        <f t="shared" ca="1" si="20"/>
        <v>=IF(E289&gt;30000,E289*0.1,0)</v>
      </c>
    </row>
    <row r="290" spans="1:8">
      <c r="A290" s="25" t="s">
        <v>104</v>
      </c>
      <c r="B290" s="25" t="s">
        <v>107</v>
      </c>
      <c r="C290" s="25">
        <v>45</v>
      </c>
      <c r="D290" s="25">
        <v>1411</v>
      </c>
      <c r="E290" s="25">
        <f t="shared" si="17"/>
        <v>63495</v>
      </c>
      <c r="F290" s="25">
        <f t="shared" si="18"/>
        <v>6349.5</v>
      </c>
      <c r="G290" s="25">
        <f t="shared" si="19"/>
        <v>6349.5</v>
      </c>
      <c r="H290" s="25" t="str">
        <f t="shared" ca="1" si="20"/>
        <v>=IF(E290&gt;30000,E290*0.1,0)</v>
      </c>
    </row>
    <row r="291" spans="1:8">
      <c r="A291" s="25" t="s">
        <v>90</v>
      </c>
      <c r="B291" s="25" t="s">
        <v>97</v>
      </c>
      <c r="C291" s="25">
        <v>84</v>
      </c>
      <c r="D291" s="25">
        <v>1223</v>
      </c>
      <c r="E291" s="25">
        <f t="shared" si="17"/>
        <v>102732</v>
      </c>
      <c r="F291" s="25">
        <f t="shared" si="18"/>
        <v>10273.200000000001</v>
      </c>
      <c r="G291" s="25">
        <f t="shared" si="19"/>
        <v>10273.200000000001</v>
      </c>
      <c r="H291" s="25" t="str">
        <f t="shared" ca="1" si="20"/>
        <v>=IF(E291&gt;30000,E291*0.1,0)</v>
      </c>
    </row>
    <row r="292" spans="1:8">
      <c r="A292" s="25" t="s">
        <v>96</v>
      </c>
      <c r="B292" s="25" t="s">
        <v>100</v>
      </c>
      <c r="C292" s="25">
        <v>30</v>
      </c>
      <c r="D292" s="25">
        <v>1163</v>
      </c>
      <c r="E292" s="25">
        <f t="shared" si="17"/>
        <v>34890</v>
      </c>
      <c r="F292" s="25">
        <f t="shared" si="18"/>
        <v>3489</v>
      </c>
      <c r="G292" s="25">
        <f t="shared" si="19"/>
        <v>3489</v>
      </c>
      <c r="H292" s="25" t="str">
        <f t="shared" ca="1" si="20"/>
        <v>=IF(E292&gt;30000,E292*0.1,0)</v>
      </c>
    </row>
    <row r="293" spans="1:8">
      <c r="A293" s="25" t="s">
        <v>109</v>
      </c>
      <c r="B293" s="25" t="s">
        <v>94</v>
      </c>
      <c r="C293" s="25">
        <v>62</v>
      </c>
      <c r="D293" s="25">
        <v>1241</v>
      </c>
      <c r="E293" s="25">
        <f t="shared" si="17"/>
        <v>76942</v>
      </c>
      <c r="F293" s="25">
        <f t="shared" si="18"/>
        <v>7694.2000000000007</v>
      </c>
      <c r="G293" s="25">
        <f t="shared" si="19"/>
        <v>7694.2000000000007</v>
      </c>
      <c r="H293" s="25" t="str">
        <f t="shared" ca="1" si="20"/>
        <v>=IF(E293&gt;30000,E293*0.1,0)</v>
      </c>
    </row>
    <row r="294" spans="1:8">
      <c r="A294" s="25" t="s">
        <v>104</v>
      </c>
      <c r="B294" s="25" t="s">
        <v>97</v>
      </c>
      <c r="C294" s="25">
        <v>59</v>
      </c>
      <c r="D294" s="25">
        <v>1019</v>
      </c>
      <c r="E294" s="25">
        <f t="shared" si="17"/>
        <v>60121</v>
      </c>
      <c r="F294" s="25">
        <f t="shared" si="18"/>
        <v>6012.1</v>
      </c>
      <c r="G294" s="25">
        <f t="shared" si="19"/>
        <v>6012.1</v>
      </c>
      <c r="H294" s="25" t="str">
        <f t="shared" ca="1" si="20"/>
        <v>=IF(E294&gt;30000,E294*0.1,0)</v>
      </c>
    </row>
    <row r="295" spans="1:8">
      <c r="A295" s="25" t="s">
        <v>104</v>
      </c>
      <c r="B295" s="25" t="s">
        <v>107</v>
      </c>
      <c r="C295" s="25">
        <v>41</v>
      </c>
      <c r="D295" s="25">
        <v>1136</v>
      </c>
      <c r="E295" s="25">
        <f t="shared" si="17"/>
        <v>46576</v>
      </c>
      <c r="F295" s="25">
        <f t="shared" si="18"/>
        <v>4657.6000000000004</v>
      </c>
      <c r="G295" s="25">
        <f t="shared" si="19"/>
        <v>4657.6000000000004</v>
      </c>
      <c r="H295" s="25" t="str">
        <f t="shared" ca="1" si="20"/>
        <v>=IF(E295&gt;30000,E295*0.1,0)</v>
      </c>
    </row>
    <row r="296" spans="1:8">
      <c r="A296" s="25" t="s">
        <v>109</v>
      </c>
      <c r="B296" s="25" t="s">
        <v>91</v>
      </c>
      <c r="C296" s="25">
        <v>28</v>
      </c>
      <c r="D296" s="25">
        <v>1208</v>
      </c>
      <c r="E296" s="25">
        <f t="shared" si="17"/>
        <v>33824</v>
      </c>
      <c r="F296" s="25">
        <f t="shared" si="18"/>
        <v>3382.4</v>
      </c>
      <c r="G296" s="25">
        <f t="shared" si="19"/>
        <v>3382.4</v>
      </c>
      <c r="H296" s="25" t="str">
        <f t="shared" ca="1" si="20"/>
        <v>=IF(E296&gt;30000,E296*0.1,0)</v>
      </c>
    </row>
    <row r="297" spans="1:8">
      <c r="A297" s="25" t="s">
        <v>110</v>
      </c>
      <c r="B297" s="25" t="s">
        <v>94</v>
      </c>
      <c r="C297" s="25">
        <v>80</v>
      </c>
      <c r="D297" s="25">
        <v>1015</v>
      </c>
      <c r="E297" s="25">
        <f t="shared" si="17"/>
        <v>81200</v>
      </c>
      <c r="F297" s="25">
        <f t="shared" si="18"/>
        <v>8120</v>
      </c>
      <c r="G297" s="25">
        <f t="shared" si="19"/>
        <v>8120</v>
      </c>
      <c r="H297" s="25" t="str">
        <f t="shared" ca="1" si="20"/>
        <v>=IF(E297&gt;30000,E297*0.1,0)</v>
      </c>
    </row>
    <row r="298" spans="1:8">
      <c r="A298" s="25" t="s">
        <v>90</v>
      </c>
      <c r="B298" s="25" t="s">
        <v>92</v>
      </c>
      <c r="C298" s="25">
        <v>44</v>
      </c>
      <c r="D298" s="25">
        <v>1389</v>
      </c>
      <c r="E298" s="25">
        <f t="shared" si="17"/>
        <v>61116</v>
      </c>
      <c r="F298" s="25">
        <f t="shared" si="18"/>
        <v>6111.6</v>
      </c>
      <c r="G298" s="25">
        <f t="shared" si="19"/>
        <v>6111.6</v>
      </c>
      <c r="H298" s="25" t="str">
        <f t="shared" ca="1" si="20"/>
        <v>=IF(E298&gt;30000,E298*0.1,0)</v>
      </c>
    </row>
    <row r="299" spans="1:8">
      <c r="A299" s="25" t="s">
        <v>110</v>
      </c>
      <c r="B299" s="25" t="s">
        <v>97</v>
      </c>
      <c r="C299" s="25">
        <v>24</v>
      </c>
      <c r="D299" s="25">
        <v>1419</v>
      </c>
      <c r="E299" s="25">
        <f t="shared" si="17"/>
        <v>34056</v>
      </c>
      <c r="F299" s="25">
        <f t="shared" si="18"/>
        <v>3405.6000000000004</v>
      </c>
      <c r="G299" s="25">
        <f t="shared" si="19"/>
        <v>3405.6000000000004</v>
      </c>
      <c r="H299" s="25" t="str">
        <f t="shared" ca="1" si="20"/>
        <v>=IF(E299&gt;30000,E299*0.1,0)</v>
      </c>
    </row>
    <row r="300" spans="1:8">
      <c r="A300" s="25" t="s">
        <v>110</v>
      </c>
      <c r="B300" s="25" t="s">
        <v>94</v>
      </c>
      <c r="C300" s="25">
        <v>42</v>
      </c>
      <c r="D300" s="25">
        <v>1074</v>
      </c>
      <c r="E300" s="25">
        <f t="shared" si="17"/>
        <v>45108</v>
      </c>
      <c r="F300" s="25">
        <f t="shared" si="18"/>
        <v>4510.8</v>
      </c>
      <c r="G300" s="25">
        <f t="shared" si="19"/>
        <v>4510.8</v>
      </c>
      <c r="H300" s="25" t="str">
        <f t="shared" ca="1" si="20"/>
        <v>=IF(E300&gt;30000,E300*0.1,0)</v>
      </c>
    </row>
    <row r="301" spans="1:8">
      <c r="A301" s="25" t="s">
        <v>109</v>
      </c>
      <c r="B301" s="25" t="s">
        <v>92</v>
      </c>
      <c r="C301" s="25">
        <v>83</v>
      </c>
      <c r="D301" s="25">
        <v>1208</v>
      </c>
      <c r="E301" s="25">
        <f t="shared" si="17"/>
        <v>100264</v>
      </c>
      <c r="F301" s="25">
        <f t="shared" si="18"/>
        <v>10026.400000000001</v>
      </c>
      <c r="G301" s="25">
        <f t="shared" si="19"/>
        <v>10026.400000000001</v>
      </c>
      <c r="H301" s="25" t="str">
        <f t="shared" ca="1" si="20"/>
        <v>=IF(E301&gt;30000,E301*0.1,0)</v>
      </c>
    </row>
    <row r="302" spans="1:8">
      <c r="A302" s="25" t="s">
        <v>99</v>
      </c>
      <c r="B302" s="25" t="s">
        <v>100</v>
      </c>
      <c r="C302" s="25">
        <v>45</v>
      </c>
      <c r="D302" s="25">
        <v>1353</v>
      </c>
      <c r="E302" s="25">
        <f t="shared" si="17"/>
        <v>60885</v>
      </c>
      <c r="F302" s="25">
        <f t="shared" si="18"/>
        <v>6088.5</v>
      </c>
      <c r="G302" s="25">
        <f t="shared" si="19"/>
        <v>6088.5</v>
      </c>
      <c r="H302" s="25" t="str">
        <f t="shared" ca="1" si="20"/>
        <v>=IF(E302&gt;30000,E302*0.1,0)</v>
      </c>
    </row>
    <row r="303" spans="1:8">
      <c r="A303" s="25" t="s">
        <v>96</v>
      </c>
      <c r="B303" s="25" t="s">
        <v>97</v>
      </c>
      <c r="C303" s="25">
        <v>61</v>
      </c>
      <c r="D303" s="25">
        <v>1295</v>
      </c>
      <c r="E303" s="25">
        <f t="shared" si="17"/>
        <v>78995</v>
      </c>
      <c r="F303" s="25">
        <f t="shared" si="18"/>
        <v>7899.5</v>
      </c>
      <c r="G303" s="25">
        <f t="shared" si="19"/>
        <v>7899.5</v>
      </c>
      <c r="H303" s="25" t="str">
        <f t="shared" ca="1" si="20"/>
        <v>=IF(E303&gt;30000,E303*0.1,0)</v>
      </c>
    </row>
    <row r="304" spans="1:8">
      <c r="A304" s="25" t="s">
        <v>99</v>
      </c>
      <c r="B304" s="25" t="s">
        <v>100</v>
      </c>
      <c r="C304" s="25">
        <v>39</v>
      </c>
      <c r="D304" s="25">
        <v>1277</v>
      </c>
      <c r="E304" s="25">
        <f t="shared" si="17"/>
        <v>49803</v>
      </c>
      <c r="F304" s="25">
        <f t="shared" si="18"/>
        <v>4980.3</v>
      </c>
      <c r="G304" s="25">
        <f t="shared" si="19"/>
        <v>4980.3</v>
      </c>
      <c r="H304" s="25" t="str">
        <f t="shared" ca="1" si="20"/>
        <v>=IF(E304&gt;30000,E304*0.1,0)</v>
      </c>
    </row>
    <row r="305" spans="1:8">
      <c r="A305" s="25" t="s">
        <v>99</v>
      </c>
      <c r="B305" s="25" t="s">
        <v>91</v>
      </c>
      <c r="C305" s="25">
        <v>84</v>
      </c>
      <c r="D305" s="25">
        <v>1302</v>
      </c>
      <c r="E305" s="25">
        <f t="shared" si="17"/>
        <v>109368</v>
      </c>
      <c r="F305" s="25">
        <f t="shared" si="18"/>
        <v>10936.800000000001</v>
      </c>
      <c r="G305" s="25">
        <f t="shared" si="19"/>
        <v>10936.800000000001</v>
      </c>
      <c r="H305" s="25" t="str">
        <f t="shared" ca="1" si="20"/>
        <v>=IF(E305&gt;30000,E305*0.1,0)</v>
      </c>
    </row>
    <row r="306" spans="1:8">
      <c r="A306" s="25" t="s">
        <v>109</v>
      </c>
      <c r="B306" s="25" t="s">
        <v>100</v>
      </c>
      <c r="C306" s="25">
        <v>71</v>
      </c>
      <c r="D306" s="25">
        <v>1169</v>
      </c>
      <c r="E306" s="25">
        <f t="shared" si="17"/>
        <v>82999</v>
      </c>
      <c r="F306" s="25">
        <f t="shared" si="18"/>
        <v>8299.9</v>
      </c>
      <c r="G306" s="25">
        <f t="shared" si="19"/>
        <v>8299.9</v>
      </c>
      <c r="H306" s="25" t="str">
        <f t="shared" ca="1" si="20"/>
        <v>=IF(E306&gt;30000,E306*0.1,0)</v>
      </c>
    </row>
    <row r="307" spans="1:8">
      <c r="A307" s="25" t="s">
        <v>109</v>
      </c>
      <c r="B307" s="25" t="s">
        <v>94</v>
      </c>
      <c r="C307" s="25">
        <v>76</v>
      </c>
      <c r="D307" s="25">
        <v>1296</v>
      </c>
      <c r="E307" s="25">
        <f t="shared" si="17"/>
        <v>98496</v>
      </c>
      <c r="F307" s="25">
        <f t="shared" si="18"/>
        <v>9849.6</v>
      </c>
      <c r="G307" s="25">
        <f t="shared" si="19"/>
        <v>9849.6</v>
      </c>
      <c r="H307" s="25" t="str">
        <f t="shared" ca="1" si="20"/>
        <v>=IF(E307&gt;30000,E307*0.1,0)</v>
      </c>
    </row>
    <row r="308" spans="1:8">
      <c r="A308" s="25" t="s">
        <v>96</v>
      </c>
      <c r="B308" s="25" t="s">
        <v>97</v>
      </c>
      <c r="C308" s="25">
        <v>76</v>
      </c>
      <c r="D308" s="25">
        <v>1033</v>
      </c>
      <c r="E308" s="25">
        <f t="shared" si="17"/>
        <v>78508</v>
      </c>
      <c r="F308" s="25">
        <f t="shared" si="18"/>
        <v>7850.8</v>
      </c>
      <c r="G308" s="25">
        <f t="shared" si="19"/>
        <v>7850.8</v>
      </c>
      <c r="H308" s="25" t="str">
        <f t="shared" ca="1" si="20"/>
        <v>=IF(E308&gt;30000,E308*0.1,0)</v>
      </c>
    </row>
    <row r="309" spans="1:8">
      <c r="A309" s="25" t="s">
        <v>104</v>
      </c>
      <c r="B309" s="25" t="s">
        <v>107</v>
      </c>
      <c r="C309" s="25">
        <v>23</v>
      </c>
      <c r="D309" s="25">
        <v>1100</v>
      </c>
      <c r="E309" s="25">
        <f t="shared" si="17"/>
        <v>25300</v>
      </c>
      <c r="F309" s="25">
        <f t="shared" si="18"/>
        <v>2530</v>
      </c>
      <c r="G309" s="25">
        <f t="shared" si="19"/>
        <v>0</v>
      </c>
      <c r="H309" s="25" t="str">
        <f t="shared" ca="1" si="20"/>
        <v>=IF(E309&gt;30000,E309*0.1,0)</v>
      </c>
    </row>
    <row r="310" spans="1:8">
      <c r="A310" s="25" t="s">
        <v>109</v>
      </c>
      <c r="B310" s="25" t="s">
        <v>94</v>
      </c>
      <c r="C310" s="25">
        <v>75</v>
      </c>
      <c r="D310" s="25">
        <v>1000</v>
      </c>
      <c r="E310" s="25">
        <f t="shared" si="17"/>
        <v>75000</v>
      </c>
      <c r="F310" s="25">
        <f t="shared" si="18"/>
        <v>7500</v>
      </c>
      <c r="G310" s="25">
        <f t="shared" si="19"/>
        <v>7500</v>
      </c>
      <c r="H310" s="25" t="str">
        <f t="shared" ca="1" si="20"/>
        <v>=IF(E310&gt;30000,E310*0.1,0)</v>
      </c>
    </row>
    <row r="311" spans="1:8">
      <c r="A311" s="25" t="s">
        <v>90</v>
      </c>
      <c r="B311" s="25" t="s">
        <v>105</v>
      </c>
      <c r="C311" s="25">
        <v>41</v>
      </c>
      <c r="D311" s="25">
        <v>1202</v>
      </c>
      <c r="E311" s="25">
        <f t="shared" si="17"/>
        <v>49282</v>
      </c>
      <c r="F311" s="25">
        <f t="shared" si="18"/>
        <v>4928.2000000000007</v>
      </c>
      <c r="G311" s="25">
        <f t="shared" si="19"/>
        <v>4928.2000000000007</v>
      </c>
      <c r="H311" s="25" t="str">
        <f t="shared" ca="1" si="20"/>
        <v>=IF(E311&gt;30000,E311*0.1,0)</v>
      </c>
    </row>
    <row r="312" spans="1:8">
      <c r="A312" s="25" t="s">
        <v>110</v>
      </c>
      <c r="B312" s="25" t="s">
        <v>94</v>
      </c>
      <c r="C312" s="25">
        <v>99</v>
      </c>
      <c r="D312" s="25">
        <v>1005</v>
      </c>
      <c r="E312" s="25">
        <f t="shared" si="17"/>
        <v>99495</v>
      </c>
      <c r="F312" s="25">
        <f t="shared" si="18"/>
        <v>9949.5</v>
      </c>
      <c r="G312" s="25">
        <f t="shared" si="19"/>
        <v>9949.5</v>
      </c>
      <c r="H312" s="25" t="str">
        <f t="shared" ca="1" si="20"/>
        <v>=IF(E312&gt;30000,E312*0.1,0)</v>
      </c>
    </row>
    <row r="313" spans="1:8">
      <c r="A313" s="25" t="s">
        <v>96</v>
      </c>
      <c r="B313" s="25" t="s">
        <v>97</v>
      </c>
      <c r="C313" s="25">
        <v>62</v>
      </c>
      <c r="D313" s="25">
        <v>1454</v>
      </c>
      <c r="E313" s="25">
        <f t="shared" si="17"/>
        <v>90148</v>
      </c>
      <c r="F313" s="25">
        <f t="shared" si="18"/>
        <v>9014.8000000000011</v>
      </c>
      <c r="G313" s="25">
        <f t="shared" si="19"/>
        <v>9014.8000000000011</v>
      </c>
      <c r="H313" s="25" t="str">
        <f t="shared" ca="1" si="20"/>
        <v>=IF(E313&gt;30000,E313*0.1,0)</v>
      </c>
    </row>
    <row r="314" spans="1:8">
      <c r="A314" s="25" t="s">
        <v>90</v>
      </c>
      <c r="B314" s="25" t="s">
        <v>91</v>
      </c>
      <c r="C314" s="25">
        <v>63</v>
      </c>
      <c r="D314" s="25">
        <v>1016</v>
      </c>
      <c r="E314" s="25">
        <f t="shared" si="17"/>
        <v>64008</v>
      </c>
      <c r="F314" s="25">
        <f t="shared" si="18"/>
        <v>6400.8</v>
      </c>
      <c r="G314" s="25">
        <f t="shared" si="19"/>
        <v>6400.8</v>
      </c>
      <c r="H314" s="25" t="str">
        <f t="shared" ca="1" si="20"/>
        <v>=IF(E314&gt;30000,E314*0.1,0)</v>
      </c>
    </row>
    <row r="315" spans="1:8">
      <c r="A315" s="25" t="s">
        <v>109</v>
      </c>
      <c r="B315" s="25" t="s">
        <v>92</v>
      </c>
      <c r="C315" s="25">
        <v>4</v>
      </c>
      <c r="D315" s="25">
        <v>1049</v>
      </c>
      <c r="E315" s="25">
        <f t="shared" si="17"/>
        <v>4196</v>
      </c>
      <c r="F315" s="25">
        <f t="shared" si="18"/>
        <v>0</v>
      </c>
      <c r="G315" s="25">
        <f t="shared" si="19"/>
        <v>0</v>
      </c>
      <c r="H315" s="25" t="str">
        <f t="shared" ca="1" si="20"/>
        <v>=IF(E315&gt;30000,E315*0.1,0)</v>
      </c>
    </row>
    <row r="316" spans="1:8">
      <c r="A316" s="25" t="s">
        <v>90</v>
      </c>
      <c r="B316" s="25" t="s">
        <v>100</v>
      </c>
      <c r="C316" s="25">
        <v>4</v>
      </c>
      <c r="D316" s="25">
        <v>1202</v>
      </c>
      <c r="E316" s="25">
        <f t="shared" si="17"/>
        <v>4808</v>
      </c>
      <c r="F316" s="25">
        <f t="shared" si="18"/>
        <v>0</v>
      </c>
      <c r="G316" s="25">
        <f t="shared" si="19"/>
        <v>0</v>
      </c>
      <c r="H316" s="25" t="str">
        <f t="shared" ca="1" si="20"/>
        <v>=IF(E316&gt;30000,E316*0.1,0)</v>
      </c>
    </row>
    <row r="317" spans="1:8">
      <c r="A317" s="25" t="s">
        <v>104</v>
      </c>
      <c r="B317" s="25" t="s">
        <v>100</v>
      </c>
      <c r="C317" s="25">
        <v>18</v>
      </c>
      <c r="D317" s="25">
        <v>1462</v>
      </c>
      <c r="E317" s="25">
        <f t="shared" si="17"/>
        <v>26316</v>
      </c>
      <c r="F317" s="25">
        <f t="shared" si="18"/>
        <v>2631.6000000000004</v>
      </c>
      <c r="G317" s="25">
        <f t="shared" si="19"/>
        <v>0</v>
      </c>
      <c r="H317" s="25" t="str">
        <f t="shared" ca="1" si="20"/>
        <v>=IF(E317&gt;30000,E317*0.1,0)</v>
      </c>
    </row>
    <row r="318" spans="1:8">
      <c r="A318" s="25" t="s">
        <v>104</v>
      </c>
      <c r="B318" s="25" t="s">
        <v>105</v>
      </c>
      <c r="C318" s="25">
        <v>49</v>
      </c>
      <c r="D318" s="25">
        <v>1109</v>
      </c>
      <c r="E318" s="25">
        <f t="shared" si="17"/>
        <v>54341</v>
      </c>
      <c r="F318" s="25">
        <f t="shared" si="18"/>
        <v>5434.1</v>
      </c>
      <c r="G318" s="25">
        <f t="shared" si="19"/>
        <v>5434.1</v>
      </c>
      <c r="H318" s="25" t="str">
        <f t="shared" ca="1" si="20"/>
        <v>=IF(E318&gt;30000,E318*0.1,0)</v>
      </c>
    </row>
    <row r="319" spans="1:8">
      <c r="A319" s="25" t="s">
        <v>104</v>
      </c>
      <c r="B319" s="25" t="s">
        <v>100</v>
      </c>
      <c r="C319" s="25">
        <v>46</v>
      </c>
      <c r="D319" s="25">
        <v>1443</v>
      </c>
      <c r="E319" s="25">
        <f t="shared" si="17"/>
        <v>66378</v>
      </c>
      <c r="F319" s="25">
        <f t="shared" si="18"/>
        <v>6637.8</v>
      </c>
      <c r="G319" s="25">
        <f t="shared" si="19"/>
        <v>6637.8</v>
      </c>
      <c r="H319" s="25" t="str">
        <f t="shared" ca="1" si="20"/>
        <v>=IF(E319&gt;30000,E319*0.1,0)</v>
      </c>
    </row>
    <row r="320" spans="1:8">
      <c r="A320" s="25" t="s">
        <v>99</v>
      </c>
      <c r="B320" s="25" t="s">
        <v>91</v>
      </c>
      <c r="C320" s="25">
        <v>24</v>
      </c>
      <c r="D320" s="25">
        <v>1019</v>
      </c>
      <c r="E320" s="25">
        <f t="shared" si="17"/>
        <v>24456</v>
      </c>
      <c r="F320" s="25">
        <f t="shared" si="18"/>
        <v>2445.6</v>
      </c>
      <c r="G320" s="25">
        <f t="shared" si="19"/>
        <v>0</v>
      </c>
      <c r="H320" s="25" t="str">
        <f t="shared" ca="1" si="20"/>
        <v>=IF(E320&gt;30000,E320*0.1,0)</v>
      </c>
    </row>
    <row r="321" spans="1:8">
      <c r="A321" s="25" t="s">
        <v>109</v>
      </c>
      <c r="B321" s="25" t="s">
        <v>105</v>
      </c>
      <c r="C321" s="25">
        <v>35</v>
      </c>
      <c r="D321" s="25">
        <v>1144</v>
      </c>
      <c r="E321" s="25">
        <f t="shared" si="17"/>
        <v>40040</v>
      </c>
      <c r="F321" s="25">
        <f t="shared" si="18"/>
        <v>4004</v>
      </c>
      <c r="G321" s="25">
        <f t="shared" si="19"/>
        <v>4004</v>
      </c>
      <c r="H321" s="25" t="str">
        <f t="shared" ca="1" si="20"/>
        <v>=IF(E321&gt;30000,E321*0.1,0)</v>
      </c>
    </row>
    <row r="322" spans="1:8">
      <c r="A322" s="25" t="s">
        <v>96</v>
      </c>
      <c r="B322" s="25" t="s">
        <v>94</v>
      </c>
      <c r="C322" s="25">
        <v>24</v>
      </c>
      <c r="D322" s="25">
        <v>1142</v>
      </c>
      <c r="E322" s="25">
        <f t="shared" ref="E322:E385" si="21">C322*D322</f>
        <v>27408</v>
      </c>
      <c r="F322" s="25">
        <f t="shared" ref="F322:F385" si="22">IF(E322&gt;=20000,E322*10%,0)</f>
        <v>2740.8</v>
      </c>
      <c r="G322" s="25">
        <f t="shared" ref="G322:G385" si="23">IF(E322&gt;30000,E322*0.1,0)</f>
        <v>0</v>
      </c>
      <c r="H322" s="25" t="str">
        <f t="shared" ref="H322:H385" ca="1" si="24">_xlfn.FORMULATEXT(G322)</f>
        <v>=IF(E322&gt;30000,E322*0.1,0)</v>
      </c>
    </row>
    <row r="323" spans="1:8">
      <c r="A323" s="25" t="s">
        <v>109</v>
      </c>
      <c r="B323" s="25" t="s">
        <v>91</v>
      </c>
      <c r="C323" s="25">
        <v>32</v>
      </c>
      <c r="D323" s="25">
        <v>1343</v>
      </c>
      <c r="E323" s="25">
        <f t="shared" si="21"/>
        <v>42976</v>
      </c>
      <c r="F323" s="25">
        <f t="shared" si="22"/>
        <v>4297.6000000000004</v>
      </c>
      <c r="G323" s="25">
        <f t="shared" si="23"/>
        <v>4297.6000000000004</v>
      </c>
      <c r="H323" s="25" t="str">
        <f t="shared" ca="1" si="24"/>
        <v>=IF(E323&gt;30000,E323*0.1,0)</v>
      </c>
    </row>
    <row r="324" spans="1:8">
      <c r="A324" s="25" t="s">
        <v>104</v>
      </c>
      <c r="B324" s="25" t="s">
        <v>97</v>
      </c>
      <c r="C324" s="25">
        <v>39</v>
      </c>
      <c r="D324" s="25">
        <v>1110</v>
      </c>
      <c r="E324" s="25">
        <f t="shared" si="21"/>
        <v>43290</v>
      </c>
      <c r="F324" s="25">
        <f t="shared" si="22"/>
        <v>4329</v>
      </c>
      <c r="G324" s="25">
        <f t="shared" si="23"/>
        <v>4329</v>
      </c>
      <c r="H324" s="25" t="str">
        <f t="shared" ca="1" si="24"/>
        <v>=IF(E324&gt;30000,E324*0.1,0)</v>
      </c>
    </row>
    <row r="325" spans="1:8">
      <c r="A325" s="25" t="s">
        <v>109</v>
      </c>
      <c r="B325" s="25" t="s">
        <v>97</v>
      </c>
      <c r="C325" s="25">
        <v>9</v>
      </c>
      <c r="D325" s="25">
        <v>1212</v>
      </c>
      <c r="E325" s="25">
        <f t="shared" si="21"/>
        <v>10908</v>
      </c>
      <c r="F325" s="25">
        <f t="shared" si="22"/>
        <v>0</v>
      </c>
      <c r="G325" s="25">
        <f t="shared" si="23"/>
        <v>0</v>
      </c>
      <c r="H325" s="25" t="str">
        <f t="shared" ca="1" si="24"/>
        <v>=IF(E325&gt;30000,E325*0.1,0)</v>
      </c>
    </row>
    <row r="326" spans="1:8">
      <c r="A326" s="25" t="s">
        <v>96</v>
      </c>
      <c r="B326" s="25" t="s">
        <v>107</v>
      </c>
      <c r="C326" s="25">
        <v>14</v>
      </c>
      <c r="D326" s="25">
        <v>1267</v>
      </c>
      <c r="E326" s="25">
        <f t="shared" si="21"/>
        <v>17738</v>
      </c>
      <c r="F326" s="25">
        <f t="shared" si="22"/>
        <v>0</v>
      </c>
      <c r="G326" s="25">
        <f t="shared" si="23"/>
        <v>0</v>
      </c>
      <c r="H326" s="25" t="str">
        <f t="shared" ca="1" si="24"/>
        <v>=IF(E326&gt;30000,E326*0.1,0)</v>
      </c>
    </row>
    <row r="327" spans="1:8">
      <c r="A327" s="25" t="s">
        <v>90</v>
      </c>
      <c r="B327" s="25" t="s">
        <v>94</v>
      </c>
      <c r="C327" s="25">
        <v>49</v>
      </c>
      <c r="D327" s="25">
        <v>1012</v>
      </c>
      <c r="E327" s="25">
        <f t="shared" si="21"/>
        <v>49588</v>
      </c>
      <c r="F327" s="25">
        <f t="shared" si="22"/>
        <v>4958.8</v>
      </c>
      <c r="G327" s="25">
        <f t="shared" si="23"/>
        <v>4958.8</v>
      </c>
      <c r="H327" s="25" t="str">
        <f t="shared" ca="1" si="24"/>
        <v>=IF(E327&gt;30000,E327*0.1,0)</v>
      </c>
    </row>
    <row r="328" spans="1:8">
      <c r="A328" s="25" t="s">
        <v>104</v>
      </c>
      <c r="B328" s="25" t="s">
        <v>107</v>
      </c>
      <c r="C328" s="25">
        <v>9</v>
      </c>
      <c r="D328" s="25">
        <v>1427</v>
      </c>
      <c r="E328" s="25">
        <f t="shared" si="21"/>
        <v>12843</v>
      </c>
      <c r="F328" s="25">
        <f t="shared" si="22"/>
        <v>0</v>
      </c>
      <c r="G328" s="25">
        <f t="shared" si="23"/>
        <v>0</v>
      </c>
      <c r="H328" s="25" t="str">
        <f t="shared" ca="1" si="24"/>
        <v>=IF(E328&gt;30000,E328*0.1,0)</v>
      </c>
    </row>
    <row r="329" spans="1:8">
      <c r="A329" s="25" t="s">
        <v>90</v>
      </c>
      <c r="B329" s="25" t="s">
        <v>107</v>
      </c>
      <c r="C329" s="25">
        <v>72</v>
      </c>
      <c r="D329" s="25">
        <v>1312</v>
      </c>
      <c r="E329" s="25">
        <f t="shared" si="21"/>
        <v>94464</v>
      </c>
      <c r="F329" s="25">
        <f t="shared" si="22"/>
        <v>9446.4</v>
      </c>
      <c r="G329" s="25">
        <f t="shared" si="23"/>
        <v>9446.4</v>
      </c>
      <c r="H329" s="25" t="str">
        <f t="shared" ca="1" si="24"/>
        <v>=IF(E329&gt;30000,E329*0.1,0)</v>
      </c>
    </row>
    <row r="330" spans="1:8">
      <c r="A330" s="25" t="s">
        <v>90</v>
      </c>
      <c r="B330" s="25" t="s">
        <v>91</v>
      </c>
      <c r="C330" s="25">
        <v>79</v>
      </c>
      <c r="D330" s="25">
        <v>1158</v>
      </c>
      <c r="E330" s="25">
        <f t="shared" si="21"/>
        <v>91482</v>
      </c>
      <c r="F330" s="25">
        <f t="shared" si="22"/>
        <v>9148.2000000000007</v>
      </c>
      <c r="G330" s="25">
        <f t="shared" si="23"/>
        <v>9148.2000000000007</v>
      </c>
      <c r="H330" s="25" t="str">
        <f t="shared" ca="1" si="24"/>
        <v>=IF(E330&gt;30000,E330*0.1,0)</v>
      </c>
    </row>
    <row r="331" spans="1:8">
      <c r="A331" s="25" t="s">
        <v>110</v>
      </c>
      <c r="B331" s="25" t="s">
        <v>107</v>
      </c>
      <c r="C331" s="25">
        <v>22</v>
      </c>
      <c r="D331" s="25">
        <v>1497</v>
      </c>
      <c r="E331" s="25">
        <f t="shared" si="21"/>
        <v>32934</v>
      </c>
      <c r="F331" s="25">
        <f t="shared" si="22"/>
        <v>3293.4</v>
      </c>
      <c r="G331" s="25">
        <f t="shared" si="23"/>
        <v>3293.4</v>
      </c>
      <c r="H331" s="25" t="str">
        <f t="shared" ca="1" si="24"/>
        <v>=IF(E331&gt;30000,E331*0.1,0)</v>
      </c>
    </row>
    <row r="332" spans="1:8">
      <c r="A332" s="25" t="s">
        <v>90</v>
      </c>
      <c r="B332" s="25" t="s">
        <v>97</v>
      </c>
      <c r="C332" s="25">
        <v>56</v>
      </c>
      <c r="D332" s="25">
        <v>1073</v>
      </c>
      <c r="E332" s="25">
        <f t="shared" si="21"/>
        <v>60088</v>
      </c>
      <c r="F332" s="25">
        <f t="shared" si="22"/>
        <v>6008.8</v>
      </c>
      <c r="G332" s="25">
        <f t="shared" si="23"/>
        <v>6008.8</v>
      </c>
      <c r="H332" s="25" t="str">
        <f t="shared" ca="1" si="24"/>
        <v>=IF(E332&gt;30000,E332*0.1,0)</v>
      </c>
    </row>
    <row r="333" spans="1:8">
      <c r="A333" s="25" t="s">
        <v>104</v>
      </c>
      <c r="B333" s="25" t="s">
        <v>94</v>
      </c>
      <c r="C333" s="25">
        <v>93</v>
      </c>
      <c r="D333" s="25">
        <v>1267</v>
      </c>
      <c r="E333" s="25">
        <f t="shared" si="21"/>
        <v>117831</v>
      </c>
      <c r="F333" s="25">
        <f t="shared" si="22"/>
        <v>11783.1</v>
      </c>
      <c r="G333" s="25">
        <f t="shared" si="23"/>
        <v>11783.1</v>
      </c>
      <c r="H333" s="25" t="str">
        <f t="shared" ca="1" si="24"/>
        <v>=IF(E333&gt;30000,E333*0.1,0)</v>
      </c>
    </row>
    <row r="334" spans="1:8">
      <c r="A334" s="25" t="s">
        <v>104</v>
      </c>
      <c r="B334" s="25" t="s">
        <v>92</v>
      </c>
      <c r="C334" s="25">
        <v>26</v>
      </c>
      <c r="D334" s="25">
        <v>1164</v>
      </c>
      <c r="E334" s="25">
        <f t="shared" si="21"/>
        <v>30264</v>
      </c>
      <c r="F334" s="25">
        <f t="shared" si="22"/>
        <v>3026.4</v>
      </c>
      <c r="G334" s="25">
        <f t="shared" si="23"/>
        <v>3026.4</v>
      </c>
      <c r="H334" s="25" t="str">
        <f t="shared" ca="1" si="24"/>
        <v>=IF(E334&gt;30000,E334*0.1,0)</v>
      </c>
    </row>
    <row r="335" spans="1:8">
      <c r="A335" s="25" t="s">
        <v>90</v>
      </c>
      <c r="B335" s="25" t="s">
        <v>91</v>
      </c>
      <c r="C335" s="25">
        <v>67</v>
      </c>
      <c r="D335" s="25">
        <v>1329</v>
      </c>
      <c r="E335" s="25">
        <f t="shared" si="21"/>
        <v>89043</v>
      </c>
      <c r="F335" s="25">
        <f t="shared" si="22"/>
        <v>8904.3000000000011</v>
      </c>
      <c r="G335" s="25">
        <f t="shared" si="23"/>
        <v>8904.3000000000011</v>
      </c>
      <c r="H335" s="25" t="str">
        <f t="shared" ca="1" si="24"/>
        <v>=IF(E335&gt;30000,E335*0.1,0)</v>
      </c>
    </row>
    <row r="336" spans="1:8">
      <c r="A336" s="25" t="s">
        <v>104</v>
      </c>
      <c r="B336" s="25" t="s">
        <v>92</v>
      </c>
      <c r="C336" s="25">
        <v>98</v>
      </c>
      <c r="D336" s="25">
        <v>1010</v>
      </c>
      <c r="E336" s="25">
        <f t="shared" si="21"/>
        <v>98980</v>
      </c>
      <c r="F336" s="25">
        <f t="shared" si="22"/>
        <v>9898</v>
      </c>
      <c r="G336" s="25">
        <f t="shared" si="23"/>
        <v>9898</v>
      </c>
      <c r="H336" s="25" t="str">
        <f t="shared" ca="1" si="24"/>
        <v>=IF(E336&gt;30000,E336*0.1,0)</v>
      </c>
    </row>
    <row r="337" spans="1:8">
      <c r="A337" s="25" t="s">
        <v>104</v>
      </c>
      <c r="B337" s="25" t="s">
        <v>100</v>
      </c>
      <c r="C337" s="25">
        <v>59</v>
      </c>
      <c r="D337" s="25">
        <v>1474</v>
      </c>
      <c r="E337" s="25">
        <f t="shared" si="21"/>
        <v>86966</v>
      </c>
      <c r="F337" s="25">
        <f t="shared" si="22"/>
        <v>8696.6</v>
      </c>
      <c r="G337" s="25">
        <f t="shared" si="23"/>
        <v>8696.6</v>
      </c>
      <c r="H337" s="25" t="str">
        <f t="shared" ca="1" si="24"/>
        <v>=IF(E337&gt;30000,E337*0.1,0)</v>
      </c>
    </row>
    <row r="338" spans="1:8">
      <c r="A338" s="25" t="s">
        <v>90</v>
      </c>
      <c r="B338" s="25" t="s">
        <v>91</v>
      </c>
      <c r="C338" s="25">
        <v>5</v>
      </c>
      <c r="D338" s="25">
        <v>1231</v>
      </c>
      <c r="E338" s="25">
        <f t="shared" si="21"/>
        <v>6155</v>
      </c>
      <c r="F338" s="25">
        <f t="shared" si="22"/>
        <v>0</v>
      </c>
      <c r="G338" s="25">
        <f t="shared" si="23"/>
        <v>0</v>
      </c>
      <c r="H338" s="25" t="str">
        <f t="shared" ca="1" si="24"/>
        <v>=IF(E338&gt;30000,E338*0.1,0)</v>
      </c>
    </row>
    <row r="339" spans="1:8">
      <c r="A339" s="25" t="s">
        <v>110</v>
      </c>
      <c r="B339" s="25" t="s">
        <v>94</v>
      </c>
      <c r="C339" s="25">
        <v>61</v>
      </c>
      <c r="D339" s="25">
        <v>1457</v>
      </c>
      <c r="E339" s="25">
        <f t="shared" si="21"/>
        <v>88877</v>
      </c>
      <c r="F339" s="25">
        <f t="shared" si="22"/>
        <v>8887.7000000000007</v>
      </c>
      <c r="G339" s="25">
        <f t="shared" si="23"/>
        <v>8887.7000000000007</v>
      </c>
      <c r="H339" s="25" t="str">
        <f t="shared" ca="1" si="24"/>
        <v>=IF(E339&gt;30000,E339*0.1,0)</v>
      </c>
    </row>
    <row r="340" spans="1:8">
      <c r="A340" s="25" t="s">
        <v>109</v>
      </c>
      <c r="B340" s="25" t="s">
        <v>92</v>
      </c>
      <c r="C340" s="25">
        <v>84</v>
      </c>
      <c r="D340" s="25">
        <v>1247</v>
      </c>
      <c r="E340" s="25">
        <f t="shared" si="21"/>
        <v>104748</v>
      </c>
      <c r="F340" s="25">
        <f t="shared" si="22"/>
        <v>10474.800000000001</v>
      </c>
      <c r="G340" s="25">
        <f t="shared" si="23"/>
        <v>10474.800000000001</v>
      </c>
      <c r="H340" s="25" t="str">
        <f t="shared" ca="1" si="24"/>
        <v>=IF(E340&gt;30000,E340*0.1,0)</v>
      </c>
    </row>
    <row r="341" spans="1:8">
      <c r="A341" s="25" t="s">
        <v>99</v>
      </c>
      <c r="B341" s="25" t="s">
        <v>91</v>
      </c>
      <c r="C341" s="25">
        <v>88</v>
      </c>
      <c r="D341" s="25">
        <v>1011</v>
      </c>
      <c r="E341" s="25">
        <f t="shared" si="21"/>
        <v>88968</v>
      </c>
      <c r="F341" s="25">
        <f t="shared" si="22"/>
        <v>8896.8000000000011</v>
      </c>
      <c r="G341" s="25">
        <f t="shared" si="23"/>
        <v>8896.8000000000011</v>
      </c>
      <c r="H341" s="25" t="str">
        <f t="shared" ca="1" si="24"/>
        <v>=IF(E341&gt;30000,E341*0.1,0)</v>
      </c>
    </row>
    <row r="342" spans="1:8">
      <c r="A342" s="25" t="s">
        <v>90</v>
      </c>
      <c r="B342" s="25" t="s">
        <v>97</v>
      </c>
      <c r="C342" s="25">
        <v>67</v>
      </c>
      <c r="D342" s="25">
        <v>1350</v>
      </c>
      <c r="E342" s="25">
        <f t="shared" si="21"/>
        <v>90450</v>
      </c>
      <c r="F342" s="25">
        <f t="shared" si="22"/>
        <v>9045</v>
      </c>
      <c r="G342" s="25">
        <f t="shared" si="23"/>
        <v>9045</v>
      </c>
      <c r="H342" s="25" t="str">
        <f t="shared" ca="1" si="24"/>
        <v>=IF(E342&gt;30000,E342*0.1,0)</v>
      </c>
    </row>
    <row r="343" spans="1:8">
      <c r="A343" s="25" t="s">
        <v>96</v>
      </c>
      <c r="B343" s="25" t="s">
        <v>107</v>
      </c>
      <c r="C343" s="25">
        <v>55</v>
      </c>
      <c r="D343" s="25">
        <v>1305</v>
      </c>
      <c r="E343" s="25">
        <f t="shared" si="21"/>
        <v>71775</v>
      </c>
      <c r="F343" s="25">
        <f t="shared" si="22"/>
        <v>7177.5</v>
      </c>
      <c r="G343" s="25">
        <f t="shared" si="23"/>
        <v>7177.5</v>
      </c>
      <c r="H343" s="25" t="str">
        <f t="shared" ca="1" si="24"/>
        <v>=IF(E343&gt;30000,E343*0.1,0)</v>
      </c>
    </row>
    <row r="344" spans="1:8">
      <c r="A344" s="25" t="s">
        <v>110</v>
      </c>
      <c r="B344" s="25" t="s">
        <v>105</v>
      </c>
      <c r="C344" s="25">
        <v>39</v>
      </c>
      <c r="D344" s="25">
        <v>1387</v>
      </c>
      <c r="E344" s="25">
        <f t="shared" si="21"/>
        <v>54093</v>
      </c>
      <c r="F344" s="25">
        <f t="shared" si="22"/>
        <v>5409.3</v>
      </c>
      <c r="G344" s="25">
        <f t="shared" si="23"/>
        <v>5409.3</v>
      </c>
      <c r="H344" s="25" t="str">
        <f t="shared" ca="1" si="24"/>
        <v>=IF(E344&gt;30000,E344*0.1,0)</v>
      </c>
    </row>
    <row r="345" spans="1:8">
      <c r="A345" s="25" t="s">
        <v>99</v>
      </c>
      <c r="B345" s="25" t="s">
        <v>105</v>
      </c>
      <c r="C345" s="25">
        <v>97</v>
      </c>
      <c r="D345" s="25">
        <v>1009</v>
      </c>
      <c r="E345" s="25">
        <f t="shared" si="21"/>
        <v>97873</v>
      </c>
      <c r="F345" s="25">
        <f t="shared" si="22"/>
        <v>9787.3000000000011</v>
      </c>
      <c r="G345" s="25">
        <f t="shared" si="23"/>
        <v>9787.3000000000011</v>
      </c>
      <c r="H345" s="25" t="str">
        <f t="shared" ca="1" si="24"/>
        <v>=IF(E345&gt;30000,E345*0.1,0)</v>
      </c>
    </row>
    <row r="346" spans="1:8">
      <c r="A346" s="25" t="s">
        <v>104</v>
      </c>
      <c r="B346" s="25" t="s">
        <v>94</v>
      </c>
      <c r="C346" s="25">
        <v>16</v>
      </c>
      <c r="D346" s="25">
        <v>1127</v>
      </c>
      <c r="E346" s="25">
        <f t="shared" si="21"/>
        <v>18032</v>
      </c>
      <c r="F346" s="25">
        <f t="shared" si="22"/>
        <v>0</v>
      </c>
      <c r="G346" s="25">
        <f t="shared" si="23"/>
        <v>0</v>
      </c>
      <c r="H346" s="25" t="str">
        <f t="shared" ca="1" si="24"/>
        <v>=IF(E346&gt;30000,E346*0.1,0)</v>
      </c>
    </row>
    <row r="347" spans="1:8">
      <c r="A347" s="25" t="s">
        <v>109</v>
      </c>
      <c r="B347" s="25" t="s">
        <v>105</v>
      </c>
      <c r="C347" s="25">
        <v>52</v>
      </c>
      <c r="D347" s="25">
        <v>1491</v>
      </c>
      <c r="E347" s="25">
        <f t="shared" si="21"/>
        <v>77532</v>
      </c>
      <c r="F347" s="25">
        <f t="shared" si="22"/>
        <v>7753.2000000000007</v>
      </c>
      <c r="G347" s="25">
        <f t="shared" si="23"/>
        <v>7753.2000000000007</v>
      </c>
      <c r="H347" s="25" t="str">
        <f t="shared" ca="1" si="24"/>
        <v>=IF(E347&gt;30000,E347*0.1,0)</v>
      </c>
    </row>
    <row r="348" spans="1:8">
      <c r="A348" s="25" t="s">
        <v>90</v>
      </c>
      <c r="B348" s="25" t="s">
        <v>92</v>
      </c>
      <c r="C348" s="25">
        <v>60</v>
      </c>
      <c r="D348" s="25">
        <v>1127</v>
      </c>
      <c r="E348" s="25">
        <f t="shared" si="21"/>
        <v>67620</v>
      </c>
      <c r="F348" s="25">
        <f t="shared" si="22"/>
        <v>6762</v>
      </c>
      <c r="G348" s="25">
        <f t="shared" si="23"/>
        <v>6762</v>
      </c>
      <c r="H348" s="25" t="str">
        <f t="shared" ca="1" si="24"/>
        <v>=IF(E348&gt;30000,E348*0.1,0)</v>
      </c>
    </row>
    <row r="349" spans="1:8">
      <c r="A349" s="25" t="s">
        <v>99</v>
      </c>
      <c r="B349" s="25" t="s">
        <v>105</v>
      </c>
      <c r="C349" s="25">
        <v>9</v>
      </c>
      <c r="D349" s="25">
        <v>1457</v>
      </c>
      <c r="E349" s="25">
        <f t="shared" si="21"/>
        <v>13113</v>
      </c>
      <c r="F349" s="25">
        <f t="shared" si="22"/>
        <v>0</v>
      </c>
      <c r="G349" s="25">
        <f t="shared" si="23"/>
        <v>0</v>
      </c>
      <c r="H349" s="25" t="str">
        <f t="shared" ca="1" si="24"/>
        <v>=IF(E349&gt;30000,E349*0.1,0)</v>
      </c>
    </row>
    <row r="350" spans="1:8">
      <c r="A350" s="25" t="s">
        <v>90</v>
      </c>
      <c r="B350" s="25" t="s">
        <v>97</v>
      </c>
      <c r="C350" s="25">
        <v>100</v>
      </c>
      <c r="D350" s="25">
        <v>1092</v>
      </c>
      <c r="E350" s="25">
        <f t="shared" si="21"/>
        <v>109200</v>
      </c>
      <c r="F350" s="25">
        <f t="shared" si="22"/>
        <v>10920</v>
      </c>
      <c r="G350" s="25">
        <f t="shared" si="23"/>
        <v>10920</v>
      </c>
      <c r="H350" s="25" t="str">
        <f t="shared" ca="1" si="24"/>
        <v>=IF(E350&gt;30000,E350*0.1,0)</v>
      </c>
    </row>
    <row r="351" spans="1:8">
      <c r="A351" s="25" t="s">
        <v>110</v>
      </c>
      <c r="B351" s="25" t="s">
        <v>107</v>
      </c>
      <c r="C351" s="25">
        <v>18</v>
      </c>
      <c r="D351" s="25">
        <v>1343</v>
      </c>
      <c r="E351" s="25">
        <f t="shared" si="21"/>
        <v>24174</v>
      </c>
      <c r="F351" s="25">
        <f t="shared" si="22"/>
        <v>2417.4</v>
      </c>
      <c r="G351" s="25">
        <f t="shared" si="23"/>
        <v>0</v>
      </c>
      <c r="H351" s="25" t="str">
        <f t="shared" ca="1" si="24"/>
        <v>=IF(E351&gt;30000,E351*0.1,0)</v>
      </c>
    </row>
    <row r="352" spans="1:8">
      <c r="A352" s="25" t="s">
        <v>110</v>
      </c>
      <c r="B352" s="25" t="s">
        <v>100</v>
      </c>
      <c r="C352" s="25">
        <v>16</v>
      </c>
      <c r="D352" s="25">
        <v>1146</v>
      </c>
      <c r="E352" s="25">
        <f t="shared" si="21"/>
        <v>18336</v>
      </c>
      <c r="F352" s="25">
        <f t="shared" si="22"/>
        <v>0</v>
      </c>
      <c r="G352" s="25">
        <f t="shared" si="23"/>
        <v>0</v>
      </c>
      <c r="H352" s="25" t="str">
        <f t="shared" ca="1" si="24"/>
        <v>=IF(E352&gt;30000,E352*0.1,0)</v>
      </c>
    </row>
    <row r="353" spans="1:8">
      <c r="A353" s="25" t="s">
        <v>109</v>
      </c>
      <c r="B353" s="25" t="s">
        <v>100</v>
      </c>
      <c r="C353" s="25">
        <v>69</v>
      </c>
      <c r="D353" s="25">
        <v>1473</v>
      </c>
      <c r="E353" s="25">
        <f t="shared" si="21"/>
        <v>101637</v>
      </c>
      <c r="F353" s="25">
        <f t="shared" si="22"/>
        <v>10163.700000000001</v>
      </c>
      <c r="G353" s="25">
        <f t="shared" si="23"/>
        <v>10163.700000000001</v>
      </c>
      <c r="H353" s="25" t="str">
        <f t="shared" ca="1" si="24"/>
        <v>=IF(E353&gt;30000,E353*0.1,0)</v>
      </c>
    </row>
    <row r="354" spans="1:8">
      <c r="A354" s="25" t="s">
        <v>104</v>
      </c>
      <c r="B354" s="25" t="s">
        <v>107</v>
      </c>
      <c r="C354" s="25">
        <v>36</v>
      </c>
      <c r="D354" s="25">
        <v>1270</v>
      </c>
      <c r="E354" s="25">
        <f t="shared" si="21"/>
        <v>45720</v>
      </c>
      <c r="F354" s="25">
        <f t="shared" si="22"/>
        <v>4572</v>
      </c>
      <c r="G354" s="25">
        <f t="shared" si="23"/>
        <v>4572</v>
      </c>
      <c r="H354" s="25" t="str">
        <f t="shared" ca="1" si="24"/>
        <v>=IF(E354&gt;30000,E354*0.1,0)</v>
      </c>
    </row>
    <row r="355" spans="1:8">
      <c r="A355" s="25" t="s">
        <v>99</v>
      </c>
      <c r="B355" s="25" t="s">
        <v>97</v>
      </c>
      <c r="C355" s="25">
        <v>59</v>
      </c>
      <c r="D355" s="25">
        <v>1221</v>
      </c>
      <c r="E355" s="25">
        <f t="shared" si="21"/>
        <v>72039</v>
      </c>
      <c r="F355" s="25">
        <f t="shared" si="22"/>
        <v>7203.9000000000005</v>
      </c>
      <c r="G355" s="25">
        <f t="shared" si="23"/>
        <v>7203.9000000000005</v>
      </c>
      <c r="H355" s="25" t="str">
        <f t="shared" ca="1" si="24"/>
        <v>=IF(E355&gt;30000,E355*0.1,0)</v>
      </c>
    </row>
    <row r="356" spans="1:8">
      <c r="A356" s="25" t="s">
        <v>104</v>
      </c>
      <c r="B356" s="25" t="s">
        <v>91</v>
      </c>
      <c r="C356" s="25">
        <v>93</v>
      </c>
      <c r="D356" s="25">
        <v>1153</v>
      </c>
      <c r="E356" s="25">
        <f t="shared" si="21"/>
        <v>107229</v>
      </c>
      <c r="F356" s="25">
        <f t="shared" si="22"/>
        <v>10722.900000000001</v>
      </c>
      <c r="G356" s="25">
        <f t="shared" si="23"/>
        <v>10722.900000000001</v>
      </c>
      <c r="H356" s="25" t="str">
        <f t="shared" ca="1" si="24"/>
        <v>=IF(E356&gt;30000,E356*0.1,0)</v>
      </c>
    </row>
    <row r="357" spans="1:8">
      <c r="A357" s="25" t="s">
        <v>109</v>
      </c>
      <c r="B357" s="25" t="s">
        <v>100</v>
      </c>
      <c r="C357" s="25">
        <v>61</v>
      </c>
      <c r="D357" s="25">
        <v>1139</v>
      </c>
      <c r="E357" s="25">
        <f t="shared" si="21"/>
        <v>69479</v>
      </c>
      <c r="F357" s="25">
        <f t="shared" si="22"/>
        <v>6947.9000000000005</v>
      </c>
      <c r="G357" s="25">
        <f t="shared" si="23"/>
        <v>6947.9000000000005</v>
      </c>
      <c r="H357" s="25" t="str">
        <f t="shared" ca="1" si="24"/>
        <v>=IF(E357&gt;30000,E357*0.1,0)</v>
      </c>
    </row>
    <row r="358" spans="1:8">
      <c r="A358" s="25" t="s">
        <v>110</v>
      </c>
      <c r="B358" s="25" t="s">
        <v>91</v>
      </c>
      <c r="C358" s="25">
        <v>82</v>
      </c>
      <c r="D358" s="25">
        <v>1082</v>
      </c>
      <c r="E358" s="25">
        <f t="shared" si="21"/>
        <v>88724</v>
      </c>
      <c r="F358" s="25">
        <f t="shared" si="22"/>
        <v>8872.4</v>
      </c>
      <c r="G358" s="25">
        <f t="shared" si="23"/>
        <v>8872.4</v>
      </c>
      <c r="H358" s="25" t="str">
        <f t="shared" ca="1" si="24"/>
        <v>=IF(E358&gt;30000,E358*0.1,0)</v>
      </c>
    </row>
    <row r="359" spans="1:8">
      <c r="A359" s="25" t="s">
        <v>99</v>
      </c>
      <c r="B359" s="25" t="s">
        <v>92</v>
      </c>
      <c r="C359" s="25">
        <v>53</v>
      </c>
      <c r="D359" s="25">
        <v>1275</v>
      </c>
      <c r="E359" s="25">
        <f t="shared" si="21"/>
        <v>67575</v>
      </c>
      <c r="F359" s="25">
        <f t="shared" si="22"/>
        <v>6757.5</v>
      </c>
      <c r="G359" s="25">
        <f t="shared" si="23"/>
        <v>6757.5</v>
      </c>
      <c r="H359" s="25" t="str">
        <f t="shared" ca="1" si="24"/>
        <v>=IF(E359&gt;30000,E359*0.1,0)</v>
      </c>
    </row>
    <row r="360" spans="1:8">
      <c r="A360" s="25" t="s">
        <v>110</v>
      </c>
      <c r="B360" s="25" t="s">
        <v>107</v>
      </c>
      <c r="C360" s="25">
        <v>30</v>
      </c>
      <c r="D360" s="25">
        <v>1089</v>
      </c>
      <c r="E360" s="25">
        <f t="shared" si="21"/>
        <v>32670</v>
      </c>
      <c r="F360" s="25">
        <f t="shared" si="22"/>
        <v>3267</v>
      </c>
      <c r="G360" s="25">
        <f t="shared" si="23"/>
        <v>3267</v>
      </c>
      <c r="H360" s="25" t="str">
        <f t="shared" ca="1" si="24"/>
        <v>=IF(E360&gt;30000,E360*0.1,0)</v>
      </c>
    </row>
    <row r="361" spans="1:8">
      <c r="A361" s="25" t="s">
        <v>96</v>
      </c>
      <c r="B361" s="25" t="s">
        <v>105</v>
      </c>
      <c r="C361" s="25">
        <v>10</v>
      </c>
      <c r="D361" s="25">
        <v>1076</v>
      </c>
      <c r="E361" s="25">
        <f t="shared" si="21"/>
        <v>10760</v>
      </c>
      <c r="F361" s="25">
        <f t="shared" si="22"/>
        <v>0</v>
      </c>
      <c r="G361" s="25">
        <f t="shared" si="23"/>
        <v>0</v>
      </c>
      <c r="H361" s="25" t="str">
        <f t="shared" ca="1" si="24"/>
        <v>=IF(E361&gt;30000,E361*0.1,0)</v>
      </c>
    </row>
    <row r="362" spans="1:8">
      <c r="A362" s="25" t="s">
        <v>96</v>
      </c>
      <c r="B362" s="25" t="s">
        <v>100</v>
      </c>
      <c r="C362" s="25">
        <v>95</v>
      </c>
      <c r="D362" s="25">
        <v>1184</v>
      </c>
      <c r="E362" s="25">
        <f t="shared" si="21"/>
        <v>112480</v>
      </c>
      <c r="F362" s="25">
        <f t="shared" si="22"/>
        <v>11248</v>
      </c>
      <c r="G362" s="25">
        <f t="shared" si="23"/>
        <v>11248</v>
      </c>
      <c r="H362" s="25" t="str">
        <f t="shared" ca="1" si="24"/>
        <v>=IF(E362&gt;30000,E362*0.1,0)</v>
      </c>
    </row>
    <row r="363" spans="1:8">
      <c r="A363" s="25" t="s">
        <v>90</v>
      </c>
      <c r="B363" s="25" t="s">
        <v>105</v>
      </c>
      <c r="C363" s="25">
        <v>27</v>
      </c>
      <c r="D363" s="25">
        <v>1156</v>
      </c>
      <c r="E363" s="25">
        <f t="shared" si="21"/>
        <v>31212</v>
      </c>
      <c r="F363" s="25">
        <f t="shared" si="22"/>
        <v>3121.2000000000003</v>
      </c>
      <c r="G363" s="25">
        <f t="shared" si="23"/>
        <v>3121.2000000000003</v>
      </c>
      <c r="H363" s="25" t="str">
        <f t="shared" ca="1" si="24"/>
        <v>=IF(E363&gt;30000,E363*0.1,0)</v>
      </c>
    </row>
    <row r="364" spans="1:8">
      <c r="A364" s="25" t="s">
        <v>99</v>
      </c>
      <c r="B364" s="25" t="s">
        <v>105</v>
      </c>
      <c r="C364" s="25">
        <v>73</v>
      </c>
      <c r="D364" s="25">
        <v>1266</v>
      </c>
      <c r="E364" s="25">
        <f t="shared" si="21"/>
        <v>92418</v>
      </c>
      <c r="F364" s="25">
        <f t="shared" si="22"/>
        <v>9241.8000000000011</v>
      </c>
      <c r="G364" s="25">
        <f t="shared" si="23"/>
        <v>9241.8000000000011</v>
      </c>
      <c r="H364" s="25" t="str">
        <f t="shared" ca="1" si="24"/>
        <v>=IF(E364&gt;30000,E364*0.1,0)</v>
      </c>
    </row>
    <row r="365" spans="1:8">
      <c r="A365" s="25" t="s">
        <v>109</v>
      </c>
      <c r="B365" s="25" t="s">
        <v>92</v>
      </c>
      <c r="C365" s="25">
        <v>81</v>
      </c>
      <c r="D365" s="25">
        <v>1310</v>
      </c>
      <c r="E365" s="25">
        <f t="shared" si="21"/>
        <v>106110</v>
      </c>
      <c r="F365" s="25">
        <f t="shared" si="22"/>
        <v>10611</v>
      </c>
      <c r="G365" s="25">
        <f t="shared" si="23"/>
        <v>10611</v>
      </c>
      <c r="H365" s="25" t="str">
        <f t="shared" ca="1" si="24"/>
        <v>=IF(E365&gt;30000,E365*0.1,0)</v>
      </c>
    </row>
    <row r="366" spans="1:8">
      <c r="A366" s="25" t="s">
        <v>109</v>
      </c>
      <c r="B366" s="25" t="s">
        <v>100</v>
      </c>
      <c r="C366" s="25">
        <v>65</v>
      </c>
      <c r="D366" s="25">
        <v>1496</v>
      </c>
      <c r="E366" s="25">
        <f t="shared" si="21"/>
        <v>97240</v>
      </c>
      <c r="F366" s="25">
        <f t="shared" si="22"/>
        <v>9724</v>
      </c>
      <c r="G366" s="25">
        <f t="shared" si="23"/>
        <v>9724</v>
      </c>
      <c r="H366" s="25" t="str">
        <f t="shared" ca="1" si="24"/>
        <v>=IF(E366&gt;30000,E366*0.1,0)</v>
      </c>
    </row>
    <row r="367" spans="1:8">
      <c r="A367" s="25" t="s">
        <v>104</v>
      </c>
      <c r="B367" s="25" t="s">
        <v>107</v>
      </c>
      <c r="C367" s="25">
        <v>15</v>
      </c>
      <c r="D367" s="25">
        <v>1456</v>
      </c>
      <c r="E367" s="25">
        <f t="shared" si="21"/>
        <v>21840</v>
      </c>
      <c r="F367" s="25">
        <f t="shared" si="22"/>
        <v>2184</v>
      </c>
      <c r="G367" s="25">
        <f t="shared" si="23"/>
        <v>0</v>
      </c>
      <c r="H367" s="25" t="str">
        <f t="shared" ca="1" si="24"/>
        <v>=IF(E367&gt;30000,E367*0.1,0)</v>
      </c>
    </row>
    <row r="368" spans="1:8">
      <c r="A368" s="25" t="s">
        <v>96</v>
      </c>
      <c r="B368" s="25" t="s">
        <v>105</v>
      </c>
      <c r="C368" s="25">
        <v>41</v>
      </c>
      <c r="D368" s="25">
        <v>1309</v>
      </c>
      <c r="E368" s="25">
        <f t="shared" si="21"/>
        <v>53669</v>
      </c>
      <c r="F368" s="25">
        <f t="shared" si="22"/>
        <v>5366.9000000000005</v>
      </c>
      <c r="G368" s="25">
        <f t="shared" si="23"/>
        <v>5366.9000000000005</v>
      </c>
      <c r="H368" s="25" t="str">
        <f t="shared" ca="1" si="24"/>
        <v>=IF(E368&gt;30000,E368*0.1,0)</v>
      </c>
    </row>
    <row r="369" spans="1:8">
      <c r="A369" s="25" t="s">
        <v>90</v>
      </c>
      <c r="B369" s="25" t="s">
        <v>105</v>
      </c>
      <c r="C369" s="25">
        <v>15</v>
      </c>
      <c r="D369" s="25">
        <v>1287</v>
      </c>
      <c r="E369" s="25">
        <f t="shared" si="21"/>
        <v>19305</v>
      </c>
      <c r="F369" s="25">
        <f t="shared" si="22"/>
        <v>0</v>
      </c>
      <c r="G369" s="25">
        <f t="shared" si="23"/>
        <v>0</v>
      </c>
      <c r="H369" s="25" t="str">
        <f t="shared" ca="1" si="24"/>
        <v>=IF(E369&gt;30000,E369*0.1,0)</v>
      </c>
    </row>
    <row r="370" spans="1:8">
      <c r="A370" s="25" t="s">
        <v>110</v>
      </c>
      <c r="B370" s="25" t="s">
        <v>91</v>
      </c>
      <c r="C370" s="25">
        <v>10</v>
      </c>
      <c r="D370" s="25">
        <v>1208</v>
      </c>
      <c r="E370" s="25">
        <f t="shared" si="21"/>
        <v>12080</v>
      </c>
      <c r="F370" s="25">
        <f t="shared" si="22"/>
        <v>0</v>
      </c>
      <c r="G370" s="25">
        <f t="shared" si="23"/>
        <v>0</v>
      </c>
      <c r="H370" s="25" t="str">
        <f t="shared" ca="1" si="24"/>
        <v>=IF(E370&gt;30000,E370*0.1,0)</v>
      </c>
    </row>
    <row r="371" spans="1:8">
      <c r="A371" s="25" t="s">
        <v>110</v>
      </c>
      <c r="B371" s="25" t="s">
        <v>100</v>
      </c>
      <c r="C371" s="25">
        <v>3</v>
      </c>
      <c r="D371" s="25">
        <v>1300</v>
      </c>
      <c r="E371" s="25">
        <f t="shared" si="21"/>
        <v>3900</v>
      </c>
      <c r="F371" s="25">
        <f t="shared" si="22"/>
        <v>0</v>
      </c>
      <c r="G371" s="25">
        <f t="shared" si="23"/>
        <v>0</v>
      </c>
      <c r="H371" s="25" t="str">
        <f t="shared" ca="1" si="24"/>
        <v>=IF(E371&gt;30000,E371*0.1,0)</v>
      </c>
    </row>
    <row r="372" spans="1:8">
      <c r="A372" s="25" t="s">
        <v>104</v>
      </c>
      <c r="B372" s="25" t="s">
        <v>105</v>
      </c>
      <c r="C372" s="25">
        <v>27</v>
      </c>
      <c r="D372" s="25">
        <v>1129</v>
      </c>
      <c r="E372" s="25">
        <f t="shared" si="21"/>
        <v>30483</v>
      </c>
      <c r="F372" s="25">
        <f t="shared" si="22"/>
        <v>3048.3</v>
      </c>
      <c r="G372" s="25">
        <f t="shared" si="23"/>
        <v>3048.3</v>
      </c>
      <c r="H372" s="25" t="str">
        <f t="shared" ca="1" si="24"/>
        <v>=IF(E372&gt;30000,E372*0.1,0)</v>
      </c>
    </row>
    <row r="373" spans="1:8">
      <c r="A373" s="25" t="s">
        <v>104</v>
      </c>
      <c r="B373" s="25" t="s">
        <v>100</v>
      </c>
      <c r="C373" s="25">
        <v>61</v>
      </c>
      <c r="D373" s="25">
        <v>1251</v>
      </c>
      <c r="E373" s="25">
        <f t="shared" si="21"/>
        <v>76311</v>
      </c>
      <c r="F373" s="25">
        <f t="shared" si="22"/>
        <v>7631.1</v>
      </c>
      <c r="G373" s="25">
        <f t="shared" si="23"/>
        <v>7631.1</v>
      </c>
      <c r="H373" s="25" t="str">
        <f t="shared" ca="1" si="24"/>
        <v>=IF(E373&gt;30000,E373*0.1,0)</v>
      </c>
    </row>
    <row r="374" spans="1:8">
      <c r="A374" s="25" t="s">
        <v>109</v>
      </c>
      <c r="B374" s="25" t="s">
        <v>107</v>
      </c>
      <c r="C374" s="25">
        <v>90</v>
      </c>
      <c r="D374" s="25">
        <v>1254</v>
      </c>
      <c r="E374" s="25">
        <f t="shared" si="21"/>
        <v>112860</v>
      </c>
      <c r="F374" s="25">
        <f t="shared" si="22"/>
        <v>11286</v>
      </c>
      <c r="G374" s="25">
        <f t="shared" si="23"/>
        <v>11286</v>
      </c>
      <c r="H374" s="25" t="str">
        <f t="shared" ca="1" si="24"/>
        <v>=IF(E374&gt;30000,E374*0.1,0)</v>
      </c>
    </row>
    <row r="375" spans="1:8">
      <c r="A375" s="25" t="s">
        <v>104</v>
      </c>
      <c r="B375" s="25" t="s">
        <v>92</v>
      </c>
      <c r="C375" s="25">
        <v>56</v>
      </c>
      <c r="D375" s="25">
        <v>1427</v>
      </c>
      <c r="E375" s="25">
        <f t="shared" si="21"/>
        <v>79912</v>
      </c>
      <c r="F375" s="25">
        <f t="shared" si="22"/>
        <v>7991.2000000000007</v>
      </c>
      <c r="G375" s="25">
        <f t="shared" si="23"/>
        <v>7991.2000000000007</v>
      </c>
      <c r="H375" s="25" t="str">
        <f t="shared" ca="1" si="24"/>
        <v>=IF(E375&gt;30000,E375*0.1,0)</v>
      </c>
    </row>
    <row r="376" spans="1:8">
      <c r="A376" s="25" t="s">
        <v>96</v>
      </c>
      <c r="B376" s="25" t="s">
        <v>92</v>
      </c>
      <c r="C376" s="25">
        <v>100</v>
      </c>
      <c r="D376" s="25">
        <v>1385</v>
      </c>
      <c r="E376" s="25">
        <f t="shared" si="21"/>
        <v>138500</v>
      </c>
      <c r="F376" s="25">
        <f t="shared" si="22"/>
        <v>13850</v>
      </c>
      <c r="G376" s="25">
        <f t="shared" si="23"/>
        <v>13850</v>
      </c>
      <c r="H376" s="25" t="str">
        <f t="shared" ca="1" si="24"/>
        <v>=IF(E376&gt;30000,E376*0.1,0)</v>
      </c>
    </row>
    <row r="377" spans="1:8">
      <c r="A377" s="25" t="s">
        <v>104</v>
      </c>
      <c r="B377" s="25" t="s">
        <v>107</v>
      </c>
      <c r="C377" s="25">
        <v>23</v>
      </c>
      <c r="D377" s="25">
        <v>1235</v>
      </c>
      <c r="E377" s="25">
        <f t="shared" si="21"/>
        <v>28405</v>
      </c>
      <c r="F377" s="25">
        <f t="shared" si="22"/>
        <v>2840.5</v>
      </c>
      <c r="G377" s="25">
        <f t="shared" si="23"/>
        <v>0</v>
      </c>
      <c r="H377" s="25" t="str">
        <f t="shared" ca="1" si="24"/>
        <v>=IF(E377&gt;30000,E377*0.1,0)</v>
      </c>
    </row>
    <row r="378" spans="1:8">
      <c r="A378" s="25" t="s">
        <v>109</v>
      </c>
      <c r="B378" s="25" t="s">
        <v>92</v>
      </c>
      <c r="C378" s="25">
        <v>15</v>
      </c>
      <c r="D378" s="25">
        <v>1100</v>
      </c>
      <c r="E378" s="25">
        <f t="shared" si="21"/>
        <v>16500</v>
      </c>
      <c r="F378" s="25">
        <f t="shared" si="22"/>
        <v>0</v>
      </c>
      <c r="G378" s="25">
        <f t="shared" si="23"/>
        <v>0</v>
      </c>
      <c r="H378" s="25" t="str">
        <f t="shared" ca="1" si="24"/>
        <v>=IF(E378&gt;30000,E378*0.1,0)</v>
      </c>
    </row>
    <row r="379" spans="1:8">
      <c r="A379" s="25" t="s">
        <v>109</v>
      </c>
      <c r="B379" s="25" t="s">
        <v>94</v>
      </c>
      <c r="C379" s="25">
        <v>4</v>
      </c>
      <c r="D379" s="25">
        <v>1101</v>
      </c>
      <c r="E379" s="25">
        <f t="shared" si="21"/>
        <v>4404</v>
      </c>
      <c r="F379" s="25">
        <f t="shared" si="22"/>
        <v>0</v>
      </c>
      <c r="G379" s="25">
        <f t="shared" si="23"/>
        <v>0</v>
      </c>
      <c r="H379" s="25" t="str">
        <f t="shared" ca="1" si="24"/>
        <v>=IF(E379&gt;30000,E379*0.1,0)</v>
      </c>
    </row>
    <row r="380" spans="1:8">
      <c r="A380" s="25" t="s">
        <v>110</v>
      </c>
      <c r="B380" s="25" t="s">
        <v>94</v>
      </c>
      <c r="C380" s="25">
        <v>55</v>
      </c>
      <c r="D380" s="25">
        <v>1055</v>
      </c>
      <c r="E380" s="25">
        <f t="shared" si="21"/>
        <v>58025</v>
      </c>
      <c r="F380" s="25">
        <f t="shared" si="22"/>
        <v>5802.5</v>
      </c>
      <c r="G380" s="25">
        <f t="shared" si="23"/>
        <v>5802.5</v>
      </c>
      <c r="H380" s="25" t="str">
        <f t="shared" ca="1" si="24"/>
        <v>=IF(E380&gt;30000,E380*0.1,0)</v>
      </c>
    </row>
    <row r="381" spans="1:8">
      <c r="A381" s="25" t="s">
        <v>90</v>
      </c>
      <c r="B381" s="25" t="s">
        <v>105</v>
      </c>
      <c r="C381" s="25">
        <v>23</v>
      </c>
      <c r="D381" s="25">
        <v>1427</v>
      </c>
      <c r="E381" s="25">
        <f t="shared" si="21"/>
        <v>32821</v>
      </c>
      <c r="F381" s="25">
        <f t="shared" si="22"/>
        <v>3282.1000000000004</v>
      </c>
      <c r="G381" s="25">
        <f t="shared" si="23"/>
        <v>3282.1000000000004</v>
      </c>
      <c r="H381" s="25" t="str">
        <f t="shared" ca="1" si="24"/>
        <v>=IF(E381&gt;30000,E381*0.1,0)</v>
      </c>
    </row>
    <row r="382" spans="1:8">
      <c r="A382" s="25" t="s">
        <v>104</v>
      </c>
      <c r="B382" s="25" t="s">
        <v>100</v>
      </c>
      <c r="C382" s="25">
        <v>96</v>
      </c>
      <c r="D382" s="25">
        <v>1397</v>
      </c>
      <c r="E382" s="25">
        <f t="shared" si="21"/>
        <v>134112</v>
      </c>
      <c r="F382" s="25">
        <f t="shared" si="22"/>
        <v>13411.2</v>
      </c>
      <c r="G382" s="25">
        <f t="shared" si="23"/>
        <v>13411.2</v>
      </c>
      <c r="H382" s="25" t="str">
        <f t="shared" ca="1" si="24"/>
        <v>=IF(E382&gt;30000,E382*0.1,0)</v>
      </c>
    </row>
    <row r="383" spans="1:8">
      <c r="A383" s="25" t="s">
        <v>109</v>
      </c>
      <c r="B383" s="25" t="s">
        <v>100</v>
      </c>
      <c r="C383" s="25">
        <v>85</v>
      </c>
      <c r="D383" s="25">
        <v>1105</v>
      </c>
      <c r="E383" s="25">
        <f t="shared" si="21"/>
        <v>93925</v>
      </c>
      <c r="F383" s="25">
        <f t="shared" si="22"/>
        <v>9392.5</v>
      </c>
      <c r="G383" s="25">
        <f t="shared" si="23"/>
        <v>9392.5</v>
      </c>
      <c r="H383" s="25" t="str">
        <f t="shared" ca="1" si="24"/>
        <v>=IF(E383&gt;30000,E383*0.1,0)</v>
      </c>
    </row>
    <row r="384" spans="1:8">
      <c r="A384" s="25" t="s">
        <v>104</v>
      </c>
      <c r="B384" s="25" t="s">
        <v>105</v>
      </c>
      <c r="C384" s="25">
        <v>10</v>
      </c>
      <c r="D384" s="25">
        <v>1224</v>
      </c>
      <c r="E384" s="25">
        <f t="shared" si="21"/>
        <v>12240</v>
      </c>
      <c r="F384" s="25">
        <f t="shared" si="22"/>
        <v>0</v>
      </c>
      <c r="G384" s="25">
        <f t="shared" si="23"/>
        <v>0</v>
      </c>
      <c r="H384" s="25" t="str">
        <f t="shared" ca="1" si="24"/>
        <v>=IF(E384&gt;30000,E384*0.1,0)</v>
      </c>
    </row>
    <row r="385" spans="1:8">
      <c r="A385" s="25" t="s">
        <v>96</v>
      </c>
      <c r="B385" s="25" t="s">
        <v>94</v>
      </c>
      <c r="C385" s="25">
        <v>93</v>
      </c>
      <c r="D385" s="25">
        <v>1373</v>
      </c>
      <c r="E385" s="25">
        <f t="shared" si="21"/>
        <v>127689</v>
      </c>
      <c r="F385" s="25">
        <f t="shared" si="22"/>
        <v>12768.900000000001</v>
      </c>
      <c r="G385" s="25">
        <f t="shared" si="23"/>
        <v>12768.900000000001</v>
      </c>
      <c r="H385" s="25" t="str">
        <f t="shared" ca="1" si="24"/>
        <v>=IF(E385&gt;30000,E385*0.1,0)</v>
      </c>
    </row>
    <row r="386" spans="1:8">
      <c r="A386" s="25" t="s">
        <v>109</v>
      </c>
      <c r="B386" s="25" t="s">
        <v>94</v>
      </c>
      <c r="C386" s="25">
        <v>12</v>
      </c>
      <c r="D386" s="25">
        <v>1329</v>
      </c>
      <c r="E386" s="25">
        <f t="shared" ref="E386:E446" si="25">C386*D386</f>
        <v>15948</v>
      </c>
      <c r="F386" s="25">
        <f t="shared" ref="F386:F446" si="26">IF(E386&gt;=20000,E386*10%,0)</f>
        <v>0</v>
      </c>
      <c r="G386" s="25">
        <f t="shared" ref="G386:G449" si="27">IF(E386&gt;30000,E386*0.1,0)</f>
        <v>0</v>
      </c>
      <c r="H386" s="25" t="str">
        <f t="shared" ref="H386:H449" ca="1" si="28">_xlfn.FORMULATEXT(G386)</f>
        <v>=IF(E386&gt;30000,E386*0.1,0)</v>
      </c>
    </row>
    <row r="387" spans="1:8">
      <c r="A387" s="25" t="s">
        <v>110</v>
      </c>
      <c r="B387" s="25" t="s">
        <v>97</v>
      </c>
      <c r="C387" s="25">
        <v>5</v>
      </c>
      <c r="D387" s="25">
        <v>1325</v>
      </c>
      <c r="E387" s="25">
        <f t="shared" si="25"/>
        <v>6625</v>
      </c>
      <c r="F387" s="25">
        <f t="shared" si="26"/>
        <v>0</v>
      </c>
      <c r="G387" s="25">
        <f t="shared" si="27"/>
        <v>0</v>
      </c>
      <c r="H387" s="25" t="str">
        <f t="shared" ca="1" si="28"/>
        <v>=IF(E387&gt;30000,E387*0.1,0)</v>
      </c>
    </row>
    <row r="388" spans="1:8">
      <c r="A388" s="25" t="s">
        <v>109</v>
      </c>
      <c r="B388" s="25" t="s">
        <v>107</v>
      </c>
      <c r="C388" s="25">
        <v>56</v>
      </c>
      <c r="D388" s="25">
        <v>1476</v>
      </c>
      <c r="E388" s="25">
        <f t="shared" si="25"/>
        <v>82656</v>
      </c>
      <c r="F388" s="25">
        <f t="shared" si="26"/>
        <v>8265.6</v>
      </c>
      <c r="G388" s="25">
        <f t="shared" si="27"/>
        <v>8265.6</v>
      </c>
      <c r="H388" s="25" t="str">
        <f t="shared" ca="1" si="28"/>
        <v>=IF(E388&gt;30000,E388*0.1,0)</v>
      </c>
    </row>
    <row r="389" spans="1:8">
      <c r="A389" s="25" t="s">
        <v>104</v>
      </c>
      <c r="B389" s="25" t="s">
        <v>92</v>
      </c>
      <c r="C389" s="25">
        <v>94</v>
      </c>
      <c r="D389" s="25">
        <v>1440</v>
      </c>
      <c r="E389" s="25">
        <f t="shared" si="25"/>
        <v>135360</v>
      </c>
      <c r="F389" s="25">
        <f t="shared" si="26"/>
        <v>13536</v>
      </c>
      <c r="G389" s="25">
        <f t="shared" si="27"/>
        <v>13536</v>
      </c>
      <c r="H389" s="25" t="str">
        <f t="shared" ca="1" si="28"/>
        <v>=IF(E389&gt;30000,E389*0.1,0)</v>
      </c>
    </row>
    <row r="390" spans="1:8">
      <c r="A390" s="25" t="s">
        <v>110</v>
      </c>
      <c r="B390" s="25" t="s">
        <v>105</v>
      </c>
      <c r="C390" s="25">
        <v>91</v>
      </c>
      <c r="D390" s="25">
        <v>1190</v>
      </c>
      <c r="E390" s="25">
        <f t="shared" si="25"/>
        <v>108290</v>
      </c>
      <c r="F390" s="25">
        <f t="shared" si="26"/>
        <v>10829</v>
      </c>
      <c r="G390" s="25">
        <f t="shared" si="27"/>
        <v>10829</v>
      </c>
      <c r="H390" s="25" t="str">
        <f t="shared" ca="1" si="28"/>
        <v>=IF(E390&gt;30000,E390*0.1,0)</v>
      </c>
    </row>
    <row r="391" spans="1:8">
      <c r="A391" s="25" t="s">
        <v>90</v>
      </c>
      <c r="B391" s="25" t="s">
        <v>97</v>
      </c>
      <c r="C391" s="25">
        <v>54</v>
      </c>
      <c r="D391" s="25">
        <v>1224</v>
      </c>
      <c r="E391" s="25">
        <f t="shared" si="25"/>
        <v>66096</v>
      </c>
      <c r="F391" s="25">
        <f t="shared" si="26"/>
        <v>6609.6</v>
      </c>
      <c r="G391" s="25">
        <f t="shared" si="27"/>
        <v>6609.6</v>
      </c>
      <c r="H391" s="25" t="str">
        <f t="shared" ca="1" si="28"/>
        <v>=IF(E391&gt;30000,E391*0.1,0)</v>
      </c>
    </row>
    <row r="392" spans="1:8">
      <c r="A392" s="25" t="s">
        <v>104</v>
      </c>
      <c r="B392" s="25" t="s">
        <v>97</v>
      </c>
      <c r="C392" s="25">
        <v>43</v>
      </c>
      <c r="D392" s="25">
        <v>1223</v>
      </c>
      <c r="E392" s="25">
        <f t="shared" si="25"/>
        <v>52589</v>
      </c>
      <c r="F392" s="25">
        <f t="shared" si="26"/>
        <v>5258.9000000000005</v>
      </c>
      <c r="G392" s="25">
        <f t="shared" si="27"/>
        <v>5258.9000000000005</v>
      </c>
      <c r="H392" s="25" t="str">
        <f t="shared" ca="1" si="28"/>
        <v>=IF(E392&gt;30000,E392*0.1,0)</v>
      </c>
    </row>
    <row r="393" spans="1:8">
      <c r="A393" s="25" t="s">
        <v>90</v>
      </c>
      <c r="B393" s="25" t="s">
        <v>105</v>
      </c>
      <c r="C393" s="25">
        <v>19</v>
      </c>
      <c r="D393" s="25">
        <v>1261</v>
      </c>
      <c r="E393" s="25">
        <f t="shared" si="25"/>
        <v>23959</v>
      </c>
      <c r="F393" s="25">
        <f t="shared" si="26"/>
        <v>2395.9</v>
      </c>
      <c r="G393" s="25">
        <f t="shared" si="27"/>
        <v>0</v>
      </c>
      <c r="H393" s="25" t="str">
        <f t="shared" ca="1" si="28"/>
        <v>=IF(E393&gt;30000,E393*0.1,0)</v>
      </c>
    </row>
    <row r="394" spans="1:8">
      <c r="A394" s="25" t="s">
        <v>90</v>
      </c>
      <c r="B394" s="25" t="s">
        <v>100</v>
      </c>
      <c r="C394" s="25">
        <v>71</v>
      </c>
      <c r="D394" s="25">
        <v>1313</v>
      </c>
      <c r="E394" s="25">
        <f t="shared" si="25"/>
        <v>93223</v>
      </c>
      <c r="F394" s="25">
        <f t="shared" si="26"/>
        <v>9322.3000000000011</v>
      </c>
      <c r="G394" s="25">
        <f t="shared" si="27"/>
        <v>9322.3000000000011</v>
      </c>
      <c r="H394" s="25" t="str">
        <f t="shared" ca="1" si="28"/>
        <v>=IF(E394&gt;30000,E394*0.1,0)</v>
      </c>
    </row>
    <row r="395" spans="1:8">
      <c r="A395" s="25" t="s">
        <v>110</v>
      </c>
      <c r="B395" s="25" t="s">
        <v>107</v>
      </c>
      <c r="C395" s="25">
        <v>64</v>
      </c>
      <c r="D395" s="25">
        <v>1076</v>
      </c>
      <c r="E395" s="25">
        <f t="shared" si="25"/>
        <v>68864</v>
      </c>
      <c r="F395" s="25">
        <f t="shared" si="26"/>
        <v>6886.4000000000005</v>
      </c>
      <c r="G395" s="25">
        <f t="shared" si="27"/>
        <v>6886.4000000000005</v>
      </c>
      <c r="H395" s="25" t="str">
        <f t="shared" ca="1" si="28"/>
        <v>=IF(E395&gt;30000,E395*0.1,0)</v>
      </c>
    </row>
    <row r="396" spans="1:8">
      <c r="A396" s="25" t="s">
        <v>90</v>
      </c>
      <c r="B396" s="25" t="s">
        <v>100</v>
      </c>
      <c r="C396" s="25">
        <v>38</v>
      </c>
      <c r="D396" s="25">
        <v>1097</v>
      </c>
      <c r="E396" s="25">
        <f t="shared" si="25"/>
        <v>41686</v>
      </c>
      <c r="F396" s="25">
        <f t="shared" si="26"/>
        <v>4168.6000000000004</v>
      </c>
      <c r="G396" s="25">
        <f t="shared" si="27"/>
        <v>4168.6000000000004</v>
      </c>
      <c r="H396" s="25" t="str">
        <f t="shared" ca="1" si="28"/>
        <v>=IF(E396&gt;30000,E396*0.1,0)</v>
      </c>
    </row>
    <row r="397" spans="1:8">
      <c r="A397" s="25" t="s">
        <v>110</v>
      </c>
      <c r="B397" s="25" t="s">
        <v>107</v>
      </c>
      <c r="C397" s="25">
        <v>50</v>
      </c>
      <c r="D397" s="25">
        <v>1146</v>
      </c>
      <c r="E397" s="25">
        <f t="shared" si="25"/>
        <v>57300</v>
      </c>
      <c r="F397" s="25">
        <f t="shared" si="26"/>
        <v>5730</v>
      </c>
      <c r="G397" s="25">
        <f t="shared" si="27"/>
        <v>5730</v>
      </c>
      <c r="H397" s="25" t="str">
        <f t="shared" ca="1" si="28"/>
        <v>=IF(E397&gt;30000,E397*0.1,0)</v>
      </c>
    </row>
    <row r="398" spans="1:8">
      <c r="A398" s="25" t="s">
        <v>96</v>
      </c>
      <c r="B398" s="25" t="s">
        <v>92</v>
      </c>
      <c r="C398" s="25">
        <v>98</v>
      </c>
      <c r="D398" s="25">
        <v>1064</v>
      </c>
      <c r="E398" s="25">
        <f t="shared" si="25"/>
        <v>104272</v>
      </c>
      <c r="F398" s="25">
        <f t="shared" si="26"/>
        <v>10427.200000000001</v>
      </c>
      <c r="G398" s="25">
        <f t="shared" si="27"/>
        <v>10427.200000000001</v>
      </c>
      <c r="H398" s="25" t="str">
        <f t="shared" ca="1" si="28"/>
        <v>=IF(E398&gt;30000,E398*0.1,0)</v>
      </c>
    </row>
    <row r="399" spans="1:8">
      <c r="A399" s="25" t="s">
        <v>99</v>
      </c>
      <c r="B399" s="25" t="s">
        <v>92</v>
      </c>
      <c r="C399" s="25">
        <v>72</v>
      </c>
      <c r="D399" s="25">
        <v>1364</v>
      </c>
      <c r="E399" s="25">
        <f t="shared" si="25"/>
        <v>98208</v>
      </c>
      <c r="F399" s="25">
        <f t="shared" si="26"/>
        <v>9820.8000000000011</v>
      </c>
      <c r="G399" s="25">
        <f t="shared" si="27"/>
        <v>9820.8000000000011</v>
      </c>
      <c r="H399" s="25" t="str">
        <f t="shared" ca="1" si="28"/>
        <v>=IF(E399&gt;30000,E399*0.1,0)</v>
      </c>
    </row>
    <row r="400" spans="1:8">
      <c r="A400" s="25" t="s">
        <v>104</v>
      </c>
      <c r="B400" s="25" t="s">
        <v>105</v>
      </c>
      <c r="C400" s="25">
        <v>62</v>
      </c>
      <c r="D400" s="25">
        <v>1056</v>
      </c>
      <c r="E400" s="25">
        <f t="shared" si="25"/>
        <v>65472</v>
      </c>
      <c r="F400" s="25">
        <f t="shared" si="26"/>
        <v>6547.2000000000007</v>
      </c>
      <c r="G400" s="25">
        <f t="shared" si="27"/>
        <v>6547.2000000000007</v>
      </c>
      <c r="H400" s="25" t="str">
        <f t="shared" ca="1" si="28"/>
        <v>=IF(E400&gt;30000,E400*0.1,0)</v>
      </c>
    </row>
    <row r="401" spans="1:8">
      <c r="A401" s="25" t="s">
        <v>110</v>
      </c>
      <c r="B401" s="25" t="s">
        <v>94</v>
      </c>
      <c r="C401" s="25">
        <v>43</v>
      </c>
      <c r="D401" s="25">
        <v>1467</v>
      </c>
      <c r="E401" s="25">
        <f t="shared" si="25"/>
        <v>63081</v>
      </c>
      <c r="F401" s="25">
        <f t="shared" si="26"/>
        <v>6308.1</v>
      </c>
      <c r="G401" s="25">
        <f t="shared" si="27"/>
        <v>6308.1</v>
      </c>
      <c r="H401" s="25" t="str">
        <f t="shared" ca="1" si="28"/>
        <v>=IF(E401&gt;30000,E401*0.1,0)</v>
      </c>
    </row>
    <row r="402" spans="1:8">
      <c r="A402" s="25" t="s">
        <v>96</v>
      </c>
      <c r="B402" s="25" t="s">
        <v>92</v>
      </c>
      <c r="C402" s="25">
        <v>25</v>
      </c>
      <c r="D402" s="25">
        <v>1383</v>
      </c>
      <c r="E402" s="25">
        <f t="shared" si="25"/>
        <v>34575</v>
      </c>
      <c r="F402" s="25">
        <f t="shared" si="26"/>
        <v>3457.5</v>
      </c>
      <c r="G402" s="25">
        <f t="shared" si="27"/>
        <v>3457.5</v>
      </c>
      <c r="H402" s="25" t="str">
        <f t="shared" ca="1" si="28"/>
        <v>=IF(E402&gt;30000,E402*0.1,0)</v>
      </c>
    </row>
    <row r="403" spans="1:8">
      <c r="A403" s="25" t="s">
        <v>96</v>
      </c>
      <c r="B403" s="25" t="s">
        <v>107</v>
      </c>
      <c r="C403" s="25">
        <v>9</v>
      </c>
      <c r="D403" s="25">
        <v>1444</v>
      </c>
      <c r="E403" s="25">
        <f t="shared" si="25"/>
        <v>12996</v>
      </c>
      <c r="F403" s="25">
        <f t="shared" si="26"/>
        <v>0</v>
      </c>
      <c r="G403" s="25">
        <f t="shared" si="27"/>
        <v>0</v>
      </c>
      <c r="H403" s="25" t="str">
        <f t="shared" ca="1" si="28"/>
        <v>=IF(E403&gt;30000,E403*0.1,0)</v>
      </c>
    </row>
    <row r="404" spans="1:8">
      <c r="A404" s="25" t="s">
        <v>109</v>
      </c>
      <c r="B404" s="25" t="s">
        <v>92</v>
      </c>
      <c r="C404" s="25">
        <v>89</v>
      </c>
      <c r="D404" s="25">
        <v>1251</v>
      </c>
      <c r="E404" s="25">
        <f t="shared" si="25"/>
        <v>111339</v>
      </c>
      <c r="F404" s="25">
        <f t="shared" si="26"/>
        <v>11133.900000000001</v>
      </c>
      <c r="G404" s="25">
        <f t="shared" si="27"/>
        <v>11133.900000000001</v>
      </c>
      <c r="H404" s="25" t="str">
        <f t="shared" ca="1" si="28"/>
        <v>=IF(E404&gt;30000,E404*0.1,0)</v>
      </c>
    </row>
    <row r="405" spans="1:8">
      <c r="A405" s="25" t="s">
        <v>99</v>
      </c>
      <c r="B405" s="25" t="s">
        <v>91</v>
      </c>
      <c r="C405" s="25">
        <v>78</v>
      </c>
      <c r="D405" s="25">
        <v>1491</v>
      </c>
      <c r="E405" s="25">
        <f t="shared" si="25"/>
        <v>116298</v>
      </c>
      <c r="F405" s="25">
        <f t="shared" si="26"/>
        <v>11629.800000000001</v>
      </c>
      <c r="G405" s="25">
        <f t="shared" si="27"/>
        <v>11629.800000000001</v>
      </c>
      <c r="H405" s="25" t="str">
        <f t="shared" ca="1" si="28"/>
        <v>=IF(E405&gt;30000,E405*0.1,0)</v>
      </c>
    </row>
    <row r="406" spans="1:8">
      <c r="A406" s="25" t="s">
        <v>96</v>
      </c>
      <c r="B406" s="25" t="s">
        <v>94</v>
      </c>
      <c r="C406" s="25">
        <v>82</v>
      </c>
      <c r="D406" s="25">
        <v>1061</v>
      </c>
      <c r="E406" s="25">
        <f t="shared" si="25"/>
        <v>87002</v>
      </c>
      <c r="F406" s="25">
        <f t="shared" si="26"/>
        <v>8700.2000000000007</v>
      </c>
      <c r="G406" s="25">
        <f t="shared" si="27"/>
        <v>8700.2000000000007</v>
      </c>
      <c r="H406" s="25" t="str">
        <f t="shared" ca="1" si="28"/>
        <v>=IF(E406&gt;30000,E406*0.1,0)</v>
      </c>
    </row>
    <row r="407" spans="1:8">
      <c r="A407" s="25" t="s">
        <v>110</v>
      </c>
      <c r="B407" s="25" t="s">
        <v>94</v>
      </c>
      <c r="C407" s="25">
        <v>30</v>
      </c>
      <c r="D407" s="25">
        <v>1268</v>
      </c>
      <c r="E407" s="25">
        <f t="shared" si="25"/>
        <v>38040</v>
      </c>
      <c r="F407" s="25">
        <f t="shared" si="26"/>
        <v>3804</v>
      </c>
      <c r="G407" s="25">
        <f t="shared" si="27"/>
        <v>3804</v>
      </c>
      <c r="H407" s="25" t="str">
        <f t="shared" ca="1" si="28"/>
        <v>=IF(E407&gt;30000,E407*0.1,0)</v>
      </c>
    </row>
    <row r="408" spans="1:8">
      <c r="A408" s="25" t="s">
        <v>109</v>
      </c>
      <c r="B408" s="25" t="s">
        <v>91</v>
      </c>
      <c r="C408" s="25">
        <v>71</v>
      </c>
      <c r="D408" s="25">
        <v>1160</v>
      </c>
      <c r="E408" s="25">
        <f t="shared" si="25"/>
        <v>82360</v>
      </c>
      <c r="F408" s="25">
        <f t="shared" si="26"/>
        <v>8236</v>
      </c>
      <c r="G408" s="25">
        <f t="shared" si="27"/>
        <v>8236</v>
      </c>
      <c r="H408" s="25" t="str">
        <f t="shared" ca="1" si="28"/>
        <v>=IF(E408&gt;30000,E408*0.1,0)</v>
      </c>
    </row>
    <row r="409" spans="1:8">
      <c r="A409" s="25" t="s">
        <v>96</v>
      </c>
      <c r="B409" s="25" t="s">
        <v>91</v>
      </c>
      <c r="C409" s="25">
        <v>75</v>
      </c>
      <c r="D409" s="25">
        <v>1098</v>
      </c>
      <c r="E409" s="25">
        <f t="shared" si="25"/>
        <v>82350</v>
      </c>
      <c r="F409" s="25">
        <f t="shared" si="26"/>
        <v>8235</v>
      </c>
      <c r="G409" s="25">
        <f t="shared" si="27"/>
        <v>8235</v>
      </c>
      <c r="H409" s="25" t="str">
        <f t="shared" ca="1" si="28"/>
        <v>=IF(E409&gt;30000,E409*0.1,0)</v>
      </c>
    </row>
    <row r="410" spans="1:8">
      <c r="A410" s="25" t="s">
        <v>96</v>
      </c>
      <c r="B410" s="25" t="s">
        <v>100</v>
      </c>
      <c r="C410" s="25">
        <v>11</v>
      </c>
      <c r="D410" s="25">
        <v>1394</v>
      </c>
      <c r="E410" s="25">
        <f t="shared" si="25"/>
        <v>15334</v>
      </c>
      <c r="F410" s="25">
        <f t="shared" si="26"/>
        <v>0</v>
      </c>
      <c r="G410" s="25">
        <f t="shared" si="27"/>
        <v>0</v>
      </c>
      <c r="H410" s="25" t="str">
        <f t="shared" ca="1" si="28"/>
        <v>=IF(E410&gt;30000,E410*0.1,0)</v>
      </c>
    </row>
    <row r="411" spans="1:8">
      <c r="A411" s="25" t="s">
        <v>110</v>
      </c>
      <c r="B411" s="25" t="s">
        <v>94</v>
      </c>
      <c r="C411" s="25">
        <v>62</v>
      </c>
      <c r="D411" s="25">
        <v>1119</v>
      </c>
      <c r="E411" s="25">
        <f t="shared" si="25"/>
        <v>69378</v>
      </c>
      <c r="F411" s="25">
        <f t="shared" si="26"/>
        <v>6937.8</v>
      </c>
      <c r="G411" s="25">
        <f t="shared" si="27"/>
        <v>6937.8</v>
      </c>
      <c r="H411" s="25" t="str">
        <f t="shared" ca="1" si="28"/>
        <v>=IF(E411&gt;30000,E411*0.1,0)</v>
      </c>
    </row>
    <row r="412" spans="1:8">
      <c r="A412" s="25" t="s">
        <v>109</v>
      </c>
      <c r="B412" s="25" t="s">
        <v>100</v>
      </c>
      <c r="C412" s="25">
        <v>6</v>
      </c>
      <c r="D412" s="25">
        <v>1157</v>
      </c>
      <c r="E412" s="25">
        <f t="shared" si="25"/>
        <v>6942</v>
      </c>
      <c r="F412" s="25">
        <f t="shared" si="26"/>
        <v>0</v>
      </c>
      <c r="G412" s="25">
        <f t="shared" si="27"/>
        <v>0</v>
      </c>
      <c r="H412" s="25" t="str">
        <f t="shared" ca="1" si="28"/>
        <v>=IF(E412&gt;30000,E412*0.1,0)</v>
      </c>
    </row>
    <row r="413" spans="1:8">
      <c r="A413" s="25" t="s">
        <v>96</v>
      </c>
      <c r="B413" s="25" t="s">
        <v>94</v>
      </c>
      <c r="C413" s="25">
        <v>81</v>
      </c>
      <c r="D413" s="25">
        <v>1479</v>
      </c>
      <c r="E413" s="25">
        <f t="shared" si="25"/>
        <v>119799</v>
      </c>
      <c r="F413" s="25">
        <f t="shared" si="26"/>
        <v>11979.900000000001</v>
      </c>
      <c r="G413" s="25">
        <f t="shared" si="27"/>
        <v>11979.900000000001</v>
      </c>
      <c r="H413" s="25" t="str">
        <f t="shared" ca="1" si="28"/>
        <v>=IF(E413&gt;30000,E413*0.1,0)</v>
      </c>
    </row>
    <row r="414" spans="1:8">
      <c r="A414" s="25" t="s">
        <v>110</v>
      </c>
      <c r="B414" s="25" t="s">
        <v>91</v>
      </c>
      <c r="C414" s="25">
        <v>44</v>
      </c>
      <c r="D414" s="25">
        <v>1179</v>
      </c>
      <c r="E414" s="25">
        <f t="shared" si="25"/>
        <v>51876</v>
      </c>
      <c r="F414" s="25">
        <f t="shared" si="26"/>
        <v>5187.6000000000004</v>
      </c>
      <c r="G414" s="25">
        <f t="shared" si="27"/>
        <v>5187.6000000000004</v>
      </c>
      <c r="H414" s="25" t="str">
        <f t="shared" ca="1" si="28"/>
        <v>=IF(E414&gt;30000,E414*0.1,0)</v>
      </c>
    </row>
    <row r="415" spans="1:8">
      <c r="A415" s="25" t="s">
        <v>109</v>
      </c>
      <c r="B415" s="25" t="s">
        <v>97</v>
      </c>
      <c r="C415" s="25">
        <v>16</v>
      </c>
      <c r="D415" s="25">
        <v>1274</v>
      </c>
      <c r="E415" s="25">
        <f t="shared" si="25"/>
        <v>20384</v>
      </c>
      <c r="F415" s="25">
        <f t="shared" si="26"/>
        <v>2038.4</v>
      </c>
      <c r="G415" s="25">
        <f t="shared" si="27"/>
        <v>0</v>
      </c>
      <c r="H415" s="25" t="str">
        <f t="shared" ca="1" si="28"/>
        <v>=IF(E415&gt;30000,E415*0.1,0)</v>
      </c>
    </row>
    <row r="416" spans="1:8">
      <c r="A416" s="25" t="s">
        <v>99</v>
      </c>
      <c r="B416" s="25" t="s">
        <v>97</v>
      </c>
      <c r="C416" s="25">
        <v>54</v>
      </c>
      <c r="D416" s="25">
        <v>1413</v>
      </c>
      <c r="E416" s="25">
        <f t="shared" si="25"/>
        <v>76302</v>
      </c>
      <c r="F416" s="25">
        <f t="shared" si="26"/>
        <v>7630.2000000000007</v>
      </c>
      <c r="G416" s="25">
        <f t="shared" si="27"/>
        <v>7630.2000000000007</v>
      </c>
      <c r="H416" s="25" t="str">
        <f t="shared" ca="1" si="28"/>
        <v>=IF(E416&gt;30000,E416*0.1,0)</v>
      </c>
    </row>
    <row r="417" spans="1:8">
      <c r="A417" s="25" t="s">
        <v>99</v>
      </c>
      <c r="B417" s="25" t="s">
        <v>97</v>
      </c>
      <c r="C417" s="25">
        <v>56</v>
      </c>
      <c r="D417" s="25">
        <v>1463</v>
      </c>
      <c r="E417" s="25">
        <f t="shared" si="25"/>
        <v>81928</v>
      </c>
      <c r="F417" s="25">
        <f t="shared" si="26"/>
        <v>8192.8000000000011</v>
      </c>
      <c r="G417" s="25">
        <f t="shared" si="27"/>
        <v>8192.8000000000011</v>
      </c>
      <c r="H417" s="25" t="str">
        <f t="shared" ca="1" si="28"/>
        <v>=IF(E417&gt;30000,E417*0.1,0)</v>
      </c>
    </row>
    <row r="418" spans="1:8">
      <c r="A418" s="25" t="s">
        <v>109</v>
      </c>
      <c r="B418" s="25" t="s">
        <v>91</v>
      </c>
      <c r="C418" s="25">
        <v>41</v>
      </c>
      <c r="D418" s="25">
        <v>1034</v>
      </c>
      <c r="E418" s="25">
        <f t="shared" si="25"/>
        <v>42394</v>
      </c>
      <c r="F418" s="25">
        <f t="shared" si="26"/>
        <v>4239.4000000000005</v>
      </c>
      <c r="G418" s="25">
        <f t="shared" si="27"/>
        <v>4239.4000000000005</v>
      </c>
      <c r="H418" s="25" t="str">
        <f t="shared" ca="1" si="28"/>
        <v>=IF(E418&gt;30000,E418*0.1,0)</v>
      </c>
    </row>
    <row r="419" spans="1:8">
      <c r="A419" s="25" t="s">
        <v>104</v>
      </c>
      <c r="B419" s="25" t="s">
        <v>94</v>
      </c>
      <c r="C419" s="25">
        <v>67</v>
      </c>
      <c r="D419" s="25">
        <v>1093</v>
      </c>
      <c r="E419" s="25">
        <f t="shared" si="25"/>
        <v>73231</v>
      </c>
      <c r="F419" s="25">
        <f t="shared" si="26"/>
        <v>7323.1</v>
      </c>
      <c r="G419" s="25">
        <f t="shared" si="27"/>
        <v>7323.1</v>
      </c>
      <c r="H419" s="25" t="str">
        <f t="shared" ca="1" si="28"/>
        <v>=IF(E419&gt;30000,E419*0.1,0)</v>
      </c>
    </row>
    <row r="420" spans="1:8">
      <c r="A420" s="25" t="s">
        <v>99</v>
      </c>
      <c r="B420" s="25" t="s">
        <v>92</v>
      </c>
      <c r="C420" s="25">
        <v>80</v>
      </c>
      <c r="D420" s="25">
        <v>1216</v>
      </c>
      <c r="E420" s="25">
        <f t="shared" si="25"/>
        <v>97280</v>
      </c>
      <c r="F420" s="25">
        <f t="shared" si="26"/>
        <v>9728</v>
      </c>
      <c r="G420" s="25">
        <f t="shared" si="27"/>
        <v>9728</v>
      </c>
      <c r="H420" s="25" t="str">
        <f t="shared" ca="1" si="28"/>
        <v>=IF(E420&gt;30000,E420*0.1,0)</v>
      </c>
    </row>
    <row r="421" spans="1:8">
      <c r="A421" s="25" t="s">
        <v>110</v>
      </c>
      <c r="B421" s="25" t="s">
        <v>105</v>
      </c>
      <c r="C421" s="25">
        <v>32</v>
      </c>
      <c r="D421" s="25">
        <v>1055</v>
      </c>
      <c r="E421" s="25">
        <f t="shared" si="25"/>
        <v>33760</v>
      </c>
      <c r="F421" s="25">
        <f t="shared" si="26"/>
        <v>3376</v>
      </c>
      <c r="G421" s="25">
        <f t="shared" si="27"/>
        <v>3376</v>
      </c>
      <c r="H421" s="25" t="str">
        <f t="shared" ca="1" si="28"/>
        <v>=IF(E421&gt;30000,E421*0.1,0)</v>
      </c>
    </row>
    <row r="422" spans="1:8">
      <c r="A422" s="25" t="s">
        <v>109</v>
      </c>
      <c r="B422" s="25" t="s">
        <v>105</v>
      </c>
      <c r="C422" s="25">
        <v>45</v>
      </c>
      <c r="D422" s="25">
        <v>1309</v>
      </c>
      <c r="E422" s="25">
        <f t="shared" si="25"/>
        <v>58905</v>
      </c>
      <c r="F422" s="25">
        <f t="shared" si="26"/>
        <v>5890.5</v>
      </c>
      <c r="G422" s="25">
        <f t="shared" si="27"/>
        <v>5890.5</v>
      </c>
      <c r="H422" s="25" t="str">
        <f t="shared" ca="1" si="28"/>
        <v>=IF(E422&gt;30000,E422*0.1,0)</v>
      </c>
    </row>
    <row r="423" spans="1:8">
      <c r="A423" s="25" t="s">
        <v>90</v>
      </c>
      <c r="B423" s="25" t="s">
        <v>92</v>
      </c>
      <c r="C423" s="25">
        <v>37</v>
      </c>
      <c r="D423" s="25">
        <v>1073</v>
      </c>
      <c r="E423" s="25">
        <f t="shared" si="25"/>
        <v>39701</v>
      </c>
      <c r="F423" s="25">
        <f t="shared" si="26"/>
        <v>3970.1000000000004</v>
      </c>
      <c r="G423" s="25">
        <f t="shared" si="27"/>
        <v>3970.1000000000004</v>
      </c>
      <c r="H423" s="25" t="str">
        <f t="shared" ca="1" si="28"/>
        <v>=IF(E423&gt;30000,E423*0.1,0)</v>
      </c>
    </row>
    <row r="424" spans="1:8">
      <c r="A424" s="25" t="s">
        <v>96</v>
      </c>
      <c r="B424" s="25" t="s">
        <v>100</v>
      </c>
      <c r="C424" s="25">
        <v>32</v>
      </c>
      <c r="D424" s="25">
        <v>1195</v>
      </c>
      <c r="E424" s="25">
        <f t="shared" si="25"/>
        <v>38240</v>
      </c>
      <c r="F424" s="25">
        <f t="shared" si="26"/>
        <v>3824</v>
      </c>
      <c r="G424" s="25">
        <f t="shared" si="27"/>
        <v>3824</v>
      </c>
      <c r="H424" s="25" t="str">
        <f t="shared" ca="1" si="28"/>
        <v>=IF(E424&gt;30000,E424*0.1,0)</v>
      </c>
    </row>
    <row r="425" spans="1:8">
      <c r="A425" s="25" t="s">
        <v>90</v>
      </c>
      <c r="B425" s="25" t="s">
        <v>91</v>
      </c>
      <c r="C425" s="25">
        <v>36</v>
      </c>
      <c r="D425" s="25">
        <v>1217</v>
      </c>
      <c r="E425" s="25">
        <f t="shared" si="25"/>
        <v>43812</v>
      </c>
      <c r="F425" s="25">
        <f t="shared" si="26"/>
        <v>4381.2</v>
      </c>
      <c r="G425" s="25">
        <f t="shared" si="27"/>
        <v>4381.2</v>
      </c>
      <c r="H425" s="25" t="str">
        <f t="shared" ca="1" si="28"/>
        <v>=IF(E425&gt;30000,E425*0.1,0)</v>
      </c>
    </row>
    <row r="426" spans="1:8">
      <c r="A426" s="25" t="s">
        <v>90</v>
      </c>
      <c r="B426" s="25" t="s">
        <v>97</v>
      </c>
      <c r="C426" s="25">
        <v>50</v>
      </c>
      <c r="D426" s="25">
        <v>1007</v>
      </c>
      <c r="E426" s="25">
        <f t="shared" si="25"/>
        <v>50350</v>
      </c>
      <c r="F426" s="25">
        <f t="shared" si="26"/>
        <v>5035</v>
      </c>
      <c r="G426" s="25">
        <f t="shared" si="27"/>
        <v>5035</v>
      </c>
      <c r="H426" s="25" t="str">
        <f t="shared" ca="1" si="28"/>
        <v>=IF(E426&gt;30000,E426*0.1,0)</v>
      </c>
    </row>
    <row r="427" spans="1:8">
      <c r="A427" s="25" t="s">
        <v>109</v>
      </c>
      <c r="B427" s="25" t="s">
        <v>107</v>
      </c>
      <c r="C427" s="25">
        <v>8</v>
      </c>
      <c r="D427" s="25">
        <v>1116</v>
      </c>
      <c r="E427" s="25">
        <f t="shared" si="25"/>
        <v>8928</v>
      </c>
      <c r="F427" s="25">
        <f t="shared" si="26"/>
        <v>0</v>
      </c>
      <c r="G427" s="25">
        <f t="shared" si="27"/>
        <v>0</v>
      </c>
      <c r="H427" s="25" t="str">
        <f t="shared" ca="1" si="28"/>
        <v>=IF(E427&gt;30000,E427*0.1,0)</v>
      </c>
    </row>
    <row r="428" spans="1:8">
      <c r="A428" s="25" t="s">
        <v>110</v>
      </c>
      <c r="B428" s="25" t="s">
        <v>107</v>
      </c>
      <c r="C428" s="25">
        <v>59</v>
      </c>
      <c r="D428" s="25">
        <v>1034</v>
      </c>
      <c r="E428" s="25">
        <f t="shared" si="25"/>
        <v>61006</v>
      </c>
      <c r="F428" s="25">
        <f t="shared" si="26"/>
        <v>6100.6</v>
      </c>
      <c r="G428" s="25">
        <f t="shared" si="27"/>
        <v>6100.6</v>
      </c>
      <c r="H428" s="25" t="str">
        <f t="shared" ca="1" si="28"/>
        <v>=IF(E428&gt;30000,E428*0.1,0)</v>
      </c>
    </row>
    <row r="429" spans="1:8">
      <c r="A429" s="25" t="s">
        <v>104</v>
      </c>
      <c r="B429" s="25" t="s">
        <v>97</v>
      </c>
      <c r="C429" s="25">
        <v>26</v>
      </c>
      <c r="D429" s="25">
        <v>1182</v>
      </c>
      <c r="E429" s="25">
        <f t="shared" si="25"/>
        <v>30732</v>
      </c>
      <c r="F429" s="25">
        <f t="shared" si="26"/>
        <v>3073.2000000000003</v>
      </c>
      <c r="G429" s="25">
        <f t="shared" si="27"/>
        <v>3073.2000000000003</v>
      </c>
      <c r="H429" s="25" t="str">
        <f t="shared" ca="1" si="28"/>
        <v>=IF(E429&gt;30000,E429*0.1,0)</v>
      </c>
    </row>
    <row r="430" spans="1:8">
      <c r="A430" s="25" t="s">
        <v>99</v>
      </c>
      <c r="B430" s="25" t="s">
        <v>94</v>
      </c>
      <c r="C430" s="25">
        <v>38</v>
      </c>
      <c r="D430" s="25">
        <v>1314</v>
      </c>
      <c r="E430" s="25">
        <f t="shared" si="25"/>
        <v>49932</v>
      </c>
      <c r="F430" s="25">
        <f t="shared" si="26"/>
        <v>4993.2000000000007</v>
      </c>
      <c r="G430" s="25">
        <f t="shared" si="27"/>
        <v>4993.2000000000007</v>
      </c>
      <c r="H430" s="25" t="str">
        <f t="shared" ca="1" si="28"/>
        <v>=IF(E430&gt;30000,E430*0.1,0)</v>
      </c>
    </row>
    <row r="431" spans="1:8">
      <c r="A431" s="25" t="s">
        <v>90</v>
      </c>
      <c r="B431" s="25" t="s">
        <v>107</v>
      </c>
      <c r="C431" s="25">
        <v>83</v>
      </c>
      <c r="D431" s="25">
        <v>1421</v>
      </c>
      <c r="E431" s="25">
        <f t="shared" si="25"/>
        <v>117943</v>
      </c>
      <c r="F431" s="25">
        <f t="shared" si="26"/>
        <v>11794.300000000001</v>
      </c>
      <c r="G431" s="25">
        <f t="shared" si="27"/>
        <v>11794.300000000001</v>
      </c>
      <c r="H431" s="25" t="str">
        <f t="shared" ca="1" si="28"/>
        <v>=IF(E431&gt;30000,E431*0.1,0)</v>
      </c>
    </row>
    <row r="432" spans="1:8">
      <c r="A432" s="25" t="s">
        <v>110</v>
      </c>
      <c r="B432" s="25" t="s">
        <v>94</v>
      </c>
      <c r="C432" s="25">
        <v>72</v>
      </c>
      <c r="D432" s="25">
        <v>1229</v>
      </c>
      <c r="E432" s="25">
        <f t="shared" si="25"/>
        <v>88488</v>
      </c>
      <c r="F432" s="25">
        <f t="shared" si="26"/>
        <v>8848.8000000000011</v>
      </c>
      <c r="G432" s="25">
        <f t="shared" si="27"/>
        <v>8848.8000000000011</v>
      </c>
      <c r="H432" s="25" t="str">
        <f t="shared" ca="1" si="28"/>
        <v>=IF(E432&gt;30000,E432*0.1,0)</v>
      </c>
    </row>
    <row r="433" spans="1:8">
      <c r="A433" s="25" t="s">
        <v>109</v>
      </c>
      <c r="B433" s="25" t="s">
        <v>100</v>
      </c>
      <c r="C433" s="25">
        <v>56</v>
      </c>
      <c r="D433" s="25">
        <v>1434</v>
      </c>
      <c r="E433" s="25">
        <f t="shared" si="25"/>
        <v>80304</v>
      </c>
      <c r="F433" s="25">
        <f t="shared" si="26"/>
        <v>8030.4000000000005</v>
      </c>
      <c r="G433" s="25">
        <f t="shared" si="27"/>
        <v>8030.4000000000005</v>
      </c>
      <c r="H433" s="25" t="str">
        <f t="shared" ca="1" si="28"/>
        <v>=IF(E433&gt;30000,E433*0.1,0)</v>
      </c>
    </row>
    <row r="434" spans="1:8">
      <c r="A434" s="25" t="s">
        <v>109</v>
      </c>
      <c r="B434" s="25" t="s">
        <v>100</v>
      </c>
      <c r="C434" s="25">
        <v>88</v>
      </c>
      <c r="D434" s="25">
        <v>1019</v>
      </c>
      <c r="E434" s="25">
        <f t="shared" si="25"/>
        <v>89672</v>
      </c>
      <c r="F434" s="25">
        <f t="shared" si="26"/>
        <v>8967.2000000000007</v>
      </c>
      <c r="G434" s="25">
        <f t="shared" si="27"/>
        <v>8967.2000000000007</v>
      </c>
      <c r="H434" s="25" t="str">
        <f t="shared" ca="1" si="28"/>
        <v>=IF(E434&gt;30000,E434*0.1,0)</v>
      </c>
    </row>
    <row r="435" spans="1:8">
      <c r="A435" s="25" t="s">
        <v>109</v>
      </c>
      <c r="B435" s="25" t="s">
        <v>105</v>
      </c>
      <c r="C435" s="25">
        <v>95</v>
      </c>
      <c r="D435" s="25">
        <v>1259</v>
      </c>
      <c r="E435" s="25">
        <f t="shared" si="25"/>
        <v>119605</v>
      </c>
      <c r="F435" s="25">
        <f t="shared" si="26"/>
        <v>11960.5</v>
      </c>
      <c r="G435" s="25">
        <f t="shared" si="27"/>
        <v>11960.5</v>
      </c>
      <c r="H435" s="25" t="str">
        <f t="shared" ca="1" si="28"/>
        <v>=IF(E435&gt;30000,E435*0.1,0)</v>
      </c>
    </row>
    <row r="436" spans="1:8">
      <c r="A436" s="25" t="s">
        <v>109</v>
      </c>
      <c r="B436" s="25" t="s">
        <v>105</v>
      </c>
      <c r="C436" s="25">
        <v>20</v>
      </c>
      <c r="D436" s="25">
        <v>1268</v>
      </c>
      <c r="E436" s="25">
        <f t="shared" si="25"/>
        <v>25360</v>
      </c>
      <c r="F436" s="25">
        <f t="shared" si="26"/>
        <v>2536</v>
      </c>
      <c r="G436" s="25">
        <f t="shared" si="27"/>
        <v>0</v>
      </c>
      <c r="H436" s="25" t="str">
        <f t="shared" ca="1" si="28"/>
        <v>=IF(E436&gt;30000,E436*0.1,0)</v>
      </c>
    </row>
    <row r="437" spans="1:8">
      <c r="A437" s="25" t="s">
        <v>110</v>
      </c>
      <c r="B437" s="25" t="s">
        <v>100</v>
      </c>
      <c r="C437" s="25">
        <v>17</v>
      </c>
      <c r="D437" s="25">
        <v>1287</v>
      </c>
      <c r="E437" s="25">
        <f t="shared" si="25"/>
        <v>21879</v>
      </c>
      <c r="F437" s="25">
        <f t="shared" si="26"/>
        <v>2187.9</v>
      </c>
      <c r="G437" s="25">
        <f t="shared" si="27"/>
        <v>0</v>
      </c>
      <c r="H437" s="25" t="str">
        <f t="shared" ca="1" si="28"/>
        <v>=IF(E437&gt;30000,E437*0.1,0)</v>
      </c>
    </row>
    <row r="438" spans="1:8">
      <c r="A438" s="25" t="s">
        <v>96</v>
      </c>
      <c r="B438" s="25" t="s">
        <v>97</v>
      </c>
      <c r="C438" s="25">
        <v>40</v>
      </c>
      <c r="D438" s="25">
        <v>1424</v>
      </c>
      <c r="E438" s="25">
        <f t="shared" si="25"/>
        <v>56960</v>
      </c>
      <c r="F438" s="25">
        <f t="shared" si="26"/>
        <v>5696</v>
      </c>
      <c r="G438" s="25">
        <f t="shared" si="27"/>
        <v>5696</v>
      </c>
      <c r="H438" s="25" t="str">
        <f t="shared" ca="1" si="28"/>
        <v>=IF(E438&gt;30000,E438*0.1,0)</v>
      </c>
    </row>
    <row r="439" spans="1:8">
      <c r="A439" s="25" t="s">
        <v>99</v>
      </c>
      <c r="B439" s="25" t="s">
        <v>100</v>
      </c>
      <c r="C439" s="25">
        <v>34</v>
      </c>
      <c r="D439" s="25">
        <v>1317</v>
      </c>
      <c r="E439" s="25">
        <f t="shared" si="25"/>
        <v>44778</v>
      </c>
      <c r="F439" s="25">
        <f t="shared" si="26"/>
        <v>4477.8</v>
      </c>
      <c r="G439" s="25">
        <f t="shared" si="27"/>
        <v>4477.8</v>
      </c>
      <c r="H439" s="25" t="str">
        <f t="shared" ca="1" si="28"/>
        <v>=IF(E439&gt;30000,E439*0.1,0)</v>
      </c>
    </row>
    <row r="440" spans="1:8">
      <c r="A440" s="25" t="s">
        <v>90</v>
      </c>
      <c r="B440" s="25" t="s">
        <v>92</v>
      </c>
      <c r="C440" s="25">
        <v>49</v>
      </c>
      <c r="D440" s="25">
        <v>1048</v>
      </c>
      <c r="E440" s="25">
        <f t="shared" si="25"/>
        <v>51352</v>
      </c>
      <c r="F440" s="25">
        <f t="shared" si="26"/>
        <v>5135.2000000000007</v>
      </c>
      <c r="G440" s="25">
        <f t="shared" si="27"/>
        <v>5135.2000000000007</v>
      </c>
      <c r="H440" s="25" t="str">
        <f t="shared" ca="1" si="28"/>
        <v>=IF(E440&gt;30000,E440*0.1,0)</v>
      </c>
    </row>
    <row r="441" spans="1:8">
      <c r="A441" s="25" t="s">
        <v>96</v>
      </c>
      <c r="B441" s="25" t="s">
        <v>97</v>
      </c>
      <c r="C441" s="25">
        <v>39</v>
      </c>
      <c r="D441" s="25">
        <v>1354</v>
      </c>
      <c r="E441" s="25">
        <f t="shared" si="25"/>
        <v>52806</v>
      </c>
      <c r="F441" s="25">
        <f t="shared" si="26"/>
        <v>5280.6</v>
      </c>
      <c r="G441" s="25">
        <f t="shared" si="27"/>
        <v>5280.6</v>
      </c>
      <c r="H441" s="25" t="str">
        <f t="shared" ca="1" si="28"/>
        <v>=IF(E441&gt;30000,E441*0.1,0)</v>
      </c>
    </row>
    <row r="442" spans="1:8">
      <c r="A442" s="25" t="s">
        <v>104</v>
      </c>
      <c r="B442" s="25" t="s">
        <v>107</v>
      </c>
      <c r="C442" s="25">
        <v>61</v>
      </c>
      <c r="D442" s="25">
        <v>1005</v>
      </c>
      <c r="E442" s="25">
        <f t="shared" si="25"/>
        <v>61305</v>
      </c>
      <c r="F442" s="25">
        <f t="shared" si="26"/>
        <v>6130.5</v>
      </c>
      <c r="G442" s="25">
        <f t="shared" si="27"/>
        <v>6130.5</v>
      </c>
      <c r="H442" s="25" t="str">
        <f t="shared" ca="1" si="28"/>
        <v>=IF(E442&gt;30000,E442*0.1,0)</v>
      </c>
    </row>
    <row r="443" spans="1:8">
      <c r="A443" s="25" t="s">
        <v>104</v>
      </c>
      <c r="B443" s="25" t="s">
        <v>94</v>
      </c>
      <c r="C443" s="25">
        <v>41</v>
      </c>
      <c r="D443" s="25">
        <v>1045</v>
      </c>
      <c r="E443" s="25">
        <f t="shared" si="25"/>
        <v>42845</v>
      </c>
      <c r="F443" s="25">
        <f t="shared" si="26"/>
        <v>4284.5</v>
      </c>
      <c r="G443" s="25">
        <f t="shared" si="27"/>
        <v>4284.5</v>
      </c>
      <c r="H443" s="25" t="str">
        <f t="shared" ca="1" si="28"/>
        <v>=IF(E443&gt;30000,E443*0.1,0)</v>
      </c>
    </row>
    <row r="444" spans="1:8">
      <c r="A444" s="25" t="s">
        <v>99</v>
      </c>
      <c r="B444" s="25" t="s">
        <v>92</v>
      </c>
      <c r="C444" s="25">
        <v>53</v>
      </c>
      <c r="D444" s="25">
        <v>1207</v>
      </c>
      <c r="E444" s="25">
        <f t="shared" si="25"/>
        <v>63971</v>
      </c>
      <c r="F444" s="25">
        <f t="shared" si="26"/>
        <v>6397.1</v>
      </c>
      <c r="G444" s="25">
        <f t="shared" si="27"/>
        <v>6397.1</v>
      </c>
      <c r="H444" s="25" t="str">
        <f t="shared" ca="1" si="28"/>
        <v>=IF(E444&gt;30000,E444*0.1,0)</v>
      </c>
    </row>
    <row r="445" spans="1:8">
      <c r="A445" s="25" t="s">
        <v>96</v>
      </c>
      <c r="B445" s="25" t="s">
        <v>92</v>
      </c>
      <c r="C445" s="25">
        <v>50</v>
      </c>
      <c r="D445" s="25">
        <v>1038</v>
      </c>
      <c r="E445" s="25">
        <f t="shared" si="25"/>
        <v>51900</v>
      </c>
      <c r="F445" s="25">
        <f t="shared" si="26"/>
        <v>5190</v>
      </c>
      <c r="G445" s="25">
        <f t="shared" si="27"/>
        <v>5190</v>
      </c>
      <c r="H445" s="25" t="str">
        <f t="shared" ca="1" si="28"/>
        <v>=IF(E445&gt;30000,E445*0.1,0)</v>
      </c>
    </row>
    <row r="446" spans="1:8">
      <c r="A446" s="25" t="s">
        <v>90</v>
      </c>
      <c r="B446" s="25" t="s">
        <v>97</v>
      </c>
      <c r="C446" s="25">
        <v>19</v>
      </c>
      <c r="D446" s="25">
        <v>1213</v>
      </c>
      <c r="E446" s="25">
        <f t="shared" si="25"/>
        <v>23047</v>
      </c>
      <c r="F446" s="25">
        <f t="shared" si="26"/>
        <v>2304.7000000000003</v>
      </c>
      <c r="G446" s="25">
        <f t="shared" si="27"/>
        <v>0</v>
      </c>
      <c r="H446" s="25" t="str">
        <f t="shared" ca="1" si="28"/>
        <v>=IF(E446&gt;30000,E446*0.1,0)</v>
      </c>
    </row>
    <row r="447" spans="1:8">
      <c r="A447" s="25" t="s">
        <v>90</v>
      </c>
      <c r="B447" s="25" t="s">
        <v>91</v>
      </c>
      <c r="C447" s="25">
        <v>73</v>
      </c>
      <c r="D447" s="25">
        <v>1304</v>
      </c>
      <c r="E447" s="25">
        <f>C447*D447</f>
        <v>95192</v>
      </c>
      <c r="F447" s="25">
        <f>IF(E447&gt;=20000,E447*10%,0)</f>
        <v>9519.2000000000007</v>
      </c>
      <c r="G447" s="25">
        <f t="shared" si="27"/>
        <v>9519.2000000000007</v>
      </c>
      <c r="H447" s="25" t="str">
        <f t="shared" ca="1" si="28"/>
        <v>=IF(E447&gt;30000,E447*0.1,0)</v>
      </c>
    </row>
    <row r="448" spans="1:8">
      <c r="A448" s="25" t="s">
        <v>104</v>
      </c>
      <c r="B448" s="25" t="s">
        <v>107</v>
      </c>
      <c r="C448" s="25">
        <v>17</v>
      </c>
      <c r="D448" s="25">
        <v>1412</v>
      </c>
      <c r="E448" s="25">
        <f>C448*D448</f>
        <v>24004</v>
      </c>
      <c r="F448" s="25">
        <f>IF(E448&gt;=20000,E448*10%,0)</f>
        <v>2400.4</v>
      </c>
      <c r="G448" s="25">
        <f t="shared" si="27"/>
        <v>0</v>
      </c>
      <c r="H448" s="25" t="str">
        <f t="shared" ca="1" si="28"/>
        <v>=IF(E448&gt;30000,E448*0.1,0)</v>
      </c>
    </row>
    <row r="449" spans="1:8">
      <c r="A449" s="25" t="s">
        <v>99</v>
      </c>
      <c r="B449" s="25" t="s">
        <v>91</v>
      </c>
      <c r="C449" s="25">
        <v>13</v>
      </c>
      <c r="D449" s="25">
        <v>1003</v>
      </c>
      <c r="E449" s="25">
        <f>C449*D449</f>
        <v>13039</v>
      </c>
      <c r="F449" s="25">
        <f>IF(E449&gt;=20000,E449*10%,0)</f>
        <v>0</v>
      </c>
      <c r="G449" s="25">
        <f t="shared" si="27"/>
        <v>0</v>
      </c>
      <c r="H449" s="25" t="str">
        <f t="shared" ca="1" si="28"/>
        <v>=IF(E449&gt;30000,E449*0.1,0)</v>
      </c>
    </row>
    <row r="450" spans="1:8">
      <c r="A450" s="25" t="s">
        <v>104</v>
      </c>
      <c r="B450" s="25" t="s">
        <v>94</v>
      </c>
      <c r="C450" s="25">
        <v>89</v>
      </c>
      <c r="D450" s="25">
        <v>1085</v>
      </c>
      <c r="E450" s="25">
        <f>C450*D450</f>
        <v>96565</v>
      </c>
      <c r="F450" s="25">
        <f>IF(E450&gt;=20000,E450*10%,0)</f>
        <v>9656.5</v>
      </c>
      <c r="G450" s="25">
        <f t="shared" ref="G450:G451" si="29">IF(E450&gt;30000,E450*0.1,0)</f>
        <v>9656.5</v>
      </c>
      <c r="H450" s="25" t="str">
        <f t="shared" ref="H450:H451" ca="1" si="30">_xlfn.FORMULATEXT(G450)</f>
        <v>=IF(E450&gt;30000,E450*0.1,0)</v>
      </c>
    </row>
    <row r="451" spans="1:8">
      <c r="A451" s="25" t="s">
        <v>104</v>
      </c>
      <c r="B451" s="25" t="s">
        <v>91</v>
      </c>
      <c r="C451" s="25">
        <v>22</v>
      </c>
      <c r="D451" s="25">
        <v>1305</v>
      </c>
      <c r="E451" s="25">
        <f>C451*D451</f>
        <v>28710</v>
      </c>
      <c r="F451" s="25">
        <f>IF(E451&gt;=20000,E451*10%,0)</f>
        <v>2871</v>
      </c>
      <c r="G451" s="25">
        <f t="shared" si="29"/>
        <v>0</v>
      </c>
      <c r="H451" s="25" t="str">
        <f t="shared" ca="1" si="30"/>
        <v>=IF(E451&gt;30000,E451*0.1,0)</v>
      </c>
    </row>
  </sheetData>
  <mergeCells count="1">
    <mergeCell ref="I1:K1"/>
  </mergeCells>
  <pageMargins left="0.7" right="0.7" top="0.75" bottom="0.75" header="0.3" footer="0.3"/>
  <pageSetup orientation="portrait" horizontalDpi="200" verticalDpi="2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4:H14"/>
  <sheetViews>
    <sheetView workbookViewId="0">
      <selection activeCell="D10" sqref="D10"/>
    </sheetView>
  </sheetViews>
  <sheetFormatPr defaultRowHeight="22.5"/>
  <cols>
    <col min="1" max="16384" width="9.140625" style="2"/>
  </cols>
  <sheetData>
    <row r="4" spans="4:8">
      <c r="D4" s="2" t="s">
        <v>389</v>
      </c>
      <c r="F4" s="2" t="s">
        <v>390</v>
      </c>
      <c r="H4" s="2" t="s">
        <v>391</v>
      </c>
    </row>
    <row r="5" spans="4:8">
      <c r="D5" s="2" t="s">
        <v>84</v>
      </c>
      <c r="F5" s="2" t="s">
        <v>161</v>
      </c>
      <c r="H5" s="2" t="s">
        <v>239</v>
      </c>
    </row>
    <row r="6" spans="4:8">
      <c r="D6" s="2" t="s">
        <v>164</v>
      </c>
      <c r="F6" s="2" t="s">
        <v>237</v>
      </c>
      <c r="H6" s="2" t="s">
        <v>237</v>
      </c>
    </row>
    <row r="7" spans="4:8">
      <c r="D7" s="2" t="s">
        <v>161</v>
      </c>
      <c r="F7" s="2" t="s">
        <v>84</v>
      </c>
      <c r="H7" s="2" t="s">
        <v>164</v>
      </c>
    </row>
    <row r="8" spans="4:8">
      <c r="D8" s="2" t="s">
        <v>236</v>
      </c>
      <c r="F8" s="2" t="s">
        <v>161</v>
      </c>
      <c r="H8" s="2" t="s">
        <v>84</v>
      </c>
    </row>
    <row r="9" spans="4:8">
      <c r="D9" s="2" t="s">
        <v>238</v>
      </c>
      <c r="F9" s="2" t="s">
        <v>237</v>
      </c>
      <c r="H9" s="2" t="s">
        <v>239</v>
      </c>
    </row>
    <row r="10" spans="4:8">
      <c r="D10" s="2" t="s">
        <v>239</v>
      </c>
      <c r="F10" s="2" t="s">
        <v>84</v>
      </c>
      <c r="H10" s="2" t="s">
        <v>237</v>
      </c>
    </row>
    <row r="11" spans="4:8">
      <c r="D11" s="2" t="s">
        <v>237</v>
      </c>
      <c r="F11" s="2" t="s">
        <v>392</v>
      </c>
      <c r="H11" s="2" t="s">
        <v>164</v>
      </c>
    </row>
    <row r="12" spans="4:8">
      <c r="D12" s="2" t="s">
        <v>393</v>
      </c>
      <c r="F12" s="2" t="s">
        <v>392</v>
      </c>
      <c r="H12" s="2" t="s">
        <v>84</v>
      </c>
    </row>
    <row r="13" spans="4:8">
      <c r="D13" s="2" t="s">
        <v>394</v>
      </c>
    </row>
    <row r="14" spans="4:8">
      <c r="D14" s="2" t="s">
        <v>392</v>
      </c>
    </row>
  </sheetData>
  <pageMargins left="0.7" right="0.7" top="0.75" bottom="0.75" header="0.3" footer="0.3"/>
  <pageSetup paperSize="0" orientation="portrait" horizontalDpi="0" verticalDpi="0" copie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5"/>
  <sheetViews>
    <sheetView topLeftCell="A3" zoomScale="190" zoomScaleNormal="190" workbookViewId="0">
      <selection activeCell="F10" sqref="F10"/>
    </sheetView>
  </sheetViews>
  <sheetFormatPr defaultRowHeight="15"/>
  <cols>
    <col min="3" max="5" width="10.140625" bestFit="1" customWidth="1"/>
    <col min="6" max="6" width="53.5703125" bestFit="1" customWidth="1"/>
    <col min="7" max="9" width="10.140625" bestFit="1" customWidth="1"/>
  </cols>
  <sheetData>
    <row r="3" spans="1:9">
      <c r="C3">
        <v>1</v>
      </c>
      <c r="D3">
        <v>2</v>
      </c>
      <c r="E3">
        <v>3</v>
      </c>
      <c r="F3">
        <v>4</v>
      </c>
      <c r="G3">
        <v>5</v>
      </c>
      <c r="H3">
        <v>6</v>
      </c>
      <c r="I3">
        <v>7</v>
      </c>
    </row>
    <row r="4" spans="1:9">
      <c r="B4" s="121"/>
      <c r="C4" s="252" t="s">
        <v>92</v>
      </c>
      <c r="D4" s="252" t="s">
        <v>97</v>
      </c>
      <c r="E4" s="252" t="s">
        <v>91</v>
      </c>
      <c r="F4" s="252" t="s">
        <v>105</v>
      </c>
      <c r="G4" s="252" t="s">
        <v>100</v>
      </c>
      <c r="H4" s="252" t="s">
        <v>94</v>
      </c>
      <c r="I4" s="252" t="s">
        <v>107</v>
      </c>
    </row>
    <row r="5" spans="1:9">
      <c r="A5">
        <v>1</v>
      </c>
      <c r="B5" s="252" t="s">
        <v>110</v>
      </c>
      <c r="C5" s="121">
        <v>388400</v>
      </c>
      <c r="D5" s="121">
        <v>1570600</v>
      </c>
      <c r="E5" s="121">
        <v>4213416</v>
      </c>
      <c r="F5" s="121">
        <v>2965675</v>
      </c>
      <c r="G5" s="121">
        <v>3306600</v>
      </c>
      <c r="H5" s="121">
        <v>14201178</v>
      </c>
      <c r="I5" s="121">
        <v>13485696</v>
      </c>
    </row>
    <row r="6" spans="1:9">
      <c r="A6">
        <v>2</v>
      </c>
      <c r="B6" s="252" t="s">
        <v>96</v>
      </c>
      <c r="C6" s="121">
        <v>7174355</v>
      </c>
      <c r="D6" s="121">
        <v>15320601</v>
      </c>
      <c r="E6" s="121">
        <v>13344270</v>
      </c>
      <c r="F6" s="121">
        <v>8637651</v>
      </c>
      <c r="G6" s="121">
        <v>7989696</v>
      </c>
      <c r="H6" s="121">
        <v>7185420</v>
      </c>
      <c r="I6" s="121">
        <v>4060278</v>
      </c>
    </row>
    <row r="7" spans="1:9">
      <c r="A7">
        <v>3</v>
      </c>
      <c r="B7" s="252" t="s">
        <v>109</v>
      </c>
      <c r="C7" s="121">
        <v>8249344</v>
      </c>
      <c r="D7" s="121">
        <v>4068318</v>
      </c>
      <c r="E7" s="121">
        <v>9260316</v>
      </c>
      <c r="F7" s="121">
        <v>6456560</v>
      </c>
      <c r="G7" s="121">
        <v>21493120</v>
      </c>
      <c r="H7" s="121">
        <v>2440401</v>
      </c>
      <c r="I7" s="121">
        <v>8127880</v>
      </c>
    </row>
    <row r="8" spans="1:9">
      <c r="A8">
        <v>4</v>
      </c>
      <c r="B8" s="252" t="s">
        <v>104</v>
      </c>
      <c r="C8" s="121">
        <v>6860486</v>
      </c>
      <c r="D8" s="121">
        <v>4151845</v>
      </c>
      <c r="E8" s="121">
        <v>1438710</v>
      </c>
      <c r="F8" s="121">
        <v>10477440</v>
      </c>
      <c r="G8" s="121">
        <v>13940434</v>
      </c>
      <c r="H8" s="121">
        <v>3242463</v>
      </c>
      <c r="I8" s="121">
        <v>19067175</v>
      </c>
    </row>
    <row r="9" spans="1:9">
      <c r="A9">
        <v>5</v>
      </c>
      <c r="B9" s="252" t="s">
        <v>99</v>
      </c>
      <c r="C9" s="121">
        <v>4891206</v>
      </c>
      <c r="D9" s="121">
        <v>8535820</v>
      </c>
      <c r="E9" s="121">
        <v>14964000</v>
      </c>
      <c r="F9" s="121">
        <v>6498008</v>
      </c>
      <c r="G9" s="121">
        <v>11009352</v>
      </c>
      <c r="H9" s="121">
        <v>3199980</v>
      </c>
      <c r="I9" s="121">
        <v>4578516</v>
      </c>
    </row>
    <row r="10" spans="1:9">
      <c r="A10">
        <v>6</v>
      </c>
      <c r="B10" s="252" t="s">
        <v>90</v>
      </c>
      <c r="C10" s="121">
        <v>14948149</v>
      </c>
      <c r="D10" s="121">
        <v>14695770</v>
      </c>
      <c r="E10" s="121">
        <v>10016136</v>
      </c>
      <c r="F10" s="121">
        <v>10199672</v>
      </c>
      <c r="G10" s="121">
        <v>2635248</v>
      </c>
      <c r="H10" s="121">
        <v>8432697</v>
      </c>
      <c r="I10" s="121">
        <v>2183721</v>
      </c>
    </row>
    <row r="13" spans="1:9">
      <c r="B13" s="253" t="s">
        <v>86</v>
      </c>
      <c r="C13" s="253" t="s">
        <v>1</v>
      </c>
      <c r="D13" s="253" t="s">
        <v>417</v>
      </c>
    </row>
    <row r="14" spans="1:9">
      <c r="B14" s="121"/>
      <c r="C14" s="121"/>
      <c r="D14" s="121"/>
    </row>
    <row r="15" spans="1:9">
      <c r="B15" s="121"/>
      <c r="C15" s="121"/>
      <c r="D15" s="121"/>
    </row>
  </sheetData>
  <dataValidations count="2">
    <dataValidation type="list" allowBlank="1" showInputMessage="1" showErrorMessage="1" sqref="B14">
      <formula1>$B$5:$B$10</formula1>
    </dataValidation>
    <dataValidation type="list" allowBlank="1" showInputMessage="1" showErrorMessage="1" sqref="C14">
      <formula1>$C$4:$I$4</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topLeftCell="C1" zoomScale="160" zoomScaleNormal="160" workbookViewId="0">
      <selection activeCell="E4" sqref="E4"/>
    </sheetView>
  </sheetViews>
  <sheetFormatPr defaultRowHeight="15"/>
  <cols>
    <col min="1" max="1" width="15.28515625" bestFit="1" customWidth="1"/>
    <col min="2" max="2" width="7.85546875" bestFit="1" customWidth="1"/>
    <col min="3" max="3" width="12.5703125" bestFit="1" customWidth="1"/>
    <col min="4" max="4" width="12.85546875" bestFit="1" customWidth="1"/>
    <col min="5" max="5" width="13.5703125" bestFit="1" customWidth="1"/>
    <col min="6" max="6" width="36.85546875" bestFit="1" customWidth="1"/>
  </cols>
  <sheetData>
    <row r="1" spans="1:10" ht="17.25">
      <c r="A1" s="249" t="s">
        <v>137</v>
      </c>
      <c r="B1" s="249" t="s">
        <v>138</v>
      </c>
      <c r="C1" s="249" t="s">
        <v>139</v>
      </c>
      <c r="D1" s="249" t="s">
        <v>140</v>
      </c>
      <c r="E1" s="249" t="s">
        <v>141</v>
      </c>
      <c r="F1" s="249" t="s">
        <v>481</v>
      </c>
    </row>
    <row r="2" spans="1:10" ht="18">
      <c r="A2" s="250">
        <v>9265778</v>
      </c>
      <c r="B2" s="250" t="s">
        <v>142</v>
      </c>
      <c r="C2" s="251">
        <v>3</v>
      </c>
      <c r="D2" s="251">
        <v>13</v>
      </c>
      <c r="E2" s="38" t="str">
        <f>IF(AND(C2&gt;=8,D2&gt;=12),"Pass","Fail")</f>
        <v>Fail</v>
      </c>
      <c r="F2" s="38" t="str">
        <f ca="1">_xlfn.FORMULATEXT(E2)</f>
        <v>=IF(AND(C2&gt;=8,D2&gt;=12),"Pass","Fail")</v>
      </c>
      <c r="H2" s="339" t="s">
        <v>147</v>
      </c>
      <c r="I2" s="339"/>
      <c r="J2" s="339"/>
    </row>
    <row r="3" spans="1:10" ht="18">
      <c r="A3" s="250">
        <v>9270038</v>
      </c>
      <c r="B3" s="250" t="s">
        <v>143</v>
      </c>
      <c r="C3" s="251">
        <v>16</v>
      </c>
      <c r="D3" s="251">
        <v>16</v>
      </c>
      <c r="E3" s="38" t="str">
        <f t="shared" ref="E3:E18" si="0">IF(AND(C3&gt;=8,D3&gt;=12),"Pass","Fail")</f>
        <v>Pass</v>
      </c>
      <c r="F3" s="38" t="str">
        <f t="shared" ref="F3:F18" ca="1" si="1">_xlfn.FORMULATEXT(E3)</f>
        <v>=IF(AND(C3&gt;=8,D3&gt;=12),"Pass","Fail")</v>
      </c>
      <c r="H3" s="42" t="s">
        <v>148</v>
      </c>
      <c r="I3" s="42" t="s">
        <v>149</v>
      </c>
      <c r="J3" s="42" t="s">
        <v>150</v>
      </c>
    </row>
    <row r="4" spans="1:10" ht="18">
      <c r="A4" s="250">
        <v>9162627</v>
      </c>
      <c r="B4" s="250" t="s">
        <v>144</v>
      </c>
      <c r="C4" s="251">
        <v>20</v>
      </c>
      <c r="D4" s="251">
        <v>11</v>
      </c>
      <c r="E4" s="38" t="str">
        <f t="shared" si="0"/>
        <v>Fail</v>
      </c>
      <c r="F4" s="38" t="str">
        <f t="shared" ca="1" si="1"/>
        <v>=IF(AND(C4&gt;=8,D4&gt;=12),"Pass","Fail")</v>
      </c>
      <c r="H4" s="42" t="s">
        <v>151</v>
      </c>
      <c r="I4" s="42" t="s">
        <v>152</v>
      </c>
      <c r="J4" s="42" t="s">
        <v>152</v>
      </c>
    </row>
    <row r="5" spans="1:10" ht="18">
      <c r="A5" s="250">
        <v>9229275</v>
      </c>
      <c r="B5" s="250" t="s">
        <v>145</v>
      </c>
      <c r="C5" s="251">
        <v>13</v>
      </c>
      <c r="D5" s="251">
        <v>15</v>
      </c>
      <c r="E5" s="38" t="str">
        <f t="shared" si="0"/>
        <v>Pass</v>
      </c>
      <c r="F5" s="38" t="str">
        <f t="shared" ca="1" si="1"/>
        <v>=IF(AND(C5&gt;=8,D5&gt;=12),"Pass","Fail")</v>
      </c>
      <c r="H5" s="42" t="s">
        <v>151</v>
      </c>
      <c r="I5" s="42" t="s">
        <v>151</v>
      </c>
      <c r="J5" s="42" t="s">
        <v>151</v>
      </c>
    </row>
    <row r="6" spans="1:10" ht="18">
      <c r="A6" s="250">
        <v>9139918</v>
      </c>
      <c r="B6" s="250" t="s">
        <v>146</v>
      </c>
      <c r="C6" s="251">
        <v>17</v>
      </c>
      <c r="D6" s="251">
        <v>11</v>
      </c>
      <c r="E6" s="38" t="str">
        <f t="shared" si="0"/>
        <v>Fail</v>
      </c>
      <c r="F6" s="38" t="str">
        <f t="shared" ca="1" si="1"/>
        <v>=IF(AND(C6&gt;=8,D6&gt;=12),"Pass","Fail")</v>
      </c>
      <c r="H6" s="42" t="s">
        <v>152</v>
      </c>
      <c r="I6" s="42" t="s">
        <v>152</v>
      </c>
      <c r="J6" s="42" t="s">
        <v>152</v>
      </c>
    </row>
    <row r="7" spans="1:10" ht="18">
      <c r="A7" s="250">
        <v>9251663</v>
      </c>
      <c r="B7" s="250" t="s">
        <v>144</v>
      </c>
      <c r="C7" s="251">
        <v>20</v>
      </c>
      <c r="D7" s="251">
        <v>17</v>
      </c>
      <c r="E7" s="38" t="str">
        <f t="shared" si="0"/>
        <v>Pass</v>
      </c>
      <c r="F7" s="38" t="str">
        <f t="shared" ca="1" si="1"/>
        <v>=IF(AND(C7&gt;=8,D7&gt;=12),"Pass","Fail")</v>
      </c>
      <c r="H7" s="42" t="s">
        <v>152</v>
      </c>
      <c r="I7" s="42" t="s">
        <v>151</v>
      </c>
      <c r="J7" s="42" t="s">
        <v>152</v>
      </c>
    </row>
    <row r="8" spans="1:10" ht="18">
      <c r="A8" s="250">
        <v>8837478</v>
      </c>
      <c r="B8" s="250" t="s">
        <v>142</v>
      </c>
      <c r="C8" s="251">
        <v>15</v>
      </c>
      <c r="D8" s="251">
        <v>16</v>
      </c>
      <c r="E8" s="38" t="str">
        <f t="shared" si="0"/>
        <v>Pass</v>
      </c>
      <c r="F8" s="38" t="str">
        <f t="shared" ca="1" si="1"/>
        <v>=IF(AND(C8&gt;=8,D8&gt;=12),"Pass","Fail")</v>
      </c>
    </row>
    <row r="9" spans="1:10" ht="18">
      <c r="A9" s="250">
        <v>8973628</v>
      </c>
      <c r="B9" s="250" t="s">
        <v>142</v>
      </c>
      <c r="C9" s="251">
        <v>18</v>
      </c>
      <c r="D9" s="251">
        <v>19</v>
      </c>
      <c r="E9" s="38" t="str">
        <f t="shared" si="0"/>
        <v>Pass</v>
      </c>
      <c r="F9" s="38" t="str">
        <f t="shared" ca="1" si="1"/>
        <v>=IF(AND(C9&gt;=8,D9&gt;=12),"Pass","Fail")</v>
      </c>
      <c r="H9" s="339" t="s">
        <v>153</v>
      </c>
      <c r="I9" s="339"/>
      <c r="J9" s="339"/>
    </row>
    <row r="10" spans="1:10" ht="18">
      <c r="A10" s="250">
        <v>9185319</v>
      </c>
      <c r="B10" s="250" t="s">
        <v>144</v>
      </c>
      <c r="C10" s="251">
        <v>13</v>
      </c>
      <c r="D10" s="251">
        <v>19</v>
      </c>
      <c r="E10" s="38" t="str">
        <f t="shared" si="0"/>
        <v>Pass</v>
      </c>
      <c r="F10" s="38" t="str">
        <f t="shared" ca="1" si="1"/>
        <v>=IF(AND(C10&gt;=8,D10&gt;=12),"Pass","Fail")</v>
      </c>
      <c r="H10" s="42" t="s">
        <v>148</v>
      </c>
      <c r="I10" s="42" t="s">
        <v>149</v>
      </c>
      <c r="J10" s="42" t="s">
        <v>150</v>
      </c>
    </row>
    <row r="11" spans="1:10" ht="18">
      <c r="A11" s="250">
        <v>9245757</v>
      </c>
      <c r="B11" s="250" t="s">
        <v>143</v>
      </c>
      <c r="C11" s="251">
        <v>16</v>
      </c>
      <c r="D11" s="251">
        <v>14</v>
      </c>
      <c r="E11" s="38" t="str">
        <f t="shared" si="0"/>
        <v>Pass</v>
      </c>
      <c r="F11" s="38" t="str">
        <f t="shared" ca="1" si="1"/>
        <v>=IF(AND(C11&gt;=8,D11&gt;=12),"Pass","Fail")</v>
      </c>
      <c r="H11" s="42" t="s">
        <v>151</v>
      </c>
      <c r="I11" s="42" t="s">
        <v>152</v>
      </c>
      <c r="J11" s="42" t="s">
        <v>151</v>
      </c>
    </row>
    <row r="12" spans="1:10" ht="18">
      <c r="A12" s="250">
        <v>9100400</v>
      </c>
      <c r="B12" s="250" t="s">
        <v>143</v>
      </c>
      <c r="C12" s="251">
        <v>9</v>
      </c>
      <c r="D12" s="251">
        <v>17</v>
      </c>
      <c r="E12" s="38" t="str">
        <f t="shared" si="0"/>
        <v>Pass</v>
      </c>
      <c r="F12" s="38" t="str">
        <f t="shared" ca="1" si="1"/>
        <v>=IF(AND(C12&gt;=8,D12&gt;=12),"Pass","Fail")</v>
      </c>
      <c r="H12" s="42" t="s">
        <v>151</v>
      </c>
      <c r="I12" s="42" t="s">
        <v>151</v>
      </c>
      <c r="J12" s="42" t="s">
        <v>151</v>
      </c>
    </row>
    <row r="13" spans="1:10" ht="18">
      <c r="A13" s="250">
        <v>9119913</v>
      </c>
      <c r="B13" s="250" t="s">
        <v>143</v>
      </c>
      <c r="C13" s="251">
        <v>20</v>
      </c>
      <c r="D13" s="251">
        <v>14</v>
      </c>
      <c r="E13" s="38" t="str">
        <f t="shared" si="0"/>
        <v>Pass</v>
      </c>
      <c r="F13" s="38" t="str">
        <f t="shared" ca="1" si="1"/>
        <v>=IF(AND(C13&gt;=8,D13&gt;=12),"Pass","Fail")</v>
      </c>
      <c r="H13" s="42" t="s">
        <v>152</v>
      </c>
      <c r="I13" s="42" t="s">
        <v>152</v>
      </c>
      <c r="J13" s="42" t="s">
        <v>152</v>
      </c>
    </row>
    <row r="14" spans="1:10" ht="18">
      <c r="A14" s="250">
        <v>9143220</v>
      </c>
      <c r="B14" s="250" t="s">
        <v>143</v>
      </c>
      <c r="C14" s="251">
        <v>3</v>
      </c>
      <c r="D14" s="251">
        <v>12</v>
      </c>
      <c r="E14" s="38" t="str">
        <f t="shared" si="0"/>
        <v>Fail</v>
      </c>
      <c r="F14" s="38" t="str">
        <f t="shared" ca="1" si="1"/>
        <v>=IF(AND(C14&gt;=8,D14&gt;=12),"Pass","Fail")</v>
      </c>
      <c r="H14" s="42" t="s">
        <v>152</v>
      </c>
      <c r="I14" s="42" t="s">
        <v>151</v>
      </c>
      <c r="J14" s="42" t="s">
        <v>151</v>
      </c>
    </row>
    <row r="15" spans="1:10" ht="18">
      <c r="A15" s="250">
        <v>8957529</v>
      </c>
      <c r="B15" s="250" t="s">
        <v>143</v>
      </c>
      <c r="C15" s="251">
        <v>15</v>
      </c>
      <c r="D15" s="251">
        <v>12</v>
      </c>
      <c r="E15" s="38" t="str">
        <f t="shared" si="0"/>
        <v>Pass</v>
      </c>
      <c r="F15" s="38" t="str">
        <f t="shared" ca="1" si="1"/>
        <v>=IF(AND(C15&gt;=8,D15&gt;=12),"Pass","Fail")</v>
      </c>
    </row>
    <row r="16" spans="1:10" ht="18">
      <c r="A16" s="250">
        <v>8927862</v>
      </c>
      <c r="B16" s="250" t="s">
        <v>143</v>
      </c>
      <c r="C16" s="251">
        <v>10</v>
      </c>
      <c r="D16" s="251">
        <v>19</v>
      </c>
      <c r="E16" s="38" t="str">
        <f t="shared" si="0"/>
        <v>Pass</v>
      </c>
      <c r="F16" s="38" t="str">
        <f t="shared" ca="1" si="1"/>
        <v>=IF(AND(C16&gt;=8,D16&gt;=12),"Pass","Fail")</v>
      </c>
    </row>
    <row r="17" spans="1:6" ht="18">
      <c r="A17" s="250">
        <v>9131457</v>
      </c>
      <c r="B17" s="250" t="s">
        <v>145</v>
      </c>
      <c r="C17" s="251">
        <v>17</v>
      </c>
      <c r="D17" s="251">
        <v>16</v>
      </c>
      <c r="E17" s="38" t="str">
        <f t="shared" si="0"/>
        <v>Pass</v>
      </c>
      <c r="F17" s="38" t="str">
        <f t="shared" ca="1" si="1"/>
        <v>=IF(AND(C17&gt;=8,D17&gt;=12),"Pass","Fail")</v>
      </c>
    </row>
    <row r="18" spans="1:6" ht="18">
      <c r="A18" s="250">
        <v>9172412</v>
      </c>
      <c r="B18" s="250" t="s">
        <v>145</v>
      </c>
      <c r="C18" s="251">
        <v>18</v>
      </c>
      <c r="D18" s="251">
        <v>20</v>
      </c>
      <c r="E18" s="38" t="str">
        <f t="shared" si="0"/>
        <v>Pass</v>
      </c>
      <c r="F18" s="38" t="str">
        <f t="shared" ca="1" si="1"/>
        <v>=IF(AND(C18&gt;=8,D18&gt;=12),"Pass","Fail")</v>
      </c>
    </row>
  </sheetData>
  <mergeCells count="2">
    <mergeCell ref="H2:J2"/>
    <mergeCell ref="H9:J9"/>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zoomScale="130" zoomScaleNormal="130" workbookViewId="0">
      <selection activeCell="E4" sqref="E4"/>
    </sheetView>
  </sheetViews>
  <sheetFormatPr defaultRowHeight="15"/>
  <cols>
    <col min="1" max="1" width="15.28515625" bestFit="1" customWidth="1"/>
    <col min="2" max="2" width="7.85546875" bestFit="1" customWidth="1"/>
    <col min="3" max="3" width="12.5703125" bestFit="1" customWidth="1"/>
    <col min="4" max="4" width="12.85546875" bestFit="1" customWidth="1"/>
    <col min="5" max="5" width="13.5703125" bestFit="1" customWidth="1"/>
    <col min="6" max="6" width="37.5703125" bestFit="1" customWidth="1"/>
  </cols>
  <sheetData>
    <row r="1" spans="1:10" ht="17.25">
      <c r="A1" s="249" t="s">
        <v>137</v>
      </c>
      <c r="B1" s="249" t="s">
        <v>138</v>
      </c>
      <c r="C1" s="249" t="s">
        <v>139</v>
      </c>
      <c r="D1" s="249" t="s">
        <v>140</v>
      </c>
      <c r="E1" s="249" t="s">
        <v>141</v>
      </c>
      <c r="F1" s="249" t="s">
        <v>481</v>
      </c>
    </row>
    <row r="2" spans="1:10" ht="18">
      <c r="A2" s="250">
        <v>9265778</v>
      </c>
      <c r="B2" s="250" t="s">
        <v>142</v>
      </c>
      <c r="C2" s="251">
        <v>3</v>
      </c>
      <c r="D2" s="251">
        <v>13</v>
      </c>
      <c r="E2" s="38" t="str">
        <f>IF(OR(C2&gt;=12,D2&gt;=10),"PASS","FAIL")</f>
        <v>PASS</v>
      </c>
      <c r="F2" s="38" t="str">
        <f ca="1">_xlfn.FORMULATEXT(E2)</f>
        <v>=IF(OR(C2&gt;=12,D2&gt;=10),"PASS","FAIL")</v>
      </c>
      <c r="H2" s="339" t="s">
        <v>147</v>
      </c>
      <c r="I2" s="339"/>
      <c r="J2" s="339"/>
    </row>
    <row r="3" spans="1:10" ht="18">
      <c r="A3" s="250">
        <v>9270038</v>
      </c>
      <c r="B3" s="250" t="s">
        <v>143</v>
      </c>
      <c r="C3" s="251">
        <v>16</v>
      </c>
      <c r="D3" s="251">
        <v>16</v>
      </c>
      <c r="E3" s="38" t="str">
        <f t="shared" ref="E3:E18" si="0">IF(OR(C3&gt;=12,D3&gt;=10),"PASS","FAIL")</f>
        <v>PASS</v>
      </c>
      <c r="F3" s="38" t="str">
        <f t="shared" ref="F3:F18" ca="1" si="1">_xlfn.FORMULATEXT(E3)</f>
        <v>=IF(OR(C3&gt;=12,D3&gt;=10),"PASS","FAIL")</v>
      </c>
      <c r="H3" s="42" t="s">
        <v>148</v>
      </c>
      <c r="I3" s="42" t="s">
        <v>149</v>
      </c>
      <c r="J3" s="42" t="s">
        <v>150</v>
      </c>
    </row>
    <row r="4" spans="1:10" ht="18">
      <c r="A4" s="250">
        <v>9162627</v>
      </c>
      <c r="B4" s="250" t="s">
        <v>144</v>
      </c>
      <c r="C4" s="251">
        <v>20</v>
      </c>
      <c r="D4" s="251">
        <v>11</v>
      </c>
      <c r="E4" s="38" t="str">
        <f t="shared" si="0"/>
        <v>PASS</v>
      </c>
      <c r="F4" s="38" t="str">
        <f t="shared" ca="1" si="1"/>
        <v>=IF(OR(C4&gt;=12,D4&gt;=10),"PASS","FAIL")</v>
      </c>
      <c r="H4" s="42" t="s">
        <v>151</v>
      </c>
      <c r="I4" s="42" t="s">
        <v>152</v>
      </c>
      <c r="J4" s="42" t="s">
        <v>152</v>
      </c>
    </row>
    <row r="5" spans="1:10" ht="18">
      <c r="A5" s="250">
        <v>9229275</v>
      </c>
      <c r="B5" s="250" t="s">
        <v>145</v>
      </c>
      <c r="C5" s="251">
        <v>13</v>
      </c>
      <c r="D5" s="251">
        <v>15</v>
      </c>
      <c r="E5" s="38" t="str">
        <f t="shared" si="0"/>
        <v>PASS</v>
      </c>
      <c r="F5" s="38" t="str">
        <f t="shared" ca="1" si="1"/>
        <v>=IF(OR(C5&gt;=12,D5&gt;=10),"PASS","FAIL")</v>
      </c>
      <c r="H5" s="42" t="s">
        <v>151</v>
      </c>
      <c r="I5" s="42" t="s">
        <v>151</v>
      </c>
      <c r="J5" s="42" t="s">
        <v>151</v>
      </c>
    </row>
    <row r="6" spans="1:10" ht="18">
      <c r="A6" s="250">
        <v>9139918</v>
      </c>
      <c r="B6" s="250" t="s">
        <v>146</v>
      </c>
      <c r="C6" s="251">
        <v>17</v>
      </c>
      <c r="D6" s="251">
        <v>11</v>
      </c>
      <c r="E6" s="38" t="str">
        <f t="shared" si="0"/>
        <v>PASS</v>
      </c>
      <c r="F6" s="38" t="str">
        <f t="shared" ca="1" si="1"/>
        <v>=IF(OR(C6&gt;=12,D6&gt;=10),"PASS","FAIL")</v>
      </c>
      <c r="H6" s="42" t="s">
        <v>152</v>
      </c>
      <c r="I6" s="42" t="s">
        <v>152</v>
      </c>
      <c r="J6" s="42" t="s">
        <v>152</v>
      </c>
    </row>
    <row r="7" spans="1:10" ht="18">
      <c r="A7" s="250">
        <v>9251663</v>
      </c>
      <c r="B7" s="250" t="s">
        <v>144</v>
      </c>
      <c r="C7" s="251">
        <v>20</v>
      </c>
      <c r="D7" s="251">
        <v>17</v>
      </c>
      <c r="E7" s="38" t="str">
        <f t="shared" si="0"/>
        <v>PASS</v>
      </c>
      <c r="F7" s="38" t="str">
        <f t="shared" ca="1" si="1"/>
        <v>=IF(OR(C7&gt;=12,D7&gt;=10),"PASS","FAIL")</v>
      </c>
      <c r="H7" s="42" t="s">
        <v>152</v>
      </c>
      <c r="I7" s="42" t="s">
        <v>151</v>
      </c>
      <c r="J7" s="42" t="s">
        <v>152</v>
      </c>
    </row>
    <row r="8" spans="1:10" ht="18">
      <c r="A8" s="250">
        <v>8837478</v>
      </c>
      <c r="B8" s="250" t="s">
        <v>142</v>
      </c>
      <c r="C8" s="251">
        <v>15</v>
      </c>
      <c r="D8" s="251">
        <v>16</v>
      </c>
      <c r="E8" s="38" t="str">
        <f t="shared" si="0"/>
        <v>PASS</v>
      </c>
      <c r="F8" s="38" t="str">
        <f t="shared" ca="1" si="1"/>
        <v>=IF(OR(C8&gt;=12,D8&gt;=10),"PASS","FAIL")</v>
      </c>
    </row>
    <row r="9" spans="1:10" ht="18">
      <c r="A9" s="250">
        <v>8973628</v>
      </c>
      <c r="B9" s="250" t="s">
        <v>142</v>
      </c>
      <c r="C9" s="251">
        <v>18</v>
      </c>
      <c r="D9" s="251">
        <v>19</v>
      </c>
      <c r="E9" s="38" t="str">
        <f t="shared" si="0"/>
        <v>PASS</v>
      </c>
      <c r="F9" s="38" t="str">
        <f t="shared" ca="1" si="1"/>
        <v>=IF(OR(C9&gt;=12,D9&gt;=10),"PASS","FAIL")</v>
      </c>
      <c r="H9" s="339" t="s">
        <v>153</v>
      </c>
      <c r="I9" s="339"/>
      <c r="J9" s="339"/>
    </row>
    <row r="10" spans="1:10" ht="18">
      <c r="A10" s="250">
        <v>9185319</v>
      </c>
      <c r="B10" s="250" t="s">
        <v>144</v>
      </c>
      <c r="C10" s="251">
        <v>13</v>
      </c>
      <c r="D10" s="251">
        <v>19</v>
      </c>
      <c r="E10" s="38" t="str">
        <f t="shared" si="0"/>
        <v>PASS</v>
      </c>
      <c r="F10" s="38" t="str">
        <f t="shared" ca="1" si="1"/>
        <v>=IF(OR(C10&gt;=12,D10&gt;=10),"PASS","FAIL")</v>
      </c>
      <c r="H10" s="42" t="s">
        <v>148</v>
      </c>
      <c r="I10" s="42" t="s">
        <v>149</v>
      </c>
      <c r="J10" s="42" t="s">
        <v>150</v>
      </c>
    </row>
    <row r="11" spans="1:10" ht="18">
      <c r="A11" s="250">
        <v>9245757</v>
      </c>
      <c r="B11" s="250" t="s">
        <v>143</v>
      </c>
      <c r="C11" s="251">
        <v>16</v>
      </c>
      <c r="D11" s="251">
        <v>14</v>
      </c>
      <c r="E11" s="38" t="str">
        <f t="shared" si="0"/>
        <v>PASS</v>
      </c>
      <c r="F11" s="38" t="str">
        <f t="shared" ca="1" si="1"/>
        <v>=IF(OR(C11&gt;=12,D11&gt;=10),"PASS","FAIL")</v>
      </c>
      <c r="H11" s="42" t="s">
        <v>151</v>
      </c>
      <c r="I11" s="42" t="s">
        <v>152</v>
      </c>
      <c r="J11" s="42" t="s">
        <v>151</v>
      </c>
    </row>
    <row r="12" spans="1:10" ht="18">
      <c r="A12" s="250">
        <v>9100400</v>
      </c>
      <c r="B12" s="250" t="s">
        <v>143</v>
      </c>
      <c r="C12" s="251">
        <v>9</v>
      </c>
      <c r="D12" s="251">
        <v>17</v>
      </c>
      <c r="E12" s="38" t="str">
        <f t="shared" si="0"/>
        <v>PASS</v>
      </c>
      <c r="F12" s="38" t="str">
        <f t="shared" ca="1" si="1"/>
        <v>=IF(OR(C12&gt;=12,D12&gt;=10),"PASS","FAIL")</v>
      </c>
      <c r="H12" s="42" t="s">
        <v>151</v>
      </c>
      <c r="I12" s="42" t="s">
        <v>151</v>
      </c>
      <c r="J12" s="42" t="s">
        <v>151</v>
      </c>
    </row>
    <row r="13" spans="1:10" ht="18">
      <c r="A13" s="250">
        <v>9119913</v>
      </c>
      <c r="B13" s="250" t="s">
        <v>143</v>
      </c>
      <c r="C13" s="251">
        <v>20</v>
      </c>
      <c r="D13" s="251">
        <v>14</v>
      </c>
      <c r="E13" s="38" t="str">
        <f t="shared" si="0"/>
        <v>PASS</v>
      </c>
      <c r="F13" s="38" t="str">
        <f t="shared" ca="1" si="1"/>
        <v>=IF(OR(C13&gt;=12,D13&gt;=10),"PASS","FAIL")</v>
      </c>
      <c r="H13" s="42" t="s">
        <v>152</v>
      </c>
      <c r="I13" s="42" t="s">
        <v>152</v>
      </c>
      <c r="J13" s="42" t="s">
        <v>152</v>
      </c>
    </row>
    <row r="14" spans="1:10" ht="18">
      <c r="A14" s="250">
        <v>9143220</v>
      </c>
      <c r="B14" s="250" t="s">
        <v>143</v>
      </c>
      <c r="C14" s="251">
        <v>3</v>
      </c>
      <c r="D14" s="251">
        <v>12</v>
      </c>
      <c r="E14" s="38" t="str">
        <f t="shared" si="0"/>
        <v>PASS</v>
      </c>
      <c r="F14" s="38" t="str">
        <f t="shared" ca="1" si="1"/>
        <v>=IF(OR(C14&gt;=12,D14&gt;=10),"PASS","FAIL")</v>
      </c>
      <c r="H14" s="42" t="s">
        <v>152</v>
      </c>
      <c r="I14" s="42" t="s">
        <v>151</v>
      </c>
      <c r="J14" s="42" t="s">
        <v>151</v>
      </c>
    </row>
    <row r="15" spans="1:10" ht="18">
      <c r="A15" s="250">
        <v>8957529</v>
      </c>
      <c r="B15" s="250" t="s">
        <v>143</v>
      </c>
      <c r="C15" s="251">
        <v>15</v>
      </c>
      <c r="D15" s="251">
        <v>12</v>
      </c>
      <c r="E15" s="38" t="str">
        <f t="shared" si="0"/>
        <v>PASS</v>
      </c>
      <c r="F15" s="38" t="str">
        <f t="shared" ca="1" si="1"/>
        <v>=IF(OR(C15&gt;=12,D15&gt;=10),"PASS","FAIL")</v>
      </c>
    </row>
    <row r="16" spans="1:10" ht="18">
      <c r="A16" s="250">
        <v>8927862</v>
      </c>
      <c r="B16" s="250" t="s">
        <v>143</v>
      </c>
      <c r="C16" s="251">
        <v>10</v>
      </c>
      <c r="D16" s="251">
        <v>19</v>
      </c>
      <c r="E16" s="38" t="str">
        <f t="shared" si="0"/>
        <v>PASS</v>
      </c>
      <c r="F16" s="38" t="str">
        <f t="shared" ca="1" si="1"/>
        <v>=IF(OR(C16&gt;=12,D16&gt;=10),"PASS","FAIL")</v>
      </c>
    </row>
    <row r="17" spans="1:6" ht="18">
      <c r="A17" s="250">
        <v>9131457</v>
      </c>
      <c r="B17" s="250" t="s">
        <v>145</v>
      </c>
      <c r="C17" s="251">
        <v>17</v>
      </c>
      <c r="D17" s="251">
        <v>16</v>
      </c>
      <c r="E17" s="38" t="str">
        <f t="shared" si="0"/>
        <v>PASS</v>
      </c>
      <c r="F17" s="38" t="str">
        <f t="shared" ca="1" si="1"/>
        <v>=IF(OR(C17&gt;=12,D17&gt;=10),"PASS","FAIL")</v>
      </c>
    </row>
    <row r="18" spans="1:6" ht="18">
      <c r="A18" s="250">
        <v>9172412</v>
      </c>
      <c r="B18" s="250" t="s">
        <v>145</v>
      </c>
      <c r="C18" s="251">
        <v>18</v>
      </c>
      <c r="D18" s="251">
        <v>20</v>
      </c>
      <c r="E18" s="38" t="str">
        <f t="shared" si="0"/>
        <v>PASS</v>
      </c>
      <c r="F18" s="38" t="str">
        <f t="shared" ca="1" si="1"/>
        <v>=IF(OR(C18&gt;=12,D18&gt;=10),"PASS","FAIL")</v>
      </c>
    </row>
  </sheetData>
  <mergeCells count="2">
    <mergeCell ref="H2:J2"/>
    <mergeCell ref="H9:J9"/>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H4"/>
  <sheetViews>
    <sheetView zoomScale="150" zoomScaleNormal="150" workbookViewId="0">
      <selection activeCell="G4" sqref="G4"/>
    </sheetView>
  </sheetViews>
  <sheetFormatPr defaultRowHeight="15"/>
  <cols>
    <col min="5" max="5" width="11.140625" bestFit="1" customWidth="1"/>
    <col min="6" max="6" width="12.42578125" bestFit="1" customWidth="1"/>
    <col min="7" max="7" width="12.5703125" bestFit="1" customWidth="1"/>
    <col min="8" max="8" width="15.5703125" bestFit="1" customWidth="1"/>
  </cols>
  <sheetData>
    <row r="3" spans="4:8">
      <c r="D3">
        <v>20170525</v>
      </c>
      <c r="E3" t="str">
        <f>LEFT(D3,4)</f>
        <v>2017</v>
      </c>
      <c r="F3" t="str">
        <f>MID(D3,5,2)</f>
        <v>05</v>
      </c>
      <c r="G3" t="str">
        <f>RIGHT(D3,2)</f>
        <v>25</v>
      </c>
      <c r="H3" s="134">
        <f>DATE(E3,F3,G3)</f>
        <v>42880</v>
      </c>
    </row>
    <row r="4" spans="4:8">
      <c r="E4" t="str">
        <f ca="1">_xlfn.FORMULATEXT(E3)</f>
        <v>=LEFT(D3,4)</v>
      </c>
      <c r="F4" t="str">
        <f t="shared" ref="F4:H4" ca="1" si="0">_xlfn.FORMULATEXT(F3)</f>
        <v>=MID(D3,5,2)</v>
      </c>
      <c r="G4" t="str">
        <f t="shared" ca="1" si="0"/>
        <v>=RIGHT(D3,2)</v>
      </c>
      <c r="H4" t="str">
        <f t="shared" ca="1" si="0"/>
        <v>=DATE(E3,F3,G3)</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8"/>
  <sheetViews>
    <sheetView topLeftCell="B1" workbookViewId="0">
      <selection activeCell="H8" sqref="H8"/>
    </sheetView>
  </sheetViews>
  <sheetFormatPr defaultRowHeight="15"/>
  <cols>
    <col min="1" max="1" width="0" hidden="1" customWidth="1"/>
    <col min="2" max="2" width="11.42578125" bestFit="1" customWidth="1"/>
    <col min="3" max="3" width="15.28515625" bestFit="1" customWidth="1"/>
    <col min="4" max="4" width="14.28515625" bestFit="1" customWidth="1"/>
    <col min="5" max="5" width="15" bestFit="1" customWidth="1"/>
    <col min="6" max="6" width="12.5703125" bestFit="1" customWidth="1"/>
  </cols>
  <sheetData>
    <row r="1" spans="1:6" ht="22.5">
      <c r="C1" s="245">
        <f>SUBTOTAL(109,E5:E458)</f>
        <v>34387893</v>
      </c>
      <c r="D1" s="22" t="s">
        <v>478</v>
      </c>
      <c r="E1" s="246">
        <f>SUM(E5:E458)</f>
        <v>34387893</v>
      </c>
      <c r="F1" s="1" t="s">
        <v>479</v>
      </c>
    </row>
    <row r="2" spans="1:6" ht="22.5">
      <c r="C2" s="2"/>
      <c r="D2" s="2"/>
      <c r="E2" s="247">
        <f>SUBTOTAL(9,E5:E458)</f>
        <v>34387893</v>
      </c>
      <c r="F2" s="1" t="s">
        <v>480</v>
      </c>
    </row>
    <row r="4" spans="1:6" ht="22.5">
      <c r="A4" s="22" t="s">
        <v>86</v>
      </c>
      <c r="B4" s="1" t="s">
        <v>1</v>
      </c>
      <c r="C4" s="1" t="s">
        <v>87</v>
      </c>
      <c r="D4" s="1" t="s">
        <v>2</v>
      </c>
      <c r="E4" s="1" t="s">
        <v>88</v>
      </c>
    </row>
    <row r="5" spans="1:6" ht="22.5">
      <c r="A5" s="23" t="s">
        <v>90</v>
      </c>
      <c r="B5" s="23" t="s">
        <v>91</v>
      </c>
      <c r="C5" s="23">
        <v>32</v>
      </c>
      <c r="D5" s="23">
        <v>1152</v>
      </c>
      <c r="E5" s="248">
        <v>36864</v>
      </c>
    </row>
    <row r="6" spans="1:6" ht="22.5">
      <c r="A6" s="23" t="s">
        <v>90</v>
      </c>
      <c r="B6" s="23" t="s">
        <v>92</v>
      </c>
      <c r="C6" s="23">
        <v>98</v>
      </c>
      <c r="D6" s="23">
        <v>1432</v>
      </c>
      <c r="E6" s="248">
        <v>140336</v>
      </c>
    </row>
    <row r="7" spans="1:6" ht="22.5">
      <c r="A7" s="23" t="s">
        <v>90</v>
      </c>
      <c r="B7" s="23" t="s">
        <v>94</v>
      </c>
      <c r="C7" s="23">
        <v>42</v>
      </c>
      <c r="D7" s="23">
        <v>1995</v>
      </c>
      <c r="E7" s="248">
        <v>83790</v>
      </c>
    </row>
    <row r="8" spans="1:6" ht="22.5">
      <c r="A8" s="23" t="s">
        <v>96</v>
      </c>
      <c r="B8" s="23" t="s">
        <v>97</v>
      </c>
      <c r="C8" s="23">
        <v>65</v>
      </c>
      <c r="D8" s="23">
        <v>1903</v>
      </c>
      <c r="E8" s="248">
        <v>123695</v>
      </c>
    </row>
    <row r="9" spans="1:6" ht="22.5">
      <c r="A9" s="23" t="s">
        <v>99</v>
      </c>
      <c r="B9" s="23" t="s">
        <v>100</v>
      </c>
      <c r="C9" s="23">
        <v>17</v>
      </c>
      <c r="D9" s="23">
        <v>1044</v>
      </c>
      <c r="E9" s="248">
        <v>17748</v>
      </c>
    </row>
    <row r="10" spans="1:6" ht="22.5">
      <c r="A10" s="23" t="s">
        <v>96</v>
      </c>
      <c r="B10" s="23" t="s">
        <v>97</v>
      </c>
      <c r="C10" s="23">
        <v>37</v>
      </c>
      <c r="D10" s="23">
        <v>1903</v>
      </c>
      <c r="E10" s="248">
        <v>70411</v>
      </c>
    </row>
    <row r="11" spans="1:6" ht="22.5">
      <c r="A11" s="23" t="s">
        <v>99</v>
      </c>
      <c r="B11" s="23" t="s">
        <v>94</v>
      </c>
      <c r="C11" s="23">
        <v>96</v>
      </c>
      <c r="D11" s="23">
        <v>1995</v>
      </c>
      <c r="E11" s="248">
        <v>191520</v>
      </c>
    </row>
    <row r="12" spans="1:6" ht="22.5">
      <c r="A12" s="23" t="s">
        <v>104</v>
      </c>
      <c r="B12" s="23" t="s">
        <v>105</v>
      </c>
      <c r="C12" s="23">
        <v>74</v>
      </c>
      <c r="D12" s="23">
        <v>1316</v>
      </c>
      <c r="E12" s="248">
        <v>97384</v>
      </c>
    </row>
    <row r="13" spans="1:6" ht="22.5">
      <c r="A13" s="23" t="s">
        <v>99</v>
      </c>
      <c r="B13" s="23" t="s">
        <v>107</v>
      </c>
      <c r="C13" s="23">
        <v>80</v>
      </c>
      <c r="D13" s="23">
        <v>1711</v>
      </c>
      <c r="E13" s="248">
        <v>136880</v>
      </c>
    </row>
    <row r="14" spans="1:6" ht="22.5">
      <c r="A14" s="23" t="s">
        <v>90</v>
      </c>
      <c r="B14" s="23" t="s">
        <v>97</v>
      </c>
      <c r="C14" s="23">
        <v>100</v>
      </c>
      <c r="D14" s="23">
        <v>1903</v>
      </c>
      <c r="E14" s="248">
        <v>190300</v>
      </c>
    </row>
    <row r="15" spans="1:6" ht="22.5">
      <c r="A15" s="23" t="s">
        <v>90</v>
      </c>
      <c r="B15" s="23" t="s">
        <v>94</v>
      </c>
      <c r="C15" s="23">
        <v>28</v>
      </c>
      <c r="D15" s="23">
        <v>1995</v>
      </c>
      <c r="E15" s="248">
        <v>55860</v>
      </c>
    </row>
    <row r="16" spans="1:6" ht="22.5">
      <c r="A16" s="23" t="s">
        <v>90</v>
      </c>
      <c r="B16" s="23" t="s">
        <v>91</v>
      </c>
      <c r="C16" s="23">
        <v>22</v>
      </c>
      <c r="D16" s="23">
        <v>1152</v>
      </c>
      <c r="E16" s="248">
        <v>25344</v>
      </c>
    </row>
    <row r="17" spans="1:5" ht="22.5">
      <c r="A17" s="23" t="s">
        <v>96</v>
      </c>
      <c r="B17" s="23" t="s">
        <v>107</v>
      </c>
      <c r="C17" s="23">
        <v>50</v>
      </c>
      <c r="D17" s="23">
        <v>1711</v>
      </c>
      <c r="E17" s="248">
        <v>85550</v>
      </c>
    </row>
    <row r="18" spans="1:5" ht="22.5">
      <c r="A18" s="23" t="s">
        <v>99</v>
      </c>
      <c r="B18" s="23" t="s">
        <v>94</v>
      </c>
      <c r="C18" s="23">
        <v>53</v>
      </c>
      <c r="D18" s="23">
        <v>1995</v>
      </c>
      <c r="E18" s="248">
        <v>105735</v>
      </c>
    </row>
    <row r="19" spans="1:5" ht="22.5">
      <c r="A19" s="23" t="s">
        <v>96</v>
      </c>
      <c r="B19" s="23" t="s">
        <v>94</v>
      </c>
      <c r="C19" s="23">
        <v>99</v>
      </c>
      <c r="D19" s="23">
        <v>1995</v>
      </c>
      <c r="E19" s="248">
        <v>197505</v>
      </c>
    </row>
    <row r="20" spans="1:5" ht="22.5">
      <c r="A20" s="23" t="s">
        <v>90</v>
      </c>
      <c r="B20" s="23" t="s">
        <v>94</v>
      </c>
      <c r="C20" s="23">
        <v>96</v>
      </c>
      <c r="D20" s="23">
        <v>1995</v>
      </c>
      <c r="E20" s="248">
        <v>191520</v>
      </c>
    </row>
    <row r="21" spans="1:5" ht="22.5">
      <c r="A21" s="23" t="s">
        <v>96</v>
      </c>
      <c r="B21" s="23" t="s">
        <v>94</v>
      </c>
      <c r="C21" s="23">
        <v>30</v>
      </c>
      <c r="D21" s="23">
        <v>1995</v>
      </c>
      <c r="E21" s="248">
        <v>59850</v>
      </c>
    </row>
    <row r="22" spans="1:5" ht="22.5">
      <c r="A22" s="23" t="s">
        <v>96</v>
      </c>
      <c r="B22" s="23" t="s">
        <v>100</v>
      </c>
      <c r="C22" s="23">
        <v>37</v>
      </c>
      <c r="D22" s="23">
        <v>1044</v>
      </c>
      <c r="E22" s="248">
        <v>38628</v>
      </c>
    </row>
    <row r="23" spans="1:5" ht="22.5">
      <c r="A23" s="23" t="s">
        <v>104</v>
      </c>
      <c r="B23" s="23" t="s">
        <v>100</v>
      </c>
      <c r="C23" s="23">
        <v>68</v>
      </c>
      <c r="D23" s="23">
        <v>1044</v>
      </c>
      <c r="E23" s="248">
        <v>70992</v>
      </c>
    </row>
    <row r="24" spans="1:5" ht="22.5">
      <c r="A24" s="23" t="s">
        <v>90</v>
      </c>
      <c r="B24" s="23" t="s">
        <v>107</v>
      </c>
      <c r="C24" s="23">
        <v>15</v>
      </c>
      <c r="D24" s="23">
        <v>1711</v>
      </c>
      <c r="E24" s="248">
        <v>25665</v>
      </c>
    </row>
    <row r="25" spans="1:5" ht="22.5">
      <c r="A25" s="23" t="s">
        <v>109</v>
      </c>
      <c r="B25" s="23" t="s">
        <v>97</v>
      </c>
      <c r="C25" s="23">
        <v>28</v>
      </c>
      <c r="D25" s="23">
        <v>1903</v>
      </c>
      <c r="E25" s="248">
        <v>53284</v>
      </c>
    </row>
    <row r="26" spans="1:5" ht="22.5">
      <c r="A26" s="23" t="s">
        <v>96</v>
      </c>
      <c r="B26" s="23" t="s">
        <v>92</v>
      </c>
      <c r="C26" s="23">
        <v>29</v>
      </c>
      <c r="D26" s="23">
        <v>1432</v>
      </c>
      <c r="E26" s="248">
        <v>41528</v>
      </c>
    </row>
    <row r="27" spans="1:5" ht="22.5">
      <c r="A27" s="23" t="s">
        <v>90</v>
      </c>
      <c r="B27" s="23" t="s">
        <v>105</v>
      </c>
      <c r="C27" s="23">
        <v>96</v>
      </c>
      <c r="D27" s="23">
        <v>1316</v>
      </c>
      <c r="E27" s="248">
        <v>126336</v>
      </c>
    </row>
    <row r="28" spans="1:5" ht="22.5">
      <c r="A28" s="23" t="s">
        <v>90</v>
      </c>
      <c r="B28" s="23" t="s">
        <v>97</v>
      </c>
      <c r="C28" s="23">
        <v>85</v>
      </c>
      <c r="D28" s="23">
        <v>1903</v>
      </c>
      <c r="E28" s="248">
        <v>161755</v>
      </c>
    </row>
    <row r="29" spans="1:5" ht="22.5">
      <c r="A29" s="23" t="s">
        <v>104</v>
      </c>
      <c r="B29" s="23" t="s">
        <v>97</v>
      </c>
      <c r="C29" s="23">
        <v>82</v>
      </c>
      <c r="D29" s="23">
        <v>1903</v>
      </c>
      <c r="E29" s="248">
        <v>156046</v>
      </c>
    </row>
    <row r="30" spans="1:5" ht="22.5">
      <c r="A30" s="23" t="s">
        <v>90</v>
      </c>
      <c r="B30" s="23" t="s">
        <v>97</v>
      </c>
      <c r="C30" s="23">
        <v>11</v>
      </c>
      <c r="D30" s="23">
        <v>1903</v>
      </c>
      <c r="E30" s="248">
        <v>20933</v>
      </c>
    </row>
    <row r="31" spans="1:5" ht="22.5">
      <c r="A31" s="23" t="s">
        <v>104</v>
      </c>
      <c r="B31" s="23" t="s">
        <v>100</v>
      </c>
      <c r="C31" s="23">
        <v>5</v>
      </c>
      <c r="D31" s="23">
        <v>1044</v>
      </c>
      <c r="E31" s="248">
        <v>5220</v>
      </c>
    </row>
    <row r="32" spans="1:5" ht="22.5">
      <c r="A32" s="23" t="s">
        <v>96</v>
      </c>
      <c r="B32" s="23" t="s">
        <v>91</v>
      </c>
      <c r="C32" s="23">
        <v>5</v>
      </c>
      <c r="D32" s="23">
        <v>1152</v>
      </c>
      <c r="E32" s="248">
        <v>5760</v>
      </c>
    </row>
    <row r="33" spans="1:5" ht="22.5">
      <c r="A33" s="23" t="s">
        <v>110</v>
      </c>
      <c r="B33" s="23" t="s">
        <v>92</v>
      </c>
      <c r="C33" s="23">
        <v>15</v>
      </c>
      <c r="D33" s="23">
        <v>1432</v>
      </c>
      <c r="E33" s="248">
        <v>21480</v>
      </c>
    </row>
    <row r="34" spans="1:5" ht="22.5">
      <c r="A34" s="23" t="s">
        <v>99</v>
      </c>
      <c r="B34" s="23" t="s">
        <v>107</v>
      </c>
      <c r="C34" s="23">
        <v>94</v>
      </c>
      <c r="D34" s="23">
        <v>1711</v>
      </c>
      <c r="E34" s="248">
        <v>160834</v>
      </c>
    </row>
    <row r="35" spans="1:5" ht="22.5">
      <c r="A35" s="23" t="s">
        <v>109</v>
      </c>
      <c r="B35" s="23" t="s">
        <v>100</v>
      </c>
      <c r="C35" s="23">
        <v>11</v>
      </c>
      <c r="D35" s="23">
        <v>1044</v>
      </c>
      <c r="E35" s="248">
        <v>11484</v>
      </c>
    </row>
    <row r="36" spans="1:5" ht="22.5">
      <c r="A36" s="23" t="s">
        <v>96</v>
      </c>
      <c r="B36" s="23" t="s">
        <v>100</v>
      </c>
      <c r="C36" s="23">
        <v>84</v>
      </c>
      <c r="D36" s="23">
        <v>1044</v>
      </c>
      <c r="E36" s="248">
        <v>87696</v>
      </c>
    </row>
    <row r="37" spans="1:5" ht="22.5">
      <c r="A37" s="23" t="s">
        <v>104</v>
      </c>
      <c r="B37" s="23" t="s">
        <v>105</v>
      </c>
      <c r="C37" s="23">
        <v>62</v>
      </c>
      <c r="D37" s="23">
        <v>1316</v>
      </c>
      <c r="E37" s="248">
        <v>81592</v>
      </c>
    </row>
    <row r="38" spans="1:5" ht="22.5">
      <c r="A38" s="23" t="s">
        <v>96</v>
      </c>
      <c r="B38" s="23" t="s">
        <v>100</v>
      </c>
      <c r="C38" s="23">
        <v>64</v>
      </c>
      <c r="D38" s="23">
        <v>1044</v>
      </c>
      <c r="E38" s="248">
        <v>66816</v>
      </c>
    </row>
    <row r="39" spans="1:5" ht="22.5">
      <c r="A39" s="23" t="s">
        <v>109</v>
      </c>
      <c r="B39" s="23" t="s">
        <v>105</v>
      </c>
      <c r="C39" s="23">
        <v>39</v>
      </c>
      <c r="D39" s="23">
        <v>1316</v>
      </c>
      <c r="E39" s="248">
        <v>51324</v>
      </c>
    </row>
    <row r="40" spans="1:5" ht="22.5">
      <c r="A40" s="23" t="s">
        <v>96</v>
      </c>
      <c r="B40" s="23" t="s">
        <v>92</v>
      </c>
      <c r="C40" s="23">
        <v>21</v>
      </c>
      <c r="D40" s="23">
        <v>1432</v>
      </c>
      <c r="E40" s="248">
        <v>30072</v>
      </c>
    </row>
    <row r="41" spans="1:5" ht="22.5">
      <c r="A41" s="23" t="s">
        <v>110</v>
      </c>
      <c r="B41" s="23" t="s">
        <v>107</v>
      </c>
      <c r="C41" s="23">
        <v>30</v>
      </c>
      <c r="D41" s="23">
        <v>1711</v>
      </c>
      <c r="E41" s="248">
        <v>51330</v>
      </c>
    </row>
    <row r="42" spans="1:5" ht="22.5">
      <c r="A42" s="23" t="s">
        <v>99</v>
      </c>
      <c r="B42" s="23" t="s">
        <v>91</v>
      </c>
      <c r="C42" s="23">
        <v>69</v>
      </c>
      <c r="D42" s="23">
        <v>1152</v>
      </c>
      <c r="E42" s="248">
        <v>79488</v>
      </c>
    </row>
    <row r="43" spans="1:5" ht="22.5">
      <c r="A43" s="23" t="s">
        <v>110</v>
      </c>
      <c r="B43" s="23" t="s">
        <v>107</v>
      </c>
      <c r="C43" s="23">
        <v>11</v>
      </c>
      <c r="D43" s="23">
        <v>1711</v>
      </c>
      <c r="E43" s="248">
        <v>18821</v>
      </c>
    </row>
    <row r="44" spans="1:5" ht="22.5">
      <c r="A44" s="23" t="s">
        <v>99</v>
      </c>
      <c r="B44" s="23" t="s">
        <v>97</v>
      </c>
      <c r="C44" s="23">
        <v>88</v>
      </c>
      <c r="D44" s="23">
        <v>1903</v>
      </c>
      <c r="E44" s="248">
        <v>167464</v>
      </c>
    </row>
    <row r="45" spans="1:5" ht="22.5">
      <c r="A45" s="23" t="s">
        <v>96</v>
      </c>
      <c r="B45" s="23" t="s">
        <v>105</v>
      </c>
      <c r="C45" s="23">
        <v>88</v>
      </c>
      <c r="D45" s="23">
        <v>1316</v>
      </c>
      <c r="E45" s="248">
        <v>115808</v>
      </c>
    </row>
    <row r="46" spans="1:5" ht="22.5">
      <c r="A46" s="23" t="s">
        <v>104</v>
      </c>
      <c r="B46" s="23" t="s">
        <v>100</v>
      </c>
      <c r="C46" s="23">
        <v>18</v>
      </c>
      <c r="D46" s="23">
        <v>1044</v>
      </c>
      <c r="E46" s="248">
        <v>18792</v>
      </c>
    </row>
    <row r="47" spans="1:5" ht="22.5">
      <c r="A47" s="23" t="s">
        <v>99</v>
      </c>
      <c r="B47" s="23" t="s">
        <v>100</v>
      </c>
      <c r="C47" s="23">
        <v>94</v>
      </c>
      <c r="D47" s="23">
        <v>1044</v>
      </c>
      <c r="E47" s="248">
        <v>98136</v>
      </c>
    </row>
    <row r="48" spans="1:5" ht="22.5">
      <c r="A48" s="23" t="s">
        <v>96</v>
      </c>
      <c r="B48" s="23" t="s">
        <v>91</v>
      </c>
      <c r="C48" s="23">
        <v>15</v>
      </c>
      <c r="D48" s="23">
        <v>1152</v>
      </c>
      <c r="E48" s="248">
        <v>17280</v>
      </c>
    </row>
    <row r="49" spans="1:5" ht="22.5">
      <c r="A49" s="23" t="s">
        <v>104</v>
      </c>
      <c r="B49" s="23" t="s">
        <v>91</v>
      </c>
      <c r="C49" s="23">
        <v>80</v>
      </c>
      <c r="D49" s="23">
        <v>1152</v>
      </c>
      <c r="E49" s="248">
        <v>92160</v>
      </c>
    </row>
    <row r="50" spans="1:5" ht="22.5">
      <c r="A50" s="23" t="s">
        <v>90</v>
      </c>
      <c r="B50" s="23" t="s">
        <v>92</v>
      </c>
      <c r="C50" s="23">
        <v>95</v>
      </c>
      <c r="D50" s="23">
        <v>1432</v>
      </c>
      <c r="E50" s="248">
        <v>136040</v>
      </c>
    </row>
    <row r="51" spans="1:5" ht="22.5">
      <c r="A51" s="23" t="s">
        <v>99</v>
      </c>
      <c r="B51" s="23" t="s">
        <v>100</v>
      </c>
      <c r="C51" s="23">
        <v>4</v>
      </c>
      <c r="D51" s="23">
        <v>1044</v>
      </c>
      <c r="E51" s="248">
        <v>4176</v>
      </c>
    </row>
    <row r="52" spans="1:5" ht="22.5">
      <c r="A52" s="23" t="s">
        <v>96</v>
      </c>
      <c r="B52" s="23" t="s">
        <v>91</v>
      </c>
      <c r="C52" s="23">
        <v>91</v>
      </c>
      <c r="D52" s="23">
        <v>1152</v>
      </c>
      <c r="E52" s="248">
        <v>104832</v>
      </c>
    </row>
    <row r="53" spans="1:5" ht="22.5">
      <c r="A53" s="23" t="s">
        <v>109</v>
      </c>
      <c r="B53" s="23" t="s">
        <v>100</v>
      </c>
      <c r="C53" s="23">
        <v>70</v>
      </c>
      <c r="D53" s="23">
        <v>1044</v>
      </c>
      <c r="E53" s="248">
        <v>73080</v>
      </c>
    </row>
    <row r="54" spans="1:5" ht="22.5">
      <c r="A54" s="23" t="s">
        <v>110</v>
      </c>
      <c r="B54" s="23" t="s">
        <v>94</v>
      </c>
      <c r="C54" s="23">
        <v>85</v>
      </c>
      <c r="D54" s="23">
        <v>1995</v>
      </c>
      <c r="E54" s="248">
        <v>169575</v>
      </c>
    </row>
    <row r="55" spans="1:5" ht="22.5">
      <c r="A55" s="23" t="s">
        <v>96</v>
      </c>
      <c r="B55" s="23" t="s">
        <v>91</v>
      </c>
      <c r="C55" s="23">
        <v>98</v>
      </c>
      <c r="D55" s="23">
        <v>1152</v>
      </c>
      <c r="E55" s="248">
        <v>112896</v>
      </c>
    </row>
    <row r="56" spans="1:5" ht="22.5">
      <c r="A56" s="23" t="s">
        <v>96</v>
      </c>
      <c r="B56" s="23" t="s">
        <v>94</v>
      </c>
      <c r="C56" s="23">
        <v>64</v>
      </c>
      <c r="D56" s="23">
        <v>1995</v>
      </c>
      <c r="E56" s="248">
        <v>127680</v>
      </c>
    </row>
    <row r="57" spans="1:5" ht="22.5">
      <c r="A57" s="23" t="s">
        <v>109</v>
      </c>
      <c r="B57" s="23" t="s">
        <v>92</v>
      </c>
      <c r="C57" s="23">
        <v>88</v>
      </c>
      <c r="D57" s="23">
        <v>1432</v>
      </c>
      <c r="E57" s="248">
        <v>126016</v>
      </c>
    </row>
    <row r="58" spans="1:5" ht="22.5">
      <c r="A58" s="23" t="s">
        <v>90</v>
      </c>
      <c r="B58" s="23" t="s">
        <v>94</v>
      </c>
      <c r="C58" s="23">
        <v>44</v>
      </c>
      <c r="D58" s="23">
        <v>1995</v>
      </c>
      <c r="E58" s="248">
        <v>87780</v>
      </c>
    </row>
    <row r="59" spans="1:5" ht="22.5">
      <c r="A59" s="23" t="s">
        <v>96</v>
      </c>
      <c r="B59" s="23" t="s">
        <v>97</v>
      </c>
      <c r="C59" s="23">
        <v>91</v>
      </c>
      <c r="D59" s="23">
        <v>1903</v>
      </c>
      <c r="E59" s="248">
        <v>173173</v>
      </c>
    </row>
    <row r="60" spans="1:5" ht="22.5">
      <c r="A60" s="23" t="s">
        <v>104</v>
      </c>
      <c r="B60" s="23" t="s">
        <v>105</v>
      </c>
      <c r="C60" s="23">
        <v>69</v>
      </c>
      <c r="D60" s="23">
        <v>1316</v>
      </c>
      <c r="E60" s="248">
        <v>90804</v>
      </c>
    </row>
    <row r="61" spans="1:5" ht="22.5">
      <c r="A61" s="23" t="s">
        <v>104</v>
      </c>
      <c r="B61" s="23" t="s">
        <v>105</v>
      </c>
      <c r="C61" s="23">
        <v>45</v>
      </c>
      <c r="D61" s="23">
        <v>1316</v>
      </c>
      <c r="E61" s="248">
        <v>59220</v>
      </c>
    </row>
    <row r="62" spans="1:5" ht="22.5">
      <c r="A62" s="23" t="s">
        <v>109</v>
      </c>
      <c r="B62" s="23" t="s">
        <v>97</v>
      </c>
      <c r="C62" s="23">
        <v>8</v>
      </c>
      <c r="D62" s="23">
        <v>1903</v>
      </c>
      <c r="E62" s="248">
        <v>15224</v>
      </c>
    </row>
    <row r="63" spans="1:5" ht="22.5">
      <c r="A63" s="23" t="s">
        <v>99</v>
      </c>
      <c r="B63" s="23" t="s">
        <v>91</v>
      </c>
      <c r="C63" s="23">
        <v>80</v>
      </c>
      <c r="D63" s="23">
        <v>1152</v>
      </c>
      <c r="E63" s="248">
        <v>92160</v>
      </c>
    </row>
    <row r="64" spans="1:5" ht="22.5">
      <c r="A64" s="23" t="s">
        <v>90</v>
      </c>
      <c r="B64" s="23" t="s">
        <v>100</v>
      </c>
      <c r="C64" s="23">
        <v>65</v>
      </c>
      <c r="D64" s="23">
        <v>1044</v>
      </c>
      <c r="E64" s="248">
        <v>67860</v>
      </c>
    </row>
    <row r="65" spans="1:5" ht="22.5">
      <c r="A65" s="23" t="s">
        <v>90</v>
      </c>
      <c r="B65" s="23" t="s">
        <v>92</v>
      </c>
      <c r="C65" s="23">
        <v>83</v>
      </c>
      <c r="D65" s="23">
        <v>1432</v>
      </c>
      <c r="E65" s="248">
        <v>118856</v>
      </c>
    </row>
    <row r="66" spans="1:5" ht="22.5">
      <c r="A66" s="23" t="s">
        <v>96</v>
      </c>
      <c r="B66" s="23" t="s">
        <v>105</v>
      </c>
      <c r="C66" s="23">
        <v>91</v>
      </c>
      <c r="D66" s="23">
        <v>1316</v>
      </c>
      <c r="E66" s="248">
        <v>119756</v>
      </c>
    </row>
    <row r="67" spans="1:5" ht="22.5">
      <c r="A67" s="23" t="s">
        <v>104</v>
      </c>
      <c r="B67" s="23" t="s">
        <v>107</v>
      </c>
      <c r="C67" s="23">
        <v>46</v>
      </c>
      <c r="D67" s="23">
        <v>1711</v>
      </c>
      <c r="E67" s="248">
        <v>78706</v>
      </c>
    </row>
    <row r="68" spans="1:5" ht="22.5">
      <c r="A68" s="23" t="s">
        <v>109</v>
      </c>
      <c r="B68" s="23" t="s">
        <v>107</v>
      </c>
      <c r="C68" s="23">
        <v>54</v>
      </c>
      <c r="D68" s="23">
        <v>1711</v>
      </c>
      <c r="E68" s="248">
        <v>92394</v>
      </c>
    </row>
    <row r="69" spans="1:5" ht="22.5">
      <c r="A69" s="23" t="s">
        <v>96</v>
      </c>
      <c r="B69" s="23" t="s">
        <v>107</v>
      </c>
      <c r="C69" s="23">
        <v>78</v>
      </c>
      <c r="D69" s="23">
        <v>1711</v>
      </c>
      <c r="E69" s="248">
        <v>133458</v>
      </c>
    </row>
    <row r="70" spans="1:5" ht="22.5">
      <c r="A70" s="23" t="s">
        <v>96</v>
      </c>
      <c r="B70" s="23" t="s">
        <v>107</v>
      </c>
      <c r="C70" s="23">
        <v>46</v>
      </c>
      <c r="D70" s="23">
        <v>1711</v>
      </c>
      <c r="E70" s="248">
        <v>78706</v>
      </c>
    </row>
    <row r="71" spans="1:5" ht="22.5">
      <c r="A71" s="23" t="s">
        <v>90</v>
      </c>
      <c r="B71" s="23" t="s">
        <v>94</v>
      </c>
      <c r="C71" s="23">
        <v>38</v>
      </c>
      <c r="D71" s="23">
        <v>1995</v>
      </c>
      <c r="E71" s="248">
        <v>75810</v>
      </c>
    </row>
    <row r="72" spans="1:5" ht="22.5">
      <c r="A72" s="23" t="s">
        <v>109</v>
      </c>
      <c r="B72" s="23" t="s">
        <v>92</v>
      </c>
      <c r="C72" s="23">
        <v>10</v>
      </c>
      <c r="D72" s="23">
        <v>1432</v>
      </c>
      <c r="E72" s="248">
        <v>14320</v>
      </c>
    </row>
    <row r="73" spans="1:5" ht="22.5">
      <c r="A73" s="23" t="s">
        <v>96</v>
      </c>
      <c r="B73" s="23" t="s">
        <v>97</v>
      </c>
      <c r="C73" s="23">
        <v>17</v>
      </c>
      <c r="D73" s="23">
        <v>1903</v>
      </c>
      <c r="E73" s="248">
        <v>32351</v>
      </c>
    </row>
    <row r="74" spans="1:5" ht="22.5">
      <c r="A74" s="23" t="s">
        <v>99</v>
      </c>
      <c r="B74" s="23" t="s">
        <v>100</v>
      </c>
      <c r="C74" s="23">
        <v>31</v>
      </c>
      <c r="D74" s="23">
        <v>1044</v>
      </c>
      <c r="E74" s="248">
        <v>32364</v>
      </c>
    </row>
    <row r="75" spans="1:5" ht="22.5">
      <c r="A75" s="23" t="s">
        <v>110</v>
      </c>
      <c r="B75" s="23" t="s">
        <v>105</v>
      </c>
      <c r="C75" s="23">
        <v>8</v>
      </c>
      <c r="D75" s="23">
        <v>1316</v>
      </c>
      <c r="E75" s="248">
        <v>10528</v>
      </c>
    </row>
    <row r="76" spans="1:5" ht="22.5">
      <c r="A76" s="23" t="s">
        <v>99</v>
      </c>
      <c r="B76" s="23" t="s">
        <v>100</v>
      </c>
      <c r="C76" s="23">
        <v>62</v>
      </c>
      <c r="D76" s="23">
        <v>1044</v>
      </c>
      <c r="E76" s="248">
        <v>64728</v>
      </c>
    </row>
    <row r="77" spans="1:5" ht="22.5">
      <c r="A77" s="23" t="s">
        <v>104</v>
      </c>
      <c r="B77" s="23" t="s">
        <v>97</v>
      </c>
      <c r="C77" s="23">
        <v>27</v>
      </c>
      <c r="D77" s="23">
        <v>1903</v>
      </c>
      <c r="E77" s="248">
        <v>51381</v>
      </c>
    </row>
    <row r="78" spans="1:5" ht="22.5">
      <c r="A78" s="23" t="s">
        <v>104</v>
      </c>
      <c r="B78" s="23" t="s">
        <v>100</v>
      </c>
      <c r="C78" s="23">
        <v>50</v>
      </c>
      <c r="D78" s="23">
        <v>1044</v>
      </c>
      <c r="E78" s="248">
        <v>52200</v>
      </c>
    </row>
    <row r="79" spans="1:5" ht="22.5">
      <c r="A79" s="23" t="s">
        <v>110</v>
      </c>
      <c r="B79" s="23" t="s">
        <v>97</v>
      </c>
      <c r="C79" s="23">
        <v>22</v>
      </c>
      <c r="D79" s="23">
        <v>1903</v>
      </c>
      <c r="E79" s="248">
        <v>41866</v>
      </c>
    </row>
    <row r="80" spans="1:5" ht="22.5">
      <c r="A80" s="23" t="s">
        <v>104</v>
      </c>
      <c r="B80" s="23" t="s">
        <v>91</v>
      </c>
      <c r="C80" s="23">
        <v>78</v>
      </c>
      <c r="D80" s="23">
        <v>1152</v>
      </c>
      <c r="E80" s="248">
        <v>89856</v>
      </c>
    </row>
    <row r="81" spans="1:5" ht="22.5">
      <c r="A81" s="23" t="s">
        <v>110</v>
      </c>
      <c r="B81" s="23" t="s">
        <v>92</v>
      </c>
      <c r="C81" s="23">
        <v>3</v>
      </c>
      <c r="D81" s="23">
        <v>1432</v>
      </c>
      <c r="E81" s="248">
        <v>4296</v>
      </c>
    </row>
    <row r="82" spans="1:5" ht="22.5">
      <c r="A82" s="23" t="s">
        <v>96</v>
      </c>
      <c r="B82" s="23" t="s">
        <v>91</v>
      </c>
      <c r="C82" s="23">
        <v>88</v>
      </c>
      <c r="D82" s="23">
        <v>1152</v>
      </c>
      <c r="E82" s="248">
        <v>101376</v>
      </c>
    </row>
    <row r="83" spans="1:5" ht="22.5">
      <c r="A83" s="23" t="s">
        <v>104</v>
      </c>
      <c r="B83" s="23" t="s">
        <v>107</v>
      </c>
      <c r="C83" s="23">
        <v>21</v>
      </c>
      <c r="D83" s="23">
        <v>1711</v>
      </c>
      <c r="E83" s="248">
        <v>35931</v>
      </c>
    </row>
    <row r="84" spans="1:5" ht="22.5">
      <c r="A84" s="23" t="s">
        <v>99</v>
      </c>
      <c r="B84" s="23" t="s">
        <v>107</v>
      </c>
      <c r="C84" s="23">
        <v>93</v>
      </c>
      <c r="D84" s="23">
        <v>1711</v>
      </c>
      <c r="E84" s="248">
        <v>159123</v>
      </c>
    </row>
    <row r="85" spans="1:5" ht="22.5">
      <c r="A85" s="23" t="s">
        <v>109</v>
      </c>
      <c r="B85" s="23" t="s">
        <v>97</v>
      </c>
      <c r="C85" s="23">
        <v>11</v>
      </c>
      <c r="D85" s="23">
        <v>1903</v>
      </c>
      <c r="E85" s="248">
        <v>20933</v>
      </c>
    </row>
    <row r="86" spans="1:5" ht="22.5">
      <c r="A86" s="23" t="s">
        <v>110</v>
      </c>
      <c r="B86" s="23" t="s">
        <v>107</v>
      </c>
      <c r="C86" s="23">
        <v>41</v>
      </c>
      <c r="D86" s="23">
        <v>1711</v>
      </c>
      <c r="E86" s="248">
        <v>70151</v>
      </c>
    </row>
    <row r="87" spans="1:5" ht="22.5">
      <c r="A87" s="23" t="s">
        <v>109</v>
      </c>
      <c r="B87" s="23" t="s">
        <v>97</v>
      </c>
      <c r="C87" s="23">
        <v>20</v>
      </c>
      <c r="D87" s="23">
        <v>1903</v>
      </c>
      <c r="E87" s="248">
        <v>38060</v>
      </c>
    </row>
    <row r="88" spans="1:5" ht="22.5">
      <c r="A88" s="23" t="s">
        <v>96</v>
      </c>
      <c r="B88" s="23" t="s">
        <v>105</v>
      </c>
      <c r="C88" s="23">
        <v>43</v>
      </c>
      <c r="D88" s="23">
        <v>1316</v>
      </c>
      <c r="E88" s="248">
        <v>56588</v>
      </c>
    </row>
    <row r="89" spans="1:5" ht="22.5">
      <c r="A89" s="23" t="s">
        <v>99</v>
      </c>
      <c r="B89" s="23" t="s">
        <v>91</v>
      </c>
      <c r="C89" s="23">
        <v>65</v>
      </c>
      <c r="D89" s="23">
        <v>1152</v>
      </c>
      <c r="E89" s="248">
        <v>74880</v>
      </c>
    </row>
    <row r="90" spans="1:5" ht="22.5">
      <c r="A90" s="23" t="s">
        <v>109</v>
      </c>
      <c r="B90" s="23" t="s">
        <v>92</v>
      </c>
      <c r="C90" s="23">
        <v>61</v>
      </c>
      <c r="D90" s="23">
        <v>1432</v>
      </c>
      <c r="E90" s="248">
        <v>87352</v>
      </c>
    </row>
    <row r="91" spans="1:5" ht="22.5">
      <c r="A91" s="23" t="s">
        <v>110</v>
      </c>
      <c r="B91" s="23" t="s">
        <v>94</v>
      </c>
      <c r="C91" s="23">
        <v>51</v>
      </c>
      <c r="D91" s="23">
        <v>1995</v>
      </c>
      <c r="E91" s="248">
        <v>101745</v>
      </c>
    </row>
    <row r="92" spans="1:5" ht="22.5">
      <c r="A92" s="23" t="s">
        <v>104</v>
      </c>
      <c r="B92" s="23" t="s">
        <v>105</v>
      </c>
      <c r="C92" s="23">
        <v>65</v>
      </c>
      <c r="D92" s="23">
        <v>1316</v>
      </c>
      <c r="E92" s="248">
        <v>85540</v>
      </c>
    </row>
    <row r="93" spans="1:5" ht="22.5">
      <c r="A93" s="23" t="s">
        <v>99</v>
      </c>
      <c r="B93" s="23" t="s">
        <v>91</v>
      </c>
      <c r="C93" s="23">
        <v>81</v>
      </c>
      <c r="D93" s="23">
        <v>1152</v>
      </c>
      <c r="E93" s="248">
        <v>93312</v>
      </c>
    </row>
    <row r="94" spans="1:5" ht="22.5">
      <c r="A94" s="23" t="s">
        <v>99</v>
      </c>
      <c r="B94" s="23" t="s">
        <v>100</v>
      </c>
      <c r="C94" s="23">
        <v>4</v>
      </c>
      <c r="D94" s="23">
        <v>1044</v>
      </c>
      <c r="E94" s="248">
        <v>4176</v>
      </c>
    </row>
    <row r="95" spans="1:5" ht="22.5">
      <c r="A95" s="23" t="s">
        <v>99</v>
      </c>
      <c r="B95" s="23" t="s">
        <v>91</v>
      </c>
      <c r="C95" s="23">
        <v>45</v>
      </c>
      <c r="D95" s="23">
        <v>1152</v>
      </c>
      <c r="E95" s="248">
        <v>51840</v>
      </c>
    </row>
    <row r="96" spans="1:5" ht="22.5">
      <c r="A96" s="23" t="s">
        <v>90</v>
      </c>
      <c r="B96" s="23" t="s">
        <v>94</v>
      </c>
      <c r="C96" s="23">
        <v>14</v>
      </c>
      <c r="D96" s="23">
        <v>1995</v>
      </c>
      <c r="E96" s="248">
        <v>27930</v>
      </c>
    </row>
    <row r="97" spans="1:5" ht="22.5">
      <c r="A97" s="23" t="s">
        <v>110</v>
      </c>
      <c r="B97" s="23" t="s">
        <v>94</v>
      </c>
      <c r="C97" s="23">
        <v>93</v>
      </c>
      <c r="D97" s="23">
        <v>1995</v>
      </c>
      <c r="E97" s="248">
        <v>185535</v>
      </c>
    </row>
    <row r="98" spans="1:5" ht="22.5">
      <c r="A98" s="23" t="s">
        <v>104</v>
      </c>
      <c r="B98" s="23" t="s">
        <v>97</v>
      </c>
      <c r="C98" s="23">
        <v>14</v>
      </c>
      <c r="D98" s="23">
        <v>1903</v>
      </c>
      <c r="E98" s="248">
        <v>26642</v>
      </c>
    </row>
    <row r="99" spans="1:5" ht="22.5">
      <c r="A99" s="23" t="s">
        <v>96</v>
      </c>
      <c r="B99" s="23" t="s">
        <v>91</v>
      </c>
      <c r="C99" s="23">
        <v>8</v>
      </c>
      <c r="D99" s="23">
        <v>1152</v>
      </c>
      <c r="E99" s="248">
        <v>9216</v>
      </c>
    </row>
    <row r="100" spans="1:5" ht="22.5">
      <c r="A100" s="23" t="s">
        <v>110</v>
      </c>
      <c r="B100" s="23" t="s">
        <v>100</v>
      </c>
      <c r="C100" s="23">
        <v>73</v>
      </c>
      <c r="D100" s="23">
        <v>1044</v>
      </c>
      <c r="E100" s="248">
        <v>76212</v>
      </c>
    </row>
    <row r="101" spans="1:5" ht="22.5">
      <c r="A101" s="23" t="s">
        <v>109</v>
      </c>
      <c r="B101" s="23" t="s">
        <v>107</v>
      </c>
      <c r="C101" s="23">
        <v>72</v>
      </c>
      <c r="D101" s="23">
        <v>1711</v>
      </c>
      <c r="E101" s="248">
        <v>123192</v>
      </c>
    </row>
    <row r="102" spans="1:5" ht="22.5">
      <c r="A102" s="23" t="s">
        <v>110</v>
      </c>
      <c r="B102" s="23" t="s">
        <v>91</v>
      </c>
      <c r="C102" s="23">
        <v>16</v>
      </c>
      <c r="D102" s="23">
        <v>1152</v>
      </c>
      <c r="E102" s="248">
        <v>18432</v>
      </c>
    </row>
    <row r="103" spans="1:5" ht="22.5">
      <c r="A103" s="23" t="s">
        <v>109</v>
      </c>
      <c r="B103" s="23" t="s">
        <v>105</v>
      </c>
      <c r="C103" s="23">
        <v>18</v>
      </c>
      <c r="D103" s="23">
        <v>1316</v>
      </c>
      <c r="E103" s="248">
        <v>23688</v>
      </c>
    </row>
    <row r="104" spans="1:5" ht="22.5">
      <c r="A104" s="23" t="s">
        <v>90</v>
      </c>
      <c r="B104" s="23" t="s">
        <v>91</v>
      </c>
      <c r="C104" s="23">
        <v>63</v>
      </c>
      <c r="D104" s="23">
        <v>1152</v>
      </c>
      <c r="E104" s="248">
        <v>72576</v>
      </c>
    </row>
    <row r="105" spans="1:5" ht="22.5">
      <c r="A105" s="23" t="s">
        <v>109</v>
      </c>
      <c r="B105" s="23" t="s">
        <v>91</v>
      </c>
      <c r="C105" s="23">
        <v>38</v>
      </c>
      <c r="D105" s="23">
        <v>1152</v>
      </c>
      <c r="E105" s="248">
        <v>43776</v>
      </c>
    </row>
    <row r="106" spans="1:5" ht="22.5">
      <c r="A106" s="23" t="s">
        <v>110</v>
      </c>
      <c r="B106" s="23" t="s">
        <v>107</v>
      </c>
      <c r="C106" s="23">
        <v>30</v>
      </c>
      <c r="D106" s="23">
        <v>1711</v>
      </c>
      <c r="E106" s="248">
        <v>51330</v>
      </c>
    </row>
    <row r="107" spans="1:5" ht="22.5">
      <c r="A107" s="23" t="s">
        <v>110</v>
      </c>
      <c r="B107" s="23" t="s">
        <v>91</v>
      </c>
      <c r="C107" s="23">
        <v>9</v>
      </c>
      <c r="D107" s="23">
        <v>1152</v>
      </c>
      <c r="E107" s="248">
        <v>10368</v>
      </c>
    </row>
    <row r="108" spans="1:5" ht="22.5">
      <c r="A108" s="23" t="s">
        <v>99</v>
      </c>
      <c r="B108" s="23" t="s">
        <v>91</v>
      </c>
      <c r="C108" s="23">
        <v>60</v>
      </c>
      <c r="D108" s="23">
        <v>1152</v>
      </c>
      <c r="E108" s="248">
        <v>69120</v>
      </c>
    </row>
    <row r="109" spans="1:5" ht="22.5">
      <c r="A109" s="23" t="s">
        <v>104</v>
      </c>
      <c r="B109" s="23" t="s">
        <v>97</v>
      </c>
      <c r="C109" s="23">
        <v>46</v>
      </c>
      <c r="D109" s="23">
        <v>1903</v>
      </c>
      <c r="E109" s="248">
        <v>87538</v>
      </c>
    </row>
    <row r="110" spans="1:5" ht="22.5">
      <c r="A110" s="23" t="s">
        <v>90</v>
      </c>
      <c r="B110" s="23" t="s">
        <v>92</v>
      </c>
      <c r="C110" s="23">
        <v>26</v>
      </c>
      <c r="D110" s="23">
        <v>1432</v>
      </c>
      <c r="E110" s="248">
        <v>37232</v>
      </c>
    </row>
    <row r="111" spans="1:5" ht="22.5">
      <c r="A111" s="23" t="s">
        <v>104</v>
      </c>
      <c r="B111" s="23" t="s">
        <v>105</v>
      </c>
      <c r="C111" s="23">
        <v>1</v>
      </c>
      <c r="D111" s="23">
        <v>1316</v>
      </c>
      <c r="E111" s="248">
        <v>1316</v>
      </c>
    </row>
    <row r="112" spans="1:5" ht="22.5">
      <c r="A112" s="23" t="s">
        <v>109</v>
      </c>
      <c r="B112" s="23" t="s">
        <v>100</v>
      </c>
      <c r="C112" s="23">
        <v>22</v>
      </c>
      <c r="D112" s="23">
        <v>1044</v>
      </c>
      <c r="E112" s="248">
        <v>22968</v>
      </c>
    </row>
    <row r="113" spans="1:5" ht="22.5">
      <c r="A113" s="23" t="s">
        <v>110</v>
      </c>
      <c r="B113" s="23" t="s">
        <v>107</v>
      </c>
      <c r="C113" s="23">
        <v>35</v>
      </c>
      <c r="D113" s="23">
        <v>1711</v>
      </c>
      <c r="E113" s="248">
        <v>59885</v>
      </c>
    </row>
    <row r="114" spans="1:5" ht="22.5">
      <c r="A114" s="23" t="s">
        <v>96</v>
      </c>
      <c r="B114" s="23" t="s">
        <v>92</v>
      </c>
      <c r="C114" s="23">
        <v>34</v>
      </c>
      <c r="D114" s="23">
        <v>1432</v>
      </c>
      <c r="E114" s="248">
        <v>48688</v>
      </c>
    </row>
    <row r="115" spans="1:5" ht="22.5">
      <c r="A115" s="23" t="s">
        <v>96</v>
      </c>
      <c r="B115" s="23" t="s">
        <v>91</v>
      </c>
      <c r="C115" s="23">
        <v>97</v>
      </c>
      <c r="D115" s="23">
        <v>1152</v>
      </c>
      <c r="E115" s="248">
        <v>111744</v>
      </c>
    </row>
    <row r="116" spans="1:5" ht="22.5">
      <c r="A116" s="23" t="s">
        <v>90</v>
      </c>
      <c r="B116" s="23" t="s">
        <v>107</v>
      </c>
      <c r="C116" s="23">
        <v>86</v>
      </c>
      <c r="D116" s="23">
        <v>1711</v>
      </c>
      <c r="E116" s="248">
        <v>147146</v>
      </c>
    </row>
    <row r="117" spans="1:5" ht="22.5">
      <c r="A117" s="23" t="s">
        <v>96</v>
      </c>
      <c r="B117" s="23" t="s">
        <v>100</v>
      </c>
      <c r="C117" s="23">
        <v>76</v>
      </c>
      <c r="D117" s="23">
        <v>1044</v>
      </c>
      <c r="E117" s="248">
        <v>79344</v>
      </c>
    </row>
    <row r="118" spans="1:5" ht="22.5">
      <c r="A118" s="23" t="s">
        <v>104</v>
      </c>
      <c r="B118" s="23" t="s">
        <v>107</v>
      </c>
      <c r="C118" s="23">
        <v>60</v>
      </c>
      <c r="D118" s="23">
        <v>1711</v>
      </c>
      <c r="E118" s="248">
        <v>102660</v>
      </c>
    </row>
    <row r="119" spans="1:5" ht="22.5">
      <c r="A119" s="23" t="s">
        <v>99</v>
      </c>
      <c r="B119" s="23" t="s">
        <v>92</v>
      </c>
      <c r="C119" s="23">
        <v>74</v>
      </c>
      <c r="D119" s="23">
        <v>1432</v>
      </c>
      <c r="E119" s="248">
        <v>105968</v>
      </c>
    </row>
    <row r="120" spans="1:5" ht="22.5">
      <c r="A120" s="23" t="s">
        <v>99</v>
      </c>
      <c r="B120" s="23" t="s">
        <v>91</v>
      </c>
      <c r="C120" s="23">
        <v>34</v>
      </c>
      <c r="D120" s="23">
        <v>1152</v>
      </c>
      <c r="E120" s="248">
        <v>39168</v>
      </c>
    </row>
    <row r="121" spans="1:5" ht="22.5">
      <c r="A121" s="23" t="s">
        <v>96</v>
      </c>
      <c r="B121" s="23" t="s">
        <v>105</v>
      </c>
      <c r="C121" s="23">
        <v>99</v>
      </c>
      <c r="D121" s="23">
        <v>1316</v>
      </c>
      <c r="E121" s="248">
        <v>130284</v>
      </c>
    </row>
    <row r="122" spans="1:5" ht="22.5">
      <c r="A122" s="23" t="s">
        <v>90</v>
      </c>
      <c r="B122" s="23" t="s">
        <v>105</v>
      </c>
      <c r="C122" s="23">
        <v>48</v>
      </c>
      <c r="D122" s="23">
        <v>1316</v>
      </c>
      <c r="E122" s="248">
        <v>63168</v>
      </c>
    </row>
    <row r="123" spans="1:5" ht="22.5">
      <c r="A123" s="23" t="s">
        <v>110</v>
      </c>
      <c r="B123" s="23" t="s">
        <v>107</v>
      </c>
      <c r="C123" s="23">
        <v>8</v>
      </c>
      <c r="D123" s="23">
        <v>1711</v>
      </c>
      <c r="E123" s="248">
        <v>13688</v>
      </c>
    </row>
    <row r="124" spans="1:5" ht="22.5">
      <c r="A124" s="23" t="s">
        <v>104</v>
      </c>
      <c r="B124" s="23" t="s">
        <v>100</v>
      </c>
      <c r="C124" s="23">
        <v>83</v>
      </c>
      <c r="D124" s="23">
        <v>1044</v>
      </c>
      <c r="E124" s="248">
        <v>86652</v>
      </c>
    </row>
    <row r="125" spans="1:5" ht="22.5">
      <c r="A125" s="23" t="s">
        <v>96</v>
      </c>
      <c r="B125" s="23" t="s">
        <v>92</v>
      </c>
      <c r="C125" s="23">
        <v>56</v>
      </c>
      <c r="D125" s="23">
        <v>1432</v>
      </c>
      <c r="E125" s="248">
        <v>80192</v>
      </c>
    </row>
    <row r="126" spans="1:5" ht="22.5">
      <c r="A126" s="23" t="s">
        <v>110</v>
      </c>
      <c r="B126" s="23" t="s">
        <v>91</v>
      </c>
      <c r="C126" s="23">
        <v>56</v>
      </c>
      <c r="D126" s="23">
        <v>1152</v>
      </c>
      <c r="E126" s="248">
        <v>64512</v>
      </c>
    </row>
    <row r="127" spans="1:5" ht="22.5">
      <c r="A127" s="23" t="s">
        <v>109</v>
      </c>
      <c r="B127" s="23" t="s">
        <v>107</v>
      </c>
      <c r="C127" s="23">
        <v>48</v>
      </c>
      <c r="D127" s="23">
        <v>1711</v>
      </c>
      <c r="E127" s="248">
        <v>82128</v>
      </c>
    </row>
    <row r="128" spans="1:5" ht="22.5">
      <c r="A128" s="23" t="s">
        <v>96</v>
      </c>
      <c r="B128" s="23" t="s">
        <v>97</v>
      </c>
      <c r="C128" s="23">
        <v>89</v>
      </c>
      <c r="D128" s="23">
        <v>1903</v>
      </c>
      <c r="E128" s="248">
        <v>169367</v>
      </c>
    </row>
    <row r="129" spans="1:5" ht="22.5">
      <c r="A129" s="23" t="s">
        <v>90</v>
      </c>
      <c r="B129" s="23" t="s">
        <v>105</v>
      </c>
      <c r="C129" s="23">
        <v>99</v>
      </c>
      <c r="D129" s="23">
        <v>1316</v>
      </c>
      <c r="E129" s="248">
        <v>130284</v>
      </c>
    </row>
    <row r="130" spans="1:5" ht="22.5">
      <c r="A130" s="23" t="s">
        <v>90</v>
      </c>
      <c r="B130" s="23" t="s">
        <v>105</v>
      </c>
      <c r="C130" s="23">
        <v>39</v>
      </c>
      <c r="D130" s="23">
        <v>1316</v>
      </c>
      <c r="E130" s="248">
        <v>51324</v>
      </c>
    </row>
    <row r="131" spans="1:5" ht="22.5">
      <c r="A131" s="23" t="s">
        <v>110</v>
      </c>
      <c r="B131" s="23" t="s">
        <v>100</v>
      </c>
      <c r="C131" s="23">
        <v>29</v>
      </c>
      <c r="D131" s="23">
        <v>1044</v>
      </c>
      <c r="E131" s="248">
        <v>30276</v>
      </c>
    </row>
    <row r="132" spans="1:5" ht="22.5">
      <c r="A132" s="23" t="s">
        <v>96</v>
      </c>
      <c r="B132" s="23" t="s">
        <v>107</v>
      </c>
      <c r="C132" s="23">
        <v>30</v>
      </c>
      <c r="D132" s="23">
        <v>1711</v>
      </c>
      <c r="E132" s="248">
        <v>51330</v>
      </c>
    </row>
    <row r="133" spans="1:5" ht="22.5">
      <c r="A133" s="23" t="s">
        <v>96</v>
      </c>
      <c r="B133" s="23" t="s">
        <v>97</v>
      </c>
      <c r="C133" s="23">
        <v>70</v>
      </c>
      <c r="D133" s="23">
        <v>1903</v>
      </c>
      <c r="E133" s="248">
        <v>133210</v>
      </c>
    </row>
    <row r="134" spans="1:5" ht="22.5">
      <c r="A134" s="23" t="s">
        <v>90</v>
      </c>
      <c r="B134" s="23" t="s">
        <v>94</v>
      </c>
      <c r="C134" s="23">
        <v>1</v>
      </c>
      <c r="D134" s="23">
        <v>1995</v>
      </c>
      <c r="E134" s="248">
        <v>1995</v>
      </c>
    </row>
    <row r="135" spans="1:5" ht="22.5">
      <c r="A135" s="23" t="s">
        <v>110</v>
      </c>
      <c r="B135" s="23" t="s">
        <v>97</v>
      </c>
      <c r="C135" s="23">
        <v>25</v>
      </c>
      <c r="D135" s="23">
        <v>1903</v>
      </c>
      <c r="E135" s="248">
        <v>47575</v>
      </c>
    </row>
    <row r="136" spans="1:5" ht="22.5">
      <c r="A136" s="23" t="s">
        <v>90</v>
      </c>
      <c r="B136" s="23" t="s">
        <v>105</v>
      </c>
      <c r="C136" s="23">
        <v>38</v>
      </c>
      <c r="D136" s="23">
        <v>1316</v>
      </c>
      <c r="E136" s="248">
        <v>50008</v>
      </c>
    </row>
    <row r="137" spans="1:5" ht="22.5">
      <c r="A137" s="23" t="s">
        <v>104</v>
      </c>
      <c r="B137" s="23" t="s">
        <v>107</v>
      </c>
      <c r="C137" s="23">
        <v>47</v>
      </c>
      <c r="D137" s="23">
        <v>1711</v>
      </c>
      <c r="E137" s="248">
        <v>80417</v>
      </c>
    </row>
    <row r="138" spans="1:5" ht="22.5">
      <c r="A138" s="23" t="s">
        <v>99</v>
      </c>
      <c r="B138" s="23" t="s">
        <v>97</v>
      </c>
      <c r="C138" s="23">
        <v>80</v>
      </c>
      <c r="D138" s="23">
        <v>1903</v>
      </c>
      <c r="E138" s="248">
        <v>152240</v>
      </c>
    </row>
    <row r="139" spans="1:5" ht="22.5">
      <c r="A139" s="23" t="s">
        <v>99</v>
      </c>
      <c r="B139" s="23" t="s">
        <v>97</v>
      </c>
      <c r="C139" s="23">
        <v>95</v>
      </c>
      <c r="D139" s="23">
        <v>1903</v>
      </c>
      <c r="E139" s="248">
        <v>180785</v>
      </c>
    </row>
    <row r="140" spans="1:5" ht="22.5">
      <c r="A140" s="23" t="s">
        <v>109</v>
      </c>
      <c r="B140" s="23" t="s">
        <v>91</v>
      </c>
      <c r="C140" s="23">
        <v>75</v>
      </c>
      <c r="D140" s="23">
        <v>1152</v>
      </c>
      <c r="E140" s="248">
        <v>86400</v>
      </c>
    </row>
    <row r="141" spans="1:5" ht="22.5">
      <c r="A141" s="23" t="s">
        <v>99</v>
      </c>
      <c r="B141" s="23" t="s">
        <v>94</v>
      </c>
      <c r="C141" s="23">
        <v>70</v>
      </c>
      <c r="D141" s="23">
        <v>1995</v>
      </c>
      <c r="E141" s="248">
        <v>139650</v>
      </c>
    </row>
    <row r="142" spans="1:5" ht="22.5">
      <c r="A142" s="23" t="s">
        <v>104</v>
      </c>
      <c r="B142" s="23" t="s">
        <v>97</v>
      </c>
      <c r="C142" s="23">
        <v>59</v>
      </c>
      <c r="D142" s="23">
        <v>1903</v>
      </c>
      <c r="E142" s="248">
        <v>112277</v>
      </c>
    </row>
    <row r="143" spans="1:5" ht="22.5">
      <c r="A143" s="23" t="s">
        <v>109</v>
      </c>
      <c r="B143" s="23" t="s">
        <v>100</v>
      </c>
      <c r="C143" s="23">
        <v>57</v>
      </c>
      <c r="D143" s="23">
        <v>1044</v>
      </c>
      <c r="E143" s="248">
        <v>59508</v>
      </c>
    </row>
    <row r="144" spans="1:5" ht="22.5">
      <c r="A144" s="23" t="s">
        <v>110</v>
      </c>
      <c r="B144" s="23" t="s">
        <v>105</v>
      </c>
      <c r="C144" s="23">
        <v>6</v>
      </c>
      <c r="D144" s="23">
        <v>1316</v>
      </c>
      <c r="E144" s="248">
        <v>7896</v>
      </c>
    </row>
    <row r="145" spans="1:5" ht="22.5">
      <c r="A145" s="23" t="s">
        <v>110</v>
      </c>
      <c r="B145" s="23" t="s">
        <v>107</v>
      </c>
      <c r="C145" s="23">
        <v>65</v>
      </c>
      <c r="D145" s="23">
        <v>1711</v>
      </c>
      <c r="E145" s="248">
        <v>111215</v>
      </c>
    </row>
    <row r="146" spans="1:5" ht="22.5">
      <c r="A146" s="23" t="s">
        <v>109</v>
      </c>
      <c r="B146" s="23" t="s">
        <v>105</v>
      </c>
      <c r="C146" s="23">
        <v>81</v>
      </c>
      <c r="D146" s="23">
        <v>1316</v>
      </c>
      <c r="E146" s="248">
        <v>106596</v>
      </c>
    </row>
    <row r="147" spans="1:5" ht="22.5">
      <c r="A147" s="23" t="s">
        <v>96</v>
      </c>
      <c r="B147" s="23" t="s">
        <v>91</v>
      </c>
      <c r="C147" s="23">
        <v>40</v>
      </c>
      <c r="D147" s="23">
        <v>1152</v>
      </c>
      <c r="E147" s="248">
        <v>46080</v>
      </c>
    </row>
    <row r="148" spans="1:5" ht="22.5">
      <c r="A148" s="23" t="s">
        <v>96</v>
      </c>
      <c r="B148" s="23" t="s">
        <v>100</v>
      </c>
      <c r="C148" s="23">
        <v>63</v>
      </c>
      <c r="D148" s="23">
        <v>1044</v>
      </c>
      <c r="E148" s="248">
        <v>65772</v>
      </c>
    </row>
    <row r="149" spans="1:5" ht="22.5">
      <c r="A149" s="23" t="s">
        <v>110</v>
      </c>
      <c r="B149" s="23" t="s">
        <v>91</v>
      </c>
      <c r="C149" s="23">
        <v>73</v>
      </c>
      <c r="D149" s="23">
        <v>1152</v>
      </c>
      <c r="E149" s="248">
        <v>84096</v>
      </c>
    </row>
    <row r="150" spans="1:5" ht="22.5">
      <c r="A150" s="23" t="s">
        <v>99</v>
      </c>
      <c r="B150" s="23" t="s">
        <v>92</v>
      </c>
      <c r="C150" s="23">
        <v>39</v>
      </c>
      <c r="D150" s="23">
        <v>1432</v>
      </c>
      <c r="E150" s="248">
        <v>55848</v>
      </c>
    </row>
    <row r="151" spans="1:5" ht="22.5">
      <c r="A151" s="23" t="s">
        <v>104</v>
      </c>
      <c r="B151" s="23" t="s">
        <v>100</v>
      </c>
      <c r="C151" s="23">
        <v>87</v>
      </c>
      <c r="D151" s="23">
        <v>1044</v>
      </c>
      <c r="E151" s="248">
        <v>90828</v>
      </c>
    </row>
    <row r="152" spans="1:5" ht="22.5">
      <c r="A152" s="23" t="s">
        <v>109</v>
      </c>
      <c r="B152" s="23" t="s">
        <v>97</v>
      </c>
      <c r="C152" s="23">
        <v>7</v>
      </c>
      <c r="D152" s="23">
        <v>1903</v>
      </c>
      <c r="E152" s="248">
        <v>13321</v>
      </c>
    </row>
    <row r="153" spans="1:5" ht="22.5">
      <c r="A153" s="23" t="s">
        <v>109</v>
      </c>
      <c r="B153" s="23" t="s">
        <v>92</v>
      </c>
      <c r="C153" s="23">
        <v>19</v>
      </c>
      <c r="D153" s="23">
        <v>1432</v>
      </c>
      <c r="E153" s="248">
        <v>27208</v>
      </c>
    </row>
    <row r="154" spans="1:5" ht="22.5">
      <c r="A154" s="23" t="s">
        <v>99</v>
      </c>
      <c r="B154" s="23" t="s">
        <v>100</v>
      </c>
      <c r="C154" s="23">
        <v>100</v>
      </c>
      <c r="D154" s="23">
        <v>1044</v>
      </c>
      <c r="E154" s="248">
        <v>104400</v>
      </c>
    </row>
    <row r="155" spans="1:5" ht="22.5">
      <c r="A155" s="23" t="s">
        <v>90</v>
      </c>
      <c r="B155" s="23" t="s">
        <v>105</v>
      </c>
      <c r="C155" s="23">
        <v>38</v>
      </c>
      <c r="D155" s="23">
        <v>1316</v>
      </c>
      <c r="E155" s="248">
        <v>50008</v>
      </c>
    </row>
    <row r="156" spans="1:5" ht="22.5">
      <c r="A156" s="23" t="s">
        <v>99</v>
      </c>
      <c r="B156" s="23" t="s">
        <v>105</v>
      </c>
      <c r="C156" s="23">
        <v>61</v>
      </c>
      <c r="D156" s="23">
        <v>1316</v>
      </c>
      <c r="E156" s="248">
        <v>80276</v>
      </c>
    </row>
    <row r="157" spans="1:5" ht="22.5">
      <c r="A157" s="23" t="s">
        <v>96</v>
      </c>
      <c r="B157" s="23" t="s">
        <v>100</v>
      </c>
      <c r="C157" s="23">
        <v>64</v>
      </c>
      <c r="D157" s="23">
        <v>1044</v>
      </c>
      <c r="E157" s="248">
        <v>66816</v>
      </c>
    </row>
    <row r="158" spans="1:5" ht="22.5">
      <c r="A158" s="23" t="s">
        <v>110</v>
      </c>
      <c r="B158" s="23" t="s">
        <v>107</v>
      </c>
      <c r="C158" s="23">
        <v>15</v>
      </c>
      <c r="D158" s="23">
        <v>1711</v>
      </c>
      <c r="E158" s="248">
        <v>25665</v>
      </c>
    </row>
    <row r="159" spans="1:5" ht="22.5">
      <c r="A159" s="23" t="s">
        <v>96</v>
      </c>
      <c r="B159" s="23" t="s">
        <v>105</v>
      </c>
      <c r="C159" s="23">
        <v>97</v>
      </c>
      <c r="D159" s="23">
        <v>1316</v>
      </c>
      <c r="E159" s="248">
        <v>127652</v>
      </c>
    </row>
    <row r="160" spans="1:5" ht="22.5">
      <c r="A160" s="23" t="s">
        <v>104</v>
      </c>
      <c r="B160" s="23" t="s">
        <v>105</v>
      </c>
      <c r="C160" s="23">
        <v>26</v>
      </c>
      <c r="D160" s="23">
        <v>1316</v>
      </c>
      <c r="E160" s="248">
        <v>34216</v>
      </c>
    </row>
    <row r="161" spans="1:5" ht="22.5">
      <c r="A161" s="23" t="s">
        <v>99</v>
      </c>
      <c r="B161" s="23" t="s">
        <v>97</v>
      </c>
      <c r="C161" s="23">
        <v>70</v>
      </c>
      <c r="D161" s="23">
        <v>1903</v>
      </c>
      <c r="E161" s="248">
        <v>133210</v>
      </c>
    </row>
    <row r="162" spans="1:5" ht="22.5">
      <c r="A162" s="23" t="s">
        <v>104</v>
      </c>
      <c r="B162" s="23" t="s">
        <v>107</v>
      </c>
      <c r="C162" s="23">
        <v>42</v>
      </c>
      <c r="D162" s="23">
        <v>1711</v>
      </c>
      <c r="E162" s="248">
        <v>71862</v>
      </c>
    </row>
    <row r="163" spans="1:5" ht="22.5">
      <c r="A163" s="23" t="s">
        <v>96</v>
      </c>
      <c r="B163" s="23" t="s">
        <v>97</v>
      </c>
      <c r="C163" s="23">
        <v>80</v>
      </c>
      <c r="D163" s="23">
        <v>1903</v>
      </c>
      <c r="E163" s="248">
        <v>152240</v>
      </c>
    </row>
    <row r="164" spans="1:5" ht="22.5">
      <c r="A164" s="23" t="s">
        <v>104</v>
      </c>
      <c r="B164" s="23" t="s">
        <v>92</v>
      </c>
      <c r="C164" s="23">
        <v>2</v>
      </c>
      <c r="D164" s="23">
        <v>1432</v>
      </c>
      <c r="E164" s="248">
        <v>2864</v>
      </c>
    </row>
    <row r="165" spans="1:5" ht="22.5">
      <c r="A165" s="23" t="s">
        <v>109</v>
      </c>
      <c r="B165" s="23" t="s">
        <v>91</v>
      </c>
      <c r="C165" s="23">
        <v>80</v>
      </c>
      <c r="D165" s="23">
        <v>1152</v>
      </c>
      <c r="E165" s="248">
        <v>92160</v>
      </c>
    </row>
    <row r="166" spans="1:5" ht="22.5">
      <c r="A166" s="23" t="s">
        <v>110</v>
      </c>
      <c r="B166" s="23" t="s">
        <v>100</v>
      </c>
      <c r="C166" s="23">
        <v>73</v>
      </c>
      <c r="D166" s="23">
        <v>1044</v>
      </c>
      <c r="E166" s="248">
        <v>76212</v>
      </c>
    </row>
    <row r="167" spans="1:5" ht="22.5">
      <c r="A167" s="23" t="s">
        <v>99</v>
      </c>
      <c r="B167" s="23" t="s">
        <v>91</v>
      </c>
      <c r="C167" s="23">
        <v>22</v>
      </c>
      <c r="D167" s="23">
        <v>1152</v>
      </c>
      <c r="E167" s="248">
        <v>25344</v>
      </c>
    </row>
    <row r="168" spans="1:5" ht="22.5">
      <c r="A168" s="23" t="s">
        <v>96</v>
      </c>
      <c r="B168" s="23" t="s">
        <v>92</v>
      </c>
      <c r="C168" s="23">
        <v>52</v>
      </c>
      <c r="D168" s="23">
        <v>1432</v>
      </c>
      <c r="E168" s="248">
        <v>74464</v>
      </c>
    </row>
    <row r="169" spans="1:5" ht="22.5">
      <c r="A169" s="23" t="s">
        <v>90</v>
      </c>
      <c r="B169" s="23" t="s">
        <v>105</v>
      </c>
      <c r="C169" s="23">
        <v>83</v>
      </c>
      <c r="D169" s="23">
        <v>1316</v>
      </c>
      <c r="E169" s="248">
        <v>109228</v>
      </c>
    </row>
    <row r="170" spans="1:5" ht="22.5">
      <c r="A170" s="23" t="s">
        <v>96</v>
      </c>
      <c r="B170" s="23" t="s">
        <v>94</v>
      </c>
      <c r="C170" s="23">
        <v>17</v>
      </c>
      <c r="D170" s="23">
        <v>1995</v>
      </c>
      <c r="E170" s="248">
        <v>33915</v>
      </c>
    </row>
    <row r="171" spans="1:5" ht="22.5">
      <c r="A171" s="23" t="s">
        <v>90</v>
      </c>
      <c r="B171" s="23" t="s">
        <v>92</v>
      </c>
      <c r="C171" s="23">
        <v>41</v>
      </c>
      <c r="D171" s="23">
        <v>1432</v>
      </c>
      <c r="E171" s="248">
        <v>58712</v>
      </c>
    </row>
    <row r="172" spans="1:5" ht="22.5">
      <c r="A172" s="23" t="s">
        <v>109</v>
      </c>
      <c r="B172" s="23" t="s">
        <v>94</v>
      </c>
      <c r="C172" s="23">
        <v>98</v>
      </c>
      <c r="D172" s="23">
        <v>1995</v>
      </c>
      <c r="E172" s="248">
        <v>195510</v>
      </c>
    </row>
    <row r="173" spans="1:5" ht="22.5">
      <c r="A173" s="23" t="s">
        <v>110</v>
      </c>
      <c r="B173" s="23" t="s">
        <v>92</v>
      </c>
      <c r="C173" s="23">
        <v>7</v>
      </c>
      <c r="D173" s="23">
        <v>1432</v>
      </c>
      <c r="E173" s="248">
        <v>10024</v>
      </c>
    </row>
    <row r="174" spans="1:5" ht="22.5">
      <c r="A174" s="23" t="s">
        <v>110</v>
      </c>
      <c r="B174" s="23" t="s">
        <v>97</v>
      </c>
      <c r="C174" s="23">
        <v>25</v>
      </c>
      <c r="D174" s="23">
        <v>1903</v>
      </c>
      <c r="E174" s="248">
        <v>47575</v>
      </c>
    </row>
    <row r="175" spans="1:5" ht="22.5">
      <c r="A175" s="23" t="s">
        <v>109</v>
      </c>
      <c r="B175" s="23" t="s">
        <v>97</v>
      </c>
      <c r="C175" s="23">
        <v>55</v>
      </c>
      <c r="D175" s="23">
        <v>1903</v>
      </c>
      <c r="E175" s="248">
        <v>104665</v>
      </c>
    </row>
    <row r="176" spans="1:5" ht="22.5">
      <c r="A176" s="23" t="s">
        <v>104</v>
      </c>
      <c r="B176" s="23" t="s">
        <v>94</v>
      </c>
      <c r="C176" s="23">
        <v>92</v>
      </c>
      <c r="D176" s="23">
        <v>1995</v>
      </c>
      <c r="E176" s="248">
        <v>183540</v>
      </c>
    </row>
    <row r="177" spans="1:5" ht="22.5">
      <c r="A177" s="23" t="s">
        <v>90</v>
      </c>
      <c r="B177" s="23" t="s">
        <v>100</v>
      </c>
      <c r="C177" s="23">
        <v>44</v>
      </c>
      <c r="D177" s="23">
        <v>1044</v>
      </c>
      <c r="E177" s="248">
        <v>45936</v>
      </c>
    </row>
    <row r="178" spans="1:5" ht="22.5">
      <c r="A178" s="23" t="s">
        <v>109</v>
      </c>
      <c r="B178" s="23" t="s">
        <v>91</v>
      </c>
      <c r="C178" s="23">
        <v>11</v>
      </c>
      <c r="D178" s="23">
        <v>1152</v>
      </c>
      <c r="E178" s="248">
        <v>12672</v>
      </c>
    </row>
    <row r="179" spans="1:5" ht="22.5">
      <c r="A179" s="23" t="s">
        <v>104</v>
      </c>
      <c r="B179" s="23" t="s">
        <v>92</v>
      </c>
      <c r="C179" s="23">
        <v>91</v>
      </c>
      <c r="D179" s="23">
        <v>1432</v>
      </c>
      <c r="E179" s="248">
        <v>130312</v>
      </c>
    </row>
    <row r="180" spans="1:5" ht="22.5">
      <c r="A180" s="23" t="s">
        <v>104</v>
      </c>
      <c r="B180" s="23" t="s">
        <v>105</v>
      </c>
      <c r="C180" s="23">
        <v>24</v>
      </c>
      <c r="D180" s="23">
        <v>1316</v>
      </c>
      <c r="E180" s="248">
        <v>31584</v>
      </c>
    </row>
    <row r="181" spans="1:5" ht="22.5">
      <c r="A181" s="23" t="s">
        <v>90</v>
      </c>
      <c r="B181" s="23" t="s">
        <v>92</v>
      </c>
      <c r="C181" s="23">
        <v>4</v>
      </c>
      <c r="D181" s="23">
        <v>1432</v>
      </c>
      <c r="E181" s="248">
        <v>5728</v>
      </c>
    </row>
    <row r="182" spans="1:5" ht="22.5">
      <c r="A182" s="23" t="s">
        <v>104</v>
      </c>
      <c r="B182" s="23" t="s">
        <v>105</v>
      </c>
      <c r="C182" s="23">
        <v>81</v>
      </c>
      <c r="D182" s="23">
        <v>1316</v>
      </c>
      <c r="E182" s="248">
        <v>106596</v>
      </c>
    </row>
    <row r="183" spans="1:5" ht="22.5">
      <c r="A183" s="23" t="s">
        <v>104</v>
      </c>
      <c r="B183" s="23" t="s">
        <v>94</v>
      </c>
      <c r="C183" s="23">
        <v>15</v>
      </c>
      <c r="D183" s="23">
        <v>1995</v>
      </c>
      <c r="E183" s="248">
        <v>29925</v>
      </c>
    </row>
    <row r="184" spans="1:5" ht="22.5">
      <c r="A184" s="23" t="s">
        <v>110</v>
      </c>
      <c r="B184" s="23" t="s">
        <v>94</v>
      </c>
      <c r="C184" s="23">
        <v>12</v>
      </c>
      <c r="D184" s="23">
        <v>1995</v>
      </c>
      <c r="E184" s="248">
        <v>23940</v>
      </c>
    </row>
    <row r="185" spans="1:5" ht="22.5">
      <c r="A185" s="23" t="s">
        <v>96</v>
      </c>
      <c r="B185" s="23" t="s">
        <v>91</v>
      </c>
      <c r="C185" s="23">
        <v>25</v>
      </c>
      <c r="D185" s="23">
        <v>1152</v>
      </c>
      <c r="E185" s="248">
        <v>28800</v>
      </c>
    </row>
    <row r="186" spans="1:5" ht="22.5">
      <c r="A186" s="23" t="s">
        <v>99</v>
      </c>
      <c r="B186" s="23" t="s">
        <v>97</v>
      </c>
      <c r="C186" s="23">
        <v>62</v>
      </c>
      <c r="D186" s="23">
        <v>1903</v>
      </c>
      <c r="E186" s="248">
        <v>117986</v>
      </c>
    </row>
    <row r="187" spans="1:5" ht="22.5">
      <c r="A187" s="23" t="s">
        <v>99</v>
      </c>
      <c r="B187" s="23" t="s">
        <v>105</v>
      </c>
      <c r="C187" s="23">
        <v>2</v>
      </c>
      <c r="D187" s="23">
        <v>1316</v>
      </c>
      <c r="E187" s="248">
        <v>2632</v>
      </c>
    </row>
    <row r="188" spans="1:5" ht="22.5">
      <c r="A188" s="23" t="s">
        <v>109</v>
      </c>
      <c r="B188" s="23" t="s">
        <v>91</v>
      </c>
      <c r="C188" s="23">
        <v>96</v>
      </c>
      <c r="D188" s="23">
        <v>1152</v>
      </c>
      <c r="E188" s="248">
        <v>110592</v>
      </c>
    </row>
    <row r="189" spans="1:5" ht="22.5">
      <c r="A189" s="23" t="s">
        <v>96</v>
      </c>
      <c r="B189" s="23" t="s">
        <v>92</v>
      </c>
      <c r="C189" s="23">
        <v>39</v>
      </c>
      <c r="D189" s="23">
        <v>1432</v>
      </c>
      <c r="E189" s="248">
        <v>55848</v>
      </c>
    </row>
    <row r="190" spans="1:5" ht="22.5">
      <c r="A190" s="23" t="s">
        <v>110</v>
      </c>
      <c r="B190" s="23" t="s">
        <v>97</v>
      </c>
      <c r="C190" s="23">
        <v>99</v>
      </c>
      <c r="D190" s="23">
        <v>1903</v>
      </c>
      <c r="E190" s="248">
        <v>188397</v>
      </c>
    </row>
    <row r="191" spans="1:5" ht="22.5">
      <c r="A191" s="23" t="s">
        <v>99</v>
      </c>
      <c r="B191" s="23" t="s">
        <v>100</v>
      </c>
      <c r="C191" s="23">
        <v>81</v>
      </c>
      <c r="D191" s="23">
        <v>1044</v>
      </c>
      <c r="E191" s="248">
        <v>84564</v>
      </c>
    </row>
    <row r="192" spans="1:5" ht="22.5">
      <c r="A192" s="23" t="s">
        <v>90</v>
      </c>
      <c r="B192" s="23" t="s">
        <v>94</v>
      </c>
      <c r="C192" s="23">
        <v>57</v>
      </c>
      <c r="D192" s="23">
        <v>1995</v>
      </c>
      <c r="E192" s="248">
        <v>113715</v>
      </c>
    </row>
    <row r="193" spans="1:5" ht="22.5">
      <c r="A193" s="23" t="s">
        <v>109</v>
      </c>
      <c r="B193" s="23" t="s">
        <v>107</v>
      </c>
      <c r="C193" s="23">
        <v>87</v>
      </c>
      <c r="D193" s="23">
        <v>1711</v>
      </c>
      <c r="E193" s="248">
        <v>148857</v>
      </c>
    </row>
    <row r="194" spans="1:5" ht="22.5">
      <c r="A194" s="23" t="s">
        <v>109</v>
      </c>
      <c r="B194" s="23" t="s">
        <v>97</v>
      </c>
      <c r="C194" s="23">
        <v>81</v>
      </c>
      <c r="D194" s="23">
        <v>1903</v>
      </c>
      <c r="E194" s="248">
        <v>154143</v>
      </c>
    </row>
    <row r="195" spans="1:5" ht="22.5">
      <c r="A195" s="23" t="s">
        <v>110</v>
      </c>
      <c r="B195" s="23" t="s">
        <v>107</v>
      </c>
      <c r="C195" s="23">
        <v>59</v>
      </c>
      <c r="D195" s="23">
        <v>1711</v>
      </c>
      <c r="E195" s="248">
        <v>100949</v>
      </c>
    </row>
    <row r="196" spans="1:5" ht="22.5">
      <c r="A196" s="23" t="s">
        <v>90</v>
      </c>
      <c r="B196" s="23" t="s">
        <v>92</v>
      </c>
      <c r="C196" s="23">
        <v>8</v>
      </c>
      <c r="D196" s="23">
        <v>1432</v>
      </c>
      <c r="E196" s="248">
        <v>11456</v>
      </c>
    </row>
    <row r="197" spans="1:5" ht="22.5">
      <c r="A197" s="23" t="s">
        <v>90</v>
      </c>
      <c r="B197" s="23" t="s">
        <v>107</v>
      </c>
      <c r="C197" s="23">
        <v>23</v>
      </c>
      <c r="D197" s="23">
        <v>1711</v>
      </c>
      <c r="E197" s="248">
        <v>39353</v>
      </c>
    </row>
    <row r="198" spans="1:5" ht="22.5">
      <c r="A198" s="23" t="s">
        <v>109</v>
      </c>
      <c r="B198" s="23" t="s">
        <v>100</v>
      </c>
      <c r="C198" s="23">
        <v>88</v>
      </c>
      <c r="D198" s="23">
        <v>1044</v>
      </c>
      <c r="E198" s="248">
        <v>91872</v>
      </c>
    </row>
    <row r="199" spans="1:5" ht="22.5">
      <c r="A199" s="23" t="s">
        <v>90</v>
      </c>
      <c r="B199" s="23" t="s">
        <v>100</v>
      </c>
      <c r="C199" s="23">
        <v>57</v>
      </c>
      <c r="D199" s="23">
        <v>1044</v>
      </c>
      <c r="E199" s="248">
        <v>59508</v>
      </c>
    </row>
    <row r="200" spans="1:5" ht="22.5">
      <c r="A200" s="23" t="s">
        <v>90</v>
      </c>
      <c r="B200" s="23" t="s">
        <v>94</v>
      </c>
      <c r="C200" s="23">
        <v>6</v>
      </c>
      <c r="D200" s="23">
        <v>1995</v>
      </c>
      <c r="E200" s="248">
        <v>11970</v>
      </c>
    </row>
    <row r="201" spans="1:5" ht="22.5">
      <c r="A201" s="23" t="s">
        <v>109</v>
      </c>
      <c r="B201" s="23" t="s">
        <v>100</v>
      </c>
      <c r="C201" s="23">
        <v>80</v>
      </c>
      <c r="D201" s="23">
        <v>1044</v>
      </c>
      <c r="E201" s="248">
        <v>83520</v>
      </c>
    </row>
    <row r="202" spans="1:5" ht="22.5">
      <c r="A202" s="23" t="s">
        <v>109</v>
      </c>
      <c r="B202" s="23" t="s">
        <v>92</v>
      </c>
      <c r="C202" s="23">
        <v>74</v>
      </c>
      <c r="D202" s="23">
        <v>1432</v>
      </c>
      <c r="E202" s="248">
        <v>105968</v>
      </c>
    </row>
    <row r="203" spans="1:5" ht="22.5">
      <c r="A203" s="23" t="s">
        <v>110</v>
      </c>
      <c r="B203" s="23" t="s">
        <v>91</v>
      </c>
      <c r="C203" s="23">
        <v>35</v>
      </c>
      <c r="D203" s="23">
        <v>1152</v>
      </c>
      <c r="E203" s="248">
        <v>40320</v>
      </c>
    </row>
    <row r="204" spans="1:5" ht="22.5">
      <c r="A204" s="23" t="s">
        <v>96</v>
      </c>
      <c r="B204" s="23" t="s">
        <v>100</v>
      </c>
      <c r="C204" s="23">
        <v>26</v>
      </c>
      <c r="D204" s="23">
        <v>1044</v>
      </c>
      <c r="E204" s="248">
        <v>27144</v>
      </c>
    </row>
    <row r="205" spans="1:5" ht="22.5">
      <c r="A205" s="23" t="s">
        <v>99</v>
      </c>
      <c r="B205" s="23" t="s">
        <v>91</v>
      </c>
      <c r="C205" s="23">
        <v>12</v>
      </c>
      <c r="D205" s="23">
        <v>1152</v>
      </c>
      <c r="E205" s="248">
        <v>13824</v>
      </c>
    </row>
    <row r="206" spans="1:5" ht="22.5">
      <c r="A206" s="23" t="s">
        <v>99</v>
      </c>
      <c r="B206" s="23" t="s">
        <v>94</v>
      </c>
      <c r="C206" s="23">
        <v>5</v>
      </c>
      <c r="D206" s="23">
        <v>1995</v>
      </c>
      <c r="E206" s="248">
        <v>9975</v>
      </c>
    </row>
    <row r="207" spans="1:5" ht="22.5">
      <c r="A207" s="23" t="s">
        <v>104</v>
      </c>
      <c r="B207" s="23" t="s">
        <v>92</v>
      </c>
      <c r="C207" s="23">
        <v>19</v>
      </c>
      <c r="D207" s="23">
        <v>1432</v>
      </c>
      <c r="E207" s="248">
        <v>27208</v>
      </c>
    </row>
    <row r="208" spans="1:5" ht="22.5">
      <c r="A208" s="23" t="s">
        <v>110</v>
      </c>
      <c r="B208" s="23" t="s">
        <v>107</v>
      </c>
      <c r="C208" s="23">
        <v>100</v>
      </c>
      <c r="D208" s="23">
        <v>1711</v>
      </c>
      <c r="E208" s="248">
        <v>171100</v>
      </c>
    </row>
    <row r="209" spans="1:5" ht="22.5">
      <c r="A209" s="23" t="s">
        <v>90</v>
      </c>
      <c r="B209" s="23" t="s">
        <v>97</v>
      </c>
      <c r="C209" s="23">
        <v>74</v>
      </c>
      <c r="D209" s="23">
        <v>1903</v>
      </c>
      <c r="E209" s="248">
        <v>140822</v>
      </c>
    </row>
    <row r="210" spans="1:5" ht="22.5">
      <c r="A210" s="23" t="s">
        <v>99</v>
      </c>
      <c r="B210" s="23" t="s">
        <v>100</v>
      </c>
      <c r="C210" s="23">
        <v>39</v>
      </c>
      <c r="D210" s="23">
        <v>1044</v>
      </c>
      <c r="E210" s="248">
        <v>40716</v>
      </c>
    </row>
    <row r="211" spans="1:5" ht="22.5">
      <c r="A211" s="23" t="s">
        <v>109</v>
      </c>
      <c r="B211" s="23" t="s">
        <v>100</v>
      </c>
      <c r="C211" s="23">
        <v>9</v>
      </c>
      <c r="D211" s="23">
        <v>1044</v>
      </c>
      <c r="E211" s="248">
        <v>9396</v>
      </c>
    </row>
    <row r="212" spans="1:5" ht="22.5">
      <c r="A212" s="23" t="s">
        <v>96</v>
      </c>
      <c r="B212" s="23" t="s">
        <v>92</v>
      </c>
      <c r="C212" s="23">
        <v>5</v>
      </c>
      <c r="D212" s="23">
        <v>1432</v>
      </c>
      <c r="E212" s="248">
        <v>7160</v>
      </c>
    </row>
    <row r="213" spans="1:5" ht="22.5">
      <c r="A213" s="23" t="s">
        <v>110</v>
      </c>
      <c r="B213" s="23" t="s">
        <v>107</v>
      </c>
      <c r="C213" s="23">
        <v>35</v>
      </c>
      <c r="D213" s="23">
        <v>1711</v>
      </c>
      <c r="E213" s="248">
        <v>59885</v>
      </c>
    </row>
    <row r="214" spans="1:5" ht="22.5">
      <c r="A214" s="23" t="s">
        <v>96</v>
      </c>
      <c r="B214" s="23" t="s">
        <v>91</v>
      </c>
      <c r="C214" s="23">
        <v>89</v>
      </c>
      <c r="D214" s="23">
        <v>1152</v>
      </c>
      <c r="E214" s="248">
        <v>102528</v>
      </c>
    </row>
    <row r="215" spans="1:5" ht="22.5">
      <c r="A215" s="23" t="s">
        <v>96</v>
      </c>
      <c r="B215" s="23" t="s">
        <v>94</v>
      </c>
      <c r="C215" s="23">
        <v>79</v>
      </c>
      <c r="D215" s="23">
        <v>1995</v>
      </c>
      <c r="E215" s="248">
        <v>157605</v>
      </c>
    </row>
    <row r="216" spans="1:5" ht="22.5">
      <c r="A216" s="23" t="s">
        <v>110</v>
      </c>
      <c r="B216" s="23" t="s">
        <v>94</v>
      </c>
      <c r="C216" s="23">
        <v>58</v>
      </c>
      <c r="D216" s="23">
        <v>1995</v>
      </c>
      <c r="E216" s="248">
        <v>115710</v>
      </c>
    </row>
    <row r="217" spans="1:5" ht="22.5">
      <c r="A217" s="23" t="s">
        <v>104</v>
      </c>
      <c r="B217" s="23" t="s">
        <v>107</v>
      </c>
      <c r="C217" s="23">
        <v>91</v>
      </c>
      <c r="D217" s="23">
        <v>1711</v>
      </c>
      <c r="E217" s="248">
        <v>155701</v>
      </c>
    </row>
    <row r="218" spans="1:5" ht="22.5">
      <c r="A218" s="23" t="s">
        <v>99</v>
      </c>
      <c r="B218" s="23" t="s">
        <v>100</v>
      </c>
      <c r="C218" s="23">
        <v>23</v>
      </c>
      <c r="D218" s="23">
        <v>1044</v>
      </c>
      <c r="E218" s="248">
        <v>24012</v>
      </c>
    </row>
    <row r="219" spans="1:5" ht="22.5">
      <c r="A219" s="23" t="s">
        <v>110</v>
      </c>
      <c r="B219" s="23" t="s">
        <v>100</v>
      </c>
      <c r="C219" s="23">
        <v>59</v>
      </c>
      <c r="D219" s="23">
        <v>1044</v>
      </c>
      <c r="E219" s="248">
        <v>61596</v>
      </c>
    </row>
    <row r="220" spans="1:5" ht="22.5">
      <c r="A220" s="23" t="s">
        <v>109</v>
      </c>
      <c r="B220" s="23" t="s">
        <v>100</v>
      </c>
      <c r="C220" s="23">
        <v>40</v>
      </c>
      <c r="D220" s="23">
        <v>1044</v>
      </c>
      <c r="E220" s="248">
        <v>41760</v>
      </c>
    </row>
    <row r="221" spans="1:5" ht="22.5">
      <c r="A221" s="23" t="s">
        <v>109</v>
      </c>
      <c r="B221" s="23" t="s">
        <v>91</v>
      </c>
      <c r="C221" s="23">
        <v>58</v>
      </c>
      <c r="D221" s="23">
        <v>1152</v>
      </c>
      <c r="E221" s="248">
        <v>66816</v>
      </c>
    </row>
    <row r="222" spans="1:5" ht="22.5">
      <c r="A222" s="23" t="s">
        <v>109</v>
      </c>
      <c r="B222" s="23" t="s">
        <v>91</v>
      </c>
      <c r="C222" s="23">
        <v>54</v>
      </c>
      <c r="D222" s="23">
        <v>1152</v>
      </c>
      <c r="E222" s="248">
        <v>62208</v>
      </c>
    </row>
    <row r="223" spans="1:5" ht="22.5">
      <c r="A223" s="23" t="s">
        <v>90</v>
      </c>
      <c r="B223" s="23" t="s">
        <v>97</v>
      </c>
      <c r="C223" s="23">
        <v>30</v>
      </c>
      <c r="D223" s="23">
        <v>1903</v>
      </c>
      <c r="E223" s="248">
        <v>57090</v>
      </c>
    </row>
    <row r="224" spans="1:5" ht="22.5">
      <c r="A224" s="23" t="s">
        <v>109</v>
      </c>
      <c r="B224" s="23" t="s">
        <v>107</v>
      </c>
      <c r="C224" s="23">
        <v>88</v>
      </c>
      <c r="D224" s="23">
        <v>1711</v>
      </c>
      <c r="E224" s="248">
        <v>150568</v>
      </c>
    </row>
    <row r="225" spans="1:5" ht="22.5">
      <c r="A225" s="23" t="s">
        <v>99</v>
      </c>
      <c r="B225" s="23" t="s">
        <v>105</v>
      </c>
      <c r="C225" s="23">
        <v>16</v>
      </c>
      <c r="D225" s="23">
        <v>1316</v>
      </c>
      <c r="E225" s="248">
        <v>21056</v>
      </c>
    </row>
    <row r="226" spans="1:5" ht="22.5">
      <c r="A226" s="23" t="s">
        <v>96</v>
      </c>
      <c r="B226" s="23" t="s">
        <v>105</v>
      </c>
      <c r="C226" s="23">
        <v>80</v>
      </c>
      <c r="D226" s="23">
        <v>1316</v>
      </c>
      <c r="E226" s="248">
        <v>105280</v>
      </c>
    </row>
    <row r="227" spans="1:5" ht="22.5">
      <c r="A227" s="23" t="s">
        <v>104</v>
      </c>
      <c r="B227" s="23" t="s">
        <v>100</v>
      </c>
      <c r="C227" s="23">
        <v>98</v>
      </c>
      <c r="D227" s="23">
        <v>1044</v>
      </c>
      <c r="E227" s="248">
        <v>102312</v>
      </c>
    </row>
    <row r="228" spans="1:5" ht="22.5">
      <c r="A228" s="23" t="s">
        <v>104</v>
      </c>
      <c r="B228" s="23" t="s">
        <v>92</v>
      </c>
      <c r="C228" s="23">
        <v>52</v>
      </c>
      <c r="D228" s="23">
        <v>1432</v>
      </c>
      <c r="E228" s="248">
        <v>74464</v>
      </c>
    </row>
    <row r="229" spans="1:5" ht="22.5">
      <c r="A229" s="23" t="s">
        <v>109</v>
      </c>
      <c r="B229" s="23" t="s">
        <v>107</v>
      </c>
      <c r="C229" s="23">
        <v>58</v>
      </c>
      <c r="D229" s="23">
        <v>1711</v>
      </c>
      <c r="E229" s="248">
        <v>99238</v>
      </c>
    </row>
    <row r="230" spans="1:5" ht="22.5">
      <c r="A230" s="23" t="s">
        <v>90</v>
      </c>
      <c r="B230" s="23" t="s">
        <v>94</v>
      </c>
      <c r="C230" s="23">
        <v>69</v>
      </c>
      <c r="D230" s="23">
        <v>1995</v>
      </c>
      <c r="E230" s="248">
        <v>137655</v>
      </c>
    </row>
    <row r="231" spans="1:5" ht="22.5">
      <c r="A231" s="23" t="s">
        <v>99</v>
      </c>
      <c r="B231" s="23" t="s">
        <v>105</v>
      </c>
      <c r="C231" s="23">
        <v>55</v>
      </c>
      <c r="D231" s="23">
        <v>1316</v>
      </c>
      <c r="E231" s="248">
        <v>72380</v>
      </c>
    </row>
    <row r="232" spans="1:5" ht="22.5">
      <c r="A232" s="23" t="s">
        <v>90</v>
      </c>
      <c r="B232" s="23" t="s">
        <v>92</v>
      </c>
      <c r="C232" s="23">
        <v>89</v>
      </c>
      <c r="D232" s="23">
        <v>1432</v>
      </c>
      <c r="E232" s="248">
        <v>127448</v>
      </c>
    </row>
    <row r="233" spans="1:5" ht="22.5">
      <c r="A233" s="23" t="s">
        <v>109</v>
      </c>
      <c r="B233" s="23" t="s">
        <v>100</v>
      </c>
      <c r="C233" s="23">
        <v>33</v>
      </c>
      <c r="D233" s="23">
        <v>1044</v>
      </c>
      <c r="E233" s="248">
        <v>34452</v>
      </c>
    </row>
    <row r="234" spans="1:5" ht="22.5">
      <c r="A234" s="23" t="s">
        <v>90</v>
      </c>
      <c r="B234" s="23" t="s">
        <v>91</v>
      </c>
      <c r="C234" s="23">
        <v>44</v>
      </c>
      <c r="D234" s="23">
        <v>1152</v>
      </c>
      <c r="E234" s="248">
        <v>50688</v>
      </c>
    </row>
    <row r="235" spans="1:5" ht="22.5">
      <c r="A235" s="23" t="s">
        <v>96</v>
      </c>
      <c r="B235" s="23" t="s">
        <v>105</v>
      </c>
      <c r="C235" s="23">
        <v>86</v>
      </c>
      <c r="D235" s="23">
        <v>1316</v>
      </c>
      <c r="E235" s="248">
        <v>113176</v>
      </c>
    </row>
    <row r="236" spans="1:5" ht="22.5">
      <c r="A236" s="23" t="s">
        <v>104</v>
      </c>
      <c r="B236" s="23" t="s">
        <v>107</v>
      </c>
      <c r="C236" s="23">
        <v>12</v>
      </c>
      <c r="D236" s="23">
        <v>1711</v>
      </c>
      <c r="E236" s="248">
        <v>20532</v>
      </c>
    </row>
    <row r="237" spans="1:5" ht="22.5">
      <c r="A237" s="23" t="s">
        <v>90</v>
      </c>
      <c r="B237" s="23" t="s">
        <v>91</v>
      </c>
      <c r="C237" s="23">
        <v>36</v>
      </c>
      <c r="D237" s="23">
        <v>1152</v>
      </c>
      <c r="E237" s="248">
        <v>41472</v>
      </c>
    </row>
    <row r="238" spans="1:5" ht="22.5">
      <c r="A238" s="23" t="s">
        <v>90</v>
      </c>
      <c r="B238" s="23" t="s">
        <v>107</v>
      </c>
      <c r="C238" s="23">
        <v>24</v>
      </c>
      <c r="D238" s="23">
        <v>1711</v>
      </c>
      <c r="E238" s="248">
        <v>41064</v>
      </c>
    </row>
    <row r="239" spans="1:5" ht="22.5">
      <c r="A239" s="23" t="s">
        <v>90</v>
      </c>
      <c r="B239" s="23" t="s">
        <v>92</v>
      </c>
      <c r="C239" s="23">
        <v>50</v>
      </c>
      <c r="D239" s="23">
        <v>1432</v>
      </c>
      <c r="E239" s="248">
        <v>71600</v>
      </c>
    </row>
    <row r="240" spans="1:5" ht="22.5">
      <c r="A240" s="23" t="s">
        <v>99</v>
      </c>
      <c r="B240" s="23" t="s">
        <v>107</v>
      </c>
      <c r="C240" s="23">
        <v>35</v>
      </c>
      <c r="D240" s="23">
        <v>1711</v>
      </c>
      <c r="E240" s="248">
        <v>59885</v>
      </c>
    </row>
    <row r="241" spans="1:5" ht="22.5">
      <c r="A241" s="23" t="s">
        <v>90</v>
      </c>
      <c r="B241" s="23" t="s">
        <v>91</v>
      </c>
      <c r="C241" s="23">
        <v>74</v>
      </c>
      <c r="D241" s="23">
        <v>1152</v>
      </c>
      <c r="E241" s="248">
        <v>85248</v>
      </c>
    </row>
    <row r="242" spans="1:5" ht="22.5">
      <c r="A242" s="23" t="s">
        <v>99</v>
      </c>
      <c r="B242" s="23" t="s">
        <v>92</v>
      </c>
      <c r="C242" s="23">
        <v>7</v>
      </c>
      <c r="D242" s="23">
        <v>1432</v>
      </c>
      <c r="E242" s="248">
        <v>10024</v>
      </c>
    </row>
    <row r="243" spans="1:5" ht="22.5">
      <c r="A243" s="23" t="s">
        <v>99</v>
      </c>
      <c r="B243" s="23" t="s">
        <v>107</v>
      </c>
      <c r="C243" s="23">
        <v>87</v>
      </c>
      <c r="D243" s="23">
        <v>1711</v>
      </c>
      <c r="E243" s="248">
        <v>148857</v>
      </c>
    </row>
    <row r="244" spans="1:5" ht="22.5">
      <c r="A244" s="23" t="s">
        <v>99</v>
      </c>
      <c r="B244" s="23" t="s">
        <v>92</v>
      </c>
      <c r="C244" s="23">
        <v>96</v>
      </c>
      <c r="D244" s="23">
        <v>1432</v>
      </c>
      <c r="E244" s="248">
        <v>137472</v>
      </c>
    </row>
    <row r="245" spans="1:5" ht="22.5">
      <c r="A245" s="23" t="s">
        <v>96</v>
      </c>
      <c r="B245" s="23" t="s">
        <v>97</v>
      </c>
      <c r="C245" s="23">
        <v>14</v>
      </c>
      <c r="D245" s="23">
        <v>1903</v>
      </c>
      <c r="E245" s="248">
        <v>26642</v>
      </c>
    </row>
    <row r="246" spans="1:5" ht="22.5">
      <c r="A246" s="23" t="s">
        <v>90</v>
      </c>
      <c r="B246" s="23" t="s">
        <v>91</v>
      </c>
      <c r="C246" s="23">
        <v>54</v>
      </c>
      <c r="D246" s="23">
        <v>1152</v>
      </c>
      <c r="E246" s="248">
        <v>62208</v>
      </c>
    </row>
    <row r="247" spans="1:5" ht="22.5">
      <c r="A247" s="23" t="s">
        <v>90</v>
      </c>
      <c r="B247" s="23" t="s">
        <v>97</v>
      </c>
      <c r="C247" s="23">
        <v>77</v>
      </c>
      <c r="D247" s="23">
        <v>1903</v>
      </c>
      <c r="E247" s="248">
        <v>146531</v>
      </c>
    </row>
    <row r="248" spans="1:5" ht="22.5">
      <c r="A248" s="23" t="s">
        <v>99</v>
      </c>
      <c r="B248" s="23" t="s">
        <v>100</v>
      </c>
      <c r="C248" s="23">
        <v>74</v>
      </c>
      <c r="D248" s="23">
        <v>1044</v>
      </c>
      <c r="E248" s="248">
        <v>77256</v>
      </c>
    </row>
    <row r="249" spans="1:5" ht="22.5">
      <c r="A249" s="23" t="s">
        <v>96</v>
      </c>
      <c r="B249" s="23" t="s">
        <v>91</v>
      </c>
      <c r="C249" s="23">
        <v>93</v>
      </c>
      <c r="D249" s="23">
        <v>1152</v>
      </c>
      <c r="E249" s="248">
        <v>107136</v>
      </c>
    </row>
    <row r="250" spans="1:5" ht="22.5">
      <c r="A250" s="23" t="s">
        <v>90</v>
      </c>
      <c r="B250" s="23" t="s">
        <v>92</v>
      </c>
      <c r="C250" s="23">
        <v>60</v>
      </c>
      <c r="D250" s="23">
        <v>1432</v>
      </c>
      <c r="E250" s="248">
        <v>85920</v>
      </c>
    </row>
    <row r="251" spans="1:5" ht="22.5">
      <c r="A251" s="23" t="s">
        <v>104</v>
      </c>
      <c r="B251" s="23" t="s">
        <v>100</v>
      </c>
      <c r="C251" s="23">
        <v>34</v>
      </c>
      <c r="D251" s="23">
        <v>1044</v>
      </c>
      <c r="E251" s="248">
        <v>35496</v>
      </c>
    </row>
    <row r="252" spans="1:5" ht="22.5">
      <c r="A252" s="23" t="s">
        <v>90</v>
      </c>
      <c r="B252" s="23" t="s">
        <v>94</v>
      </c>
      <c r="C252" s="23">
        <v>16</v>
      </c>
      <c r="D252" s="23">
        <v>1995</v>
      </c>
      <c r="E252" s="248">
        <v>31920</v>
      </c>
    </row>
    <row r="253" spans="1:5" ht="22.5">
      <c r="A253" s="23" t="s">
        <v>96</v>
      </c>
      <c r="B253" s="23" t="s">
        <v>105</v>
      </c>
      <c r="C253" s="23">
        <v>52</v>
      </c>
      <c r="D253" s="23">
        <v>1316</v>
      </c>
      <c r="E253" s="248">
        <v>68432</v>
      </c>
    </row>
    <row r="254" spans="1:5" ht="22.5">
      <c r="A254" s="23" t="s">
        <v>110</v>
      </c>
      <c r="B254" s="23" t="s">
        <v>105</v>
      </c>
      <c r="C254" s="23">
        <v>48</v>
      </c>
      <c r="D254" s="23">
        <v>1316</v>
      </c>
      <c r="E254" s="248">
        <v>63168</v>
      </c>
    </row>
    <row r="255" spans="1:5" ht="22.5">
      <c r="A255" s="23" t="s">
        <v>109</v>
      </c>
      <c r="B255" s="23" t="s">
        <v>107</v>
      </c>
      <c r="C255" s="23">
        <v>73</v>
      </c>
      <c r="D255" s="23">
        <v>1711</v>
      </c>
      <c r="E255" s="248">
        <v>124903</v>
      </c>
    </row>
    <row r="256" spans="1:5" ht="22.5">
      <c r="A256" s="23" t="s">
        <v>96</v>
      </c>
      <c r="B256" s="23" t="s">
        <v>97</v>
      </c>
      <c r="C256" s="23">
        <v>10</v>
      </c>
      <c r="D256" s="23">
        <v>1903</v>
      </c>
      <c r="E256" s="248">
        <v>19030</v>
      </c>
    </row>
    <row r="257" spans="1:5" ht="22.5">
      <c r="A257" s="23" t="s">
        <v>90</v>
      </c>
      <c r="B257" s="23" t="s">
        <v>92</v>
      </c>
      <c r="C257" s="23">
        <v>79</v>
      </c>
      <c r="D257" s="23">
        <v>1432</v>
      </c>
      <c r="E257" s="248">
        <v>113128</v>
      </c>
    </row>
    <row r="258" spans="1:5" ht="22.5">
      <c r="A258" s="23" t="s">
        <v>96</v>
      </c>
      <c r="B258" s="23" t="s">
        <v>107</v>
      </c>
      <c r="C258" s="23">
        <v>100</v>
      </c>
      <c r="D258" s="23">
        <v>1711</v>
      </c>
      <c r="E258" s="248">
        <v>171100</v>
      </c>
    </row>
    <row r="259" spans="1:5" ht="22.5">
      <c r="A259" s="23" t="s">
        <v>104</v>
      </c>
      <c r="B259" s="23" t="s">
        <v>107</v>
      </c>
      <c r="C259" s="23">
        <v>74</v>
      </c>
      <c r="D259" s="23">
        <v>1711</v>
      </c>
      <c r="E259" s="248">
        <v>126614</v>
      </c>
    </row>
    <row r="260" spans="1:5" ht="22.5">
      <c r="A260" s="23" t="s">
        <v>96</v>
      </c>
      <c r="B260" s="23" t="s">
        <v>91</v>
      </c>
      <c r="C260" s="23">
        <v>3</v>
      </c>
      <c r="D260" s="23">
        <v>1152</v>
      </c>
      <c r="E260" s="248">
        <v>3456</v>
      </c>
    </row>
    <row r="261" spans="1:5" ht="22.5">
      <c r="A261" s="23" t="s">
        <v>104</v>
      </c>
      <c r="B261" s="23" t="s">
        <v>107</v>
      </c>
      <c r="C261" s="23">
        <v>28</v>
      </c>
      <c r="D261" s="23">
        <v>1711</v>
      </c>
      <c r="E261" s="248">
        <v>47908</v>
      </c>
    </row>
    <row r="262" spans="1:5" ht="22.5">
      <c r="A262" s="23" t="s">
        <v>110</v>
      </c>
      <c r="B262" s="23" t="s">
        <v>105</v>
      </c>
      <c r="C262" s="23">
        <v>84</v>
      </c>
      <c r="D262" s="23">
        <v>1316</v>
      </c>
      <c r="E262" s="248">
        <v>110544</v>
      </c>
    </row>
    <row r="263" spans="1:5" ht="22.5">
      <c r="A263" s="23" t="s">
        <v>104</v>
      </c>
      <c r="B263" s="23" t="s">
        <v>100</v>
      </c>
      <c r="C263" s="23">
        <v>43</v>
      </c>
      <c r="D263" s="23">
        <v>1044</v>
      </c>
      <c r="E263" s="248">
        <v>44892</v>
      </c>
    </row>
    <row r="264" spans="1:5" ht="22.5">
      <c r="A264" s="23" t="s">
        <v>99</v>
      </c>
      <c r="B264" s="23" t="s">
        <v>105</v>
      </c>
      <c r="C264" s="23">
        <v>45</v>
      </c>
      <c r="D264" s="23">
        <v>1316</v>
      </c>
      <c r="E264" s="248">
        <v>59220</v>
      </c>
    </row>
    <row r="265" spans="1:5" ht="22.5">
      <c r="A265" s="23" t="s">
        <v>109</v>
      </c>
      <c r="B265" s="23" t="s">
        <v>105</v>
      </c>
      <c r="C265" s="23">
        <v>99</v>
      </c>
      <c r="D265" s="23">
        <v>1316</v>
      </c>
      <c r="E265" s="248">
        <v>130284</v>
      </c>
    </row>
    <row r="266" spans="1:5" ht="22.5">
      <c r="A266" s="23" t="s">
        <v>109</v>
      </c>
      <c r="B266" s="23" t="s">
        <v>100</v>
      </c>
      <c r="C266" s="23">
        <v>35</v>
      </c>
      <c r="D266" s="23">
        <v>1044</v>
      </c>
      <c r="E266" s="248">
        <v>36540</v>
      </c>
    </row>
    <row r="267" spans="1:5" ht="22.5">
      <c r="A267" s="23" t="s">
        <v>104</v>
      </c>
      <c r="B267" s="23" t="s">
        <v>107</v>
      </c>
      <c r="C267" s="23">
        <v>27</v>
      </c>
      <c r="D267" s="23">
        <v>1711</v>
      </c>
      <c r="E267" s="248">
        <v>46197</v>
      </c>
    </row>
    <row r="268" spans="1:5" ht="22.5">
      <c r="A268" s="23" t="s">
        <v>104</v>
      </c>
      <c r="B268" s="23" t="s">
        <v>92</v>
      </c>
      <c r="C268" s="23">
        <v>57</v>
      </c>
      <c r="D268" s="23">
        <v>1432</v>
      </c>
      <c r="E268" s="248">
        <v>81624</v>
      </c>
    </row>
    <row r="269" spans="1:5" ht="22.5">
      <c r="A269" s="23" t="s">
        <v>96</v>
      </c>
      <c r="B269" s="23" t="s">
        <v>97</v>
      </c>
      <c r="C269" s="23">
        <v>60</v>
      </c>
      <c r="D269" s="23">
        <v>1903</v>
      </c>
      <c r="E269" s="248">
        <v>114180</v>
      </c>
    </row>
    <row r="270" spans="1:5" ht="22.5">
      <c r="A270" s="23" t="s">
        <v>90</v>
      </c>
      <c r="B270" s="23" t="s">
        <v>94</v>
      </c>
      <c r="C270" s="23">
        <v>93</v>
      </c>
      <c r="D270" s="23">
        <v>1995</v>
      </c>
      <c r="E270" s="248">
        <v>185535</v>
      </c>
    </row>
    <row r="271" spans="1:5" ht="22.5">
      <c r="A271" s="23" t="s">
        <v>99</v>
      </c>
      <c r="B271" s="23" t="s">
        <v>105</v>
      </c>
      <c r="C271" s="23">
        <v>51</v>
      </c>
      <c r="D271" s="23">
        <v>1316</v>
      </c>
      <c r="E271" s="248">
        <v>67116</v>
      </c>
    </row>
    <row r="272" spans="1:5" ht="22.5">
      <c r="A272" s="23" t="s">
        <v>109</v>
      </c>
      <c r="B272" s="23" t="s">
        <v>91</v>
      </c>
      <c r="C272" s="23">
        <v>27</v>
      </c>
      <c r="D272" s="23">
        <v>1152</v>
      </c>
      <c r="E272" s="248">
        <v>31104</v>
      </c>
    </row>
    <row r="273" spans="1:5" ht="22.5">
      <c r="A273" s="23" t="s">
        <v>99</v>
      </c>
      <c r="B273" s="23" t="s">
        <v>105</v>
      </c>
      <c r="C273" s="23">
        <v>18</v>
      </c>
      <c r="D273" s="23">
        <v>1316</v>
      </c>
      <c r="E273" s="248">
        <v>23688</v>
      </c>
    </row>
    <row r="274" spans="1:5" ht="22.5">
      <c r="A274" s="23" t="s">
        <v>110</v>
      </c>
      <c r="B274" s="23" t="s">
        <v>100</v>
      </c>
      <c r="C274" s="23">
        <v>64</v>
      </c>
      <c r="D274" s="23">
        <v>1044</v>
      </c>
      <c r="E274" s="248">
        <v>66816</v>
      </c>
    </row>
    <row r="275" spans="1:5" ht="22.5">
      <c r="A275" s="23" t="s">
        <v>110</v>
      </c>
      <c r="B275" s="23" t="s">
        <v>91</v>
      </c>
      <c r="C275" s="23">
        <v>83</v>
      </c>
      <c r="D275" s="23">
        <v>1152</v>
      </c>
      <c r="E275" s="248">
        <v>95616</v>
      </c>
    </row>
    <row r="276" spans="1:5" ht="22.5">
      <c r="A276" s="23" t="s">
        <v>96</v>
      </c>
      <c r="B276" s="23" t="s">
        <v>94</v>
      </c>
      <c r="C276" s="23">
        <v>4</v>
      </c>
      <c r="D276" s="23">
        <v>1995</v>
      </c>
      <c r="E276" s="248">
        <v>7980</v>
      </c>
    </row>
    <row r="277" spans="1:5" ht="22.5">
      <c r="A277" s="23" t="s">
        <v>99</v>
      </c>
      <c r="B277" s="23" t="s">
        <v>105</v>
      </c>
      <c r="C277" s="23">
        <v>24</v>
      </c>
      <c r="D277" s="23">
        <v>1316</v>
      </c>
      <c r="E277" s="248">
        <v>31584</v>
      </c>
    </row>
    <row r="278" spans="1:5" ht="22.5">
      <c r="A278" s="23" t="s">
        <v>104</v>
      </c>
      <c r="B278" s="23" t="s">
        <v>105</v>
      </c>
      <c r="C278" s="23">
        <v>17</v>
      </c>
      <c r="D278" s="23">
        <v>1316</v>
      </c>
      <c r="E278" s="248">
        <v>22372</v>
      </c>
    </row>
    <row r="279" spans="1:5" ht="22.5">
      <c r="A279" s="23" t="s">
        <v>99</v>
      </c>
      <c r="B279" s="23" t="s">
        <v>107</v>
      </c>
      <c r="C279" s="23">
        <v>49</v>
      </c>
      <c r="D279" s="23">
        <v>1711</v>
      </c>
      <c r="E279" s="248">
        <v>83839</v>
      </c>
    </row>
    <row r="280" spans="1:5" ht="22.5">
      <c r="A280" s="23" t="s">
        <v>104</v>
      </c>
      <c r="B280" s="23" t="s">
        <v>92</v>
      </c>
      <c r="C280" s="23">
        <v>32</v>
      </c>
      <c r="D280" s="23">
        <v>1432</v>
      </c>
      <c r="E280" s="248">
        <v>45824</v>
      </c>
    </row>
    <row r="281" spans="1:5" ht="22.5">
      <c r="A281" s="23" t="s">
        <v>96</v>
      </c>
      <c r="B281" s="23" t="s">
        <v>91</v>
      </c>
      <c r="C281" s="23">
        <v>52</v>
      </c>
      <c r="D281" s="23">
        <v>1152</v>
      </c>
      <c r="E281" s="248">
        <v>59904</v>
      </c>
    </row>
    <row r="282" spans="1:5" ht="22.5">
      <c r="A282" s="23" t="s">
        <v>99</v>
      </c>
      <c r="B282" s="23" t="s">
        <v>97</v>
      </c>
      <c r="C282" s="23">
        <v>39</v>
      </c>
      <c r="D282" s="23">
        <v>1903</v>
      </c>
      <c r="E282" s="248">
        <v>74217</v>
      </c>
    </row>
    <row r="283" spans="1:5" ht="22.5">
      <c r="A283" s="23" t="s">
        <v>109</v>
      </c>
      <c r="B283" s="23" t="s">
        <v>97</v>
      </c>
      <c r="C283" s="23">
        <v>17</v>
      </c>
      <c r="D283" s="23">
        <v>1903</v>
      </c>
      <c r="E283" s="248">
        <v>32351</v>
      </c>
    </row>
    <row r="284" spans="1:5" ht="22.5">
      <c r="A284" s="23" t="s">
        <v>99</v>
      </c>
      <c r="B284" s="23" t="s">
        <v>94</v>
      </c>
      <c r="C284" s="23">
        <v>83</v>
      </c>
      <c r="D284" s="23">
        <v>1995</v>
      </c>
      <c r="E284" s="248">
        <v>165585</v>
      </c>
    </row>
    <row r="285" spans="1:5" ht="22.5">
      <c r="A285" s="23" t="s">
        <v>109</v>
      </c>
      <c r="B285" s="23" t="s">
        <v>105</v>
      </c>
      <c r="C285" s="23">
        <v>22</v>
      </c>
      <c r="D285" s="23">
        <v>1316</v>
      </c>
      <c r="E285" s="248">
        <v>28952</v>
      </c>
    </row>
    <row r="286" spans="1:5" ht="22.5">
      <c r="A286" s="23" t="s">
        <v>99</v>
      </c>
      <c r="B286" s="23" t="s">
        <v>107</v>
      </c>
      <c r="C286" s="23">
        <v>96</v>
      </c>
      <c r="D286" s="23">
        <v>1711</v>
      </c>
      <c r="E286" s="248">
        <v>164256</v>
      </c>
    </row>
    <row r="287" spans="1:5" ht="22.5">
      <c r="A287" s="23" t="s">
        <v>99</v>
      </c>
      <c r="B287" s="23" t="s">
        <v>97</v>
      </c>
      <c r="C287" s="23">
        <v>89</v>
      </c>
      <c r="D287" s="23">
        <v>1903</v>
      </c>
      <c r="E287" s="248">
        <v>169367</v>
      </c>
    </row>
    <row r="288" spans="1:5" ht="22.5">
      <c r="A288" s="23" t="s">
        <v>90</v>
      </c>
      <c r="B288" s="23" t="s">
        <v>105</v>
      </c>
      <c r="C288" s="23">
        <v>78</v>
      </c>
      <c r="D288" s="23">
        <v>1316</v>
      </c>
      <c r="E288" s="248">
        <v>102648</v>
      </c>
    </row>
    <row r="289" spans="1:5" ht="22.5">
      <c r="A289" s="23" t="s">
        <v>90</v>
      </c>
      <c r="B289" s="23" t="s">
        <v>100</v>
      </c>
      <c r="C289" s="23">
        <v>29</v>
      </c>
      <c r="D289" s="23">
        <v>1044</v>
      </c>
      <c r="E289" s="248">
        <v>30276</v>
      </c>
    </row>
    <row r="290" spans="1:5" ht="22.5">
      <c r="A290" s="23" t="s">
        <v>109</v>
      </c>
      <c r="B290" s="23" t="s">
        <v>97</v>
      </c>
      <c r="C290" s="23">
        <v>29</v>
      </c>
      <c r="D290" s="23">
        <v>1903</v>
      </c>
      <c r="E290" s="248">
        <v>55187</v>
      </c>
    </row>
    <row r="291" spans="1:5" ht="22.5">
      <c r="A291" s="23" t="s">
        <v>110</v>
      </c>
      <c r="B291" s="23" t="s">
        <v>105</v>
      </c>
      <c r="C291" s="23">
        <v>5</v>
      </c>
      <c r="D291" s="23">
        <v>1316</v>
      </c>
      <c r="E291" s="248">
        <v>6580</v>
      </c>
    </row>
    <row r="292" spans="1:5" ht="22.5">
      <c r="A292" s="23" t="s">
        <v>104</v>
      </c>
      <c r="B292" s="23" t="s">
        <v>107</v>
      </c>
      <c r="C292" s="23">
        <v>29</v>
      </c>
      <c r="D292" s="23">
        <v>1711</v>
      </c>
      <c r="E292" s="248">
        <v>49619</v>
      </c>
    </row>
    <row r="293" spans="1:5" ht="22.5">
      <c r="A293" s="23" t="s">
        <v>99</v>
      </c>
      <c r="B293" s="23" t="s">
        <v>94</v>
      </c>
      <c r="C293" s="23">
        <v>56</v>
      </c>
      <c r="D293" s="23">
        <v>1995</v>
      </c>
      <c r="E293" s="248">
        <v>111720</v>
      </c>
    </row>
    <row r="294" spans="1:5" ht="22.5">
      <c r="A294" s="23" t="s">
        <v>110</v>
      </c>
      <c r="B294" s="23" t="s">
        <v>92</v>
      </c>
      <c r="C294" s="23">
        <v>55</v>
      </c>
      <c r="D294" s="23">
        <v>1432</v>
      </c>
      <c r="E294" s="248">
        <v>78760</v>
      </c>
    </row>
    <row r="295" spans="1:5" ht="22.5">
      <c r="A295" s="23" t="s">
        <v>90</v>
      </c>
      <c r="B295" s="23" t="s">
        <v>97</v>
      </c>
      <c r="C295" s="23">
        <v>91</v>
      </c>
      <c r="D295" s="23">
        <v>1903</v>
      </c>
      <c r="E295" s="248">
        <v>173173</v>
      </c>
    </row>
    <row r="296" spans="1:5" ht="22.5">
      <c r="A296" s="23" t="s">
        <v>99</v>
      </c>
      <c r="B296" s="23" t="s">
        <v>91</v>
      </c>
      <c r="C296" s="23">
        <v>45</v>
      </c>
      <c r="D296" s="23">
        <v>1152</v>
      </c>
      <c r="E296" s="248">
        <v>51840</v>
      </c>
    </row>
    <row r="297" spans="1:5" ht="22.5">
      <c r="A297" s="23" t="s">
        <v>104</v>
      </c>
      <c r="B297" s="23" t="s">
        <v>107</v>
      </c>
      <c r="C297" s="23">
        <v>45</v>
      </c>
      <c r="D297" s="23">
        <v>1711</v>
      </c>
      <c r="E297" s="248">
        <v>76995</v>
      </c>
    </row>
    <row r="298" spans="1:5" ht="22.5">
      <c r="A298" s="23" t="s">
        <v>90</v>
      </c>
      <c r="B298" s="23" t="s">
        <v>97</v>
      </c>
      <c r="C298" s="23">
        <v>84</v>
      </c>
      <c r="D298" s="23">
        <v>1903</v>
      </c>
      <c r="E298" s="248">
        <v>159852</v>
      </c>
    </row>
    <row r="299" spans="1:5" ht="22.5">
      <c r="A299" s="23" t="s">
        <v>96</v>
      </c>
      <c r="B299" s="23" t="s">
        <v>100</v>
      </c>
      <c r="C299" s="23">
        <v>30</v>
      </c>
      <c r="D299" s="23">
        <v>1044</v>
      </c>
      <c r="E299" s="248">
        <v>31320</v>
      </c>
    </row>
    <row r="300" spans="1:5" ht="22.5">
      <c r="A300" s="23" t="s">
        <v>109</v>
      </c>
      <c r="B300" s="23" t="s">
        <v>94</v>
      </c>
      <c r="C300" s="23">
        <v>62</v>
      </c>
      <c r="D300" s="23">
        <v>1995</v>
      </c>
      <c r="E300" s="248">
        <v>123690</v>
      </c>
    </row>
    <row r="301" spans="1:5" ht="22.5">
      <c r="A301" s="23" t="s">
        <v>104</v>
      </c>
      <c r="B301" s="23" t="s">
        <v>97</v>
      </c>
      <c r="C301" s="23">
        <v>59</v>
      </c>
      <c r="D301" s="23">
        <v>1903</v>
      </c>
      <c r="E301" s="248">
        <v>112277</v>
      </c>
    </row>
    <row r="302" spans="1:5" ht="22.5">
      <c r="A302" s="23" t="s">
        <v>104</v>
      </c>
      <c r="B302" s="23" t="s">
        <v>107</v>
      </c>
      <c r="C302" s="23">
        <v>41</v>
      </c>
      <c r="D302" s="23">
        <v>1711</v>
      </c>
      <c r="E302" s="248">
        <v>70151</v>
      </c>
    </row>
    <row r="303" spans="1:5" ht="22.5">
      <c r="A303" s="23" t="s">
        <v>109</v>
      </c>
      <c r="B303" s="23" t="s">
        <v>91</v>
      </c>
      <c r="C303" s="23">
        <v>28</v>
      </c>
      <c r="D303" s="23">
        <v>1152</v>
      </c>
      <c r="E303" s="248">
        <v>32256</v>
      </c>
    </row>
    <row r="304" spans="1:5" ht="22.5">
      <c r="A304" s="23" t="s">
        <v>110</v>
      </c>
      <c r="B304" s="23" t="s">
        <v>94</v>
      </c>
      <c r="C304" s="23">
        <v>80</v>
      </c>
      <c r="D304" s="23">
        <v>1995</v>
      </c>
      <c r="E304" s="248">
        <v>159600</v>
      </c>
    </row>
    <row r="305" spans="1:5" ht="22.5">
      <c r="A305" s="23" t="s">
        <v>90</v>
      </c>
      <c r="B305" s="23" t="s">
        <v>92</v>
      </c>
      <c r="C305" s="23">
        <v>44</v>
      </c>
      <c r="D305" s="23">
        <v>1432</v>
      </c>
      <c r="E305" s="248">
        <v>63008</v>
      </c>
    </row>
    <row r="306" spans="1:5" ht="22.5">
      <c r="A306" s="23" t="s">
        <v>110</v>
      </c>
      <c r="B306" s="23" t="s">
        <v>97</v>
      </c>
      <c r="C306" s="23">
        <v>24</v>
      </c>
      <c r="D306" s="23">
        <v>1903</v>
      </c>
      <c r="E306" s="248">
        <v>45672</v>
      </c>
    </row>
    <row r="307" spans="1:5" ht="22.5">
      <c r="A307" s="23" t="s">
        <v>110</v>
      </c>
      <c r="B307" s="23" t="s">
        <v>94</v>
      </c>
      <c r="C307" s="23">
        <v>42</v>
      </c>
      <c r="D307" s="23">
        <v>1995</v>
      </c>
      <c r="E307" s="248">
        <v>83790</v>
      </c>
    </row>
    <row r="308" spans="1:5" ht="22.5">
      <c r="A308" s="23" t="s">
        <v>109</v>
      </c>
      <c r="B308" s="23" t="s">
        <v>92</v>
      </c>
      <c r="C308" s="23">
        <v>83</v>
      </c>
      <c r="D308" s="23">
        <v>1432</v>
      </c>
      <c r="E308" s="248">
        <v>118856</v>
      </c>
    </row>
    <row r="309" spans="1:5" ht="22.5">
      <c r="A309" s="23" t="s">
        <v>99</v>
      </c>
      <c r="B309" s="23" t="s">
        <v>100</v>
      </c>
      <c r="C309" s="23">
        <v>45</v>
      </c>
      <c r="D309" s="23">
        <v>1044</v>
      </c>
      <c r="E309" s="248">
        <v>46980</v>
      </c>
    </row>
    <row r="310" spans="1:5" ht="22.5">
      <c r="A310" s="23" t="s">
        <v>96</v>
      </c>
      <c r="B310" s="23" t="s">
        <v>97</v>
      </c>
      <c r="C310" s="23">
        <v>61</v>
      </c>
      <c r="D310" s="23">
        <v>1903</v>
      </c>
      <c r="E310" s="248">
        <v>116083</v>
      </c>
    </row>
    <row r="311" spans="1:5" ht="22.5">
      <c r="A311" s="23" t="s">
        <v>99</v>
      </c>
      <c r="B311" s="23" t="s">
        <v>100</v>
      </c>
      <c r="C311" s="23">
        <v>39</v>
      </c>
      <c r="D311" s="23">
        <v>1044</v>
      </c>
      <c r="E311" s="248">
        <v>40716</v>
      </c>
    </row>
    <row r="312" spans="1:5" ht="22.5">
      <c r="A312" s="23" t="s">
        <v>99</v>
      </c>
      <c r="B312" s="23" t="s">
        <v>91</v>
      </c>
      <c r="C312" s="23">
        <v>84</v>
      </c>
      <c r="D312" s="23">
        <v>1152</v>
      </c>
      <c r="E312" s="248">
        <v>96768</v>
      </c>
    </row>
    <row r="313" spans="1:5" ht="22.5">
      <c r="A313" s="23" t="s">
        <v>109</v>
      </c>
      <c r="B313" s="23" t="s">
        <v>100</v>
      </c>
      <c r="C313" s="23">
        <v>71</v>
      </c>
      <c r="D313" s="23">
        <v>1044</v>
      </c>
      <c r="E313" s="248">
        <v>74124</v>
      </c>
    </row>
    <row r="314" spans="1:5" ht="22.5">
      <c r="A314" s="23" t="s">
        <v>109</v>
      </c>
      <c r="B314" s="23" t="s">
        <v>94</v>
      </c>
      <c r="C314" s="23">
        <v>76</v>
      </c>
      <c r="D314" s="23">
        <v>1995</v>
      </c>
      <c r="E314" s="248">
        <v>151620</v>
      </c>
    </row>
    <row r="315" spans="1:5" ht="22.5">
      <c r="A315" s="23" t="s">
        <v>96</v>
      </c>
      <c r="B315" s="23" t="s">
        <v>97</v>
      </c>
      <c r="C315" s="23">
        <v>76</v>
      </c>
      <c r="D315" s="23">
        <v>1903</v>
      </c>
      <c r="E315" s="248">
        <v>144628</v>
      </c>
    </row>
    <row r="316" spans="1:5" ht="22.5">
      <c r="A316" s="23" t="s">
        <v>104</v>
      </c>
      <c r="B316" s="23" t="s">
        <v>107</v>
      </c>
      <c r="C316" s="23">
        <v>23</v>
      </c>
      <c r="D316" s="23">
        <v>1711</v>
      </c>
      <c r="E316" s="248">
        <v>39353</v>
      </c>
    </row>
    <row r="317" spans="1:5" ht="22.5">
      <c r="A317" s="23" t="s">
        <v>109</v>
      </c>
      <c r="B317" s="23" t="s">
        <v>94</v>
      </c>
      <c r="C317" s="23">
        <v>75</v>
      </c>
      <c r="D317" s="23">
        <v>1995</v>
      </c>
      <c r="E317" s="248">
        <v>149625</v>
      </c>
    </row>
    <row r="318" spans="1:5" ht="22.5">
      <c r="A318" s="23" t="s">
        <v>90</v>
      </c>
      <c r="B318" s="23" t="s">
        <v>105</v>
      </c>
      <c r="C318" s="23">
        <v>41</v>
      </c>
      <c r="D318" s="23">
        <v>1316</v>
      </c>
      <c r="E318" s="248">
        <v>53956</v>
      </c>
    </row>
    <row r="319" spans="1:5" ht="22.5">
      <c r="A319" s="23" t="s">
        <v>110</v>
      </c>
      <c r="B319" s="23" t="s">
        <v>94</v>
      </c>
      <c r="C319" s="23">
        <v>99</v>
      </c>
      <c r="D319" s="23">
        <v>1995</v>
      </c>
      <c r="E319" s="248">
        <v>197505</v>
      </c>
    </row>
    <row r="320" spans="1:5" ht="22.5">
      <c r="A320" s="23" t="s">
        <v>96</v>
      </c>
      <c r="B320" s="23" t="s">
        <v>97</v>
      </c>
      <c r="C320" s="23">
        <v>62</v>
      </c>
      <c r="D320" s="23">
        <v>1903</v>
      </c>
      <c r="E320" s="248">
        <v>117986</v>
      </c>
    </row>
    <row r="321" spans="1:5" ht="22.5">
      <c r="A321" s="23" t="s">
        <v>90</v>
      </c>
      <c r="B321" s="23" t="s">
        <v>91</v>
      </c>
      <c r="C321" s="23">
        <v>63</v>
      </c>
      <c r="D321" s="23">
        <v>1152</v>
      </c>
      <c r="E321" s="248">
        <v>72576</v>
      </c>
    </row>
    <row r="322" spans="1:5" ht="22.5">
      <c r="A322" s="23" t="s">
        <v>109</v>
      </c>
      <c r="B322" s="23" t="s">
        <v>92</v>
      </c>
      <c r="C322" s="23">
        <v>4</v>
      </c>
      <c r="D322" s="23">
        <v>1432</v>
      </c>
      <c r="E322" s="248">
        <v>5728</v>
      </c>
    </row>
    <row r="323" spans="1:5" ht="22.5">
      <c r="A323" s="23" t="s">
        <v>90</v>
      </c>
      <c r="B323" s="23" t="s">
        <v>100</v>
      </c>
      <c r="C323" s="23">
        <v>4</v>
      </c>
      <c r="D323" s="23">
        <v>1044</v>
      </c>
      <c r="E323" s="248">
        <v>4176</v>
      </c>
    </row>
    <row r="324" spans="1:5" ht="22.5">
      <c r="A324" s="23" t="s">
        <v>104</v>
      </c>
      <c r="B324" s="23" t="s">
        <v>100</v>
      </c>
      <c r="C324" s="23">
        <v>18</v>
      </c>
      <c r="D324" s="23">
        <v>1044</v>
      </c>
      <c r="E324" s="248">
        <v>18792</v>
      </c>
    </row>
    <row r="325" spans="1:5" ht="22.5">
      <c r="A325" s="23" t="s">
        <v>104</v>
      </c>
      <c r="B325" s="23" t="s">
        <v>105</v>
      </c>
      <c r="C325" s="23">
        <v>49</v>
      </c>
      <c r="D325" s="23">
        <v>1316</v>
      </c>
      <c r="E325" s="248">
        <v>64484</v>
      </c>
    </row>
    <row r="326" spans="1:5" ht="22.5">
      <c r="A326" s="23" t="s">
        <v>104</v>
      </c>
      <c r="B326" s="23" t="s">
        <v>100</v>
      </c>
      <c r="C326" s="23">
        <v>46</v>
      </c>
      <c r="D326" s="23">
        <v>1044</v>
      </c>
      <c r="E326" s="248">
        <v>48024</v>
      </c>
    </row>
    <row r="327" spans="1:5" ht="22.5">
      <c r="A327" s="23" t="s">
        <v>99</v>
      </c>
      <c r="B327" s="23" t="s">
        <v>91</v>
      </c>
      <c r="C327" s="23">
        <v>24</v>
      </c>
      <c r="D327" s="23">
        <v>1152</v>
      </c>
      <c r="E327" s="248">
        <v>27648</v>
      </c>
    </row>
    <row r="328" spans="1:5" ht="22.5">
      <c r="A328" s="23" t="s">
        <v>109</v>
      </c>
      <c r="B328" s="23" t="s">
        <v>105</v>
      </c>
      <c r="C328" s="23">
        <v>35</v>
      </c>
      <c r="D328" s="23">
        <v>1316</v>
      </c>
      <c r="E328" s="248">
        <v>46060</v>
      </c>
    </row>
    <row r="329" spans="1:5" ht="22.5">
      <c r="A329" s="23" t="s">
        <v>96</v>
      </c>
      <c r="B329" s="23" t="s">
        <v>94</v>
      </c>
      <c r="C329" s="23">
        <v>24</v>
      </c>
      <c r="D329" s="23">
        <v>1995</v>
      </c>
      <c r="E329" s="248">
        <v>47880</v>
      </c>
    </row>
    <row r="330" spans="1:5" ht="22.5">
      <c r="A330" s="23" t="s">
        <v>109</v>
      </c>
      <c r="B330" s="23" t="s">
        <v>91</v>
      </c>
      <c r="C330" s="23">
        <v>32</v>
      </c>
      <c r="D330" s="23">
        <v>1152</v>
      </c>
      <c r="E330" s="248">
        <v>36864</v>
      </c>
    </row>
    <row r="331" spans="1:5" ht="22.5">
      <c r="A331" s="23" t="s">
        <v>104</v>
      </c>
      <c r="B331" s="23" t="s">
        <v>97</v>
      </c>
      <c r="C331" s="23">
        <v>39</v>
      </c>
      <c r="D331" s="23">
        <v>1903</v>
      </c>
      <c r="E331" s="248">
        <v>74217</v>
      </c>
    </row>
    <row r="332" spans="1:5" ht="22.5">
      <c r="A332" s="23" t="s">
        <v>109</v>
      </c>
      <c r="B332" s="23" t="s">
        <v>97</v>
      </c>
      <c r="C332" s="23">
        <v>9</v>
      </c>
      <c r="D332" s="23">
        <v>1903</v>
      </c>
      <c r="E332" s="248">
        <v>17127</v>
      </c>
    </row>
    <row r="333" spans="1:5" ht="22.5">
      <c r="A333" s="23" t="s">
        <v>96</v>
      </c>
      <c r="B333" s="23" t="s">
        <v>107</v>
      </c>
      <c r="C333" s="23">
        <v>14</v>
      </c>
      <c r="D333" s="23">
        <v>1711</v>
      </c>
      <c r="E333" s="248">
        <v>23954</v>
      </c>
    </row>
    <row r="334" spans="1:5" ht="22.5">
      <c r="A334" s="23" t="s">
        <v>90</v>
      </c>
      <c r="B334" s="23" t="s">
        <v>94</v>
      </c>
      <c r="C334" s="23">
        <v>49</v>
      </c>
      <c r="D334" s="23">
        <v>1995</v>
      </c>
      <c r="E334" s="248">
        <v>97755</v>
      </c>
    </row>
    <row r="335" spans="1:5" ht="22.5">
      <c r="A335" s="23" t="s">
        <v>104</v>
      </c>
      <c r="B335" s="23" t="s">
        <v>107</v>
      </c>
      <c r="C335" s="23">
        <v>9</v>
      </c>
      <c r="D335" s="23">
        <v>1711</v>
      </c>
      <c r="E335" s="248">
        <v>15399</v>
      </c>
    </row>
    <row r="336" spans="1:5" ht="22.5">
      <c r="A336" s="23" t="s">
        <v>90</v>
      </c>
      <c r="B336" s="23" t="s">
        <v>107</v>
      </c>
      <c r="C336" s="23">
        <v>72</v>
      </c>
      <c r="D336" s="23">
        <v>1711</v>
      </c>
      <c r="E336" s="248">
        <v>123192</v>
      </c>
    </row>
    <row r="337" spans="1:5" ht="22.5">
      <c r="A337" s="23" t="s">
        <v>90</v>
      </c>
      <c r="B337" s="23" t="s">
        <v>91</v>
      </c>
      <c r="C337" s="23">
        <v>79</v>
      </c>
      <c r="D337" s="23">
        <v>1152</v>
      </c>
      <c r="E337" s="248">
        <v>91008</v>
      </c>
    </row>
    <row r="338" spans="1:5" ht="22.5">
      <c r="A338" s="23" t="s">
        <v>110</v>
      </c>
      <c r="B338" s="23" t="s">
        <v>107</v>
      </c>
      <c r="C338" s="23">
        <v>22</v>
      </c>
      <c r="D338" s="23">
        <v>1711</v>
      </c>
      <c r="E338" s="248">
        <v>37642</v>
      </c>
    </row>
    <row r="339" spans="1:5" ht="22.5">
      <c r="A339" s="23" t="s">
        <v>90</v>
      </c>
      <c r="B339" s="23" t="s">
        <v>97</v>
      </c>
      <c r="C339" s="23">
        <v>56</v>
      </c>
      <c r="D339" s="23">
        <v>1903</v>
      </c>
      <c r="E339" s="248">
        <v>106568</v>
      </c>
    </row>
    <row r="340" spans="1:5" ht="22.5">
      <c r="A340" s="23" t="s">
        <v>104</v>
      </c>
      <c r="B340" s="23" t="s">
        <v>94</v>
      </c>
      <c r="C340" s="23">
        <v>93</v>
      </c>
      <c r="D340" s="23">
        <v>1995</v>
      </c>
      <c r="E340" s="248">
        <v>185535</v>
      </c>
    </row>
    <row r="341" spans="1:5" ht="22.5">
      <c r="A341" s="23" t="s">
        <v>104</v>
      </c>
      <c r="B341" s="23" t="s">
        <v>92</v>
      </c>
      <c r="C341" s="23">
        <v>26</v>
      </c>
      <c r="D341" s="23">
        <v>1432</v>
      </c>
      <c r="E341" s="248">
        <v>37232</v>
      </c>
    </row>
    <row r="342" spans="1:5" ht="22.5">
      <c r="A342" s="23" t="s">
        <v>90</v>
      </c>
      <c r="B342" s="23" t="s">
        <v>91</v>
      </c>
      <c r="C342" s="23">
        <v>67</v>
      </c>
      <c r="D342" s="23">
        <v>1152</v>
      </c>
      <c r="E342" s="248">
        <v>77184</v>
      </c>
    </row>
    <row r="343" spans="1:5" ht="22.5">
      <c r="A343" s="23" t="s">
        <v>104</v>
      </c>
      <c r="B343" s="23" t="s">
        <v>92</v>
      </c>
      <c r="C343" s="23">
        <v>98</v>
      </c>
      <c r="D343" s="23">
        <v>1432</v>
      </c>
      <c r="E343" s="248">
        <v>140336</v>
      </c>
    </row>
    <row r="344" spans="1:5" ht="22.5">
      <c r="A344" s="23" t="s">
        <v>104</v>
      </c>
      <c r="B344" s="23" t="s">
        <v>100</v>
      </c>
      <c r="C344" s="23">
        <v>59</v>
      </c>
      <c r="D344" s="23">
        <v>1044</v>
      </c>
      <c r="E344" s="248">
        <v>61596</v>
      </c>
    </row>
    <row r="345" spans="1:5" ht="22.5">
      <c r="A345" s="23" t="s">
        <v>90</v>
      </c>
      <c r="B345" s="23" t="s">
        <v>91</v>
      </c>
      <c r="C345" s="23">
        <v>5</v>
      </c>
      <c r="D345" s="23">
        <v>1152</v>
      </c>
      <c r="E345" s="248">
        <v>5760</v>
      </c>
    </row>
    <row r="346" spans="1:5" ht="22.5">
      <c r="A346" s="23" t="s">
        <v>110</v>
      </c>
      <c r="B346" s="23" t="s">
        <v>94</v>
      </c>
      <c r="C346" s="23">
        <v>61</v>
      </c>
      <c r="D346" s="23">
        <v>1995</v>
      </c>
      <c r="E346" s="248">
        <v>121695</v>
      </c>
    </row>
    <row r="347" spans="1:5" ht="22.5">
      <c r="A347" s="23" t="s">
        <v>109</v>
      </c>
      <c r="B347" s="23" t="s">
        <v>92</v>
      </c>
      <c r="C347" s="23">
        <v>84</v>
      </c>
      <c r="D347" s="23">
        <v>1432</v>
      </c>
      <c r="E347" s="248">
        <v>120288</v>
      </c>
    </row>
    <row r="348" spans="1:5" ht="22.5">
      <c r="A348" s="23" t="s">
        <v>99</v>
      </c>
      <c r="B348" s="23" t="s">
        <v>91</v>
      </c>
      <c r="C348" s="23">
        <v>88</v>
      </c>
      <c r="D348" s="23">
        <v>1152</v>
      </c>
      <c r="E348" s="248">
        <v>101376</v>
      </c>
    </row>
    <row r="349" spans="1:5" ht="22.5">
      <c r="A349" s="23" t="s">
        <v>90</v>
      </c>
      <c r="B349" s="23" t="s">
        <v>97</v>
      </c>
      <c r="C349" s="23">
        <v>67</v>
      </c>
      <c r="D349" s="23">
        <v>1903</v>
      </c>
      <c r="E349" s="248">
        <v>127501</v>
      </c>
    </row>
    <row r="350" spans="1:5" ht="22.5">
      <c r="A350" s="23" t="s">
        <v>96</v>
      </c>
      <c r="B350" s="23" t="s">
        <v>107</v>
      </c>
      <c r="C350" s="23">
        <v>55</v>
      </c>
      <c r="D350" s="23">
        <v>1711</v>
      </c>
      <c r="E350" s="248">
        <v>94105</v>
      </c>
    </row>
    <row r="351" spans="1:5" ht="22.5">
      <c r="A351" s="23" t="s">
        <v>110</v>
      </c>
      <c r="B351" s="23" t="s">
        <v>105</v>
      </c>
      <c r="C351" s="23">
        <v>39</v>
      </c>
      <c r="D351" s="23">
        <v>1316</v>
      </c>
      <c r="E351" s="248">
        <v>51324</v>
      </c>
    </row>
    <row r="352" spans="1:5" ht="22.5">
      <c r="A352" s="23" t="s">
        <v>99</v>
      </c>
      <c r="B352" s="23" t="s">
        <v>105</v>
      </c>
      <c r="C352" s="23">
        <v>97</v>
      </c>
      <c r="D352" s="23">
        <v>1316</v>
      </c>
      <c r="E352" s="248">
        <v>127652</v>
      </c>
    </row>
    <row r="353" spans="1:5" ht="22.5">
      <c r="A353" s="23" t="s">
        <v>104</v>
      </c>
      <c r="B353" s="23" t="s">
        <v>94</v>
      </c>
      <c r="C353" s="23">
        <v>16</v>
      </c>
      <c r="D353" s="23">
        <v>1995</v>
      </c>
      <c r="E353" s="248">
        <v>31920</v>
      </c>
    </row>
    <row r="354" spans="1:5" ht="22.5">
      <c r="A354" s="23" t="s">
        <v>109</v>
      </c>
      <c r="B354" s="23" t="s">
        <v>105</v>
      </c>
      <c r="C354" s="23">
        <v>52</v>
      </c>
      <c r="D354" s="23">
        <v>1316</v>
      </c>
      <c r="E354" s="248">
        <v>68432</v>
      </c>
    </row>
    <row r="355" spans="1:5" ht="22.5">
      <c r="A355" s="23" t="s">
        <v>90</v>
      </c>
      <c r="B355" s="23" t="s">
        <v>92</v>
      </c>
      <c r="C355" s="23">
        <v>60</v>
      </c>
      <c r="D355" s="23">
        <v>1432</v>
      </c>
      <c r="E355" s="248">
        <v>85920</v>
      </c>
    </row>
    <row r="356" spans="1:5" ht="22.5">
      <c r="A356" s="23" t="s">
        <v>99</v>
      </c>
      <c r="B356" s="23" t="s">
        <v>105</v>
      </c>
      <c r="C356" s="23">
        <v>9</v>
      </c>
      <c r="D356" s="23">
        <v>1316</v>
      </c>
      <c r="E356" s="248">
        <v>11844</v>
      </c>
    </row>
    <row r="357" spans="1:5" ht="22.5">
      <c r="A357" s="23" t="s">
        <v>90</v>
      </c>
      <c r="B357" s="23" t="s">
        <v>97</v>
      </c>
      <c r="C357" s="23">
        <v>100</v>
      </c>
      <c r="D357" s="23">
        <v>1903</v>
      </c>
      <c r="E357" s="248">
        <v>190300</v>
      </c>
    </row>
    <row r="358" spans="1:5" ht="22.5">
      <c r="A358" s="23" t="s">
        <v>110</v>
      </c>
      <c r="B358" s="23" t="s">
        <v>107</v>
      </c>
      <c r="C358" s="23">
        <v>18</v>
      </c>
      <c r="D358" s="23">
        <v>1711</v>
      </c>
      <c r="E358" s="248">
        <v>30798</v>
      </c>
    </row>
    <row r="359" spans="1:5" ht="22.5">
      <c r="A359" s="23" t="s">
        <v>110</v>
      </c>
      <c r="B359" s="23" t="s">
        <v>100</v>
      </c>
      <c r="C359" s="23">
        <v>16</v>
      </c>
      <c r="D359" s="23">
        <v>1044</v>
      </c>
      <c r="E359" s="248">
        <v>16704</v>
      </c>
    </row>
    <row r="360" spans="1:5" ht="22.5">
      <c r="A360" s="23" t="s">
        <v>109</v>
      </c>
      <c r="B360" s="23" t="s">
        <v>100</v>
      </c>
      <c r="C360" s="23">
        <v>69</v>
      </c>
      <c r="D360" s="23">
        <v>1044</v>
      </c>
      <c r="E360" s="248">
        <v>72036</v>
      </c>
    </row>
    <row r="361" spans="1:5" ht="22.5">
      <c r="A361" s="23" t="s">
        <v>104</v>
      </c>
      <c r="B361" s="23" t="s">
        <v>107</v>
      </c>
      <c r="C361" s="23">
        <v>36</v>
      </c>
      <c r="D361" s="23">
        <v>1711</v>
      </c>
      <c r="E361" s="248">
        <v>61596</v>
      </c>
    </row>
    <row r="362" spans="1:5" ht="22.5">
      <c r="A362" s="23" t="s">
        <v>99</v>
      </c>
      <c r="B362" s="23" t="s">
        <v>97</v>
      </c>
      <c r="C362" s="23">
        <v>59</v>
      </c>
      <c r="D362" s="23">
        <v>1903</v>
      </c>
      <c r="E362" s="248">
        <v>112277</v>
      </c>
    </row>
    <row r="363" spans="1:5" ht="22.5">
      <c r="A363" s="23" t="s">
        <v>104</v>
      </c>
      <c r="B363" s="23" t="s">
        <v>91</v>
      </c>
      <c r="C363" s="23">
        <v>93</v>
      </c>
      <c r="D363" s="23">
        <v>1152</v>
      </c>
      <c r="E363" s="248">
        <v>107136</v>
      </c>
    </row>
    <row r="364" spans="1:5" ht="22.5">
      <c r="A364" s="23" t="s">
        <v>109</v>
      </c>
      <c r="B364" s="23" t="s">
        <v>100</v>
      </c>
      <c r="C364" s="23">
        <v>61</v>
      </c>
      <c r="D364" s="23">
        <v>1044</v>
      </c>
      <c r="E364" s="248">
        <v>63684</v>
      </c>
    </row>
    <row r="365" spans="1:5" ht="22.5">
      <c r="A365" s="23" t="s">
        <v>110</v>
      </c>
      <c r="B365" s="23" t="s">
        <v>91</v>
      </c>
      <c r="C365" s="23">
        <v>82</v>
      </c>
      <c r="D365" s="23">
        <v>1152</v>
      </c>
      <c r="E365" s="248">
        <v>94464</v>
      </c>
    </row>
    <row r="366" spans="1:5" ht="22.5">
      <c r="A366" s="23" t="s">
        <v>99</v>
      </c>
      <c r="B366" s="23" t="s">
        <v>92</v>
      </c>
      <c r="C366" s="23">
        <v>53</v>
      </c>
      <c r="D366" s="23">
        <v>1432</v>
      </c>
      <c r="E366" s="248">
        <v>75896</v>
      </c>
    </row>
    <row r="367" spans="1:5" ht="22.5">
      <c r="A367" s="23" t="s">
        <v>110</v>
      </c>
      <c r="B367" s="23" t="s">
        <v>107</v>
      </c>
      <c r="C367" s="23">
        <v>30</v>
      </c>
      <c r="D367" s="23">
        <v>1711</v>
      </c>
      <c r="E367" s="248">
        <v>51330</v>
      </c>
    </row>
    <row r="368" spans="1:5" ht="22.5">
      <c r="A368" s="23" t="s">
        <v>96</v>
      </c>
      <c r="B368" s="23" t="s">
        <v>105</v>
      </c>
      <c r="C368" s="23">
        <v>10</v>
      </c>
      <c r="D368" s="23">
        <v>1316</v>
      </c>
      <c r="E368" s="248">
        <v>13160</v>
      </c>
    </row>
    <row r="369" spans="1:5" ht="22.5">
      <c r="A369" s="23" t="s">
        <v>96</v>
      </c>
      <c r="B369" s="23" t="s">
        <v>100</v>
      </c>
      <c r="C369" s="23">
        <v>95</v>
      </c>
      <c r="D369" s="23">
        <v>1044</v>
      </c>
      <c r="E369" s="248">
        <v>99180</v>
      </c>
    </row>
    <row r="370" spans="1:5" ht="22.5">
      <c r="A370" s="23" t="s">
        <v>90</v>
      </c>
      <c r="B370" s="23" t="s">
        <v>105</v>
      </c>
      <c r="C370" s="23">
        <v>27</v>
      </c>
      <c r="D370" s="23">
        <v>1316</v>
      </c>
      <c r="E370" s="248">
        <v>35532</v>
      </c>
    </row>
    <row r="371" spans="1:5" ht="22.5">
      <c r="A371" s="23" t="s">
        <v>99</v>
      </c>
      <c r="B371" s="23" t="s">
        <v>105</v>
      </c>
      <c r="C371" s="23">
        <v>73</v>
      </c>
      <c r="D371" s="23">
        <v>1316</v>
      </c>
      <c r="E371" s="248">
        <v>96068</v>
      </c>
    </row>
    <row r="372" spans="1:5" ht="22.5">
      <c r="A372" s="23" t="s">
        <v>109</v>
      </c>
      <c r="B372" s="23" t="s">
        <v>92</v>
      </c>
      <c r="C372" s="23">
        <v>81</v>
      </c>
      <c r="D372" s="23">
        <v>1432</v>
      </c>
      <c r="E372" s="248">
        <v>115992</v>
      </c>
    </row>
    <row r="373" spans="1:5" ht="22.5">
      <c r="A373" s="23" t="s">
        <v>109</v>
      </c>
      <c r="B373" s="23" t="s">
        <v>100</v>
      </c>
      <c r="C373" s="23">
        <v>65</v>
      </c>
      <c r="D373" s="23">
        <v>1044</v>
      </c>
      <c r="E373" s="248">
        <v>67860</v>
      </c>
    </row>
    <row r="374" spans="1:5" ht="22.5">
      <c r="A374" s="23" t="s">
        <v>104</v>
      </c>
      <c r="B374" s="23" t="s">
        <v>107</v>
      </c>
      <c r="C374" s="23">
        <v>15</v>
      </c>
      <c r="D374" s="23">
        <v>1711</v>
      </c>
      <c r="E374" s="248">
        <v>25665</v>
      </c>
    </row>
    <row r="375" spans="1:5" ht="22.5">
      <c r="A375" s="23" t="s">
        <v>96</v>
      </c>
      <c r="B375" s="23" t="s">
        <v>105</v>
      </c>
      <c r="C375" s="23">
        <v>41</v>
      </c>
      <c r="D375" s="23">
        <v>1316</v>
      </c>
      <c r="E375" s="248">
        <v>53956</v>
      </c>
    </row>
    <row r="376" spans="1:5" ht="22.5">
      <c r="A376" s="23" t="s">
        <v>90</v>
      </c>
      <c r="B376" s="23" t="s">
        <v>105</v>
      </c>
      <c r="C376" s="23">
        <v>15</v>
      </c>
      <c r="D376" s="23">
        <v>1316</v>
      </c>
      <c r="E376" s="248">
        <v>19740</v>
      </c>
    </row>
    <row r="377" spans="1:5" ht="22.5">
      <c r="A377" s="23" t="s">
        <v>110</v>
      </c>
      <c r="B377" s="23" t="s">
        <v>91</v>
      </c>
      <c r="C377" s="23">
        <v>10</v>
      </c>
      <c r="D377" s="23">
        <v>1152</v>
      </c>
      <c r="E377" s="248">
        <v>11520</v>
      </c>
    </row>
    <row r="378" spans="1:5" ht="22.5">
      <c r="A378" s="23" t="s">
        <v>110</v>
      </c>
      <c r="B378" s="23" t="s">
        <v>100</v>
      </c>
      <c r="C378" s="23">
        <v>3</v>
      </c>
      <c r="D378" s="23">
        <v>1044</v>
      </c>
      <c r="E378" s="248">
        <v>3132</v>
      </c>
    </row>
    <row r="379" spans="1:5" ht="22.5">
      <c r="A379" s="23" t="s">
        <v>104</v>
      </c>
      <c r="B379" s="23" t="s">
        <v>105</v>
      </c>
      <c r="C379" s="23">
        <v>27</v>
      </c>
      <c r="D379" s="23">
        <v>1316</v>
      </c>
      <c r="E379" s="248">
        <v>35532</v>
      </c>
    </row>
    <row r="380" spans="1:5" ht="22.5">
      <c r="A380" s="23" t="s">
        <v>104</v>
      </c>
      <c r="B380" s="23" t="s">
        <v>100</v>
      </c>
      <c r="C380" s="23">
        <v>61</v>
      </c>
      <c r="D380" s="23">
        <v>1044</v>
      </c>
      <c r="E380" s="248">
        <v>63684</v>
      </c>
    </row>
    <row r="381" spans="1:5" ht="22.5">
      <c r="A381" s="23" t="s">
        <v>109</v>
      </c>
      <c r="B381" s="23" t="s">
        <v>107</v>
      </c>
      <c r="C381" s="23">
        <v>90</v>
      </c>
      <c r="D381" s="23">
        <v>1711</v>
      </c>
      <c r="E381" s="248">
        <v>153990</v>
      </c>
    </row>
    <row r="382" spans="1:5" ht="22.5">
      <c r="A382" s="23" t="s">
        <v>104</v>
      </c>
      <c r="B382" s="23" t="s">
        <v>92</v>
      </c>
      <c r="C382" s="23">
        <v>56</v>
      </c>
      <c r="D382" s="23">
        <v>1432</v>
      </c>
      <c r="E382" s="248">
        <v>80192</v>
      </c>
    </row>
    <row r="383" spans="1:5" ht="22.5">
      <c r="A383" s="23" t="s">
        <v>96</v>
      </c>
      <c r="B383" s="23" t="s">
        <v>92</v>
      </c>
      <c r="C383" s="23">
        <v>100</v>
      </c>
      <c r="D383" s="23">
        <v>1432</v>
      </c>
      <c r="E383" s="248">
        <v>143200</v>
      </c>
    </row>
    <row r="384" spans="1:5" ht="22.5">
      <c r="A384" s="23" t="s">
        <v>104</v>
      </c>
      <c r="B384" s="23" t="s">
        <v>107</v>
      </c>
      <c r="C384" s="23">
        <v>23</v>
      </c>
      <c r="D384" s="23">
        <v>1711</v>
      </c>
      <c r="E384" s="248">
        <v>39353</v>
      </c>
    </row>
    <row r="385" spans="1:5" ht="22.5">
      <c r="A385" s="23" t="s">
        <v>109</v>
      </c>
      <c r="B385" s="23" t="s">
        <v>92</v>
      </c>
      <c r="C385" s="23">
        <v>15</v>
      </c>
      <c r="D385" s="23">
        <v>1432</v>
      </c>
      <c r="E385" s="248">
        <v>21480</v>
      </c>
    </row>
    <row r="386" spans="1:5" ht="22.5">
      <c r="A386" s="23" t="s">
        <v>109</v>
      </c>
      <c r="B386" s="23" t="s">
        <v>94</v>
      </c>
      <c r="C386" s="23">
        <v>4</v>
      </c>
      <c r="D386" s="23">
        <v>1995</v>
      </c>
      <c r="E386" s="248">
        <v>7980</v>
      </c>
    </row>
    <row r="387" spans="1:5" ht="22.5">
      <c r="A387" s="23" t="s">
        <v>110</v>
      </c>
      <c r="B387" s="23" t="s">
        <v>94</v>
      </c>
      <c r="C387" s="23">
        <v>55</v>
      </c>
      <c r="D387" s="23">
        <v>1995</v>
      </c>
      <c r="E387" s="248">
        <v>109725</v>
      </c>
    </row>
    <row r="388" spans="1:5" ht="22.5">
      <c r="A388" s="23" t="s">
        <v>90</v>
      </c>
      <c r="B388" s="23" t="s">
        <v>105</v>
      </c>
      <c r="C388" s="23">
        <v>23</v>
      </c>
      <c r="D388" s="23">
        <v>1316</v>
      </c>
      <c r="E388" s="248">
        <v>30268</v>
      </c>
    </row>
    <row r="389" spans="1:5" ht="22.5">
      <c r="A389" s="23" t="s">
        <v>104</v>
      </c>
      <c r="B389" s="23" t="s">
        <v>100</v>
      </c>
      <c r="C389" s="23">
        <v>96</v>
      </c>
      <c r="D389" s="23">
        <v>1044</v>
      </c>
      <c r="E389" s="248">
        <v>100224</v>
      </c>
    </row>
    <row r="390" spans="1:5" ht="22.5">
      <c r="A390" s="23" t="s">
        <v>109</v>
      </c>
      <c r="B390" s="23" t="s">
        <v>100</v>
      </c>
      <c r="C390" s="23">
        <v>85</v>
      </c>
      <c r="D390" s="23">
        <v>1044</v>
      </c>
      <c r="E390" s="248">
        <v>88740</v>
      </c>
    </row>
    <row r="391" spans="1:5" ht="22.5">
      <c r="A391" s="23" t="s">
        <v>104</v>
      </c>
      <c r="B391" s="23" t="s">
        <v>105</v>
      </c>
      <c r="C391" s="23">
        <v>10</v>
      </c>
      <c r="D391" s="23">
        <v>1316</v>
      </c>
      <c r="E391" s="248">
        <v>13160</v>
      </c>
    </row>
    <row r="392" spans="1:5" ht="22.5">
      <c r="A392" s="23" t="s">
        <v>96</v>
      </c>
      <c r="B392" s="23" t="s">
        <v>94</v>
      </c>
      <c r="C392" s="23">
        <v>93</v>
      </c>
      <c r="D392" s="23">
        <v>1995</v>
      </c>
      <c r="E392" s="248">
        <v>185535</v>
      </c>
    </row>
    <row r="393" spans="1:5" ht="22.5">
      <c r="A393" s="23" t="s">
        <v>109</v>
      </c>
      <c r="B393" s="23" t="s">
        <v>94</v>
      </c>
      <c r="C393" s="23">
        <v>12</v>
      </c>
      <c r="D393" s="23">
        <v>1995</v>
      </c>
      <c r="E393" s="248">
        <v>23940</v>
      </c>
    </row>
    <row r="394" spans="1:5" ht="22.5">
      <c r="A394" s="23" t="s">
        <v>110</v>
      </c>
      <c r="B394" s="23" t="s">
        <v>97</v>
      </c>
      <c r="C394" s="23">
        <v>5</v>
      </c>
      <c r="D394" s="23">
        <v>1903</v>
      </c>
      <c r="E394" s="248">
        <v>9515</v>
      </c>
    </row>
    <row r="395" spans="1:5" ht="22.5">
      <c r="A395" s="23" t="s">
        <v>109</v>
      </c>
      <c r="B395" s="23" t="s">
        <v>107</v>
      </c>
      <c r="C395" s="23">
        <v>56</v>
      </c>
      <c r="D395" s="23">
        <v>1711</v>
      </c>
      <c r="E395" s="248">
        <v>95816</v>
      </c>
    </row>
    <row r="396" spans="1:5" ht="22.5">
      <c r="A396" s="23" t="s">
        <v>104</v>
      </c>
      <c r="B396" s="23" t="s">
        <v>92</v>
      </c>
      <c r="C396" s="23">
        <v>94</v>
      </c>
      <c r="D396" s="23">
        <v>1432</v>
      </c>
      <c r="E396" s="248">
        <v>134608</v>
      </c>
    </row>
    <row r="397" spans="1:5" ht="22.5">
      <c r="A397" s="23" t="s">
        <v>110</v>
      </c>
      <c r="B397" s="23" t="s">
        <v>105</v>
      </c>
      <c r="C397" s="23">
        <v>91</v>
      </c>
      <c r="D397" s="23">
        <v>1316</v>
      </c>
      <c r="E397" s="248">
        <v>119756</v>
      </c>
    </row>
    <row r="398" spans="1:5" ht="22.5">
      <c r="A398" s="23" t="s">
        <v>90</v>
      </c>
      <c r="B398" s="23" t="s">
        <v>97</v>
      </c>
      <c r="C398" s="23">
        <v>54</v>
      </c>
      <c r="D398" s="23">
        <v>1903</v>
      </c>
      <c r="E398" s="248">
        <v>102762</v>
      </c>
    </row>
    <row r="399" spans="1:5" ht="22.5">
      <c r="A399" s="23" t="s">
        <v>104</v>
      </c>
      <c r="B399" s="23" t="s">
        <v>97</v>
      </c>
      <c r="C399" s="23">
        <v>43</v>
      </c>
      <c r="D399" s="23">
        <v>1903</v>
      </c>
      <c r="E399" s="248">
        <v>81829</v>
      </c>
    </row>
    <row r="400" spans="1:5" ht="22.5">
      <c r="A400" s="23" t="s">
        <v>90</v>
      </c>
      <c r="B400" s="23" t="s">
        <v>105</v>
      </c>
      <c r="C400" s="23">
        <v>19</v>
      </c>
      <c r="D400" s="23">
        <v>1316</v>
      </c>
      <c r="E400" s="248">
        <v>25004</v>
      </c>
    </row>
    <row r="401" spans="1:5" ht="22.5">
      <c r="A401" s="23" t="s">
        <v>90</v>
      </c>
      <c r="B401" s="23" t="s">
        <v>100</v>
      </c>
      <c r="C401" s="23">
        <v>71</v>
      </c>
      <c r="D401" s="23">
        <v>1044</v>
      </c>
      <c r="E401" s="248">
        <v>74124</v>
      </c>
    </row>
    <row r="402" spans="1:5" ht="22.5">
      <c r="A402" s="23" t="s">
        <v>110</v>
      </c>
      <c r="B402" s="23" t="s">
        <v>107</v>
      </c>
      <c r="C402" s="23">
        <v>64</v>
      </c>
      <c r="D402" s="23">
        <v>1711</v>
      </c>
      <c r="E402" s="248">
        <v>109504</v>
      </c>
    </row>
    <row r="403" spans="1:5" ht="22.5">
      <c r="A403" s="23" t="s">
        <v>90</v>
      </c>
      <c r="B403" s="23" t="s">
        <v>100</v>
      </c>
      <c r="C403" s="23">
        <v>38</v>
      </c>
      <c r="D403" s="23">
        <v>1044</v>
      </c>
      <c r="E403" s="248">
        <v>39672</v>
      </c>
    </row>
    <row r="404" spans="1:5" ht="22.5">
      <c r="A404" s="23" t="s">
        <v>110</v>
      </c>
      <c r="B404" s="23" t="s">
        <v>107</v>
      </c>
      <c r="C404" s="23">
        <v>50</v>
      </c>
      <c r="D404" s="23">
        <v>1711</v>
      </c>
      <c r="E404" s="248">
        <v>85550</v>
      </c>
    </row>
    <row r="405" spans="1:5" ht="22.5">
      <c r="A405" s="23" t="s">
        <v>96</v>
      </c>
      <c r="B405" s="23" t="s">
        <v>92</v>
      </c>
      <c r="C405" s="23">
        <v>98</v>
      </c>
      <c r="D405" s="23">
        <v>1432</v>
      </c>
      <c r="E405" s="248">
        <v>140336</v>
      </c>
    </row>
    <row r="406" spans="1:5" ht="22.5">
      <c r="A406" s="23" t="s">
        <v>99</v>
      </c>
      <c r="B406" s="23" t="s">
        <v>92</v>
      </c>
      <c r="C406" s="23">
        <v>72</v>
      </c>
      <c r="D406" s="23">
        <v>1432</v>
      </c>
      <c r="E406" s="248">
        <v>103104</v>
      </c>
    </row>
    <row r="407" spans="1:5" ht="22.5">
      <c r="A407" s="23" t="s">
        <v>104</v>
      </c>
      <c r="B407" s="23" t="s">
        <v>105</v>
      </c>
      <c r="C407" s="23">
        <v>62</v>
      </c>
      <c r="D407" s="23">
        <v>1316</v>
      </c>
      <c r="E407" s="248">
        <v>81592</v>
      </c>
    </row>
    <row r="408" spans="1:5" ht="22.5">
      <c r="A408" s="23" t="s">
        <v>110</v>
      </c>
      <c r="B408" s="23" t="s">
        <v>94</v>
      </c>
      <c r="C408" s="23">
        <v>43</v>
      </c>
      <c r="D408" s="23">
        <v>1995</v>
      </c>
      <c r="E408" s="248">
        <v>85785</v>
      </c>
    </row>
    <row r="409" spans="1:5" ht="22.5">
      <c r="A409" s="23" t="s">
        <v>96</v>
      </c>
      <c r="B409" s="23" t="s">
        <v>92</v>
      </c>
      <c r="C409" s="23">
        <v>25</v>
      </c>
      <c r="D409" s="23">
        <v>1432</v>
      </c>
      <c r="E409" s="248">
        <v>35800</v>
      </c>
    </row>
    <row r="410" spans="1:5" ht="22.5">
      <c r="A410" s="23" t="s">
        <v>96</v>
      </c>
      <c r="B410" s="23" t="s">
        <v>107</v>
      </c>
      <c r="C410" s="23">
        <v>9</v>
      </c>
      <c r="D410" s="23">
        <v>1711</v>
      </c>
      <c r="E410" s="248">
        <v>15399</v>
      </c>
    </row>
    <row r="411" spans="1:5" ht="22.5">
      <c r="A411" s="23" t="s">
        <v>109</v>
      </c>
      <c r="B411" s="23" t="s">
        <v>92</v>
      </c>
      <c r="C411" s="23">
        <v>89</v>
      </c>
      <c r="D411" s="23">
        <v>1432</v>
      </c>
      <c r="E411" s="248">
        <v>127448</v>
      </c>
    </row>
    <row r="412" spans="1:5" ht="22.5">
      <c r="A412" s="23" t="s">
        <v>99</v>
      </c>
      <c r="B412" s="23" t="s">
        <v>91</v>
      </c>
      <c r="C412" s="23">
        <v>78</v>
      </c>
      <c r="D412" s="23">
        <v>1152</v>
      </c>
      <c r="E412" s="248">
        <v>89856</v>
      </c>
    </row>
    <row r="413" spans="1:5" ht="22.5">
      <c r="A413" s="23" t="s">
        <v>96</v>
      </c>
      <c r="B413" s="23" t="s">
        <v>94</v>
      </c>
      <c r="C413" s="23">
        <v>82</v>
      </c>
      <c r="D413" s="23">
        <v>1995</v>
      </c>
      <c r="E413" s="248">
        <v>163590</v>
      </c>
    </row>
    <row r="414" spans="1:5" ht="22.5">
      <c r="A414" s="23" t="s">
        <v>110</v>
      </c>
      <c r="B414" s="23" t="s">
        <v>94</v>
      </c>
      <c r="C414" s="23">
        <v>30</v>
      </c>
      <c r="D414" s="23">
        <v>1995</v>
      </c>
      <c r="E414" s="248">
        <v>59850</v>
      </c>
    </row>
    <row r="415" spans="1:5" ht="22.5">
      <c r="A415" s="23" t="s">
        <v>109</v>
      </c>
      <c r="B415" s="23" t="s">
        <v>91</v>
      </c>
      <c r="C415" s="23">
        <v>71</v>
      </c>
      <c r="D415" s="23">
        <v>1152</v>
      </c>
      <c r="E415" s="248">
        <v>81792</v>
      </c>
    </row>
    <row r="416" spans="1:5" ht="22.5">
      <c r="A416" s="23" t="s">
        <v>96</v>
      </c>
      <c r="B416" s="23" t="s">
        <v>91</v>
      </c>
      <c r="C416" s="23">
        <v>75</v>
      </c>
      <c r="D416" s="23">
        <v>1152</v>
      </c>
      <c r="E416" s="248">
        <v>86400</v>
      </c>
    </row>
    <row r="417" spans="1:5" ht="22.5">
      <c r="A417" s="23" t="s">
        <v>96</v>
      </c>
      <c r="B417" s="23" t="s">
        <v>100</v>
      </c>
      <c r="C417" s="23">
        <v>11</v>
      </c>
      <c r="D417" s="23">
        <v>1044</v>
      </c>
      <c r="E417" s="248">
        <v>11484</v>
      </c>
    </row>
    <row r="418" spans="1:5" ht="22.5">
      <c r="A418" s="23" t="s">
        <v>110</v>
      </c>
      <c r="B418" s="23" t="s">
        <v>94</v>
      </c>
      <c r="C418" s="23">
        <v>62</v>
      </c>
      <c r="D418" s="23">
        <v>1995</v>
      </c>
      <c r="E418" s="248">
        <v>123690</v>
      </c>
    </row>
    <row r="419" spans="1:5" ht="22.5">
      <c r="A419" s="23" t="s">
        <v>109</v>
      </c>
      <c r="B419" s="23" t="s">
        <v>100</v>
      </c>
      <c r="C419" s="23">
        <v>6</v>
      </c>
      <c r="D419" s="23">
        <v>1044</v>
      </c>
      <c r="E419" s="248">
        <v>6264</v>
      </c>
    </row>
    <row r="420" spans="1:5" ht="22.5">
      <c r="A420" s="23" t="s">
        <v>96</v>
      </c>
      <c r="B420" s="23" t="s">
        <v>94</v>
      </c>
      <c r="C420" s="23">
        <v>81</v>
      </c>
      <c r="D420" s="23">
        <v>1995</v>
      </c>
      <c r="E420" s="248">
        <v>161595</v>
      </c>
    </row>
    <row r="421" spans="1:5" ht="22.5">
      <c r="A421" s="23" t="s">
        <v>110</v>
      </c>
      <c r="B421" s="23" t="s">
        <v>91</v>
      </c>
      <c r="C421" s="23">
        <v>44</v>
      </c>
      <c r="D421" s="23">
        <v>1152</v>
      </c>
      <c r="E421" s="248">
        <v>50688</v>
      </c>
    </row>
    <row r="422" spans="1:5" ht="22.5">
      <c r="A422" s="23" t="s">
        <v>109</v>
      </c>
      <c r="B422" s="23" t="s">
        <v>97</v>
      </c>
      <c r="C422" s="23">
        <v>16</v>
      </c>
      <c r="D422" s="23">
        <v>1903</v>
      </c>
      <c r="E422" s="248">
        <v>30448</v>
      </c>
    </row>
    <row r="423" spans="1:5" ht="22.5">
      <c r="A423" s="23" t="s">
        <v>99</v>
      </c>
      <c r="B423" s="23" t="s">
        <v>97</v>
      </c>
      <c r="C423" s="23">
        <v>54</v>
      </c>
      <c r="D423" s="23">
        <v>1903</v>
      </c>
      <c r="E423" s="248">
        <v>102762</v>
      </c>
    </row>
    <row r="424" spans="1:5" ht="22.5">
      <c r="A424" s="23" t="s">
        <v>99</v>
      </c>
      <c r="B424" s="23" t="s">
        <v>97</v>
      </c>
      <c r="C424" s="23">
        <v>56</v>
      </c>
      <c r="D424" s="23">
        <v>1903</v>
      </c>
      <c r="E424" s="248">
        <v>106568</v>
      </c>
    </row>
    <row r="425" spans="1:5" ht="22.5">
      <c r="A425" s="23" t="s">
        <v>109</v>
      </c>
      <c r="B425" s="23" t="s">
        <v>91</v>
      </c>
      <c r="C425" s="23">
        <v>41</v>
      </c>
      <c r="D425" s="23">
        <v>1152</v>
      </c>
      <c r="E425" s="248">
        <v>47232</v>
      </c>
    </row>
    <row r="426" spans="1:5" ht="22.5">
      <c r="A426" s="23" t="s">
        <v>104</v>
      </c>
      <c r="B426" s="23" t="s">
        <v>94</v>
      </c>
      <c r="C426" s="23">
        <v>67</v>
      </c>
      <c r="D426" s="23">
        <v>1995</v>
      </c>
      <c r="E426" s="248">
        <v>133665</v>
      </c>
    </row>
    <row r="427" spans="1:5" ht="22.5">
      <c r="A427" s="23" t="s">
        <v>99</v>
      </c>
      <c r="B427" s="23" t="s">
        <v>92</v>
      </c>
      <c r="C427" s="23">
        <v>80</v>
      </c>
      <c r="D427" s="23">
        <v>1432</v>
      </c>
      <c r="E427" s="248">
        <v>114560</v>
      </c>
    </row>
    <row r="428" spans="1:5" ht="22.5">
      <c r="A428" s="23" t="s">
        <v>110</v>
      </c>
      <c r="B428" s="23" t="s">
        <v>105</v>
      </c>
      <c r="C428" s="23">
        <v>32</v>
      </c>
      <c r="D428" s="23">
        <v>1316</v>
      </c>
      <c r="E428" s="248">
        <v>42112</v>
      </c>
    </row>
    <row r="429" spans="1:5" ht="22.5">
      <c r="A429" s="23" t="s">
        <v>109</v>
      </c>
      <c r="B429" s="23" t="s">
        <v>105</v>
      </c>
      <c r="C429" s="23">
        <v>45</v>
      </c>
      <c r="D429" s="23">
        <v>1316</v>
      </c>
      <c r="E429" s="248">
        <v>59220</v>
      </c>
    </row>
    <row r="430" spans="1:5" ht="22.5">
      <c r="A430" s="23" t="s">
        <v>90</v>
      </c>
      <c r="B430" s="23" t="s">
        <v>92</v>
      </c>
      <c r="C430" s="23">
        <v>37</v>
      </c>
      <c r="D430" s="23">
        <v>1432</v>
      </c>
      <c r="E430" s="248">
        <v>52984</v>
      </c>
    </row>
    <row r="431" spans="1:5" ht="22.5">
      <c r="A431" s="23" t="s">
        <v>96</v>
      </c>
      <c r="B431" s="23" t="s">
        <v>100</v>
      </c>
      <c r="C431" s="23">
        <v>32</v>
      </c>
      <c r="D431" s="23">
        <v>1044</v>
      </c>
      <c r="E431" s="248">
        <v>33408</v>
      </c>
    </row>
    <row r="432" spans="1:5" ht="22.5">
      <c r="A432" s="23" t="s">
        <v>90</v>
      </c>
      <c r="B432" s="23" t="s">
        <v>91</v>
      </c>
      <c r="C432" s="23">
        <v>36</v>
      </c>
      <c r="D432" s="23">
        <v>1152</v>
      </c>
      <c r="E432" s="248">
        <v>41472</v>
      </c>
    </row>
    <row r="433" spans="1:5" ht="22.5">
      <c r="A433" s="23" t="s">
        <v>90</v>
      </c>
      <c r="B433" s="23" t="s">
        <v>97</v>
      </c>
      <c r="C433" s="23">
        <v>50</v>
      </c>
      <c r="D433" s="23">
        <v>1903</v>
      </c>
      <c r="E433" s="248">
        <v>95150</v>
      </c>
    </row>
    <row r="434" spans="1:5" ht="22.5">
      <c r="A434" s="23" t="s">
        <v>109</v>
      </c>
      <c r="B434" s="23" t="s">
        <v>107</v>
      </c>
      <c r="C434" s="23">
        <v>8</v>
      </c>
      <c r="D434" s="23">
        <v>1711</v>
      </c>
      <c r="E434" s="248">
        <v>13688</v>
      </c>
    </row>
    <row r="435" spans="1:5" ht="22.5">
      <c r="A435" s="23" t="s">
        <v>110</v>
      </c>
      <c r="B435" s="23" t="s">
        <v>107</v>
      </c>
      <c r="C435" s="23">
        <v>59</v>
      </c>
      <c r="D435" s="23">
        <v>1711</v>
      </c>
      <c r="E435" s="248">
        <v>100949</v>
      </c>
    </row>
    <row r="436" spans="1:5" ht="22.5">
      <c r="A436" s="23" t="s">
        <v>104</v>
      </c>
      <c r="B436" s="23" t="s">
        <v>97</v>
      </c>
      <c r="C436" s="23">
        <v>26</v>
      </c>
      <c r="D436" s="23">
        <v>1903</v>
      </c>
      <c r="E436" s="248">
        <v>49478</v>
      </c>
    </row>
    <row r="437" spans="1:5" ht="22.5">
      <c r="A437" s="23" t="s">
        <v>99</v>
      </c>
      <c r="B437" s="23" t="s">
        <v>94</v>
      </c>
      <c r="C437" s="23">
        <v>38</v>
      </c>
      <c r="D437" s="23">
        <v>1995</v>
      </c>
      <c r="E437" s="248">
        <v>75810</v>
      </c>
    </row>
    <row r="438" spans="1:5" ht="22.5">
      <c r="A438" s="23" t="s">
        <v>90</v>
      </c>
      <c r="B438" s="23" t="s">
        <v>107</v>
      </c>
      <c r="C438" s="23">
        <v>83</v>
      </c>
      <c r="D438" s="23">
        <v>1711</v>
      </c>
      <c r="E438" s="248">
        <v>142013</v>
      </c>
    </row>
    <row r="439" spans="1:5" ht="22.5">
      <c r="A439" s="23" t="s">
        <v>110</v>
      </c>
      <c r="B439" s="23" t="s">
        <v>94</v>
      </c>
      <c r="C439" s="23">
        <v>72</v>
      </c>
      <c r="D439" s="23">
        <v>1995</v>
      </c>
      <c r="E439" s="248">
        <v>143640</v>
      </c>
    </row>
    <row r="440" spans="1:5" ht="22.5">
      <c r="A440" s="23" t="s">
        <v>109</v>
      </c>
      <c r="B440" s="23" t="s">
        <v>100</v>
      </c>
      <c r="C440" s="23">
        <v>56</v>
      </c>
      <c r="D440" s="23">
        <v>1044</v>
      </c>
      <c r="E440" s="248">
        <v>58464</v>
      </c>
    </row>
    <row r="441" spans="1:5" ht="22.5">
      <c r="A441" s="23" t="s">
        <v>109</v>
      </c>
      <c r="B441" s="23" t="s">
        <v>100</v>
      </c>
      <c r="C441" s="23">
        <v>88</v>
      </c>
      <c r="D441" s="23">
        <v>1044</v>
      </c>
      <c r="E441" s="248">
        <v>91872</v>
      </c>
    </row>
    <row r="442" spans="1:5" ht="22.5">
      <c r="A442" s="23" t="s">
        <v>109</v>
      </c>
      <c r="B442" s="23" t="s">
        <v>105</v>
      </c>
      <c r="C442" s="23">
        <v>95</v>
      </c>
      <c r="D442" s="23">
        <v>1316</v>
      </c>
      <c r="E442" s="248">
        <v>125020</v>
      </c>
    </row>
    <row r="443" spans="1:5" ht="22.5">
      <c r="A443" s="23" t="s">
        <v>109</v>
      </c>
      <c r="B443" s="23" t="s">
        <v>105</v>
      </c>
      <c r="C443" s="23">
        <v>20</v>
      </c>
      <c r="D443" s="23">
        <v>1316</v>
      </c>
      <c r="E443" s="248">
        <v>26320</v>
      </c>
    </row>
    <row r="444" spans="1:5" ht="22.5">
      <c r="A444" s="23" t="s">
        <v>110</v>
      </c>
      <c r="B444" s="23" t="s">
        <v>100</v>
      </c>
      <c r="C444" s="23">
        <v>17</v>
      </c>
      <c r="D444" s="23">
        <v>1044</v>
      </c>
      <c r="E444" s="248">
        <v>17748</v>
      </c>
    </row>
    <row r="445" spans="1:5" ht="22.5">
      <c r="A445" s="23" t="s">
        <v>96</v>
      </c>
      <c r="B445" s="23" t="s">
        <v>97</v>
      </c>
      <c r="C445" s="23">
        <v>40</v>
      </c>
      <c r="D445" s="23">
        <v>1903</v>
      </c>
      <c r="E445" s="248">
        <v>76120</v>
      </c>
    </row>
    <row r="446" spans="1:5" ht="22.5">
      <c r="A446" s="23" t="s">
        <v>99</v>
      </c>
      <c r="B446" s="23" t="s">
        <v>100</v>
      </c>
      <c r="C446" s="23">
        <v>34</v>
      </c>
      <c r="D446" s="23">
        <v>1044</v>
      </c>
      <c r="E446" s="248">
        <v>35496</v>
      </c>
    </row>
    <row r="447" spans="1:5" ht="22.5">
      <c r="A447" s="23" t="s">
        <v>90</v>
      </c>
      <c r="B447" s="23" t="s">
        <v>92</v>
      </c>
      <c r="C447" s="23">
        <v>49</v>
      </c>
      <c r="D447" s="23">
        <v>1432</v>
      </c>
      <c r="E447" s="248">
        <v>70168</v>
      </c>
    </row>
    <row r="448" spans="1:5" ht="22.5">
      <c r="A448" s="23" t="s">
        <v>96</v>
      </c>
      <c r="B448" s="23" t="s">
        <v>97</v>
      </c>
      <c r="C448" s="23">
        <v>39</v>
      </c>
      <c r="D448" s="23">
        <v>1903</v>
      </c>
      <c r="E448" s="248">
        <v>74217</v>
      </c>
    </row>
    <row r="449" spans="1:5" ht="22.5">
      <c r="A449" s="23" t="s">
        <v>104</v>
      </c>
      <c r="B449" s="23" t="s">
        <v>107</v>
      </c>
      <c r="C449" s="23">
        <v>61</v>
      </c>
      <c r="D449" s="23">
        <v>1711</v>
      </c>
      <c r="E449" s="248">
        <v>104371</v>
      </c>
    </row>
    <row r="450" spans="1:5" ht="22.5">
      <c r="A450" s="23" t="s">
        <v>104</v>
      </c>
      <c r="B450" s="23" t="s">
        <v>94</v>
      </c>
      <c r="C450" s="23">
        <v>41</v>
      </c>
      <c r="D450" s="23">
        <v>1995</v>
      </c>
      <c r="E450" s="248">
        <v>81795</v>
      </c>
    </row>
    <row r="451" spans="1:5" ht="22.5">
      <c r="A451" s="23" t="s">
        <v>99</v>
      </c>
      <c r="B451" s="23" t="s">
        <v>92</v>
      </c>
      <c r="C451" s="23">
        <v>53</v>
      </c>
      <c r="D451" s="23">
        <v>1432</v>
      </c>
      <c r="E451" s="248">
        <v>75896</v>
      </c>
    </row>
    <row r="452" spans="1:5" ht="22.5">
      <c r="A452" s="23" t="s">
        <v>96</v>
      </c>
      <c r="B452" s="23" t="s">
        <v>92</v>
      </c>
      <c r="C452" s="23">
        <v>50</v>
      </c>
      <c r="D452" s="23">
        <v>1432</v>
      </c>
      <c r="E452" s="248">
        <v>71600</v>
      </c>
    </row>
    <row r="453" spans="1:5" ht="22.5">
      <c r="A453" s="23" t="s">
        <v>90</v>
      </c>
      <c r="B453" s="23" t="s">
        <v>97</v>
      </c>
      <c r="C453" s="23">
        <v>19</v>
      </c>
      <c r="D453" s="23">
        <v>1903</v>
      </c>
      <c r="E453" s="248">
        <v>36157</v>
      </c>
    </row>
    <row r="454" spans="1:5" ht="22.5">
      <c r="A454" s="23" t="s">
        <v>90</v>
      </c>
      <c r="B454" s="23" t="s">
        <v>91</v>
      </c>
      <c r="C454" s="23">
        <v>73</v>
      </c>
      <c r="D454" s="23">
        <v>1152</v>
      </c>
      <c r="E454" s="248">
        <v>84096</v>
      </c>
    </row>
    <row r="455" spans="1:5" ht="22.5">
      <c r="A455" s="23" t="s">
        <v>104</v>
      </c>
      <c r="B455" s="23" t="s">
        <v>107</v>
      </c>
      <c r="C455" s="23">
        <v>17</v>
      </c>
      <c r="D455" s="23">
        <v>1711</v>
      </c>
      <c r="E455" s="248">
        <v>29087</v>
      </c>
    </row>
    <row r="456" spans="1:5" ht="22.5">
      <c r="A456" s="23" t="s">
        <v>99</v>
      </c>
      <c r="B456" s="23" t="s">
        <v>91</v>
      </c>
      <c r="C456" s="23">
        <v>13</v>
      </c>
      <c r="D456" s="23">
        <v>1152</v>
      </c>
      <c r="E456" s="248">
        <v>14976</v>
      </c>
    </row>
    <row r="457" spans="1:5" ht="22.5">
      <c r="A457" s="23" t="s">
        <v>104</v>
      </c>
      <c r="B457" s="23" t="s">
        <v>94</v>
      </c>
      <c r="C457" s="23">
        <v>89</v>
      </c>
      <c r="D457" s="23">
        <v>1995</v>
      </c>
      <c r="E457" s="248">
        <v>177555</v>
      </c>
    </row>
    <row r="458" spans="1:5" ht="22.5">
      <c r="A458" s="23" t="s">
        <v>104</v>
      </c>
      <c r="B458" s="23" t="s">
        <v>91</v>
      </c>
      <c r="C458" s="23">
        <v>22</v>
      </c>
      <c r="D458" s="23">
        <v>1152</v>
      </c>
      <c r="E458" s="248">
        <v>25344</v>
      </c>
    </row>
  </sheetData>
  <autoFilter ref="B4:E458"/>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zoomScale="160" zoomScaleNormal="160" workbookViewId="0">
      <selection activeCell="F2" sqref="F2"/>
    </sheetView>
  </sheetViews>
  <sheetFormatPr defaultRowHeight="15"/>
  <cols>
    <col min="1" max="1" width="12.140625" bestFit="1" customWidth="1"/>
    <col min="2" max="2" width="6.7109375" bestFit="1" customWidth="1"/>
    <col min="3" max="4" width="10.28515625" bestFit="1" customWidth="1"/>
    <col min="5" max="5" width="10.140625" bestFit="1" customWidth="1"/>
    <col min="6" max="6" width="34.85546875" bestFit="1" customWidth="1"/>
  </cols>
  <sheetData>
    <row r="1" spans="1:10" ht="18">
      <c r="A1" s="47" t="s">
        <v>137</v>
      </c>
      <c r="B1" s="47" t="s">
        <v>138</v>
      </c>
      <c r="C1" s="47" t="s">
        <v>139</v>
      </c>
      <c r="D1" s="47" t="s">
        <v>140</v>
      </c>
      <c r="E1" s="47" t="s">
        <v>141</v>
      </c>
    </row>
    <row r="2" spans="1:10" ht="18">
      <c r="A2" s="47">
        <v>9265778</v>
      </c>
      <c r="B2" s="47" t="s">
        <v>142</v>
      </c>
      <c r="C2" s="48">
        <v>3</v>
      </c>
      <c r="D2" s="48">
        <v>13</v>
      </c>
      <c r="E2" s="42" t="str">
        <f>IF(AND(C2&gt;=8,D2&gt;=12),"Pass","Fail")</f>
        <v>Fail</v>
      </c>
      <c r="F2" t="str">
        <f ca="1">_xlfn.FORMULATEXT(E2)</f>
        <v>=IF(AND(C2&gt;=8,D2&gt;=12),"Pass","Fail")</v>
      </c>
      <c r="H2" s="339" t="s">
        <v>147</v>
      </c>
      <c r="I2" s="339"/>
      <c r="J2" s="339"/>
    </row>
    <row r="3" spans="1:10" ht="18">
      <c r="A3" s="47">
        <v>9270038</v>
      </c>
      <c r="B3" s="47" t="s">
        <v>143</v>
      </c>
      <c r="C3" s="48">
        <v>16</v>
      </c>
      <c r="D3" s="48">
        <v>16</v>
      </c>
      <c r="E3" s="42" t="str">
        <f t="shared" ref="E3:E18" si="0">IF(AND(C3&gt;=8,D3&gt;=12),"Pass","Fail")</f>
        <v>Pass</v>
      </c>
      <c r="F3" t="str">
        <f t="shared" ref="F3:F18" ca="1" si="1">_xlfn.FORMULATEXT(E3)</f>
        <v>=IF(AND(C3&gt;=8,D3&gt;=12),"Pass","Fail")</v>
      </c>
      <c r="H3" s="42" t="s">
        <v>148</v>
      </c>
      <c r="I3" s="42" t="s">
        <v>149</v>
      </c>
      <c r="J3" s="42" t="s">
        <v>150</v>
      </c>
    </row>
    <row r="4" spans="1:10" ht="18">
      <c r="A4" s="47">
        <v>9162627</v>
      </c>
      <c r="B4" s="47" t="s">
        <v>144</v>
      </c>
      <c r="C4" s="48">
        <v>20</v>
      </c>
      <c r="D4" s="48">
        <v>11</v>
      </c>
      <c r="E4" s="42" t="str">
        <f t="shared" si="0"/>
        <v>Fail</v>
      </c>
      <c r="F4" t="str">
        <f t="shared" ca="1" si="1"/>
        <v>=IF(AND(C4&gt;=8,D4&gt;=12),"Pass","Fail")</v>
      </c>
      <c r="H4" s="42" t="s">
        <v>151</v>
      </c>
      <c r="I4" s="42" t="s">
        <v>152</v>
      </c>
      <c r="J4" s="42" t="s">
        <v>152</v>
      </c>
    </row>
    <row r="5" spans="1:10" ht="18">
      <c r="A5" s="47">
        <v>9229275</v>
      </c>
      <c r="B5" s="47" t="s">
        <v>145</v>
      </c>
      <c r="C5" s="48">
        <v>13</v>
      </c>
      <c r="D5" s="48">
        <v>15</v>
      </c>
      <c r="E5" s="42" t="str">
        <f t="shared" si="0"/>
        <v>Pass</v>
      </c>
      <c r="F5" t="str">
        <f t="shared" ca="1" si="1"/>
        <v>=IF(AND(C5&gt;=8,D5&gt;=12),"Pass","Fail")</v>
      </c>
      <c r="H5" s="42" t="s">
        <v>151</v>
      </c>
      <c r="I5" s="42" t="s">
        <v>151</v>
      </c>
      <c r="J5" s="42" t="s">
        <v>151</v>
      </c>
    </row>
    <row r="6" spans="1:10" ht="18">
      <c r="A6" s="47">
        <v>9139918</v>
      </c>
      <c r="B6" s="47" t="s">
        <v>146</v>
      </c>
      <c r="C6" s="48">
        <v>17</v>
      </c>
      <c r="D6" s="48">
        <v>11</v>
      </c>
      <c r="E6" s="42" t="str">
        <f t="shared" si="0"/>
        <v>Fail</v>
      </c>
      <c r="F6" t="str">
        <f t="shared" ca="1" si="1"/>
        <v>=IF(AND(C6&gt;=8,D6&gt;=12),"Pass","Fail")</v>
      </c>
      <c r="H6" s="42" t="s">
        <v>152</v>
      </c>
      <c r="I6" s="42" t="s">
        <v>152</v>
      </c>
      <c r="J6" s="42" t="s">
        <v>152</v>
      </c>
    </row>
    <row r="7" spans="1:10" ht="18">
      <c r="A7" s="47">
        <v>9251663</v>
      </c>
      <c r="B7" s="47" t="s">
        <v>144</v>
      </c>
      <c r="C7" s="48">
        <v>20</v>
      </c>
      <c r="D7" s="48">
        <v>17</v>
      </c>
      <c r="E7" s="42" t="str">
        <f t="shared" si="0"/>
        <v>Pass</v>
      </c>
      <c r="F7" t="str">
        <f t="shared" ca="1" si="1"/>
        <v>=IF(AND(C7&gt;=8,D7&gt;=12),"Pass","Fail")</v>
      </c>
      <c r="H7" s="42" t="s">
        <v>152</v>
      </c>
      <c r="I7" s="42" t="s">
        <v>151</v>
      </c>
      <c r="J7" s="42" t="s">
        <v>152</v>
      </c>
    </row>
    <row r="8" spans="1:10" ht="18">
      <c r="A8" s="47">
        <v>8837478</v>
      </c>
      <c r="B8" s="47" t="s">
        <v>142</v>
      </c>
      <c r="C8" s="48">
        <v>15</v>
      </c>
      <c r="D8" s="48">
        <v>16</v>
      </c>
      <c r="E8" s="42" t="str">
        <f t="shared" si="0"/>
        <v>Pass</v>
      </c>
      <c r="F8" t="str">
        <f t="shared" ca="1" si="1"/>
        <v>=IF(AND(C8&gt;=8,D8&gt;=12),"Pass","Fail")</v>
      </c>
    </row>
    <row r="9" spans="1:10" ht="18">
      <c r="A9" s="47">
        <v>8973628</v>
      </c>
      <c r="B9" s="47" t="s">
        <v>142</v>
      </c>
      <c r="C9" s="48">
        <v>18</v>
      </c>
      <c r="D9" s="48">
        <v>19</v>
      </c>
      <c r="E9" s="42" t="str">
        <f t="shared" si="0"/>
        <v>Pass</v>
      </c>
      <c r="F9" t="str">
        <f t="shared" ca="1" si="1"/>
        <v>=IF(AND(C9&gt;=8,D9&gt;=12),"Pass","Fail")</v>
      </c>
      <c r="H9" s="339" t="s">
        <v>153</v>
      </c>
      <c r="I9" s="339"/>
      <c r="J9" s="339"/>
    </row>
    <row r="10" spans="1:10" ht="18">
      <c r="A10" s="47">
        <v>9185319</v>
      </c>
      <c r="B10" s="47" t="s">
        <v>144</v>
      </c>
      <c r="C10" s="48">
        <v>13</v>
      </c>
      <c r="D10" s="48">
        <v>19</v>
      </c>
      <c r="E10" s="42" t="str">
        <f t="shared" si="0"/>
        <v>Pass</v>
      </c>
      <c r="F10" t="str">
        <f t="shared" ca="1" si="1"/>
        <v>=IF(AND(C10&gt;=8,D10&gt;=12),"Pass","Fail")</v>
      </c>
      <c r="H10" s="42" t="s">
        <v>148</v>
      </c>
      <c r="I10" s="42" t="s">
        <v>149</v>
      </c>
      <c r="J10" s="42" t="s">
        <v>150</v>
      </c>
    </row>
    <row r="11" spans="1:10" ht="18">
      <c r="A11" s="47">
        <v>9245757</v>
      </c>
      <c r="B11" s="47" t="s">
        <v>143</v>
      </c>
      <c r="C11" s="48">
        <v>16</v>
      </c>
      <c r="D11" s="48">
        <v>14</v>
      </c>
      <c r="E11" s="42" t="str">
        <f t="shared" si="0"/>
        <v>Pass</v>
      </c>
      <c r="F11" t="str">
        <f t="shared" ca="1" si="1"/>
        <v>=IF(AND(C11&gt;=8,D11&gt;=12),"Pass","Fail")</v>
      </c>
      <c r="H11" s="42" t="s">
        <v>151</v>
      </c>
      <c r="I11" s="42" t="s">
        <v>152</v>
      </c>
      <c r="J11" s="42" t="s">
        <v>151</v>
      </c>
    </row>
    <row r="12" spans="1:10" ht="18">
      <c r="A12" s="47">
        <v>9100400</v>
      </c>
      <c r="B12" s="47" t="s">
        <v>143</v>
      </c>
      <c r="C12" s="48">
        <v>9</v>
      </c>
      <c r="D12" s="48">
        <v>17</v>
      </c>
      <c r="E12" s="42" t="str">
        <f t="shared" si="0"/>
        <v>Pass</v>
      </c>
      <c r="F12" t="str">
        <f t="shared" ca="1" si="1"/>
        <v>=IF(AND(C12&gt;=8,D12&gt;=12),"Pass","Fail")</v>
      </c>
      <c r="H12" s="42" t="s">
        <v>151</v>
      </c>
      <c r="I12" s="42" t="s">
        <v>151</v>
      </c>
      <c r="J12" s="42" t="s">
        <v>151</v>
      </c>
    </row>
    <row r="13" spans="1:10" ht="18">
      <c r="A13" s="47">
        <v>9119913</v>
      </c>
      <c r="B13" s="47" t="s">
        <v>143</v>
      </c>
      <c r="C13" s="48">
        <v>20</v>
      </c>
      <c r="D13" s="48">
        <v>14</v>
      </c>
      <c r="E13" s="42" t="str">
        <f t="shared" si="0"/>
        <v>Pass</v>
      </c>
      <c r="F13" t="str">
        <f t="shared" ca="1" si="1"/>
        <v>=IF(AND(C13&gt;=8,D13&gt;=12),"Pass","Fail")</v>
      </c>
      <c r="H13" s="42" t="s">
        <v>152</v>
      </c>
      <c r="I13" s="42" t="s">
        <v>152</v>
      </c>
      <c r="J13" s="42" t="s">
        <v>152</v>
      </c>
    </row>
    <row r="14" spans="1:10" ht="18">
      <c r="A14" s="47">
        <v>9143220</v>
      </c>
      <c r="B14" s="47" t="s">
        <v>143</v>
      </c>
      <c r="C14" s="48">
        <v>3</v>
      </c>
      <c r="D14" s="48">
        <v>12</v>
      </c>
      <c r="E14" s="42" t="str">
        <f t="shared" si="0"/>
        <v>Fail</v>
      </c>
      <c r="F14" t="str">
        <f t="shared" ca="1" si="1"/>
        <v>=IF(AND(C14&gt;=8,D14&gt;=12),"Pass","Fail")</v>
      </c>
      <c r="H14" s="42" t="s">
        <v>152</v>
      </c>
      <c r="I14" s="42" t="s">
        <v>151</v>
      </c>
      <c r="J14" s="42" t="s">
        <v>151</v>
      </c>
    </row>
    <row r="15" spans="1:10" ht="18">
      <c r="A15" s="47">
        <v>8957529</v>
      </c>
      <c r="B15" s="47" t="s">
        <v>143</v>
      </c>
      <c r="C15" s="48">
        <v>15</v>
      </c>
      <c r="D15" s="48">
        <v>12</v>
      </c>
      <c r="E15" s="42" t="str">
        <f t="shared" si="0"/>
        <v>Pass</v>
      </c>
      <c r="F15" t="str">
        <f t="shared" ca="1" si="1"/>
        <v>=IF(AND(C15&gt;=8,D15&gt;=12),"Pass","Fail")</v>
      </c>
    </row>
    <row r="16" spans="1:10" ht="18">
      <c r="A16" s="47">
        <v>8927862</v>
      </c>
      <c r="B16" s="47" t="s">
        <v>143</v>
      </c>
      <c r="C16" s="48">
        <v>10</v>
      </c>
      <c r="D16" s="48">
        <v>19</v>
      </c>
      <c r="E16" s="42" t="str">
        <f t="shared" si="0"/>
        <v>Pass</v>
      </c>
      <c r="F16" t="str">
        <f t="shared" ca="1" si="1"/>
        <v>=IF(AND(C16&gt;=8,D16&gt;=12),"Pass","Fail")</v>
      </c>
    </row>
    <row r="17" spans="1:6" ht="18">
      <c r="A17" s="47">
        <v>9131457</v>
      </c>
      <c r="B17" s="47" t="s">
        <v>145</v>
      </c>
      <c r="C17" s="48">
        <v>17</v>
      </c>
      <c r="D17" s="48">
        <v>16</v>
      </c>
      <c r="E17" s="42" t="str">
        <f t="shared" si="0"/>
        <v>Pass</v>
      </c>
      <c r="F17" t="str">
        <f t="shared" ca="1" si="1"/>
        <v>=IF(AND(C17&gt;=8,D17&gt;=12),"Pass","Fail")</v>
      </c>
    </row>
    <row r="18" spans="1:6" ht="18">
      <c r="A18" s="47">
        <v>9172412</v>
      </c>
      <c r="B18" s="47" t="s">
        <v>145</v>
      </c>
      <c r="C18" s="48">
        <v>18</v>
      </c>
      <c r="D18" s="48">
        <v>20</v>
      </c>
      <c r="E18" s="42" t="str">
        <f t="shared" si="0"/>
        <v>Pass</v>
      </c>
      <c r="F18" t="str">
        <f t="shared" ca="1" si="1"/>
        <v>=IF(AND(C18&gt;=8,D18&gt;=12),"Pass","Fail")</v>
      </c>
    </row>
  </sheetData>
  <mergeCells count="2">
    <mergeCell ref="H2:J2"/>
    <mergeCell ref="H9:J9"/>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E9"/>
  <sheetViews>
    <sheetView workbookViewId="0">
      <selection activeCell="G7" sqref="G7"/>
    </sheetView>
  </sheetViews>
  <sheetFormatPr defaultRowHeight="15"/>
  <cols>
    <col min="1" max="1" width="13.42578125" customWidth="1"/>
    <col min="2" max="2" width="11.5703125" customWidth="1"/>
    <col min="3" max="3" width="11" customWidth="1"/>
  </cols>
  <sheetData>
    <row r="4" spans="1:5">
      <c r="A4" s="121" t="s">
        <v>465</v>
      </c>
      <c r="B4" s="121" t="s">
        <v>466</v>
      </c>
      <c r="C4" s="121" t="s">
        <v>14</v>
      </c>
      <c r="D4" s="121" t="s">
        <v>15</v>
      </c>
      <c r="E4" s="121" t="s">
        <v>467</v>
      </c>
    </row>
    <row r="5" spans="1:5">
      <c r="A5" s="121" t="s">
        <v>468</v>
      </c>
      <c r="B5" s="244">
        <v>30014</v>
      </c>
      <c r="C5" s="121" t="s">
        <v>84</v>
      </c>
      <c r="D5" s="121" t="s">
        <v>376</v>
      </c>
      <c r="E5" s="121">
        <v>1982</v>
      </c>
    </row>
    <row r="6" spans="1:5">
      <c r="A6" s="121" t="s">
        <v>469</v>
      </c>
      <c r="B6" s="244">
        <v>25783</v>
      </c>
      <c r="C6" s="121" t="s">
        <v>83</v>
      </c>
      <c r="D6" s="121" t="s">
        <v>470</v>
      </c>
      <c r="E6" s="121">
        <v>1970</v>
      </c>
    </row>
    <row r="7" spans="1:5">
      <c r="A7" s="121" t="s">
        <v>471</v>
      </c>
      <c r="B7" s="244">
        <v>27395</v>
      </c>
      <c r="C7" s="121" t="s">
        <v>379</v>
      </c>
      <c r="D7" s="121" t="s">
        <v>472</v>
      </c>
      <c r="E7" s="121">
        <v>1975</v>
      </c>
    </row>
    <row r="8" spans="1:5">
      <c r="A8" s="121" t="s">
        <v>473</v>
      </c>
      <c r="B8" s="244">
        <v>26817</v>
      </c>
      <c r="C8" s="121" t="s">
        <v>474</v>
      </c>
      <c r="D8" s="121" t="s">
        <v>475</v>
      </c>
      <c r="E8" s="121">
        <v>1973</v>
      </c>
    </row>
    <row r="9" spans="1:5">
      <c r="A9" s="121" t="s">
        <v>476</v>
      </c>
      <c r="B9" s="244">
        <v>26238</v>
      </c>
      <c r="C9" s="121" t="s">
        <v>477</v>
      </c>
      <c r="D9" s="121" t="s">
        <v>188</v>
      </c>
      <c r="E9" s="121">
        <v>1971</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C1:G19"/>
  <sheetViews>
    <sheetView showGridLines="0" showRowColHeaders="0" workbookViewId="0">
      <selection activeCell="K7" sqref="K7"/>
    </sheetView>
  </sheetViews>
  <sheetFormatPr defaultRowHeight="15"/>
  <cols>
    <col min="1" max="16384" width="9.140625" style="237"/>
  </cols>
  <sheetData>
    <row r="1" spans="3:7" ht="27.75" customHeight="1">
      <c r="C1" s="342" t="s">
        <v>450</v>
      </c>
      <c r="D1" s="342"/>
      <c r="E1" s="342"/>
      <c r="F1" s="342"/>
      <c r="G1" s="342"/>
    </row>
    <row r="2" spans="3:7" ht="27.75" customHeight="1">
      <c r="C2" s="343" t="s">
        <v>451</v>
      </c>
      <c r="D2" s="344"/>
      <c r="E2" s="344"/>
      <c r="F2" s="344"/>
      <c r="G2" s="344"/>
    </row>
    <row r="3" spans="3:7" ht="27.75" customHeight="1" thickBot="1">
      <c r="C3" s="345" t="s">
        <v>452</v>
      </c>
      <c r="D3" s="346"/>
      <c r="E3" s="346"/>
      <c r="F3" s="346"/>
      <c r="G3" s="346"/>
    </row>
    <row r="4" spans="3:7" ht="27.75" customHeight="1">
      <c r="C4" s="347" t="s">
        <v>453</v>
      </c>
      <c r="D4" s="348"/>
      <c r="E4" s="348"/>
      <c r="F4" s="348"/>
      <c r="G4" s="238"/>
    </row>
    <row r="5" spans="3:7" ht="27.75" customHeight="1">
      <c r="C5" s="349" t="s">
        <v>454</v>
      </c>
      <c r="D5" s="350"/>
      <c r="E5" s="350"/>
      <c r="F5" s="350"/>
      <c r="G5" s="239"/>
    </row>
    <row r="6" spans="3:7" ht="27.75" customHeight="1">
      <c r="C6" s="349" t="s">
        <v>455</v>
      </c>
      <c r="D6" s="350"/>
      <c r="E6" s="350"/>
      <c r="F6" s="350"/>
      <c r="G6" s="239"/>
    </row>
    <row r="7" spans="3:7" ht="27.75" customHeight="1">
      <c r="C7" s="349" t="s">
        <v>456</v>
      </c>
      <c r="D7" s="350"/>
      <c r="E7" s="350"/>
      <c r="F7" s="350"/>
      <c r="G7" s="239"/>
    </row>
    <row r="8" spans="3:7" ht="27.75" customHeight="1">
      <c r="C8" s="349" t="s">
        <v>457</v>
      </c>
      <c r="D8" s="350"/>
      <c r="E8" s="350"/>
      <c r="F8" s="350"/>
      <c r="G8" s="240"/>
    </row>
    <row r="9" spans="3:7" ht="27.75" customHeight="1">
      <c r="C9" s="349" t="s">
        <v>458</v>
      </c>
      <c r="D9" s="350"/>
      <c r="E9" s="350"/>
      <c r="F9" s="350"/>
      <c r="G9" s="239"/>
    </row>
    <row r="10" spans="3:7" ht="27.75" customHeight="1">
      <c r="C10" s="349" t="s">
        <v>459</v>
      </c>
      <c r="D10" s="350"/>
      <c r="E10" s="350"/>
      <c r="F10" s="350"/>
      <c r="G10" s="239"/>
    </row>
    <row r="11" spans="3:7" ht="27.75" customHeight="1" thickBot="1">
      <c r="C11" s="351" t="s">
        <v>460</v>
      </c>
      <c r="D11" s="352"/>
      <c r="E11" s="352"/>
      <c r="F11" s="352"/>
      <c r="G11" s="241"/>
    </row>
    <row r="12" spans="3:7" ht="27.75" customHeight="1" thickBot="1">
      <c r="C12" s="340" t="s">
        <v>461</v>
      </c>
      <c r="D12" s="341"/>
      <c r="E12" s="341"/>
      <c r="F12" s="341"/>
      <c r="G12" s="341"/>
    </row>
    <row r="13" spans="3:7" ht="27.75" customHeight="1">
      <c r="C13" s="354" t="s">
        <v>462</v>
      </c>
      <c r="D13" s="355"/>
      <c r="E13" s="355"/>
      <c r="F13" s="355"/>
      <c r="G13" s="242"/>
    </row>
    <row r="14" spans="3:7" ht="27.75" customHeight="1">
      <c r="C14" s="356" t="s">
        <v>463</v>
      </c>
      <c r="D14" s="357"/>
      <c r="E14" s="357"/>
      <c r="F14" s="357"/>
      <c r="G14" s="240"/>
    </row>
    <row r="15" spans="3:7" ht="27.75" customHeight="1" thickBot="1">
      <c r="C15" s="358" t="s">
        <v>464</v>
      </c>
      <c r="D15" s="359"/>
      <c r="E15" s="359"/>
      <c r="F15" s="359"/>
      <c r="G15" s="243"/>
    </row>
    <row r="16" spans="3:7" ht="27.75" customHeight="1">
      <c r="C16" s="353"/>
      <c r="D16" s="353"/>
      <c r="E16" s="353"/>
      <c r="F16" s="353"/>
    </row>
    <row r="17" spans="3:6" ht="27.75" customHeight="1">
      <c r="C17" s="353"/>
      <c r="D17" s="353"/>
      <c r="E17" s="353"/>
      <c r="F17" s="353"/>
    </row>
    <row r="18" spans="3:6" ht="27.75" customHeight="1">
      <c r="C18" s="353"/>
      <c r="D18" s="353"/>
      <c r="E18" s="353"/>
      <c r="F18" s="353"/>
    </row>
    <row r="19" spans="3:6" ht="27.75" customHeight="1">
      <c r="C19" s="353"/>
      <c r="D19" s="353"/>
      <c r="E19" s="353"/>
      <c r="F19" s="353"/>
    </row>
  </sheetData>
  <mergeCells count="19">
    <mergeCell ref="C19:F19"/>
    <mergeCell ref="C13:F13"/>
    <mergeCell ref="C14:F14"/>
    <mergeCell ref="C15:F15"/>
    <mergeCell ref="C16:F16"/>
    <mergeCell ref="C17:F17"/>
    <mergeCell ref="C18:F18"/>
    <mergeCell ref="C12:G12"/>
    <mergeCell ref="C1:G1"/>
    <mergeCell ref="C2:G2"/>
    <mergeCell ref="C3:G3"/>
    <mergeCell ref="C4:F4"/>
    <mergeCell ref="C5:F5"/>
    <mergeCell ref="C6:F6"/>
    <mergeCell ref="C7:F7"/>
    <mergeCell ref="C8:F8"/>
    <mergeCell ref="C9:F9"/>
    <mergeCell ref="C10:F10"/>
    <mergeCell ref="C11:F11"/>
  </mergeCell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9"/>
  <sheetViews>
    <sheetView topLeftCell="B1" zoomScale="160" zoomScaleNormal="160" workbookViewId="0">
      <selection activeCell="K5" sqref="K5"/>
    </sheetView>
  </sheetViews>
  <sheetFormatPr defaultColWidth="9" defaultRowHeight="22.5"/>
  <cols>
    <col min="1" max="16384" width="9" style="2"/>
  </cols>
  <sheetData>
    <row r="3" spans="2:9">
      <c r="B3" s="25"/>
      <c r="C3" s="25" t="s">
        <v>91</v>
      </c>
      <c r="D3" s="25" t="s">
        <v>92</v>
      </c>
      <c r="E3" s="25" t="s">
        <v>94</v>
      </c>
      <c r="F3" s="25" t="s">
        <v>97</v>
      </c>
      <c r="G3" s="25" t="s">
        <v>100</v>
      </c>
      <c r="H3" s="25" t="s">
        <v>105</v>
      </c>
      <c r="I3" s="25" t="s">
        <v>107</v>
      </c>
    </row>
    <row r="4" spans="2:9">
      <c r="B4" s="25" t="s">
        <v>90</v>
      </c>
      <c r="C4" s="25"/>
      <c r="D4" s="25"/>
      <c r="E4" s="25"/>
      <c r="F4" s="25"/>
      <c r="G4" s="25"/>
      <c r="H4" s="25"/>
      <c r="I4" s="25"/>
    </row>
    <row r="5" spans="2:9">
      <c r="B5" s="25" t="s">
        <v>96</v>
      </c>
      <c r="C5" s="25"/>
      <c r="D5" s="25"/>
      <c r="E5" s="25"/>
      <c r="F5" s="25"/>
      <c r="G5" s="25"/>
      <c r="H5" s="25"/>
      <c r="I5" s="25"/>
    </row>
    <row r="6" spans="2:9">
      <c r="B6" s="25" t="s">
        <v>99</v>
      </c>
      <c r="C6" s="25"/>
      <c r="D6" s="25"/>
      <c r="E6" s="25"/>
      <c r="F6" s="25"/>
      <c r="G6" s="25"/>
      <c r="H6" s="25"/>
      <c r="I6" s="25"/>
    </row>
    <row r="7" spans="2:9">
      <c r="B7" s="25" t="s">
        <v>104</v>
      </c>
      <c r="C7" s="25"/>
      <c r="D7" s="25"/>
      <c r="E7" s="25"/>
      <c r="F7" s="25"/>
      <c r="G7" s="25"/>
      <c r="H7" s="25"/>
      <c r="I7" s="25"/>
    </row>
    <row r="8" spans="2:9">
      <c r="B8" s="25" t="s">
        <v>109</v>
      </c>
      <c r="C8" s="25"/>
      <c r="D8" s="25"/>
      <c r="E8" s="25"/>
      <c r="F8" s="25"/>
      <c r="G8" s="25"/>
      <c r="H8" s="25"/>
      <c r="I8" s="25"/>
    </row>
    <row r="9" spans="2:9">
      <c r="B9" s="25" t="s">
        <v>110</v>
      </c>
      <c r="C9" s="25"/>
      <c r="D9" s="25"/>
      <c r="E9" s="25"/>
      <c r="F9" s="25"/>
      <c r="G9" s="25"/>
      <c r="H9" s="25"/>
      <c r="I9" s="2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51"/>
  <sheetViews>
    <sheetView showGridLines="0" zoomScaleNormal="100" workbookViewId="0">
      <selection activeCell="AB3" sqref="AB3"/>
    </sheetView>
  </sheetViews>
  <sheetFormatPr defaultColWidth="9.140625" defaultRowHeight="22.5"/>
  <cols>
    <col min="1" max="2" width="9.140625" style="222"/>
    <col min="3" max="3" width="10.5703125" style="222" customWidth="1"/>
    <col min="4" max="4" width="9.140625" style="222" customWidth="1"/>
    <col min="5" max="5" width="9.85546875" style="222" bestFit="1" customWidth="1"/>
    <col min="6" max="6" width="13.7109375" style="222" hidden="1" customWidth="1"/>
    <col min="7" max="7" width="33.42578125" style="222" hidden="1" customWidth="1"/>
    <col min="8" max="8" width="27.85546875" style="222" hidden="1" customWidth="1"/>
    <col min="9" max="9" width="29.42578125" style="317" hidden="1" customWidth="1"/>
    <col min="10" max="10" width="17.28515625" style="317" hidden="1" customWidth="1"/>
    <col min="11" max="11" width="55.5703125" style="317" hidden="1" customWidth="1"/>
    <col min="12" max="12" width="0" style="222" hidden="1" customWidth="1"/>
    <col min="13" max="13" width="28.140625" style="222" customWidth="1"/>
    <col min="14" max="14" width="4.7109375" style="222" customWidth="1"/>
    <col min="15" max="15" width="27.140625" style="222" bestFit="1" customWidth="1"/>
    <col min="16" max="16" width="7.42578125" style="222" customWidth="1"/>
    <col min="17" max="17" width="43.7109375" style="222" customWidth="1"/>
    <col min="18" max="22" width="9.140625" style="222" customWidth="1"/>
    <col min="23" max="23" width="39.85546875" style="222" customWidth="1"/>
    <col min="24" max="24" width="9.140625" style="222" customWidth="1"/>
    <col min="25" max="25" width="28.5703125" style="222" customWidth="1"/>
    <col min="26" max="26" width="9.5703125" style="222" hidden="1" customWidth="1"/>
    <col min="27" max="16384" width="9.140625" style="222"/>
  </cols>
  <sheetData>
    <row r="1" spans="1:37" ht="42.75" customHeight="1">
      <c r="A1" s="1" t="s">
        <v>86</v>
      </c>
      <c r="B1" s="1" t="s">
        <v>1</v>
      </c>
      <c r="C1" s="1" t="s">
        <v>87</v>
      </c>
      <c r="D1" s="1" t="s">
        <v>2</v>
      </c>
      <c r="E1" s="1" t="s">
        <v>4</v>
      </c>
      <c r="F1" s="218" t="s">
        <v>429</v>
      </c>
      <c r="G1" s="218" t="s">
        <v>430</v>
      </c>
      <c r="H1" s="218" t="s">
        <v>431</v>
      </c>
      <c r="I1" s="325" t="s">
        <v>432</v>
      </c>
      <c r="J1" s="325"/>
      <c r="K1" s="325"/>
      <c r="L1" s="319"/>
    </row>
    <row r="2" spans="1:37" ht="39.75" customHeight="1">
      <c r="A2" s="25" t="s">
        <v>99</v>
      </c>
      <c r="B2" s="25" t="s">
        <v>100</v>
      </c>
      <c r="C2" s="25">
        <v>17</v>
      </c>
      <c r="D2" s="25">
        <v>1305</v>
      </c>
      <c r="E2" s="25">
        <f t="shared" ref="E2:E65" si="0">C2*D2</f>
        <v>22185</v>
      </c>
      <c r="F2" s="25">
        <f t="shared" ref="F2:F65" si="1">IF(E2&gt;=20000,E2*10%,0)</f>
        <v>2218.5</v>
      </c>
      <c r="G2" s="25">
        <f t="shared" ref="G2:G65" si="2">IF(E2&gt;30000,E2*0.1,0)</f>
        <v>0</v>
      </c>
      <c r="H2" s="25" t="str">
        <f t="shared" ref="H2:H65" ca="1" si="3">_xlfn.FORMULATEXT(G2)</f>
        <v>=IF(E2&gt;30000,E2*0.1,0)</v>
      </c>
      <c r="I2" s="222"/>
      <c r="J2" s="222"/>
      <c r="K2" s="222"/>
      <c r="O2" s="220" t="s">
        <v>435</v>
      </c>
      <c r="P2" s="25">
        <f>COUNTIFS(B:B,"دوغ",E:E,"&gt;20000")</f>
        <v>56</v>
      </c>
      <c r="Q2" s="221" t="str">
        <f t="shared" ref="Q2:Q3" ca="1" si="4">IF(ISBLANK(P2),"",_xlfn.FORMULATEXT(P2))</f>
        <v>=COUNTIFS(B:B,"دوغ",E:E,"&gt;20000")</v>
      </c>
      <c r="W2" s="320" t="s">
        <v>622</v>
      </c>
      <c r="X2" s="25">
        <f>COUNTIF(A:A,"هراز")</f>
        <v>78</v>
      </c>
      <c r="Y2" s="223" t="str">
        <f t="shared" ref="Y2:Y3" ca="1" si="5">IF(ISBLANK(X2),"",_xlfn.FORMULATEXT(X2))</f>
        <v>=COUNTIF(A:A,"هراز")</v>
      </c>
      <c r="Z2" s="321"/>
      <c r="AH2" s="320" t="s">
        <v>623</v>
      </c>
      <c r="AI2" s="25">
        <f>COUNTIF(E2:E451,"&gt;20000")</f>
        <v>379</v>
      </c>
      <c r="AJ2" s="25" t="str">
        <f ca="1">IF(ISBLANK(AI2),"",_xlfn.FORMULATEXT(AI2))</f>
        <v>=COUNTIF(E2:E451,"&gt;20000")</v>
      </c>
      <c r="AK2" s="321" t="s">
        <v>121</v>
      </c>
    </row>
    <row r="3" spans="1:37" ht="42.75" customHeight="1">
      <c r="A3" s="25" t="s">
        <v>96</v>
      </c>
      <c r="B3" s="25" t="s">
        <v>97</v>
      </c>
      <c r="C3" s="25">
        <v>37</v>
      </c>
      <c r="D3" s="25">
        <v>1362</v>
      </c>
      <c r="E3" s="25">
        <f t="shared" si="0"/>
        <v>50394</v>
      </c>
      <c r="F3" s="25">
        <f t="shared" si="1"/>
        <v>5039.4000000000005</v>
      </c>
      <c r="G3" s="25">
        <f t="shared" si="2"/>
        <v>5039.4000000000005</v>
      </c>
      <c r="H3" s="25" t="str">
        <f t="shared" ca="1" si="3"/>
        <v>=IF(E3&gt;30000,E3*0.1,0)</v>
      </c>
      <c r="I3" s="222"/>
      <c r="J3" s="222"/>
      <c r="K3" s="222"/>
      <c r="O3" s="220" t="s">
        <v>435</v>
      </c>
      <c r="P3" s="25">
        <f>COUNTIFS(B:B,B9,E:E,"&gt;20000")</f>
        <v>56</v>
      </c>
      <c r="Q3" s="221" t="str">
        <f t="shared" ca="1" si="4"/>
        <v>=COUNTIFS(B:B,B9,E:E,"&gt;20000")</v>
      </c>
      <c r="W3" s="320" t="s">
        <v>622</v>
      </c>
      <c r="X3" s="25">
        <f>COUNTIF(A:A,A7)</f>
        <v>78</v>
      </c>
      <c r="Y3" s="221" t="str">
        <f t="shared" ca="1" si="5"/>
        <v>=COUNTIF(A:A,A7)</v>
      </c>
      <c r="Z3" s="321"/>
      <c r="AH3" s="320" t="s">
        <v>624</v>
      </c>
      <c r="AI3" s="25">
        <f>COUNTIFS(E2:E451,"&gt;20000",B2:B451,"دوغ")</f>
        <v>56</v>
      </c>
      <c r="AJ3" s="25" t="str">
        <f ca="1">IF(ISBLANK(AI3),"",_xlfn.FORMULATEXT(AI3))</f>
        <v>=COUNTIFS(E2:E451,"&gt;20000",B2:B451,"دوغ")</v>
      </c>
      <c r="AK3" s="321" t="s">
        <v>121</v>
      </c>
    </row>
    <row r="4" spans="1:37" ht="24" customHeight="1">
      <c r="A4" s="25" t="s">
        <v>99</v>
      </c>
      <c r="B4" s="25" t="s">
        <v>94</v>
      </c>
      <c r="C4" s="25">
        <v>96</v>
      </c>
      <c r="D4" s="25">
        <v>1049</v>
      </c>
      <c r="E4" s="25">
        <f t="shared" si="0"/>
        <v>100704</v>
      </c>
      <c r="F4" s="25">
        <f t="shared" si="1"/>
        <v>10070.400000000001</v>
      </c>
      <c r="G4" s="25">
        <f t="shared" si="2"/>
        <v>10070.400000000001</v>
      </c>
      <c r="H4" s="25" t="str">
        <f t="shared" ca="1" si="3"/>
        <v>=IF(E4&gt;30000,E4*0.1,0)</v>
      </c>
      <c r="I4" s="222"/>
      <c r="J4" s="222"/>
      <c r="K4" s="222"/>
      <c r="AH4" s="320" t="s">
        <v>625</v>
      </c>
      <c r="AI4" s="25">
        <f>COUNTIF(A:A,"هراز")</f>
        <v>78</v>
      </c>
      <c r="AJ4" s="25" t="str">
        <f ca="1">IF(ISBLANK(AI4),"",_xlfn.FORMULATEXT(AI4))</f>
        <v>=COUNTIF(A:A,"هراز")</v>
      </c>
      <c r="AK4" s="321" t="s">
        <v>121</v>
      </c>
    </row>
    <row r="5" spans="1:37" ht="32.25">
      <c r="A5" s="25" t="s">
        <v>104</v>
      </c>
      <c r="B5" s="25" t="s">
        <v>105</v>
      </c>
      <c r="C5" s="25">
        <v>74</v>
      </c>
      <c r="D5" s="25">
        <v>1225</v>
      </c>
      <c r="E5" s="25">
        <f t="shared" si="0"/>
        <v>90650</v>
      </c>
      <c r="F5" s="25">
        <f t="shared" si="1"/>
        <v>9065</v>
      </c>
      <c r="G5" s="25">
        <f t="shared" si="2"/>
        <v>9065</v>
      </c>
      <c r="H5" s="25" t="str">
        <f t="shared" ca="1" si="3"/>
        <v>=IF(E5&gt;30000,E5*0.1,0)</v>
      </c>
      <c r="L5" s="317"/>
      <c r="AH5" s="24" t="s">
        <v>626</v>
      </c>
      <c r="AI5" s="25">
        <f>SUMIF(B:B,"دوغ",C:C)</f>
        <v>3487</v>
      </c>
      <c r="AJ5" s="25" t="str">
        <f ca="1">IF(ISBLANK(AI5),"",_xlfn.FORMULATEXT(AI5))</f>
        <v>=SUMIF(B:B,"دوغ",C:C)</v>
      </c>
      <c r="AK5" s="321" t="s">
        <v>121</v>
      </c>
    </row>
    <row r="6" spans="1:37" ht="32.25">
      <c r="A6" s="25" t="s">
        <v>99</v>
      </c>
      <c r="B6" s="25" t="s">
        <v>107</v>
      </c>
      <c r="C6" s="25">
        <v>80</v>
      </c>
      <c r="D6" s="25">
        <v>1302</v>
      </c>
      <c r="E6" s="25">
        <f t="shared" si="0"/>
        <v>104160</v>
      </c>
      <c r="F6" s="25">
        <f t="shared" si="1"/>
        <v>10416</v>
      </c>
      <c r="G6" s="25">
        <f t="shared" si="2"/>
        <v>10416</v>
      </c>
      <c r="H6" s="25" t="str">
        <f t="shared" ca="1" si="3"/>
        <v>=IF(E6&gt;30000,E6*0.1,0)</v>
      </c>
      <c r="L6" s="317"/>
      <c r="AH6" s="24" t="s">
        <v>627</v>
      </c>
      <c r="AI6" s="25">
        <f>SUMIF(B:B,"دوغ",C:C)</f>
        <v>3487</v>
      </c>
      <c r="AJ6" s="25" t="str">
        <f ca="1">IF(ISBLANK(AI6),"",_xlfn.FORMULATEXT(AI6))</f>
        <v>=SUMIF(B:B,"دوغ",C:C)</v>
      </c>
      <c r="AK6" s="321" t="s">
        <v>121</v>
      </c>
    </row>
    <row r="7" spans="1:37" ht="23.25" customHeight="1">
      <c r="A7" s="25" t="s">
        <v>90</v>
      </c>
      <c r="B7" s="25" t="s">
        <v>97</v>
      </c>
      <c r="C7" s="25">
        <v>100</v>
      </c>
      <c r="D7" s="25">
        <v>1265</v>
      </c>
      <c r="E7" s="25">
        <f t="shared" si="0"/>
        <v>126500</v>
      </c>
      <c r="F7" s="25">
        <f t="shared" si="1"/>
        <v>12650</v>
      </c>
      <c r="G7" s="25">
        <f t="shared" si="2"/>
        <v>12650</v>
      </c>
      <c r="H7" s="25" t="str">
        <f t="shared" ca="1" si="3"/>
        <v>=IF(E7&gt;30000,E7*0.1,0)</v>
      </c>
      <c r="I7" s="222"/>
      <c r="J7" s="222"/>
      <c r="K7" s="222"/>
      <c r="AH7" s="320" t="s">
        <v>628</v>
      </c>
      <c r="AI7" s="25"/>
      <c r="AJ7" s="25"/>
      <c r="AK7" s="321" t="s">
        <v>121</v>
      </c>
    </row>
    <row r="8" spans="1:37">
      <c r="A8" s="25" t="s">
        <v>90</v>
      </c>
      <c r="B8" s="25" t="s">
        <v>94</v>
      </c>
      <c r="C8" s="25">
        <v>28</v>
      </c>
      <c r="D8" s="25">
        <v>1104</v>
      </c>
      <c r="E8" s="25">
        <f t="shared" si="0"/>
        <v>30912</v>
      </c>
      <c r="F8" s="25">
        <f t="shared" si="1"/>
        <v>3091.2000000000003</v>
      </c>
      <c r="G8" s="25">
        <f t="shared" si="2"/>
        <v>3091.2000000000003</v>
      </c>
      <c r="H8" s="25" t="str">
        <f t="shared" ca="1" si="3"/>
        <v>=IF(E8&gt;30000,E8*0.1,0)</v>
      </c>
      <c r="I8" s="222"/>
      <c r="J8" s="222"/>
      <c r="K8" s="222"/>
    </row>
    <row r="9" spans="1:37">
      <c r="A9" s="25" t="s">
        <v>90</v>
      </c>
      <c r="B9" s="323" t="s">
        <v>91</v>
      </c>
      <c r="C9" s="25">
        <v>22</v>
      </c>
      <c r="D9" s="25">
        <v>1025</v>
      </c>
      <c r="E9" s="25">
        <f t="shared" si="0"/>
        <v>22550</v>
      </c>
      <c r="F9" s="25">
        <f t="shared" si="1"/>
        <v>2255</v>
      </c>
      <c r="G9" s="25">
        <f t="shared" si="2"/>
        <v>0</v>
      </c>
      <c r="H9" s="25" t="str">
        <f t="shared" ca="1" si="3"/>
        <v>=IF(E9&gt;30000,E9*0.1,0)</v>
      </c>
      <c r="I9" s="222"/>
      <c r="J9" s="222"/>
      <c r="K9" s="222"/>
    </row>
    <row r="10" spans="1:37">
      <c r="A10" s="25" t="s">
        <v>96</v>
      </c>
      <c r="B10" s="25" t="s">
        <v>107</v>
      </c>
      <c r="C10" s="25">
        <v>50</v>
      </c>
      <c r="D10" s="25">
        <v>1287</v>
      </c>
      <c r="E10" s="25">
        <f t="shared" si="0"/>
        <v>64350</v>
      </c>
      <c r="F10" s="25">
        <f t="shared" si="1"/>
        <v>6435</v>
      </c>
      <c r="G10" s="25">
        <f t="shared" si="2"/>
        <v>6435</v>
      </c>
      <c r="H10" s="25" t="str">
        <f t="shared" ca="1" si="3"/>
        <v>=IF(E10&gt;30000,E10*0.1,0)</v>
      </c>
      <c r="I10" s="322" t="s">
        <v>629</v>
      </c>
    </row>
    <row r="11" spans="1:37">
      <c r="A11" s="25" t="s">
        <v>99</v>
      </c>
      <c r="B11" s="25" t="s">
        <v>94</v>
      </c>
      <c r="C11" s="25">
        <v>53</v>
      </c>
      <c r="D11" s="25">
        <v>1060</v>
      </c>
      <c r="E11" s="25">
        <f t="shared" si="0"/>
        <v>56180</v>
      </c>
      <c r="F11" s="25">
        <f t="shared" si="1"/>
        <v>5618</v>
      </c>
      <c r="G11" s="25">
        <f t="shared" si="2"/>
        <v>5618</v>
      </c>
      <c r="H11" s="25" t="str">
        <f t="shared" ca="1" si="3"/>
        <v>=IF(E11&gt;30000,E11*0.1,0)</v>
      </c>
      <c r="I11" s="220" t="s">
        <v>630</v>
      </c>
    </row>
    <row r="12" spans="1:37">
      <c r="A12" s="25" t="s">
        <v>96</v>
      </c>
      <c r="B12" s="25" t="s">
        <v>94</v>
      </c>
      <c r="C12" s="25">
        <v>99</v>
      </c>
      <c r="D12" s="25">
        <v>1171</v>
      </c>
      <c r="E12" s="25">
        <f t="shared" si="0"/>
        <v>115929</v>
      </c>
      <c r="F12" s="25">
        <f t="shared" si="1"/>
        <v>11592.900000000001</v>
      </c>
      <c r="G12" s="25">
        <f t="shared" si="2"/>
        <v>11592.900000000001</v>
      </c>
      <c r="H12" s="25" t="str">
        <f t="shared" ca="1" si="3"/>
        <v>=IF(E12&gt;30000,E12*0.1,0)</v>
      </c>
    </row>
    <row r="13" spans="1:37">
      <c r="A13" s="25" t="s">
        <v>90</v>
      </c>
      <c r="B13" s="25" t="s">
        <v>94</v>
      </c>
      <c r="C13" s="25">
        <v>96</v>
      </c>
      <c r="D13" s="25">
        <v>1100</v>
      </c>
      <c r="E13" s="25">
        <f t="shared" si="0"/>
        <v>105600</v>
      </c>
      <c r="F13" s="25">
        <f t="shared" si="1"/>
        <v>10560</v>
      </c>
      <c r="G13" s="25">
        <f t="shared" si="2"/>
        <v>10560</v>
      </c>
      <c r="H13" s="25" t="str">
        <f t="shared" ca="1" si="3"/>
        <v>=IF(E13&gt;30000,E13*0.1,0)</v>
      </c>
    </row>
    <row r="14" spans="1:37">
      <c r="A14" s="25" t="s">
        <v>96</v>
      </c>
      <c r="B14" s="25" t="s">
        <v>94</v>
      </c>
      <c r="C14" s="25">
        <v>30</v>
      </c>
      <c r="D14" s="25">
        <v>1267</v>
      </c>
      <c r="E14" s="25">
        <f t="shared" si="0"/>
        <v>38010</v>
      </c>
      <c r="F14" s="25">
        <f t="shared" si="1"/>
        <v>3801</v>
      </c>
      <c r="G14" s="25">
        <f t="shared" si="2"/>
        <v>3801</v>
      </c>
      <c r="H14" s="25" t="str">
        <f t="shared" ca="1" si="3"/>
        <v>=IF(E14&gt;30000,E14*0.1,0)</v>
      </c>
    </row>
    <row r="15" spans="1:37">
      <c r="A15" s="25" t="s">
        <v>96</v>
      </c>
      <c r="B15" s="25" t="s">
        <v>100</v>
      </c>
      <c r="C15" s="25">
        <v>37</v>
      </c>
      <c r="D15" s="25">
        <v>1248</v>
      </c>
      <c r="E15" s="25">
        <f t="shared" si="0"/>
        <v>46176</v>
      </c>
      <c r="F15" s="25">
        <f t="shared" si="1"/>
        <v>4617.6000000000004</v>
      </c>
      <c r="G15" s="25">
        <f t="shared" si="2"/>
        <v>4617.6000000000004</v>
      </c>
      <c r="H15" s="25" t="str">
        <f t="shared" ca="1" si="3"/>
        <v>=IF(E15&gt;30000,E15*0.1,0)</v>
      </c>
    </row>
    <row r="16" spans="1:37">
      <c r="A16" s="25" t="s">
        <v>104</v>
      </c>
      <c r="B16" s="25" t="s">
        <v>100</v>
      </c>
      <c r="C16" s="25">
        <v>68</v>
      </c>
      <c r="D16" s="25">
        <v>1098</v>
      </c>
      <c r="E16" s="25">
        <f t="shared" si="0"/>
        <v>74664</v>
      </c>
      <c r="F16" s="25">
        <f t="shared" si="1"/>
        <v>7466.4000000000005</v>
      </c>
      <c r="G16" s="25">
        <f t="shared" si="2"/>
        <v>7466.4000000000005</v>
      </c>
      <c r="H16" s="25" t="str">
        <f t="shared" ca="1" si="3"/>
        <v>=IF(E16&gt;30000,E16*0.1,0)</v>
      </c>
    </row>
    <row r="17" spans="1:8">
      <c r="A17" s="25" t="s">
        <v>90</v>
      </c>
      <c r="B17" s="25" t="s">
        <v>107</v>
      </c>
      <c r="C17" s="25">
        <v>15</v>
      </c>
      <c r="D17" s="25">
        <v>1347</v>
      </c>
      <c r="E17" s="25">
        <f t="shared" si="0"/>
        <v>20205</v>
      </c>
      <c r="F17" s="25">
        <f t="shared" si="1"/>
        <v>2020.5</v>
      </c>
      <c r="G17" s="25">
        <f t="shared" si="2"/>
        <v>0</v>
      </c>
      <c r="H17" s="25" t="str">
        <f t="shared" ca="1" si="3"/>
        <v>=IF(E17&gt;30000,E17*0.1,0)</v>
      </c>
    </row>
    <row r="18" spans="1:8">
      <c r="A18" s="25" t="s">
        <v>109</v>
      </c>
      <c r="B18" s="25" t="s">
        <v>97</v>
      </c>
      <c r="C18" s="25">
        <v>28</v>
      </c>
      <c r="D18" s="25">
        <v>1326</v>
      </c>
      <c r="E18" s="25">
        <f t="shared" si="0"/>
        <v>37128</v>
      </c>
      <c r="F18" s="25">
        <f t="shared" si="1"/>
        <v>3712.8</v>
      </c>
      <c r="G18" s="25">
        <f t="shared" si="2"/>
        <v>3712.8</v>
      </c>
      <c r="H18" s="25" t="str">
        <f t="shared" ca="1" si="3"/>
        <v>=IF(E18&gt;30000,E18*0.1,0)</v>
      </c>
    </row>
    <row r="19" spans="1:8">
      <c r="A19" s="25" t="s">
        <v>96</v>
      </c>
      <c r="B19" s="25" t="s">
        <v>92</v>
      </c>
      <c r="C19" s="25">
        <v>29</v>
      </c>
      <c r="D19" s="25">
        <v>1484</v>
      </c>
      <c r="E19" s="25">
        <f t="shared" si="0"/>
        <v>43036</v>
      </c>
      <c r="F19" s="25">
        <f t="shared" si="1"/>
        <v>4303.6000000000004</v>
      </c>
      <c r="G19" s="25">
        <f t="shared" si="2"/>
        <v>4303.6000000000004</v>
      </c>
      <c r="H19" s="25" t="str">
        <f t="shared" ca="1" si="3"/>
        <v>=IF(E19&gt;30000,E19*0.1,0)</v>
      </c>
    </row>
    <row r="20" spans="1:8">
      <c r="A20" s="25" t="s">
        <v>90</v>
      </c>
      <c r="B20" s="25" t="s">
        <v>105</v>
      </c>
      <c r="C20" s="25">
        <v>96</v>
      </c>
      <c r="D20" s="25">
        <v>1192</v>
      </c>
      <c r="E20" s="25">
        <f t="shared" si="0"/>
        <v>114432</v>
      </c>
      <c r="F20" s="25">
        <f t="shared" si="1"/>
        <v>11443.2</v>
      </c>
      <c r="G20" s="25">
        <f t="shared" si="2"/>
        <v>11443.2</v>
      </c>
      <c r="H20" s="25" t="str">
        <f t="shared" ca="1" si="3"/>
        <v>=IF(E20&gt;30000,E20*0.1,0)</v>
      </c>
    </row>
    <row r="21" spans="1:8">
      <c r="A21" s="25" t="s">
        <v>90</v>
      </c>
      <c r="B21" s="25" t="s">
        <v>97</v>
      </c>
      <c r="C21" s="25">
        <v>85</v>
      </c>
      <c r="D21" s="25">
        <v>1152</v>
      </c>
      <c r="E21" s="25">
        <f t="shared" si="0"/>
        <v>97920</v>
      </c>
      <c r="F21" s="25">
        <f t="shared" si="1"/>
        <v>9792</v>
      </c>
      <c r="G21" s="25">
        <f t="shared" si="2"/>
        <v>9792</v>
      </c>
      <c r="H21" s="25" t="str">
        <f t="shared" ca="1" si="3"/>
        <v>=IF(E21&gt;30000,E21*0.1,0)</v>
      </c>
    </row>
    <row r="22" spans="1:8">
      <c r="A22" s="25" t="s">
        <v>104</v>
      </c>
      <c r="B22" s="25" t="s">
        <v>97</v>
      </c>
      <c r="C22" s="25">
        <v>82</v>
      </c>
      <c r="D22" s="25">
        <v>1108</v>
      </c>
      <c r="E22" s="25">
        <f t="shared" si="0"/>
        <v>90856</v>
      </c>
      <c r="F22" s="25">
        <f t="shared" si="1"/>
        <v>9085.6</v>
      </c>
      <c r="G22" s="25">
        <f t="shared" si="2"/>
        <v>9085.6</v>
      </c>
      <c r="H22" s="25" t="str">
        <f t="shared" ca="1" si="3"/>
        <v>=IF(E22&gt;30000,E22*0.1,0)</v>
      </c>
    </row>
    <row r="23" spans="1:8">
      <c r="A23" s="25" t="s">
        <v>90</v>
      </c>
      <c r="B23" s="25" t="s">
        <v>97</v>
      </c>
      <c r="C23" s="25">
        <v>11</v>
      </c>
      <c r="D23" s="25">
        <v>1140</v>
      </c>
      <c r="E23" s="25">
        <f t="shared" si="0"/>
        <v>12540</v>
      </c>
      <c r="F23" s="25">
        <f t="shared" si="1"/>
        <v>0</v>
      </c>
      <c r="G23" s="25">
        <f t="shared" si="2"/>
        <v>0</v>
      </c>
      <c r="H23" s="25" t="str">
        <f t="shared" ca="1" si="3"/>
        <v>=IF(E23&gt;30000,E23*0.1,0)</v>
      </c>
    </row>
    <row r="24" spans="1:8">
      <c r="A24" s="25" t="s">
        <v>104</v>
      </c>
      <c r="B24" s="25" t="s">
        <v>100</v>
      </c>
      <c r="C24" s="25">
        <v>5</v>
      </c>
      <c r="D24" s="25">
        <v>1467</v>
      </c>
      <c r="E24" s="25">
        <f t="shared" si="0"/>
        <v>7335</v>
      </c>
      <c r="F24" s="25">
        <f t="shared" si="1"/>
        <v>0</v>
      </c>
      <c r="G24" s="25">
        <f t="shared" si="2"/>
        <v>0</v>
      </c>
      <c r="H24" s="25" t="str">
        <f t="shared" ca="1" si="3"/>
        <v>=IF(E24&gt;30000,E24*0.1,0)</v>
      </c>
    </row>
    <row r="25" spans="1:8">
      <c r="A25" s="25" t="s">
        <v>96</v>
      </c>
      <c r="B25" s="25" t="s">
        <v>91</v>
      </c>
      <c r="C25" s="25">
        <v>5</v>
      </c>
      <c r="D25" s="25">
        <v>1276</v>
      </c>
      <c r="E25" s="25">
        <f t="shared" si="0"/>
        <v>6380</v>
      </c>
      <c r="F25" s="25">
        <f t="shared" si="1"/>
        <v>0</v>
      </c>
      <c r="G25" s="25">
        <f t="shared" si="2"/>
        <v>0</v>
      </c>
      <c r="H25" s="25" t="str">
        <f t="shared" ca="1" si="3"/>
        <v>=IF(E25&gt;30000,E25*0.1,0)</v>
      </c>
    </row>
    <row r="26" spans="1:8">
      <c r="A26" s="25" t="s">
        <v>110</v>
      </c>
      <c r="B26" s="25" t="s">
        <v>92</v>
      </c>
      <c r="C26" s="25">
        <v>15</v>
      </c>
      <c r="D26" s="25">
        <v>1005</v>
      </c>
      <c r="E26" s="25">
        <f t="shared" si="0"/>
        <v>15075</v>
      </c>
      <c r="F26" s="25">
        <f t="shared" si="1"/>
        <v>0</v>
      </c>
      <c r="G26" s="25">
        <f t="shared" si="2"/>
        <v>0</v>
      </c>
      <c r="H26" s="25" t="str">
        <f t="shared" ca="1" si="3"/>
        <v>=IF(E26&gt;30000,E26*0.1,0)</v>
      </c>
    </row>
    <row r="27" spans="1:8">
      <c r="A27" s="25" t="s">
        <v>99</v>
      </c>
      <c r="B27" s="25" t="s">
        <v>107</v>
      </c>
      <c r="C27" s="25">
        <v>94</v>
      </c>
      <c r="D27" s="25">
        <v>1155</v>
      </c>
      <c r="E27" s="25">
        <f t="shared" si="0"/>
        <v>108570</v>
      </c>
      <c r="F27" s="25">
        <f t="shared" si="1"/>
        <v>10857</v>
      </c>
      <c r="G27" s="25">
        <f t="shared" si="2"/>
        <v>10857</v>
      </c>
      <c r="H27" s="25" t="str">
        <f t="shared" ca="1" si="3"/>
        <v>=IF(E27&gt;30000,E27*0.1,0)</v>
      </c>
    </row>
    <row r="28" spans="1:8">
      <c r="A28" s="25" t="s">
        <v>109</v>
      </c>
      <c r="B28" s="25" t="s">
        <v>100</v>
      </c>
      <c r="C28" s="25">
        <v>11</v>
      </c>
      <c r="D28" s="25">
        <v>1367</v>
      </c>
      <c r="E28" s="25">
        <f t="shared" si="0"/>
        <v>15037</v>
      </c>
      <c r="F28" s="25">
        <f t="shared" si="1"/>
        <v>0</v>
      </c>
      <c r="G28" s="25">
        <f t="shared" si="2"/>
        <v>0</v>
      </c>
      <c r="H28" s="25" t="str">
        <f t="shared" ca="1" si="3"/>
        <v>=IF(E28&gt;30000,E28*0.1,0)</v>
      </c>
    </row>
    <row r="29" spans="1:8">
      <c r="A29" s="25" t="s">
        <v>96</v>
      </c>
      <c r="B29" s="25" t="s">
        <v>100</v>
      </c>
      <c r="C29" s="25">
        <v>84</v>
      </c>
      <c r="D29" s="25">
        <v>1047</v>
      </c>
      <c r="E29" s="25">
        <f t="shared" si="0"/>
        <v>87948</v>
      </c>
      <c r="F29" s="25">
        <f t="shared" si="1"/>
        <v>8794.8000000000011</v>
      </c>
      <c r="G29" s="25">
        <f t="shared" si="2"/>
        <v>8794.8000000000011</v>
      </c>
      <c r="H29" s="25" t="str">
        <f t="shared" ca="1" si="3"/>
        <v>=IF(E29&gt;30000,E29*0.1,0)</v>
      </c>
    </row>
    <row r="30" spans="1:8">
      <c r="A30" s="25" t="s">
        <v>104</v>
      </c>
      <c r="B30" s="25" t="s">
        <v>105</v>
      </c>
      <c r="C30" s="25">
        <v>62</v>
      </c>
      <c r="D30" s="25">
        <v>1241</v>
      </c>
      <c r="E30" s="25">
        <f t="shared" si="0"/>
        <v>76942</v>
      </c>
      <c r="F30" s="25">
        <f t="shared" si="1"/>
        <v>7694.2000000000007</v>
      </c>
      <c r="G30" s="25">
        <f t="shared" si="2"/>
        <v>7694.2000000000007</v>
      </c>
      <c r="H30" s="25" t="str">
        <f t="shared" ca="1" si="3"/>
        <v>=IF(E30&gt;30000,E30*0.1,0)</v>
      </c>
    </row>
    <row r="31" spans="1:8">
      <c r="A31" s="25" t="s">
        <v>96</v>
      </c>
      <c r="B31" s="25" t="s">
        <v>100</v>
      </c>
      <c r="C31" s="25">
        <v>64</v>
      </c>
      <c r="D31" s="25">
        <v>1230</v>
      </c>
      <c r="E31" s="25">
        <f t="shared" si="0"/>
        <v>78720</v>
      </c>
      <c r="F31" s="25">
        <f t="shared" si="1"/>
        <v>7872</v>
      </c>
      <c r="G31" s="25">
        <f t="shared" si="2"/>
        <v>7872</v>
      </c>
      <c r="H31" s="25" t="str">
        <f t="shared" ca="1" si="3"/>
        <v>=IF(E31&gt;30000,E31*0.1,0)</v>
      </c>
    </row>
    <row r="32" spans="1:8">
      <c r="A32" s="25" t="s">
        <v>109</v>
      </c>
      <c r="B32" s="25" t="s">
        <v>105</v>
      </c>
      <c r="C32" s="25">
        <v>39</v>
      </c>
      <c r="D32" s="25">
        <v>1078</v>
      </c>
      <c r="E32" s="25">
        <f t="shared" si="0"/>
        <v>42042</v>
      </c>
      <c r="F32" s="25">
        <f t="shared" si="1"/>
        <v>4204.2</v>
      </c>
      <c r="G32" s="25">
        <f t="shared" si="2"/>
        <v>4204.2</v>
      </c>
      <c r="H32" s="25" t="str">
        <f t="shared" ca="1" si="3"/>
        <v>=IF(E32&gt;30000,E32*0.1,0)</v>
      </c>
    </row>
    <row r="33" spans="1:8">
      <c r="A33" s="25" t="s">
        <v>96</v>
      </c>
      <c r="B33" s="25" t="s">
        <v>92</v>
      </c>
      <c r="C33" s="25">
        <v>21</v>
      </c>
      <c r="D33" s="25">
        <v>1301</v>
      </c>
      <c r="E33" s="25">
        <f t="shared" si="0"/>
        <v>27321</v>
      </c>
      <c r="F33" s="25">
        <f t="shared" si="1"/>
        <v>2732.1000000000004</v>
      </c>
      <c r="G33" s="25">
        <f t="shared" si="2"/>
        <v>0</v>
      </c>
      <c r="H33" s="25" t="str">
        <f t="shared" ca="1" si="3"/>
        <v>=IF(E33&gt;30000,E33*0.1,0)</v>
      </c>
    </row>
    <row r="34" spans="1:8">
      <c r="A34" s="25" t="s">
        <v>110</v>
      </c>
      <c r="B34" s="25" t="s">
        <v>107</v>
      </c>
      <c r="C34" s="25">
        <v>30</v>
      </c>
      <c r="D34" s="25">
        <v>1338</v>
      </c>
      <c r="E34" s="25">
        <f t="shared" si="0"/>
        <v>40140</v>
      </c>
      <c r="F34" s="25">
        <f t="shared" si="1"/>
        <v>4014</v>
      </c>
      <c r="G34" s="25">
        <f t="shared" si="2"/>
        <v>4014</v>
      </c>
      <c r="H34" s="25" t="str">
        <f t="shared" ca="1" si="3"/>
        <v>=IF(E34&gt;30000,E34*0.1,0)</v>
      </c>
    </row>
    <row r="35" spans="1:8">
      <c r="A35" s="25" t="s">
        <v>99</v>
      </c>
      <c r="B35" s="25" t="s">
        <v>91</v>
      </c>
      <c r="C35" s="25">
        <v>69</v>
      </c>
      <c r="D35" s="25">
        <v>1456</v>
      </c>
      <c r="E35" s="25">
        <f t="shared" si="0"/>
        <v>100464</v>
      </c>
      <c r="F35" s="25">
        <f t="shared" si="1"/>
        <v>10046.400000000001</v>
      </c>
      <c r="G35" s="25">
        <f t="shared" si="2"/>
        <v>10046.400000000001</v>
      </c>
      <c r="H35" s="25" t="str">
        <f t="shared" ca="1" si="3"/>
        <v>=IF(E35&gt;30000,E35*0.1,0)</v>
      </c>
    </row>
    <row r="36" spans="1:8">
      <c r="A36" s="25" t="s">
        <v>110</v>
      </c>
      <c r="B36" s="25" t="s">
        <v>107</v>
      </c>
      <c r="C36" s="25">
        <v>11</v>
      </c>
      <c r="D36" s="25">
        <v>1013</v>
      </c>
      <c r="E36" s="25">
        <f t="shared" si="0"/>
        <v>11143</v>
      </c>
      <c r="F36" s="25">
        <f t="shared" si="1"/>
        <v>0</v>
      </c>
      <c r="G36" s="25">
        <f t="shared" si="2"/>
        <v>0</v>
      </c>
      <c r="H36" s="25" t="str">
        <f t="shared" ca="1" si="3"/>
        <v>=IF(E36&gt;30000,E36*0.1,0)</v>
      </c>
    </row>
    <row r="37" spans="1:8">
      <c r="A37" s="25" t="s">
        <v>99</v>
      </c>
      <c r="B37" s="25" t="s">
        <v>97</v>
      </c>
      <c r="C37" s="25">
        <v>88</v>
      </c>
      <c r="D37" s="25">
        <v>1008</v>
      </c>
      <c r="E37" s="25">
        <f t="shared" si="0"/>
        <v>88704</v>
      </c>
      <c r="F37" s="25">
        <f t="shared" si="1"/>
        <v>8870.4</v>
      </c>
      <c r="G37" s="25">
        <f t="shared" si="2"/>
        <v>8870.4</v>
      </c>
      <c r="H37" s="25" t="str">
        <f t="shared" ca="1" si="3"/>
        <v>=IF(E37&gt;30000,E37*0.1,0)</v>
      </c>
    </row>
    <row r="38" spans="1:8">
      <c r="A38" s="25" t="s">
        <v>96</v>
      </c>
      <c r="B38" s="25" t="s">
        <v>105</v>
      </c>
      <c r="C38" s="25">
        <v>88</v>
      </c>
      <c r="D38" s="25">
        <v>1203</v>
      </c>
      <c r="E38" s="25">
        <f t="shared" si="0"/>
        <v>105864</v>
      </c>
      <c r="F38" s="25">
        <f t="shared" si="1"/>
        <v>10586.400000000001</v>
      </c>
      <c r="G38" s="25">
        <f t="shared" si="2"/>
        <v>10586.400000000001</v>
      </c>
      <c r="H38" s="25" t="str">
        <f t="shared" ca="1" si="3"/>
        <v>=IF(E38&gt;30000,E38*0.1,0)</v>
      </c>
    </row>
    <row r="39" spans="1:8">
      <c r="A39" s="25" t="s">
        <v>104</v>
      </c>
      <c r="B39" s="25" t="s">
        <v>100</v>
      </c>
      <c r="C39" s="25">
        <v>18</v>
      </c>
      <c r="D39" s="25">
        <v>1297</v>
      </c>
      <c r="E39" s="25">
        <f t="shared" si="0"/>
        <v>23346</v>
      </c>
      <c r="F39" s="25">
        <f t="shared" si="1"/>
        <v>2334.6</v>
      </c>
      <c r="G39" s="25">
        <f t="shared" si="2"/>
        <v>0</v>
      </c>
      <c r="H39" s="25" t="str">
        <f t="shared" ca="1" si="3"/>
        <v>=IF(E39&gt;30000,E39*0.1,0)</v>
      </c>
    </row>
    <row r="40" spans="1:8">
      <c r="A40" s="25" t="s">
        <v>99</v>
      </c>
      <c r="B40" s="25" t="s">
        <v>100</v>
      </c>
      <c r="C40" s="25">
        <v>94</v>
      </c>
      <c r="D40" s="25">
        <v>1454</v>
      </c>
      <c r="E40" s="25">
        <f t="shared" si="0"/>
        <v>136676</v>
      </c>
      <c r="F40" s="25">
        <f t="shared" si="1"/>
        <v>13667.6</v>
      </c>
      <c r="G40" s="25">
        <f t="shared" si="2"/>
        <v>13667.6</v>
      </c>
      <c r="H40" s="25" t="str">
        <f t="shared" ca="1" si="3"/>
        <v>=IF(E40&gt;30000,E40*0.1,0)</v>
      </c>
    </row>
    <row r="41" spans="1:8">
      <c r="A41" s="25" t="s">
        <v>96</v>
      </c>
      <c r="B41" s="25" t="s">
        <v>91</v>
      </c>
      <c r="C41" s="25">
        <v>15</v>
      </c>
      <c r="D41" s="25">
        <v>1355</v>
      </c>
      <c r="E41" s="25">
        <f t="shared" si="0"/>
        <v>20325</v>
      </c>
      <c r="F41" s="25">
        <f t="shared" si="1"/>
        <v>2032.5</v>
      </c>
      <c r="G41" s="25">
        <f t="shared" si="2"/>
        <v>0</v>
      </c>
      <c r="H41" s="25" t="str">
        <f t="shared" ca="1" si="3"/>
        <v>=IF(E41&gt;30000,E41*0.1,0)</v>
      </c>
    </row>
    <row r="42" spans="1:8">
      <c r="A42" s="25" t="s">
        <v>104</v>
      </c>
      <c r="B42" s="25" t="s">
        <v>91</v>
      </c>
      <c r="C42" s="25">
        <v>80</v>
      </c>
      <c r="D42" s="25">
        <v>1381</v>
      </c>
      <c r="E42" s="25">
        <f t="shared" si="0"/>
        <v>110480</v>
      </c>
      <c r="F42" s="25">
        <f t="shared" si="1"/>
        <v>11048</v>
      </c>
      <c r="G42" s="25">
        <f t="shared" si="2"/>
        <v>11048</v>
      </c>
      <c r="H42" s="25" t="str">
        <f t="shared" ca="1" si="3"/>
        <v>=IF(E42&gt;30000,E42*0.1,0)</v>
      </c>
    </row>
    <row r="43" spans="1:8">
      <c r="A43" s="25" t="s">
        <v>90</v>
      </c>
      <c r="B43" s="25" t="s">
        <v>92</v>
      </c>
      <c r="C43" s="25">
        <v>95</v>
      </c>
      <c r="D43" s="25">
        <v>1099</v>
      </c>
      <c r="E43" s="25">
        <f t="shared" si="0"/>
        <v>104405</v>
      </c>
      <c r="F43" s="25">
        <f t="shared" si="1"/>
        <v>10440.5</v>
      </c>
      <c r="G43" s="25">
        <f t="shared" si="2"/>
        <v>10440.5</v>
      </c>
      <c r="H43" s="25" t="str">
        <f t="shared" ca="1" si="3"/>
        <v>=IF(E43&gt;30000,E43*0.1,0)</v>
      </c>
    </row>
    <row r="44" spans="1:8">
      <c r="A44" s="25" t="s">
        <v>99</v>
      </c>
      <c r="B44" s="25" t="s">
        <v>100</v>
      </c>
      <c r="C44" s="25">
        <v>4</v>
      </c>
      <c r="D44" s="25">
        <v>1025</v>
      </c>
      <c r="E44" s="25">
        <f t="shared" si="0"/>
        <v>4100</v>
      </c>
      <c r="F44" s="25">
        <f t="shared" si="1"/>
        <v>0</v>
      </c>
      <c r="G44" s="25">
        <f t="shared" si="2"/>
        <v>0</v>
      </c>
      <c r="H44" s="25" t="str">
        <f t="shared" ca="1" si="3"/>
        <v>=IF(E44&gt;30000,E44*0.1,0)</v>
      </c>
    </row>
    <row r="45" spans="1:8">
      <c r="A45" s="25" t="s">
        <v>96</v>
      </c>
      <c r="B45" s="25" t="s">
        <v>91</v>
      </c>
      <c r="C45" s="25">
        <v>91</v>
      </c>
      <c r="D45" s="25">
        <v>1049</v>
      </c>
      <c r="E45" s="25">
        <f t="shared" si="0"/>
        <v>95459</v>
      </c>
      <c r="F45" s="25">
        <f t="shared" si="1"/>
        <v>9545.9</v>
      </c>
      <c r="G45" s="25">
        <f t="shared" si="2"/>
        <v>9545.9</v>
      </c>
      <c r="H45" s="25" t="str">
        <f t="shared" ca="1" si="3"/>
        <v>=IF(E45&gt;30000,E45*0.1,0)</v>
      </c>
    </row>
    <row r="46" spans="1:8">
      <c r="A46" s="25" t="s">
        <v>109</v>
      </c>
      <c r="B46" s="25" t="s">
        <v>100</v>
      </c>
      <c r="C46" s="25">
        <v>70</v>
      </c>
      <c r="D46" s="25">
        <v>1388</v>
      </c>
      <c r="E46" s="25">
        <f t="shared" si="0"/>
        <v>97160</v>
      </c>
      <c r="F46" s="25">
        <f t="shared" si="1"/>
        <v>9716</v>
      </c>
      <c r="G46" s="25">
        <f t="shared" si="2"/>
        <v>9716</v>
      </c>
      <c r="H46" s="25" t="str">
        <f t="shared" ca="1" si="3"/>
        <v>=IF(E46&gt;30000,E46*0.1,0)</v>
      </c>
    </row>
    <row r="47" spans="1:8">
      <c r="A47" s="25" t="s">
        <v>110</v>
      </c>
      <c r="B47" s="25" t="s">
        <v>94</v>
      </c>
      <c r="C47" s="25">
        <v>85</v>
      </c>
      <c r="D47" s="25">
        <v>1031</v>
      </c>
      <c r="E47" s="25">
        <f t="shared" si="0"/>
        <v>87635</v>
      </c>
      <c r="F47" s="25">
        <f t="shared" si="1"/>
        <v>8763.5</v>
      </c>
      <c r="G47" s="25">
        <f t="shared" si="2"/>
        <v>8763.5</v>
      </c>
      <c r="H47" s="25" t="str">
        <f t="shared" ca="1" si="3"/>
        <v>=IF(E47&gt;30000,E47*0.1,0)</v>
      </c>
    </row>
    <row r="48" spans="1:8">
      <c r="A48" s="25" t="s">
        <v>96</v>
      </c>
      <c r="B48" s="25" t="s">
        <v>91</v>
      </c>
      <c r="C48" s="25">
        <v>98</v>
      </c>
      <c r="D48" s="25">
        <v>1264</v>
      </c>
      <c r="E48" s="25">
        <f t="shared" si="0"/>
        <v>123872</v>
      </c>
      <c r="F48" s="25">
        <f t="shared" si="1"/>
        <v>12387.2</v>
      </c>
      <c r="G48" s="25">
        <f t="shared" si="2"/>
        <v>12387.2</v>
      </c>
      <c r="H48" s="25" t="str">
        <f t="shared" ca="1" si="3"/>
        <v>=IF(E48&gt;30000,E48*0.1,0)</v>
      </c>
    </row>
    <row r="49" spans="1:8">
      <c r="A49" s="25" t="s">
        <v>96</v>
      </c>
      <c r="B49" s="25" t="s">
        <v>94</v>
      </c>
      <c r="C49" s="25">
        <v>64</v>
      </c>
      <c r="D49" s="25">
        <v>1097</v>
      </c>
      <c r="E49" s="25">
        <f t="shared" si="0"/>
        <v>70208</v>
      </c>
      <c r="F49" s="25">
        <f t="shared" si="1"/>
        <v>7020.8</v>
      </c>
      <c r="G49" s="25">
        <f t="shared" si="2"/>
        <v>7020.8</v>
      </c>
      <c r="H49" s="25" t="str">
        <f t="shared" ca="1" si="3"/>
        <v>=IF(E49&gt;30000,E49*0.1,0)</v>
      </c>
    </row>
    <row r="50" spans="1:8">
      <c r="A50" s="25" t="s">
        <v>109</v>
      </c>
      <c r="B50" s="25" t="s">
        <v>92</v>
      </c>
      <c r="C50" s="25">
        <v>88</v>
      </c>
      <c r="D50" s="25">
        <v>1352</v>
      </c>
      <c r="E50" s="25">
        <f t="shared" si="0"/>
        <v>118976</v>
      </c>
      <c r="F50" s="25">
        <f t="shared" si="1"/>
        <v>11897.6</v>
      </c>
      <c r="G50" s="25">
        <f t="shared" si="2"/>
        <v>11897.6</v>
      </c>
      <c r="H50" s="25" t="str">
        <f t="shared" ca="1" si="3"/>
        <v>=IF(E50&gt;30000,E50*0.1,0)</v>
      </c>
    </row>
    <row r="51" spans="1:8">
      <c r="A51" s="25" t="s">
        <v>90</v>
      </c>
      <c r="B51" s="25" t="s">
        <v>94</v>
      </c>
      <c r="C51" s="25">
        <v>44</v>
      </c>
      <c r="D51" s="25">
        <v>1258</v>
      </c>
      <c r="E51" s="25">
        <f t="shared" si="0"/>
        <v>55352</v>
      </c>
      <c r="F51" s="25">
        <f t="shared" si="1"/>
        <v>5535.2000000000007</v>
      </c>
      <c r="G51" s="25">
        <f t="shared" si="2"/>
        <v>5535.2000000000007</v>
      </c>
      <c r="H51" s="25" t="str">
        <f t="shared" ca="1" si="3"/>
        <v>=IF(E51&gt;30000,E51*0.1,0)</v>
      </c>
    </row>
    <row r="52" spans="1:8">
      <c r="A52" s="25" t="s">
        <v>96</v>
      </c>
      <c r="B52" s="25" t="s">
        <v>97</v>
      </c>
      <c r="C52" s="25">
        <v>91</v>
      </c>
      <c r="D52" s="25">
        <v>1279</v>
      </c>
      <c r="E52" s="25">
        <f t="shared" si="0"/>
        <v>116389</v>
      </c>
      <c r="F52" s="25">
        <f t="shared" si="1"/>
        <v>11638.900000000001</v>
      </c>
      <c r="G52" s="25">
        <f t="shared" si="2"/>
        <v>11638.900000000001</v>
      </c>
      <c r="H52" s="25" t="str">
        <f t="shared" ca="1" si="3"/>
        <v>=IF(E52&gt;30000,E52*0.1,0)</v>
      </c>
    </row>
    <row r="53" spans="1:8">
      <c r="A53" s="25" t="s">
        <v>104</v>
      </c>
      <c r="B53" s="25" t="s">
        <v>105</v>
      </c>
      <c r="C53" s="25">
        <v>69</v>
      </c>
      <c r="D53" s="25">
        <v>1435</v>
      </c>
      <c r="E53" s="25">
        <f t="shared" si="0"/>
        <v>99015</v>
      </c>
      <c r="F53" s="25">
        <f t="shared" si="1"/>
        <v>9901.5</v>
      </c>
      <c r="G53" s="25">
        <f t="shared" si="2"/>
        <v>9901.5</v>
      </c>
      <c r="H53" s="25" t="str">
        <f t="shared" ca="1" si="3"/>
        <v>=IF(E53&gt;30000,E53*0.1,0)</v>
      </c>
    </row>
    <row r="54" spans="1:8">
      <c r="A54" s="25" t="s">
        <v>104</v>
      </c>
      <c r="B54" s="25" t="s">
        <v>105</v>
      </c>
      <c r="C54" s="25">
        <v>45</v>
      </c>
      <c r="D54" s="25">
        <v>1324</v>
      </c>
      <c r="E54" s="25">
        <f t="shared" si="0"/>
        <v>59580</v>
      </c>
      <c r="F54" s="25">
        <f t="shared" si="1"/>
        <v>5958</v>
      </c>
      <c r="G54" s="25">
        <f t="shared" si="2"/>
        <v>5958</v>
      </c>
      <c r="H54" s="25" t="str">
        <f t="shared" ca="1" si="3"/>
        <v>=IF(E54&gt;30000,E54*0.1,0)</v>
      </c>
    </row>
    <row r="55" spans="1:8">
      <c r="A55" s="25" t="s">
        <v>109</v>
      </c>
      <c r="B55" s="25" t="s">
        <v>97</v>
      </c>
      <c r="C55" s="25">
        <v>8</v>
      </c>
      <c r="D55" s="25">
        <v>1254</v>
      </c>
      <c r="E55" s="25">
        <f t="shared" si="0"/>
        <v>10032</v>
      </c>
      <c r="F55" s="25">
        <f t="shared" si="1"/>
        <v>0</v>
      </c>
      <c r="G55" s="25">
        <f t="shared" si="2"/>
        <v>0</v>
      </c>
      <c r="H55" s="25" t="str">
        <f t="shared" ca="1" si="3"/>
        <v>=IF(E55&gt;30000,E55*0.1,0)</v>
      </c>
    </row>
    <row r="56" spans="1:8">
      <c r="A56" s="25" t="s">
        <v>99</v>
      </c>
      <c r="B56" s="25" t="s">
        <v>91</v>
      </c>
      <c r="C56" s="25">
        <v>80</v>
      </c>
      <c r="D56" s="25">
        <v>1322</v>
      </c>
      <c r="E56" s="25">
        <f t="shared" si="0"/>
        <v>105760</v>
      </c>
      <c r="F56" s="25">
        <f t="shared" si="1"/>
        <v>10576</v>
      </c>
      <c r="G56" s="25">
        <f t="shared" si="2"/>
        <v>10576</v>
      </c>
      <c r="H56" s="25" t="str">
        <f t="shared" ca="1" si="3"/>
        <v>=IF(E56&gt;30000,E56*0.1,0)</v>
      </c>
    </row>
    <row r="57" spans="1:8">
      <c r="A57" s="25" t="s">
        <v>90</v>
      </c>
      <c r="B57" s="25" t="s">
        <v>100</v>
      </c>
      <c r="C57" s="25">
        <v>65</v>
      </c>
      <c r="D57" s="25">
        <v>1341</v>
      </c>
      <c r="E57" s="25">
        <f t="shared" si="0"/>
        <v>87165</v>
      </c>
      <c r="F57" s="25">
        <f t="shared" si="1"/>
        <v>8716.5</v>
      </c>
      <c r="G57" s="25">
        <f t="shared" si="2"/>
        <v>8716.5</v>
      </c>
      <c r="H57" s="25" t="str">
        <f t="shared" ca="1" si="3"/>
        <v>=IF(E57&gt;30000,E57*0.1,0)</v>
      </c>
    </row>
    <row r="58" spans="1:8">
      <c r="A58" s="25" t="s">
        <v>90</v>
      </c>
      <c r="B58" s="25" t="s">
        <v>92</v>
      </c>
      <c r="C58" s="25">
        <v>83</v>
      </c>
      <c r="D58" s="25">
        <v>1268</v>
      </c>
      <c r="E58" s="25">
        <f t="shared" si="0"/>
        <v>105244</v>
      </c>
      <c r="F58" s="25">
        <f t="shared" si="1"/>
        <v>10524.400000000001</v>
      </c>
      <c r="G58" s="25">
        <f t="shared" si="2"/>
        <v>10524.400000000001</v>
      </c>
      <c r="H58" s="25" t="str">
        <f t="shared" ca="1" si="3"/>
        <v>=IF(E58&gt;30000,E58*0.1,0)</v>
      </c>
    </row>
    <row r="59" spans="1:8">
      <c r="A59" s="25" t="s">
        <v>96</v>
      </c>
      <c r="B59" s="25" t="s">
        <v>105</v>
      </c>
      <c r="C59" s="25">
        <v>91</v>
      </c>
      <c r="D59" s="25">
        <v>1229</v>
      </c>
      <c r="E59" s="25">
        <f t="shared" si="0"/>
        <v>111839</v>
      </c>
      <c r="F59" s="25">
        <f t="shared" si="1"/>
        <v>11183.900000000001</v>
      </c>
      <c r="G59" s="25">
        <f t="shared" si="2"/>
        <v>11183.900000000001</v>
      </c>
      <c r="H59" s="25" t="str">
        <f t="shared" ca="1" si="3"/>
        <v>=IF(E59&gt;30000,E59*0.1,0)</v>
      </c>
    </row>
    <row r="60" spans="1:8">
      <c r="A60" s="25" t="s">
        <v>104</v>
      </c>
      <c r="B60" s="25" t="s">
        <v>107</v>
      </c>
      <c r="C60" s="25">
        <v>46</v>
      </c>
      <c r="D60" s="25">
        <v>1461</v>
      </c>
      <c r="E60" s="25">
        <f t="shared" si="0"/>
        <v>67206</v>
      </c>
      <c r="F60" s="25">
        <f t="shared" si="1"/>
        <v>6720.6</v>
      </c>
      <c r="G60" s="25">
        <f t="shared" si="2"/>
        <v>6720.6</v>
      </c>
      <c r="H60" s="25" t="str">
        <f t="shared" ca="1" si="3"/>
        <v>=IF(E60&gt;30000,E60*0.1,0)</v>
      </c>
    </row>
    <row r="61" spans="1:8">
      <c r="A61" s="25" t="s">
        <v>109</v>
      </c>
      <c r="B61" s="25" t="s">
        <v>107</v>
      </c>
      <c r="C61" s="25">
        <v>54</v>
      </c>
      <c r="D61" s="25">
        <v>1132</v>
      </c>
      <c r="E61" s="25">
        <f t="shared" si="0"/>
        <v>61128</v>
      </c>
      <c r="F61" s="25">
        <f t="shared" si="1"/>
        <v>6112.8</v>
      </c>
      <c r="G61" s="25">
        <f t="shared" si="2"/>
        <v>6112.8</v>
      </c>
      <c r="H61" s="25" t="str">
        <f t="shared" ca="1" si="3"/>
        <v>=IF(E61&gt;30000,E61*0.1,0)</v>
      </c>
    </row>
    <row r="62" spans="1:8">
      <c r="A62" s="25" t="s">
        <v>96</v>
      </c>
      <c r="B62" s="25" t="s">
        <v>107</v>
      </c>
      <c r="C62" s="25">
        <v>78</v>
      </c>
      <c r="D62" s="25">
        <v>1237</v>
      </c>
      <c r="E62" s="25">
        <f t="shared" si="0"/>
        <v>96486</v>
      </c>
      <c r="F62" s="25">
        <f t="shared" si="1"/>
        <v>9648.6</v>
      </c>
      <c r="G62" s="25">
        <f t="shared" si="2"/>
        <v>9648.6</v>
      </c>
      <c r="H62" s="25" t="str">
        <f t="shared" ca="1" si="3"/>
        <v>=IF(E62&gt;30000,E62*0.1,0)</v>
      </c>
    </row>
    <row r="63" spans="1:8">
      <c r="A63" s="25" t="s">
        <v>96</v>
      </c>
      <c r="B63" s="25" t="s">
        <v>107</v>
      </c>
      <c r="C63" s="25">
        <v>46</v>
      </c>
      <c r="D63" s="25">
        <v>1120</v>
      </c>
      <c r="E63" s="25">
        <f t="shared" si="0"/>
        <v>51520</v>
      </c>
      <c r="F63" s="25">
        <f t="shared" si="1"/>
        <v>5152</v>
      </c>
      <c r="G63" s="25">
        <f t="shared" si="2"/>
        <v>5152</v>
      </c>
      <c r="H63" s="25" t="str">
        <f t="shared" ca="1" si="3"/>
        <v>=IF(E63&gt;30000,E63*0.1,0)</v>
      </c>
    </row>
    <row r="64" spans="1:8">
      <c r="A64" s="25" t="s">
        <v>90</v>
      </c>
      <c r="B64" s="25" t="s">
        <v>94</v>
      </c>
      <c r="C64" s="25">
        <v>38</v>
      </c>
      <c r="D64" s="25">
        <v>1295</v>
      </c>
      <c r="E64" s="25">
        <f t="shared" si="0"/>
        <v>49210</v>
      </c>
      <c r="F64" s="25">
        <f t="shared" si="1"/>
        <v>4921</v>
      </c>
      <c r="G64" s="25">
        <f t="shared" si="2"/>
        <v>4921</v>
      </c>
      <c r="H64" s="25" t="str">
        <f t="shared" ca="1" si="3"/>
        <v>=IF(E64&gt;30000,E64*0.1,0)</v>
      </c>
    </row>
    <row r="65" spans="1:8">
      <c r="A65" s="25" t="s">
        <v>109</v>
      </c>
      <c r="B65" s="25" t="s">
        <v>92</v>
      </c>
      <c r="C65" s="25">
        <v>10</v>
      </c>
      <c r="D65" s="25">
        <v>1261</v>
      </c>
      <c r="E65" s="25">
        <f t="shared" si="0"/>
        <v>12610</v>
      </c>
      <c r="F65" s="25">
        <f t="shared" si="1"/>
        <v>0</v>
      </c>
      <c r="G65" s="25">
        <f t="shared" si="2"/>
        <v>0</v>
      </c>
      <c r="H65" s="25" t="str">
        <f t="shared" ca="1" si="3"/>
        <v>=IF(E65&gt;30000,E65*0.1,0)</v>
      </c>
    </row>
    <row r="66" spans="1:8">
      <c r="A66" s="25" t="s">
        <v>96</v>
      </c>
      <c r="B66" s="25" t="s">
        <v>97</v>
      </c>
      <c r="C66" s="25">
        <v>17</v>
      </c>
      <c r="D66" s="25">
        <v>1245</v>
      </c>
      <c r="E66" s="25">
        <f t="shared" ref="E66:E129" si="6">C66*D66</f>
        <v>21165</v>
      </c>
      <c r="F66" s="25">
        <f t="shared" ref="F66:F129" si="7">IF(E66&gt;=20000,E66*10%,0)</f>
        <v>2116.5</v>
      </c>
      <c r="G66" s="25">
        <f t="shared" ref="G66:G129" si="8">IF(E66&gt;30000,E66*0.1,0)</f>
        <v>0</v>
      </c>
      <c r="H66" s="25" t="str">
        <f t="shared" ref="H66:H129" ca="1" si="9">_xlfn.FORMULATEXT(G66)</f>
        <v>=IF(E66&gt;30000,E66*0.1,0)</v>
      </c>
    </row>
    <row r="67" spans="1:8">
      <c r="A67" s="25" t="s">
        <v>99</v>
      </c>
      <c r="B67" s="25" t="s">
        <v>100</v>
      </c>
      <c r="C67" s="25">
        <v>31</v>
      </c>
      <c r="D67" s="25">
        <v>1079</v>
      </c>
      <c r="E67" s="25">
        <f t="shared" si="6"/>
        <v>33449</v>
      </c>
      <c r="F67" s="25">
        <f t="shared" si="7"/>
        <v>3344.9</v>
      </c>
      <c r="G67" s="25">
        <f t="shared" si="8"/>
        <v>3344.9</v>
      </c>
      <c r="H67" s="25" t="str">
        <f t="shared" ca="1" si="9"/>
        <v>=IF(E67&gt;30000,E67*0.1,0)</v>
      </c>
    </row>
    <row r="68" spans="1:8">
      <c r="A68" s="25" t="s">
        <v>110</v>
      </c>
      <c r="B68" s="25" t="s">
        <v>105</v>
      </c>
      <c r="C68" s="25">
        <v>8</v>
      </c>
      <c r="D68" s="25">
        <v>1298</v>
      </c>
      <c r="E68" s="25">
        <f t="shared" si="6"/>
        <v>10384</v>
      </c>
      <c r="F68" s="25">
        <f t="shared" si="7"/>
        <v>0</v>
      </c>
      <c r="G68" s="25">
        <f t="shared" si="8"/>
        <v>0</v>
      </c>
      <c r="H68" s="25" t="str">
        <f t="shared" ca="1" si="9"/>
        <v>=IF(E68&gt;30000,E68*0.1,0)</v>
      </c>
    </row>
    <row r="69" spans="1:8">
      <c r="A69" s="25" t="s">
        <v>99</v>
      </c>
      <c r="B69" s="25" t="s">
        <v>100</v>
      </c>
      <c r="C69" s="25">
        <v>62</v>
      </c>
      <c r="D69" s="25">
        <v>1182</v>
      </c>
      <c r="E69" s="25">
        <f t="shared" si="6"/>
        <v>73284</v>
      </c>
      <c r="F69" s="25">
        <f t="shared" si="7"/>
        <v>7328.4000000000005</v>
      </c>
      <c r="G69" s="25">
        <f t="shared" si="8"/>
        <v>7328.4000000000005</v>
      </c>
      <c r="H69" s="25" t="str">
        <f t="shared" ca="1" si="9"/>
        <v>=IF(E69&gt;30000,E69*0.1,0)</v>
      </c>
    </row>
    <row r="70" spans="1:8">
      <c r="A70" s="25" t="s">
        <v>104</v>
      </c>
      <c r="B70" s="25" t="s">
        <v>97</v>
      </c>
      <c r="C70" s="25">
        <v>27</v>
      </c>
      <c r="D70" s="25">
        <v>1345</v>
      </c>
      <c r="E70" s="25">
        <f t="shared" si="6"/>
        <v>36315</v>
      </c>
      <c r="F70" s="25">
        <f t="shared" si="7"/>
        <v>3631.5</v>
      </c>
      <c r="G70" s="25">
        <f t="shared" si="8"/>
        <v>3631.5</v>
      </c>
      <c r="H70" s="25" t="str">
        <f t="shared" ca="1" si="9"/>
        <v>=IF(E70&gt;30000,E70*0.1,0)</v>
      </c>
    </row>
    <row r="71" spans="1:8">
      <c r="A71" s="25" t="s">
        <v>104</v>
      </c>
      <c r="B71" s="25" t="s">
        <v>100</v>
      </c>
      <c r="C71" s="25">
        <v>50</v>
      </c>
      <c r="D71" s="25">
        <v>1189</v>
      </c>
      <c r="E71" s="25">
        <f t="shared" si="6"/>
        <v>59450</v>
      </c>
      <c r="F71" s="25">
        <f t="shared" si="7"/>
        <v>5945</v>
      </c>
      <c r="G71" s="25">
        <f t="shared" si="8"/>
        <v>5945</v>
      </c>
      <c r="H71" s="25" t="str">
        <f t="shared" ca="1" si="9"/>
        <v>=IF(E71&gt;30000,E71*0.1,0)</v>
      </c>
    </row>
    <row r="72" spans="1:8">
      <c r="A72" s="25" t="s">
        <v>110</v>
      </c>
      <c r="B72" s="25" t="s">
        <v>97</v>
      </c>
      <c r="C72" s="25">
        <v>22</v>
      </c>
      <c r="D72" s="25">
        <v>1246</v>
      </c>
      <c r="E72" s="25">
        <f t="shared" si="6"/>
        <v>27412</v>
      </c>
      <c r="F72" s="25">
        <f t="shared" si="7"/>
        <v>2741.2000000000003</v>
      </c>
      <c r="G72" s="25">
        <f t="shared" si="8"/>
        <v>0</v>
      </c>
      <c r="H72" s="25" t="str">
        <f t="shared" ca="1" si="9"/>
        <v>=IF(E72&gt;30000,E72*0.1,0)</v>
      </c>
    </row>
    <row r="73" spans="1:8">
      <c r="A73" s="25" t="s">
        <v>104</v>
      </c>
      <c r="B73" s="25" t="s">
        <v>91</v>
      </c>
      <c r="C73" s="25">
        <v>78</v>
      </c>
      <c r="D73" s="25">
        <v>1431</v>
      </c>
      <c r="E73" s="25">
        <f t="shared" si="6"/>
        <v>111618</v>
      </c>
      <c r="F73" s="25">
        <f t="shared" si="7"/>
        <v>11161.800000000001</v>
      </c>
      <c r="G73" s="25">
        <f t="shared" si="8"/>
        <v>11161.800000000001</v>
      </c>
      <c r="H73" s="25" t="str">
        <f t="shared" ca="1" si="9"/>
        <v>=IF(E73&gt;30000,E73*0.1,0)</v>
      </c>
    </row>
    <row r="74" spans="1:8">
      <c r="A74" s="25" t="s">
        <v>110</v>
      </c>
      <c r="B74" s="25" t="s">
        <v>92</v>
      </c>
      <c r="C74" s="25">
        <v>3</v>
      </c>
      <c r="D74" s="25">
        <v>1429</v>
      </c>
      <c r="E74" s="25">
        <f t="shared" si="6"/>
        <v>4287</v>
      </c>
      <c r="F74" s="25">
        <f t="shared" si="7"/>
        <v>0</v>
      </c>
      <c r="G74" s="25">
        <f t="shared" si="8"/>
        <v>0</v>
      </c>
      <c r="H74" s="25" t="str">
        <f t="shared" ca="1" si="9"/>
        <v>=IF(E74&gt;30000,E74*0.1,0)</v>
      </c>
    </row>
    <row r="75" spans="1:8">
      <c r="A75" s="25" t="s">
        <v>96</v>
      </c>
      <c r="B75" s="25" t="s">
        <v>91</v>
      </c>
      <c r="C75" s="25">
        <v>88</v>
      </c>
      <c r="D75" s="25">
        <v>1230</v>
      </c>
      <c r="E75" s="25">
        <f t="shared" si="6"/>
        <v>108240</v>
      </c>
      <c r="F75" s="25">
        <f t="shared" si="7"/>
        <v>10824</v>
      </c>
      <c r="G75" s="25">
        <f t="shared" si="8"/>
        <v>10824</v>
      </c>
      <c r="H75" s="25" t="str">
        <f t="shared" ca="1" si="9"/>
        <v>=IF(E75&gt;30000,E75*0.1,0)</v>
      </c>
    </row>
    <row r="76" spans="1:8">
      <c r="A76" s="25" t="s">
        <v>104</v>
      </c>
      <c r="B76" s="25" t="s">
        <v>107</v>
      </c>
      <c r="C76" s="25">
        <v>21</v>
      </c>
      <c r="D76" s="25">
        <v>1407</v>
      </c>
      <c r="E76" s="25">
        <f t="shared" si="6"/>
        <v>29547</v>
      </c>
      <c r="F76" s="25">
        <f t="shared" si="7"/>
        <v>2954.7000000000003</v>
      </c>
      <c r="G76" s="25">
        <f t="shared" si="8"/>
        <v>0</v>
      </c>
      <c r="H76" s="25" t="str">
        <f t="shared" ca="1" si="9"/>
        <v>=IF(E76&gt;30000,E76*0.1,0)</v>
      </c>
    </row>
    <row r="77" spans="1:8">
      <c r="A77" s="25" t="s">
        <v>99</v>
      </c>
      <c r="B77" s="25" t="s">
        <v>107</v>
      </c>
      <c r="C77" s="25">
        <v>93</v>
      </c>
      <c r="D77" s="25">
        <v>1283</v>
      </c>
      <c r="E77" s="25">
        <f t="shared" si="6"/>
        <v>119319</v>
      </c>
      <c r="F77" s="25">
        <f t="shared" si="7"/>
        <v>11931.900000000001</v>
      </c>
      <c r="G77" s="25">
        <f t="shared" si="8"/>
        <v>11931.900000000001</v>
      </c>
      <c r="H77" s="25" t="str">
        <f t="shared" ca="1" si="9"/>
        <v>=IF(E77&gt;30000,E77*0.1,0)</v>
      </c>
    </row>
    <row r="78" spans="1:8">
      <c r="A78" s="25" t="s">
        <v>109</v>
      </c>
      <c r="B78" s="25" t="s">
        <v>97</v>
      </c>
      <c r="C78" s="25">
        <v>11</v>
      </c>
      <c r="D78" s="25">
        <v>1085</v>
      </c>
      <c r="E78" s="25">
        <f t="shared" si="6"/>
        <v>11935</v>
      </c>
      <c r="F78" s="25">
        <f t="shared" si="7"/>
        <v>0</v>
      </c>
      <c r="G78" s="25">
        <f t="shared" si="8"/>
        <v>0</v>
      </c>
      <c r="H78" s="25" t="str">
        <f t="shared" ca="1" si="9"/>
        <v>=IF(E78&gt;30000,E78*0.1,0)</v>
      </c>
    </row>
    <row r="79" spans="1:8">
      <c r="A79" s="25" t="s">
        <v>110</v>
      </c>
      <c r="B79" s="25" t="s">
        <v>107</v>
      </c>
      <c r="C79" s="25">
        <v>41</v>
      </c>
      <c r="D79" s="25">
        <v>1042</v>
      </c>
      <c r="E79" s="25">
        <f t="shared" si="6"/>
        <v>42722</v>
      </c>
      <c r="F79" s="25">
        <f t="shared" si="7"/>
        <v>4272.2</v>
      </c>
      <c r="G79" s="25">
        <f t="shared" si="8"/>
        <v>4272.2</v>
      </c>
      <c r="H79" s="25" t="str">
        <f t="shared" ca="1" si="9"/>
        <v>=IF(E79&gt;30000,E79*0.1,0)</v>
      </c>
    </row>
    <row r="80" spans="1:8">
      <c r="A80" s="25" t="s">
        <v>109</v>
      </c>
      <c r="B80" s="25" t="s">
        <v>97</v>
      </c>
      <c r="C80" s="25">
        <v>20</v>
      </c>
      <c r="D80" s="25">
        <v>1500</v>
      </c>
      <c r="E80" s="25">
        <f t="shared" si="6"/>
        <v>30000</v>
      </c>
      <c r="F80" s="25">
        <f t="shared" si="7"/>
        <v>3000</v>
      </c>
      <c r="G80" s="25">
        <f t="shared" si="8"/>
        <v>0</v>
      </c>
      <c r="H80" s="25" t="str">
        <f t="shared" ca="1" si="9"/>
        <v>=IF(E80&gt;30000,E80*0.1,0)</v>
      </c>
    </row>
    <row r="81" spans="1:8">
      <c r="A81" s="25" t="s">
        <v>96</v>
      </c>
      <c r="B81" s="25" t="s">
        <v>105</v>
      </c>
      <c r="C81" s="25">
        <v>43</v>
      </c>
      <c r="D81" s="25">
        <v>1099</v>
      </c>
      <c r="E81" s="25">
        <f t="shared" si="6"/>
        <v>47257</v>
      </c>
      <c r="F81" s="25">
        <f t="shared" si="7"/>
        <v>4725.7</v>
      </c>
      <c r="G81" s="25">
        <f t="shared" si="8"/>
        <v>4725.7</v>
      </c>
      <c r="H81" s="25" t="str">
        <f t="shared" ca="1" si="9"/>
        <v>=IF(E81&gt;30000,E81*0.1,0)</v>
      </c>
    </row>
    <row r="82" spans="1:8">
      <c r="A82" s="25" t="s">
        <v>99</v>
      </c>
      <c r="B82" s="25" t="s">
        <v>91</v>
      </c>
      <c r="C82" s="25">
        <v>65</v>
      </c>
      <c r="D82" s="25">
        <v>1490</v>
      </c>
      <c r="E82" s="25">
        <f t="shared" si="6"/>
        <v>96850</v>
      </c>
      <c r="F82" s="25">
        <f t="shared" si="7"/>
        <v>9685</v>
      </c>
      <c r="G82" s="25">
        <f t="shared" si="8"/>
        <v>9685</v>
      </c>
      <c r="H82" s="25" t="str">
        <f t="shared" ca="1" si="9"/>
        <v>=IF(E82&gt;30000,E82*0.1,0)</v>
      </c>
    </row>
    <row r="83" spans="1:8">
      <c r="A83" s="25" t="s">
        <v>109</v>
      </c>
      <c r="B83" s="25" t="s">
        <v>92</v>
      </c>
      <c r="C83" s="25">
        <v>61</v>
      </c>
      <c r="D83" s="25">
        <v>1139</v>
      </c>
      <c r="E83" s="25">
        <f t="shared" si="6"/>
        <v>69479</v>
      </c>
      <c r="F83" s="25">
        <f t="shared" si="7"/>
        <v>6947.9000000000005</v>
      </c>
      <c r="G83" s="25">
        <f t="shared" si="8"/>
        <v>6947.9000000000005</v>
      </c>
      <c r="H83" s="25" t="str">
        <f t="shared" ca="1" si="9"/>
        <v>=IF(E83&gt;30000,E83*0.1,0)</v>
      </c>
    </row>
    <row r="84" spans="1:8">
      <c r="A84" s="25" t="s">
        <v>110</v>
      </c>
      <c r="B84" s="25" t="s">
        <v>94</v>
      </c>
      <c r="C84" s="25">
        <v>51</v>
      </c>
      <c r="D84" s="25">
        <v>1022</v>
      </c>
      <c r="E84" s="25">
        <f t="shared" si="6"/>
        <v>52122</v>
      </c>
      <c r="F84" s="25">
        <f t="shared" si="7"/>
        <v>5212.2000000000007</v>
      </c>
      <c r="G84" s="25">
        <f t="shared" si="8"/>
        <v>5212.2000000000007</v>
      </c>
      <c r="H84" s="25" t="str">
        <f t="shared" ca="1" si="9"/>
        <v>=IF(E84&gt;30000,E84*0.1,0)</v>
      </c>
    </row>
    <row r="85" spans="1:8">
      <c r="A85" s="25" t="s">
        <v>104</v>
      </c>
      <c r="B85" s="25" t="s">
        <v>105</v>
      </c>
      <c r="C85" s="25">
        <v>65</v>
      </c>
      <c r="D85" s="25">
        <v>1113</v>
      </c>
      <c r="E85" s="25">
        <f t="shared" si="6"/>
        <v>72345</v>
      </c>
      <c r="F85" s="25">
        <f t="shared" si="7"/>
        <v>7234.5</v>
      </c>
      <c r="G85" s="25">
        <f t="shared" si="8"/>
        <v>7234.5</v>
      </c>
      <c r="H85" s="25" t="str">
        <f t="shared" ca="1" si="9"/>
        <v>=IF(E85&gt;30000,E85*0.1,0)</v>
      </c>
    </row>
    <row r="86" spans="1:8">
      <c r="A86" s="25" t="s">
        <v>99</v>
      </c>
      <c r="B86" s="25" t="s">
        <v>91</v>
      </c>
      <c r="C86" s="25">
        <v>81</v>
      </c>
      <c r="D86" s="25">
        <v>1135</v>
      </c>
      <c r="E86" s="25">
        <f t="shared" si="6"/>
        <v>91935</v>
      </c>
      <c r="F86" s="25">
        <f t="shared" si="7"/>
        <v>9193.5</v>
      </c>
      <c r="G86" s="25">
        <f t="shared" si="8"/>
        <v>9193.5</v>
      </c>
      <c r="H86" s="25" t="str">
        <f t="shared" ca="1" si="9"/>
        <v>=IF(E86&gt;30000,E86*0.1,0)</v>
      </c>
    </row>
    <row r="87" spans="1:8">
      <c r="A87" s="25" t="s">
        <v>99</v>
      </c>
      <c r="B87" s="25" t="s">
        <v>100</v>
      </c>
      <c r="C87" s="25">
        <v>4</v>
      </c>
      <c r="D87" s="25">
        <v>1018</v>
      </c>
      <c r="E87" s="25">
        <f t="shared" si="6"/>
        <v>4072</v>
      </c>
      <c r="F87" s="25">
        <f t="shared" si="7"/>
        <v>0</v>
      </c>
      <c r="G87" s="25">
        <f t="shared" si="8"/>
        <v>0</v>
      </c>
      <c r="H87" s="25" t="str">
        <f t="shared" ca="1" si="9"/>
        <v>=IF(E87&gt;30000,E87*0.1,0)</v>
      </c>
    </row>
    <row r="88" spans="1:8">
      <c r="A88" s="25" t="s">
        <v>99</v>
      </c>
      <c r="B88" s="25" t="s">
        <v>91</v>
      </c>
      <c r="C88" s="25">
        <v>45</v>
      </c>
      <c r="D88" s="25">
        <v>1202</v>
      </c>
      <c r="E88" s="25">
        <f t="shared" si="6"/>
        <v>54090</v>
      </c>
      <c r="F88" s="25">
        <f t="shared" si="7"/>
        <v>5409</v>
      </c>
      <c r="G88" s="25">
        <f t="shared" si="8"/>
        <v>5409</v>
      </c>
      <c r="H88" s="25" t="str">
        <f t="shared" ca="1" si="9"/>
        <v>=IF(E88&gt;30000,E88*0.1,0)</v>
      </c>
    </row>
    <row r="89" spans="1:8">
      <c r="A89" s="25" t="s">
        <v>90</v>
      </c>
      <c r="B89" s="25" t="s">
        <v>94</v>
      </c>
      <c r="C89" s="25">
        <v>14</v>
      </c>
      <c r="D89" s="25">
        <v>1254</v>
      </c>
      <c r="E89" s="25">
        <f t="shared" si="6"/>
        <v>17556</v>
      </c>
      <c r="F89" s="25">
        <f t="shared" si="7"/>
        <v>0</v>
      </c>
      <c r="G89" s="25">
        <f t="shared" si="8"/>
        <v>0</v>
      </c>
      <c r="H89" s="25" t="str">
        <f t="shared" ca="1" si="9"/>
        <v>=IF(E89&gt;30000,E89*0.1,0)</v>
      </c>
    </row>
    <row r="90" spans="1:8">
      <c r="A90" s="25" t="s">
        <v>110</v>
      </c>
      <c r="B90" s="25" t="s">
        <v>94</v>
      </c>
      <c r="C90" s="25">
        <v>93</v>
      </c>
      <c r="D90" s="25">
        <v>1254</v>
      </c>
      <c r="E90" s="25">
        <f t="shared" si="6"/>
        <v>116622</v>
      </c>
      <c r="F90" s="25">
        <f t="shared" si="7"/>
        <v>11662.2</v>
      </c>
      <c r="G90" s="25">
        <f t="shared" si="8"/>
        <v>11662.2</v>
      </c>
      <c r="H90" s="25" t="str">
        <f t="shared" ca="1" si="9"/>
        <v>=IF(E90&gt;30000,E90*0.1,0)</v>
      </c>
    </row>
    <row r="91" spans="1:8">
      <c r="A91" s="25" t="s">
        <v>104</v>
      </c>
      <c r="B91" s="25" t="s">
        <v>97</v>
      </c>
      <c r="C91" s="25">
        <v>14</v>
      </c>
      <c r="D91" s="25">
        <v>1349</v>
      </c>
      <c r="E91" s="25">
        <f t="shared" si="6"/>
        <v>18886</v>
      </c>
      <c r="F91" s="25">
        <f t="shared" si="7"/>
        <v>0</v>
      </c>
      <c r="G91" s="25">
        <f t="shared" si="8"/>
        <v>0</v>
      </c>
      <c r="H91" s="25" t="str">
        <f t="shared" ca="1" si="9"/>
        <v>=IF(E91&gt;30000,E91*0.1,0)</v>
      </c>
    </row>
    <row r="92" spans="1:8">
      <c r="A92" s="25" t="s">
        <v>96</v>
      </c>
      <c r="B92" s="25" t="s">
        <v>91</v>
      </c>
      <c r="C92" s="25">
        <v>8</v>
      </c>
      <c r="D92" s="25">
        <v>1019</v>
      </c>
      <c r="E92" s="25">
        <f t="shared" si="6"/>
        <v>8152</v>
      </c>
      <c r="F92" s="25">
        <f t="shared" si="7"/>
        <v>0</v>
      </c>
      <c r="G92" s="25">
        <f t="shared" si="8"/>
        <v>0</v>
      </c>
      <c r="H92" s="25" t="str">
        <f t="shared" ca="1" si="9"/>
        <v>=IF(E92&gt;30000,E92*0.1,0)</v>
      </c>
    </row>
    <row r="93" spans="1:8">
      <c r="A93" s="25" t="s">
        <v>110</v>
      </c>
      <c r="B93" s="25" t="s">
        <v>100</v>
      </c>
      <c r="C93" s="25">
        <v>73</v>
      </c>
      <c r="D93" s="25">
        <v>1306</v>
      </c>
      <c r="E93" s="25">
        <f t="shared" si="6"/>
        <v>95338</v>
      </c>
      <c r="F93" s="25">
        <f t="shared" si="7"/>
        <v>9533.8000000000011</v>
      </c>
      <c r="G93" s="25">
        <f t="shared" si="8"/>
        <v>9533.8000000000011</v>
      </c>
      <c r="H93" s="25" t="str">
        <f t="shared" ca="1" si="9"/>
        <v>=IF(E93&gt;30000,E93*0.1,0)</v>
      </c>
    </row>
    <row r="94" spans="1:8">
      <c r="A94" s="25" t="s">
        <v>109</v>
      </c>
      <c r="B94" s="25" t="s">
        <v>107</v>
      </c>
      <c r="C94" s="25">
        <v>72</v>
      </c>
      <c r="D94" s="25">
        <v>1299</v>
      </c>
      <c r="E94" s="25">
        <f t="shared" si="6"/>
        <v>93528</v>
      </c>
      <c r="F94" s="25">
        <f t="shared" si="7"/>
        <v>9352.8000000000011</v>
      </c>
      <c r="G94" s="25">
        <f t="shared" si="8"/>
        <v>9352.8000000000011</v>
      </c>
      <c r="H94" s="25" t="str">
        <f t="shared" ca="1" si="9"/>
        <v>=IF(E94&gt;30000,E94*0.1,0)</v>
      </c>
    </row>
    <row r="95" spans="1:8">
      <c r="A95" s="25" t="s">
        <v>110</v>
      </c>
      <c r="B95" s="25" t="s">
        <v>91</v>
      </c>
      <c r="C95" s="25">
        <v>16</v>
      </c>
      <c r="D95" s="25">
        <v>1121</v>
      </c>
      <c r="E95" s="25">
        <f t="shared" si="6"/>
        <v>17936</v>
      </c>
      <c r="F95" s="25">
        <f t="shared" si="7"/>
        <v>0</v>
      </c>
      <c r="G95" s="25">
        <f t="shared" si="8"/>
        <v>0</v>
      </c>
      <c r="H95" s="25" t="str">
        <f t="shared" ca="1" si="9"/>
        <v>=IF(E95&gt;30000,E95*0.1,0)</v>
      </c>
    </row>
    <row r="96" spans="1:8">
      <c r="A96" s="25" t="s">
        <v>109</v>
      </c>
      <c r="B96" s="25" t="s">
        <v>105</v>
      </c>
      <c r="C96" s="25">
        <v>18</v>
      </c>
      <c r="D96" s="25">
        <v>1127</v>
      </c>
      <c r="E96" s="25">
        <f t="shared" si="6"/>
        <v>20286</v>
      </c>
      <c r="F96" s="25">
        <f t="shared" si="7"/>
        <v>2028.6000000000001</v>
      </c>
      <c r="G96" s="25">
        <f t="shared" si="8"/>
        <v>0</v>
      </c>
      <c r="H96" s="25" t="str">
        <f t="shared" ca="1" si="9"/>
        <v>=IF(E96&gt;30000,E96*0.1,0)</v>
      </c>
    </row>
    <row r="97" spans="1:8">
      <c r="A97" s="25" t="s">
        <v>90</v>
      </c>
      <c r="B97" s="25" t="s">
        <v>91</v>
      </c>
      <c r="C97" s="25">
        <v>63</v>
      </c>
      <c r="D97" s="25">
        <v>1070</v>
      </c>
      <c r="E97" s="25">
        <f t="shared" si="6"/>
        <v>67410</v>
      </c>
      <c r="F97" s="25">
        <f t="shared" si="7"/>
        <v>6741</v>
      </c>
      <c r="G97" s="25">
        <f t="shared" si="8"/>
        <v>6741</v>
      </c>
      <c r="H97" s="25" t="str">
        <f t="shared" ca="1" si="9"/>
        <v>=IF(E97&gt;30000,E97*0.1,0)</v>
      </c>
    </row>
    <row r="98" spans="1:8">
      <c r="A98" s="25" t="s">
        <v>109</v>
      </c>
      <c r="B98" s="25" t="s">
        <v>91</v>
      </c>
      <c r="C98" s="25">
        <v>38</v>
      </c>
      <c r="D98" s="25">
        <v>1486</v>
      </c>
      <c r="E98" s="25">
        <f t="shared" si="6"/>
        <v>56468</v>
      </c>
      <c r="F98" s="25">
        <f t="shared" si="7"/>
        <v>5646.8</v>
      </c>
      <c r="G98" s="25">
        <f t="shared" si="8"/>
        <v>5646.8</v>
      </c>
      <c r="H98" s="25" t="str">
        <f t="shared" ca="1" si="9"/>
        <v>=IF(E98&gt;30000,E98*0.1,0)</v>
      </c>
    </row>
    <row r="99" spans="1:8">
      <c r="A99" s="25" t="s">
        <v>110</v>
      </c>
      <c r="B99" s="25" t="s">
        <v>107</v>
      </c>
      <c r="C99" s="25">
        <v>30</v>
      </c>
      <c r="D99" s="25">
        <v>1245</v>
      </c>
      <c r="E99" s="25">
        <f t="shared" si="6"/>
        <v>37350</v>
      </c>
      <c r="F99" s="25">
        <f t="shared" si="7"/>
        <v>3735</v>
      </c>
      <c r="G99" s="25">
        <f t="shared" si="8"/>
        <v>3735</v>
      </c>
      <c r="H99" s="25" t="str">
        <f t="shared" ca="1" si="9"/>
        <v>=IF(E99&gt;30000,E99*0.1,0)</v>
      </c>
    </row>
    <row r="100" spans="1:8">
      <c r="A100" s="25" t="s">
        <v>110</v>
      </c>
      <c r="B100" s="25" t="s">
        <v>91</v>
      </c>
      <c r="C100" s="25">
        <v>9</v>
      </c>
      <c r="D100" s="25">
        <v>1250</v>
      </c>
      <c r="E100" s="25">
        <f t="shared" si="6"/>
        <v>11250</v>
      </c>
      <c r="F100" s="25">
        <f t="shared" si="7"/>
        <v>0</v>
      </c>
      <c r="G100" s="25">
        <f t="shared" si="8"/>
        <v>0</v>
      </c>
      <c r="H100" s="25" t="str">
        <f t="shared" ca="1" si="9"/>
        <v>=IF(E100&gt;30000,E100*0.1,0)</v>
      </c>
    </row>
    <row r="101" spans="1:8">
      <c r="A101" s="25" t="s">
        <v>99</v>
      </c>
      <c r="B101" s="25" t="s">
        <v>91</v>
      </c>
      <c r="C101" s="25">
        <v>60</v>
      </c>
      <c r="D101" s="25">
        <v>1102</v>
      </c>
      <c r="E101" s="25">
        <f t="shared" si="6"/>
        <v>66120</v>
      </c>
      <c r="F101" s="25">
        <f t="shared" si="7"/>
        <v>6612</v>
      </c>
      <c r="G101" s="25">
        <f t="shared" si="8"/>
        <v>6612</v>
      </c>
      <c r="H101" s="25" t="str">
        <f t="shared" ca="1" si="9"/>
        <v>=IF(E101&gt;30000,E101*0.1,0)</v>
      </c>
    </row>
    <row r="102" spans="1:8">
      <c r="A102" s="25" t="s">
        <v>104</v>
      </c>
      <c r="B102" s="25" t="s">
        <v>97</v>
      </c>
      <c r="C102" s="25">
        <v>46</v>
      </c>
      <c r="D102" s="25">
        <v>1021</v>
      </c>
      <c r="E102" s="25">
        <f t="shared" si="6"/>
        <v>46966</v>
      </c>
      <c r="F102" s="25">
        <f t="shared" si="7"/>
        <v>4696.6000000000004</v>
      </c>
      <c r="G102" s="25">
        <f t="shared" si="8"/>
        <v>4696.6000000000004</v>
      </c>
      <c r="H102" s="25" t="str">
        <f t="shared" ca="1" si="9"/>
        <v>=IF(E102&gt;30000,E102*0.1,0)</v>
      </c>
    </row>
    <row r="103" spans="1:8">
      <c r="A103" s="25" t="s">
        <v>90</v>
      </c>
      <c r="B103" s="25" t="s">
        <v>92</v>
      </c>
      <c r="C103" s="25">
        <v>26</v>
      </c>
      <c r="D103" s="25">
        <v>1053</v>
      </c>
      <c r="E103" s="25">
        <f t="shared" si="6"/>
        <v>27378</v>
      </c>
      <c r="F103" s="25">
        <f t="shared" si="7"/>
        <v>2737.8</v>
      </c>
      <c r="G103" s="25">
        <f t="shared" si="8"/>
        <v>0</v>
      </c>
      <c r="H103" s="25" t="str">
        <f t="shared" ca="1" si="9"/>
        <v>=IF(E103&gt;30000,E103*0.1,0)</v>
      </c>
    </row>
    <row r="104" spans="1:8">
      <c r="A104" s="25" t="s">
        <v>104</v>
      </c>
      <c r="B104" s="25" t="s">
        <v>105</v>
      </c>
      <c r="C104" s="25">
        <v>1</v>
      </c>
      <c r="D104" s="25">
        <v>1089</v>
      </c>
      <c r="E104" s="25">
        <f t="shared" si="6"/>
        <v>1089</v>
      </c>
      <c r="F104" s="25">
        <f t="shared" si="7"/>
        <v>0</v>
      </c>
      <c r="G104" s="25">
        <f t="shared" si="8"/>
        <v>0</v>
      </c>
      <c r="H104" s="25" t="str">
        <f t="shared" ca="1" si="9"/>
        <v>=IF(E104&gt;30000,E104*0.1,0)</v>
      </c>
    </row>
    <row r="105" spans="1:8">
      <c r="A105" s="25" t="s">
        <v>109</v>
      </c>
      <c r="B105" s="25" t="s">
        <v>100</v>
      </c>
      <c r="C105" s="25">
        <v>22</v>
      </c>
      <c r="D105" s="25">
        <v>1057</v>
      </c>
      <c r="E105" s="25">
        <f t="shared" si="6"/>
        <v>23254</v>
      </c>
      <c r="F105" s="25">
        <f t="shared" si="7"/>
        <v>2325.4</v>
      </c>
      <c r="G105" s="25">
        <f t="shared" si="8"/>
        <v>0</v>
      </c>
      <c r="H105" s="25" t="str">
        <f t="shared" ca="1" si="9"/>
        <v>=IF(E105&gt;30000,E105*0.1,0)</v>
      </c>
    </row>
    <row r="106" spans="1:8">
      <c r="A106" s="25" t="s">
        <v>110</v>
      </c>
      <c r="B106" s="25" t="s">
        <v>107</v>
      </c>
      <c r="C106" s="25">
        <v>35</v>
      </c>
      <c r="D106" s="25">
        <v>1341</v>
      </c>
      <c r="E106" s="25">
        <f t="shared" si="6"/>
        <v>46935</v>
      </c>
      <c r="F106" s="25">
        <f t="shared" si="7"/>
        <v>4693.5</v>
      </c>
      <c r="G106" s="25">
        <f t="shared" si="8"/>
        <v>4693.5</v>
      </c>
      <c r="H106" s="25" t="str">
        <f t="shared" ca="1" si="9"/>
        <v>=IF(E106&gt;30000,E106*0.1,0)</v>
      </c>
    </row>
    <row r="107" spans="1:8">
      <c r="A107" s="25" t="s">
        <v>96</v>
      </c>
      <c r="B107" s="25" t="s">
        <v>92</v>
      </c>
      <c r="C107" s="25">
        <v>34</v>
      </c>
      <c r="D107" s="25">
        <v>1229</v>
      </c>
      <c r="E107" s="25">
        <f t="shared" si="6"/>
        <v>41786</v>
      </c>
      <c r="F107" s="25">
        <f t="shared" si="7"/>
        <v>4178.6000000000004</v>
      </c>
      <c r="G107" s="25">
        <f t="shared" si="8"/>
        <v>4178.6000000000004</v>
      </c>
      <c r="H107" s="25" t="str">
        <f t="shared" ca="1" si="9"/>
        <v>=IF(E107&gt;30000,E107*0.1,0)</v>
      </c>
    </row>
    <row r="108" spans="1:8">
      <c r="A108" s="25" t="s">
        <v>96</v>
      </c>
      <c r="B108" s="25" t="s">
        <v>91</v>
      </c>
      <c r="C108" s="25">
        <v>97</v>
      </c>
      <c r="D108" s="25">
        <v>1201</v>
      </c>
      <c r="E108" s="25">
        <f t="shared" si="6"/>
        <v>116497</v>
      </c>
      <c r="F108" s="25">
        <f t="shared" si="7"/>
        <v>11649.7</v>
      </c>
      <c r="G108" s="25">
        <f t="shared" si="8"/>
        <v>11649.7</v>
      </c>
      <c r="H108" s="25" t="str">
        <f t="shared" ca="1" si="9"/>
        <v>=IF(E108&gt;30000,E108*0.1,0)</v>
      </c>
    </row>
    <row r="109" spans="1:8">
      <c r="A109" s="25" t="s">
        <v>90</v>
      </c>
      <c r="B109" s="25" t="s">
        <v>107</v>
      </c>
      <c r="C109" s="25">
        <v>86</v>
      </c>
      <c r="D109" s="25">
        <v>1010</v>
      </c>
      <c r="E109" s="25">
        <f t="shared" si="6"/>
        <v>86860</v>
      </c>
      <c r="F109" s="25">
        <f t="shared" si="7"/>
        <v>8686</v>
      </c>
      <c r="G109" s="25">
        <f t="shared" si="8"/>
        <v>8686</v>
      </c>
      <c r="H109" s="25" t="str">
        <f t="shared" ca="1" si="9"/>
        <v>=IF(E109&gt;30000,E109*0.1,0)</v>
      </c>
    </row>
    <row r="110" spans="1:8">
      <c r="A110" s="25" t="s">
        <v>96</v>
      </c>
      <c r="B110" s="25" t="s">
        <v>100</v>
      </c>
      <c r="C110" s="25">
        <v>76</v>
      </c>
      <c r="D110" s="25">
        <v>1336</v>
      </c>
      <c r="E110" s="25">
        <f t="shared" si="6"/>
        <v>101536</v>
      </c>
      <c r="F110" s="25">
        <f t="shared" si="7"/>
        <v>10153.6</v>
      </c>
      <c r="G110" s="25">
        <f t="shared" si="8"/>
        <v>10153.6</v>
      </c>
      <c r="H110" s="25" t="str">
        <f t="shared" ca="1" si="9"/>
        <v>=IF(E110&gt;30000,E110*0.1,0)</v>
      </c>
    </row>
    <row r="111" spans="1:8">
      <c r="A111" s="25" t="s">
        <v>104</v>
      </c>
      <c r="B111" s="25" t="s">
        <v>107</v>
      </c>
      <c r="C111" s="25">
        <v>60</v>
      </c>
      <c r="D111" s="25">
        <v>1488</v>
      </c>
      <c r="E111" s="25">
        <f t="shared" si="6"/>
        <v>89280</v>
      </c>
      <c r="F111" s="25">
        <f t="shared" si="7"/>
        <v>8928</v>
      </c>
      <c r="G111" s="25">
        <f t="shared" si="8"/>
        <v>8928</v>
      </c>
      <c r="H111" s="25" t="str">
        <f t="shared" ca="1" si="9"/>
        <v>=IF(E111&gt;30000,E111*0.1,0)</v>
      </c>
    </row>
    <row r="112" spans="1:8">
      <c r="A112" s="25" t="s">
        <v>99</v>
      </c>
      <c r="B112" s="25" t="s">
        <v>92</v>
      </c>
      <c r="C112" s="25">
        <v>74</v>
      </c>
      <c r="D112" s="25">
        <v>1273</v>
      </c>
      <c r="E112" s="25">
        <f t="shared" si="6"/>
        <v>94202</v>
      </c>
      <c r="F112" s="25">
        <f t="shared" si="7"/>
        <v>9420.2000000000007</v>
      </c>
      <c r="G112" s="25">
        <f t="shared" si="8"/>
        <v>9420.2000000000007</v>
      </c>
      <c r="H112" s="25" t="str">
        <f t="shared" ca="1" si="9"/>
        <v>=IF(E112&gt;30000,E112*0.1,0)</v>
      </c>
    </row>
    <row r="113" spans="1:8">
      <c r="A113" s="25" t="s">
        <v>99</v>
      </c>
      <c r="B113" s="25" t="s">
        <v>91</v>
      </c>
      <c r="C113" s="25">
        <v>34</v>
      </c>
      <c r="D113" s="25">
        <v>1485</v>
      </c>
      <c r="E113" s="25">
        <f t="shared" si="6"/>
        <v>50490</v>
      </c>
      <c r="F113" s="25">
        <f t="shared" si="7"/>
        <v>5049</v>
      </c>
      <c r="G113" s="25">
        <f t="shared" si="8"/>
        <v>5049</v>
      </c>
      <c r="H113" s="25" t="str">
        <f t="shared" ca="1" si="9"/>
        <v>=IF(E113&gt;30000,E113*0.1,0)</v>
      </c>
    </row>
    <row r="114" spans="1:8">
      <c r="A114" s="25" t="s">
        <v>96</v>
      </c>
      <c r="B114" s="25" t="s">
        <v>105</v>
      </c>
      <c r="C114" s="25">
        <v>99</v>
      </c>
      <c r="D114" s="25">
        <v>1397</v>
      </c>
      <c r="E114" s="25">
        <f t="shared" si="6"/>
        <v>138303</v>
      </c>
      <c r="F114" s="25">
        <f t="shared" si="7"/>
        <v>13830.300000000001</v>
      </c>
      <c r="G114" s="25">
        <f t="shared" si="8"/>
        <v>13830.300000000001</v>
      </c>
      <c r="H114" s="25" t="str">
        <f t="shared" ca="1" si="9"/>
        <v>=IF(E114&gt;30000,E114*0.1,0)</v>
      </c>
    </row>
    <row r="115" spans="1:8">
      <c r="A115" s="25" t="s">
        <v>90</v>
      </c>
      <c r="B115" s="25" t="s">
        <v>105</v>
      </c>
      <c r="C115" s="25">
        <v>48</v>
      </c>
      <c r="D115" s="25">
        <v>1181</v>
      </c>
      <c r="E115" s="25">
        <f t="shared" si="6"/>
        <v>56688</v>
      </c>
      <c r="F115" s="25">
        <f t="shared" si="7"/>
        <v>5668.8</v>
      </c>
      <c r="G115" s="25">
        <f t="shared" si="8"/>
        <v>5668.8</v>
      </c>
      <c r="H115" s="25" t="str">
        <f t="shared" ca="1" si="9"/>
        <v>=IF(E115&gt;30000,E115*0.1,0)</v>
      </c>
    </row>
    <row r="116" spans="1:8">
      <c r="A116" s="25" t="s">
        <v>110</v>
      </c>
      <c r="B116" s="25" t="s">
        <v>107</v>
      </c>
      <c r="C116" s="25">
        <v>8</v>
      </c>
      <c r="D116" s="25">
        <v>1170</v>
      </c>
      <c r="E116" s="25">
        <f t="shared" si="6"/>
        <v>9360</v>
      </c>
      <c r="F116" s="25">
        <f t="shared" si="7"/>
        <v>0</v>
      </c>
      <c r="G116" s="25">
        <f t="shared" si="8"/>
        <v>0</v>
      </c>
      <c r="H116" s="25" t="str">
        <f t="shared" ca="1" si="9"/>
        <v>=IF(E116&gt;30000,E116*0.1,0)</v>
      </c>
    </row>
    <row r="117" spans="1:8">
      <c r="A117" s="25" t="s">
        <v>104</v>
      </c>
      <c r="B117" s="25" t="s">
        <v>100</v>
      </c>
      <c r="C117" s="25">
        <v>83</v>
      </c>
      <c r="D117" s="25">
        <v>1291</v>
      </c>
      <c r="E117" s="25">
        <f t="shared" si="6"/>
        <v>107153</v>
      </c>
      <c r="F117" s="25">
        <f t="shared" si="7"/>
        <v>10715.300000000001</v>
      </c>
      <c r="G117" s="25">
        <f t="shared" si="8"/>
        <v>10715.300000000001</v>
      </c>
      <c r="H117" s="25" t="str">
        <f t="shared" ca="1" si="9"/>
        <v>=IF(E117&gt;30000,E117*0.1,0)</v>
      </c>
    </row>
    <row r="118" spans="1:8">
      <c r="A118" s="25" t="s">
        <v>96</v>
      </c>
      <c r="B118" s="25" t="s">
        <v>92</v>
      </c>
      <c r="C118" s="25">
        <v>56</v>
      </c>
      <c r="D118" s="25">
        <v>1059</v>
      </c>
      <c r="E118" s="25">
        <f t="shared" si="6"/>
        <v>59304</v>
      </c>
      <c r="F118" s="25">
        <f t="shared" si="7"/>
        <v>5930.4000000000005</v>
      </c>
      <c r="G118" s="25">
        <f t="shared" si="8"/>
        <v>5930.4000000000005</v>
      </c>
      <c r="H118" s="25" t="str">
        <f t="shared" ca="1" si="9"/>
        <v>=IF(E118&gt;30000,E118*0.1,0)</v>
      </c>
    </row>
    <row r="119" spans="1:8">
      <c r="A119" s="25" t="s">
        <v>110</v>
      </c>
      <c r="B119" s="25" t="s">
        <v>91</v>
      </c>
      <c r="C119" s="25">
        <v>56</v>
      </c>
      <c r="D119" s="25">
        <v>1007</v>
      </c>
      <c r="E119" s="25">
        <f t="shared" si="6"/>
        <v>56392</v>
      </c>
      <c r="F119" s="25">
        <f t="shared" si="7"/>
        <v>5639.2000000000007</v>
      </c>
      <c r="G119" s="25">
        <f t="shared" si="8"/>
        <v>5639.2000000000007</v>
      </c>
      <c r="H119" s="25" t="str">
        <f t="shared" ca="1" si="9"/>
        <v>=IF(E119&gt;30000,E119*0.1,0)</v>
      </c>
    </row>
    <row r="120" spans="1:8">
      <c r="A120" s="25" t="s">
        <v>109</v>
      </c>
      <c r="B120" s="25" t="s">
        <v>107</v>
      </c>
      <c r="C120" s="25">
        <v>48</v>
      </c>
      <c r="D120" s="25">
        <v>1474</v>
      </c>
      <c r="E120" s="25">
        <f t="shared" si="6"/>
        <v>70752</v>
      </c>
      <c r="F120" s="25">
        <f t="shared" si="7"/>
        <v>7075.2000000000007</v>
      </c>
      <c r="G120" s="25">
        <f t="shared" si="8"/>
        <v>7075.2000000000007</v>
      </c>
      <c r="H120" s="25" t="str">
        <f t="shared" ca="1" si="9"/>
        <v>=IF(E120&gt;30000,E120*0.1,0)</v>
      </c>
    </row>
    <row r="121" spans="1:8">
      <c r="A121" s="25" t="s">
        <v>96</v>
      </c>
      <c r="B121" s="25" t="s">
        <v>97</v>
      </c>
      <c r="C121" s="25">
        <v>89</v>
      </c>
      <c r="D121" s="25">
        <v>1050</v>
      </c>
      <c r="E121" s="25">
        <f t="shared" si="6"/>
        <v>93450</v>
      </c>
      <c r="F121" s="25">
        <f t="shared" si="7"/>
        <v>9345</v>
      </c>
      <c r="G121" s="25">
        <f t="shared" si="8"/>
        <v>9345</v>
      </c>
      <c r="H121" s="25" t="str">
        <f t="shared" ca="1" si="9"/>
        <v>=IF(E121&gt;30000,E121*0.1,0)</v>
      </c>
    </row>
    <row r="122" spans="1:8">
      <c r="A122" s="25" t="s">
        <v>90</v>
      </c>
      <c r="B122" s="25" t="s">
        <v>105</v>
      </c>
      <c r="C122" s="25">
        <v>99</v>
      </c>
      <c r="D122" s="25">
        <v>1433</v>
      </c>
      <c r="E122" s="25">
        <f t="shared" si="6"/>
        <v>141867</v>
      </c>
      <c r="F122" s="25">
        <f t="shared" si="7"/>
        <v>14186.7</v>
      </c>
      <c r="G122" s="25">
        <f t="shared" si="8"/>
        <v>14186.7</v>
      </c>
      <c r="H122" s="25" t="str">
        <f t="shared" ca="1" si="9"/>
        <v>=IF(E122&gt;30000,E122*0.1,0)</v>
      </c>
    </row>
    <row r="123" spans="1:8">
      <c r="A123" s="25" t="s">
        <v>90</v>
      </c>
      <c r="B123" s="25" t="s">
        <v>105</v>
      </c>
      <c r="C123" s="25">
        <v>39</v>
      </c>
      <c r="D123" s="25">
        <v>1060</v>
      </c>
      <c r="E123" s="25">
        <f t="shared" si="6"/>
        <v>41340</v>
      </c>
      <c r="F123" s="25">
        <f t="shared" si="7"/>
        <v>4134</v>
      </c>
      <c r="G123" s="25">
        <f t="shared" si="8"/>
        <v>4134</v>
      </c>
      <c r="H123" s="25" t="str">
        <f t="shared" ca="1" si="9"/>
        <v>=IF(E123&gt;30000,E123*0.1,0)</v>
      </c>
    </row>
    <row r="124" spans="1:8">
      <c r="A124" s="25" t="s">
        <v>110</v>
      </c>
      <c r="B124" s="25" t="s">
        <v>100</v>
      </c>
      <c r="C124" s="25">
        <v>29</v>
      </c>
      <c r="D124" s="25">
        <v>1294</v>
      </c>
      <c r="E124" s="25">
        <f t="shared" si="6"/>
        <v>37526</v>
      </c>
      <c r="F124" s="25">
        <f t="shared" si="7"/>
        <v>3752.6000000000004</v>
      </c>
      <c r="G124" s="25">
        <f t="shared" si="8"/>
        <v>3752.6000000000004</v>
      </c>
      <c r="H124" s="25" t="str">
        <f t="shared" ca="1" si="9"/>
        <v>=IF(E124&gt;30000,E124*0.1,0)</v>
      </c>
    </row>
    <row r="125" spans="1:8">
      <c r="A125" s="25" t="s">
        <v>96</v>
      </c>
      <c r="B125" s="25" t="s">
        <v>107</v>
      </c>
      <c r="C125" s="25">
        <v>30</v>
      </c>
      <c r="D125" s="25">
        <v>1499</v>
      </c>
      <c r="E125" s="25">
        <f t="shared" si="6"/>
        <v>44970</v>
      </c>
      <c r="F125" s="25">
        <f t="shared" si="7"/>
        <v>4497</v>
      </c>
      <c r="G125" s="25">
        <f t="shared" si="8"/>
        <v>4497</v>
      </c>
      <c r="H125" s="25" t="str">
        <f t="shared" ca="1" si="9"/>
        <v>=IF(E125&gt;30000,E125*0.1,0)</v>
      </c>
    </row>
    <row r="126" spans="1:8">
      <c r="A126" s="25" t="s">
        <v>96</v>
      </c>
      <c r="B126" s="25" t="s">
        <v>97</v>
      </c>
      <c r="C126" s="25">
        <v>70</v>
      </c>
      <c r="D126" s="25">
        <v>1132</v>
      </c>
      <c r="E126" s="25">
        <f t="shared" si="6"/>
        <v>79240</v>
      </c>
      <c r="F126" s="25">
        <f t="shared" si="7"/>
        <v>7924</v>
      </c>
      <c r="G126" s="25">
        <f t="shared" si="8"/>
        <v>7924</v>
      </c>
      <c r="H126" s="25" t="str">
        <f t="shared" ca="1" si="9"/>
        <v>=IF(E126&gt;30000,E126*0.1,0)</v>
      </c>
    </row>
    <row r="127" spans="1:8">
      <c r="A127" s="25" t="s">
        <v>90</v>
      </c>
      <c r="B127" s="25" t="s">
        <v>94</v>
      </c>
      <c r="C127" s="25">
        <v>1</v>
      </c>
      <c r="D127" s="25">
        <v>1173</v>
      </c>
      <c r="E127" s="25">
        <f t="shared" si="6"/>
        <v>1173</v>
      </c>
      <c r="F127" s="25">
        <f t="shared" si="7"/>
        <v>0</v>
      </c>
      <c r="G127" s="25">
        <f t="shared" si="8"/>
        <v>0</v>
      </c>
      <c r="H127" s="25" t="str">
        <f t="shared" ca="1" si="9"/>
        <v>=IF(E127&gt;30000,E127*0.1,0)</v>
      </c>
    </row>
    <row r="128" spans="1:8">
      <c r="A128" s="25" t="s">
        <v>110</v>
      </c>
      <c r="B128" s="25" t="s">
        <v>97</v>
      </c>
      <c r="C128" s="25">
        <v>25</v>
      </c>
      <c r="D128" s="25">
        <v>1444</v>
      </c>
      <c r="E128" s="25">
        <f t="shared" si="6"/>
        <v>36100</v>
      </c>
      <c r="F128" s="25">
        <f t="shared" si="7"/>
        <v>3610</v>
      </c>
      <c r="G128" s="25">
        <f t="shared" si="8"/>
        <v>3610</v>
      </c>
      <c r="H128" s="25" t="str">
        <f t="shared" ca="1" si="9"/>
        <v>=IF(E128&gt;30000,E128*0.1,0)</v>
      </c>
    </row>
    <row r="129" spans="1:8">
      <c r="A129" s="25" t="s">
        <v>90</v>
      </c>
      <c r="B129" s="25" t="s">
        <v>105</v>
      </c>
      <c r="C129" s="25">
        <v>38</v>
      </c>
      <c r="D129" s="25">
        <v>1073</v>
      </c>
      <c r="E129" s="25">
        <f t="shared" si="6"/>
        <v>40774</v>
      </c>
      <c r="F129" s="25">
        <f t="shared" si="7"/>
        <v>4077.4</v>
      </c>
      <c r="G129" s="25">
        <f t="shared" si="8"/>
        <v>4077.4</v>
      </c>
      <c r="H129" s="25" t="str">
        <f t="shared" ca="1" si="9"/>
        <v>=IF(E129&gt;30000,E129*0.1,0)</v>
      </c>
    </row>
    <row r="130" spans="1:8">
      <c r="A130" s="25" t="s">
        <v>104</v>
      </c>
      <c r="B130" s="25" t="s">
        <v>107</v>
      </c>
      <c r="C130" s="25">
        <v>47</v>
      </c>
      <c r="D130" s="25">
        <v>1407</v>
      </c>
      <c r="E130" s="25">
        <f t="shared" ref="E130:E193" si="10">C130*D130</f>
        <v>66129</v>
      </c>
      <c r="F130" s="25">
        <f t="shared" ref="F130:F193" si="11">IF(E130&gt;=20000,E130*10%,0)</f>
        <v>6612.9000000000005</v>
      </c>
      <c r="G130" s="25">
        <f t="shared" ref="G130:G193" si="12">IF(E130&gt;30000,E130*0.1,0)</f>
        <v>6612.9000000000005</v>
      </c>
      <c r="H130" s="25" t="str">
        <f t="shared" ref="H130:H193" ca="1" si="13">_xlfn.FORMULATEXT(G130)</f>
        <v>=IF(E130&gt;30000,E130*0.1,0)</v>
      </c>
    </row>
    <row r="131" spans="1:8">
      <c r="A131" s="25" t="s">
        <v>99</v>
      </c>
      <c r="B131" s="25" t="s">
        <v>97</v>
      </c>
      <c r="C131" s="25">
        <v>80</v>
      </c>
      <c r="D131" s="25">
        <v>1324</v>
      </c>
      <c r="E131" s="25">
        <f t="shared" si="10"/>
        <v>105920</v>
      </c>
      <c r="F131" s="25">
        <f t="shared" si="11"/>
        <v>10592</v>
      </c>
      <c r="G131" s="25">
        <f t="shared" si="12"/>
        <v>10592</v>
      </c>
      <c r="H131" s="25" t="str">
        <f t="shared" ca="1" si="13"/>
        <v>=IF(E131&gt;30000,E131*0.1,0)</v>
      </c>
    </row>
    <row r="132" spans="1:8">
      <c r="A132" s="25" t="s">
        <v>99</v>
      </c>
      <c r="B132" s="25" t="s">
        <v>97</v>
      </c>
      <c r="C132" s="25">
        <v>95</v>
      </c>
      <c r="D132" s="25">
        <v>1152</v>
      </c>
      <c r="E132" s="25">
        <f t="shared" si="10"/>
        <v>109440</v>
      </c>
      <c r="F132" s="25">
        <f t="shared" si="11"/>
        <v>10944</v>
      </c>
      <c r="G132" s="25">
        <f t="shared" si="12"/>
        <v>10944</v>
      </c>
      <c r="H132" s="25" t="str">
        <f t="shared" ca="1" si="13"/>
        <v>=IF(E132&gt;30000,E132*0.1,0)</v>
      </c>
    </row>
    <row r="133" spans="1:8">
      <c r="A133" s="25" t="s">
        <v>109</v>
      </c>
      <c r="B133" s="25" t="s">
        <v>91</v>
      </c>
      <c r="C133" s="25">
        <v>75</v>
      </c>
      <c r="D133" s="25">
        <v>1383</v>
      </c>
      <c r="E133" s="25">
        <f t="shared" si="10"/>
        <v>103725</v>
      </c>
      <c r="F133" s="25">
        <f t="shared" si="11"/>
        <v>10372.5</v>
      </c>
      <c r="G133" s="25">
        <f t="shared" si="12"/>
        <v>10372.5</v>
      </c>
      <c r="H133" s="25" t="str">
        <f t="shared" ca="1" si="13"/>
        <v>=IF(E133&gt;30000,E133*0.1,0)</v>
      </c>
    </row>
    <row r="134" spans="1:8">
      <c r="A134" s="25" t="s">
        <v>99</v>
      </c>
      <c r="B134" s="25" t="s">
        <v>94</v>
      </c>
      <c r="C134" s="25">
        <v>70</v>
      </c>
      <c r="D134" s="25">
        <v>1128</v>
      </c>
      <c r="E134" s="25">
        <f t="shared" si="10"/>
        <v>78960</v>
      </c>
      <c r="F134" s="25">
        <f t="shared" si="11"/>
        <v>7896</v>
      </c>
      <c r="G134" s="25">
        <f t="shared" si="12"/>
        <v>7896</v>
      </c>
      <c r="H134" s="25" t="str">
        <f t="shared" ca="1" si="13"/>
        <v>=IF(E134&gt;30000,E134*0.1,0)</v>
      </c>
    </row>
    <row r="135" spans="1:8">
      <c r="A135" s="25" t="s">
        <v>104</v>
      </c>
      <c r="B135" s="25" t="s">
        <v>97</v>
      </c>
      <c r="C135" s="25">
        <v>59</v>
      </c>
      <c r="D135" s="25">
        <v>1154</v>
      </c>
      <c r="E135" s="25">
        <f t="shared" si="10"/>
        <v>68086</v>
      </c>
      <c r="F135" s="25">
        <f t="shared" si="11"/>
        <v>6808.6</v>
      </c>
      <c r="G135" s="25">
        <f t="shared" si="12"/>
        <v>6808.6</v>
      </c>
      <c r="H135" s="25" t="str">
        <f t="shared" ca="1" si="13"/>
        <v>=IF(E135&gt;30000,E135*0.1,0)</v>
      </c>
    </row>
    <row r="136" spans="1:8">
      <c r="A136" s="25" t="s">
        <v>109</v>
      </c>
      <c r="B136" s="25" t="s">
        <v>100</v>
      </c>
      <c r="C136" s="25">
        <v>57</v>
      </c>
      <c r="D136" s="25">
        <v>1135</v>
      </c>
      <c r="E136" s="25">
        <f t="shared" si="10"/>
        <v>64695</v>
      </c>
      <c r="F136" s="25">
        <f t="shared" si="11"/>
        <v>6469.5</v>
      </c>
      <c r="G136" s="25">
        <f t="shared" si="12"/>
        <v>6469.5</v>
      </c>
      <c r="H136" s="25" t="str">
        <f t="shared" ca="1" si="13"/>
        <v>=IF(E136&gt;30000,E136*0.1,0)</v>
      </c>
    </row>
    <row r="137" spans="1:8">
      <c r="A137" s="25" t="s">
        <v>110</v>
      </c>
      <c r="B137" s="25" t="s">
        <v>105</v>
      </c>
      <c r="C137" s="25">
        <v>6</v>
      </c>
      <c r="D137" s="25">
        <v>1370</v>
      </c>
      <c r="E137" s="25">
        <f t="shared" si="10"/>
        <v>8220</v>
      </c>
      <c r="F137" s="25">
        <f t="shared" si="11"/>
        <v>0</v>
      </c>
      <c r="G137" s="25">
        <f t="shared" si="12"/>
        <v>0</v>
      </c>
      <c r="H137" s="25" t="str">
        <f t="shared" ca="1" si="13"/>
        <v>=IF(E137&gt;30000,E137*0.1,0)</v>
      </c>
    </row>
    <row r="138" spans="1:8">
      <c r="A138" s="25" t="s">
        <v>110</v>
      </c>
      <c r="B138" s="25" t="s">
        <v>107</v>
      </c>
      <c r="C138" s="25">
        <v>65</v>
      </c>
      <c r="D138" s="25">
        <v>1045</v>
      </c>
      <c r="E138" s="25">
        <f t="shared" si="10"/>
        <v>67925</v>
      </c>
      <c r="F138" s="25">
        <f t="shared" si="11"/>
        <v>6792.5</v>
      </c>
      <c r="G138" s="25">
        <f t="shared" si="12"/>
        <v>6792.5</v>
      </c>
      <c r="H138" s="25" t="str">
        <f t="shared" ca="1" si="13"/>
        <v>=IF(E138&gt;30000,E138*0.1,0)</v>
      </c>
    </row>
    <row r="139" spans="1:8">
      <c r="A139" s="25" t="s">
        <v>109</v>
      </c>
      <c r="B139" s="25" t="s">
        <v>105</v>
      </c>
      <c r="C139" s="25">
        <v>81</v>
      </c>
      <c r="D139" s="25">
        <v>1350</v>
      </c>
      <c r="E139" s="25">
        <f t="shared" si="10"/>
        <v>109350</v>
      </c>
      <c r="F139" s="25">
        <f t="shared" si="11"/>
        <v>10935</v>
      </c>
      <c r="G139" s="25">
        <f t="shared" si="12"/>
        <v>10935</v>
      </c>
      <c r="H139" s="25" t="str">
        <f t="shared" ca="1" si="13"/>
        <v>=IF(E139&gt;30000,E139*0.1,0)</v>
      </c>
    </row>
    <row r="140" spans="1:8">
      <c r="A140" s="25" t="s">
        <v>96</v>
      </c>
      <c r="B140" s="25" t="s">
        <v>91</v>
      </c>
      <c r="C140" s="25">
        <v>40</v>
      </c>
      <c r="D140" s="25">
        <v>1322</v>
      </c>
      <c r="E140" s="25">
        <f t="shared" si="10"/>
        <v>52880</v>
      </c>
      <c r="F140" s="25">
        <f t="shared" si="11"/>
        <v>5288</v>
      </c>
      <c r="G140" s="25">
        <f t="shared" si="12"/>
        <v>5288</v>
      </c>
      <c r="H140" s="25" t="str">
        <f t="shared" ca="1" si="13"/>
        <v>=IF(E140&gt;30000,E140*0.1,0)</v>
      </c>
    </row>
    <row r="141" spans="1:8">
      <c r="A141" s="25" t="s">
        <v>96</v>
      </c>
      <c r="B141" s="25" t="s">
        <v>100</v>
      </c>
      <c r="C141" s="25">
        <v>63</v>
      </c>
      <c r="D141" s="25">
        <v>1272</v>
      </c>
      <c r="E141" s="25">
        <f t="shared" si="10"/>
        <v>80136</v>
      </c>
      <c r="F141" s="25">
        <f t="shared" si="11"/>
        <v>8013.6</v>
      </c>
      <c r="G141" s="25">
        <f t="shared" si="12"/>
        <v>8013.6</v>
      </c>
      <c r="H141" s="25" t="str">
        <f t="shared" ca="1" si="13"/>
        <v>=IF(E141&gt;30000,E141*0.1,0)</v>
      </c>
    </row>
    <row r="142" spans="1:8">
      <c r="A142" s="25" t="s">
        <v>110</v>
      </c>
      <c r="B142" s="25" t="s">
        <v>91</v>
      </c>
      <c r="C142" s="25">
        <v>73</v>
      </c>
      <c r="D142" s="25">
        <v>1185</v>
      </c>
      <c r="E142" s="25">
        <f t="shared" si="10"/>
        <v>86505</v>
      </c>
      <c r="F142" s="25">
        <f t="shared" si="11"/>
        <v>8650.5</v>
      </c>
      <c r="G142" s="25">
        <f t="shared" si="12"/>
        <v>8650.5</v>
      </c>
      <c r="H142" s="25" t="str">
        <f t="shared" ca="1" si="13"/>
        <v>=IF(E142&gt;30000,E142*0.1,0)</v>
      </c>
    </row>
    <row r="143" spans="1:8">
      <c r="A143" s="25" t="s">
        <v>99</v>
      </c>
      <c r="B143" s="25" t="s">
        <v>92</v>
      </c>
      <c r="C143" s="25">
        <v>39</v>
      </c>
      <c r="D143" s="25">
        <v>1346</v>
      </c>
      <c r="E143" s="25">
        <f t="shared" si="10"/>
        <v>52494</v>
      </c>
      <c r="F143" s="25">
        <f t="shared" si="11"/>
        <v>5249.4000000000005</v>
      </c>
      <c r="G143" s="25">
        <f t="shared" si="12"/>
        <v>5249.4000000000005</v>
      </c>
      <c r="H143" s="25" t="str">
        <f t="shared" ca="1" si="13"/>
        <v>=IF(E143&gt;30000,E143*0.1,0)</v>
      </c>
    </row>
    <row r="144" spans="1:8">
      <c r="A144" s="25" t="s">
        <v>104</v>
      </c>
      <c r="B144" s="25" t="s">
        <v>100</v>
      </c>
      <c r="C144" s="25">
        <v>87</v>
      </c>
      <c r="D144" s="25">
        <v>1121</v>
      </c>
      <c r="E144" s="25">
        <f t="shared" si="10"/>
        <v>97527</v>
      </c>
      <c r="F144" s="25">
        <f t="shared" si="11"/>
        <v>9752.7000000000007</v>
      </c>
      <c r="G144" s="25">
        <f t="shared" si="12"/>
        <v>9752.7000000000007</v>
      </c>
      <c r="H144" s="25" t="str">
        <f t="shared" ca="1" si="13"/>
        <v>=IF(E144&gt;30000,E144*0.1,0)</v>
      </c>
    </row>
    <row r="145" spans="1:8">
      <c r="A145" s="25" t="s">
        <v>109</v>
      </c>
      <c r="B145" s="25" t="s">
        <v>97</v>
      </c>
      <c r="C145" s="25">
        <v>7</v>
      </c>
      <c r="D145" s="25">
        <v>1428</v>
      </c>
      <c r="E145" s="25">
        <f t="shared" si="10"/>
        <v>9996</v>
      </c>
      <c r="F145" s="25">
        <f t="shared" si="11"/>
        <v>0</v>
      </c>
      <c r="G145" s="25">
        <f t="shared" si="12"/>
        <v>0</v>
      </c>
      <c r="H145" s="25" t="str">
        <f t="shared" ca="1" si="13"/>
        <v>=IF(E145&gt;30000,E145*0.1,0)</v>
      </c>
    </row>
    <row r="146" spans="1:8">
      <c r="A146" s="25" t="s">
        <v>109</v>
      </c>
      <c r="B146" s="25" t="s">
        <v>92</v>
      </c>
      <c r="C146" s="25">
        <v>19</v>
      </c>
      <c r="D146" s="25">
        <v>1192</v>
      </c>
      <c r="E146" s="25">
        <f t="shared" si="10"/>
        <v>22648</v>
      </c>
      <c r="F146" s="25">
        <f t="shared" si="11"/>
        <v>2264.8000000000002</v>
      </c>
      <c r="G146" s="25">
        <f t="shared" si="12"/>
        <v>0</v>
      </c>
      <c r="H146" s="25" t="str">
        <f t="shared" ca="1" si="13"/>
        <v>=IF(E146&gt;30000,E146*0.1,0)</v>
      </c>
    </row>
    <row r="147" spans="1:8">
      <c r="A147" s="25" t="s">
        <v>99</v>
      </c>
      <c r="B147" s="25" t="s">
        <v>100</v>
      </c>
      <c r="C147" s="25">
        <v>100</v>
      </c>
      <c r="D147" s="25">
        <v>1320</v>
      </c>
      <c r="E147" s="25">
        <f t="shared" si="10"/>
        <v>132000</v>
      </c>
      <c r="F147" s="25">
        <f t="shared" si="11"/>
        <v>13200</v>
      </c>
      <c r="G147" s="25">
        <f t="shared" si="12"/>
        <v>13200</v>
      </c>
      <c r="H147" s="25" t="str">
        <f t="shared" ca="1" si="13"/>
        <v>=IF(E147&gt;30000,E147*0.1,0)</v>
      </c>
    </row>
    <row r="148" spans="1:8">
      <c r="A148" s="25" t="s">
        <v>90</v>
      </c>
      <c r="B148" s="25" t="s">
        <v>105</v>
      </c>
      <c r="C148" s="25">
        <v>38</v>
      </c>
      <c r="D148" s="25">
        <v>1191</v>
      </c>
      <c r="E148" s="25">
        <f t="shared" si="10"/>
        <v>45258</v>
      </c>
      <c r="F148" s="25">
        <f t="shared" si="11"/>
        <v>4525.8</v>
      </c>
      <c r="G148" s="25">
        <f t="shared" si="12"/>
        <v>4525.8</v>
      </c>
      <c r="H148" s="25" t="str">
        <f t="shared" ca="1" si="13"/>
        <v>=IF(E148&gt;30000,E148*0.1,0)</v>
      </c>
    </row>
    <row r="149" spans="1:8">
      <c r="A149" s="25" t="s">
        <v>99</v>
      </c>
      <c r="B149" s="25" t="s">
        <v>105</v>
      </c>
      <c r="C149" s="25">
        <v>61</v>
      </c>
      <c r="D149" s="25">
        <v>1468</v>
      </c>
      <c r="E149" s="25">
        <f t="shared" si="10"/>
        <v>89548</v>
      </c>
      <c r="F149" s="25">
        <f t="shared" si="11"/>
        <v>8954.8000000000011</v>
      </c>
      <c r="G149" s="25">
        <f t="shared" si="12"/>
        <v>8954.8000000000011</v>
      </c>
      <c r="H149" s="25" t="str">
        <f t="shared" ca="1" si="13"/>
        <v>=IF(E149&gt;30000,E149*0.1,0)</v>
      </c>
    </row>
    <row r="150" spans="1:8">
      <c r="A150" s="25" t="s">
        <v>96</v>
      </c>
      <c r="B150" s="25" t="s">
        <v>100</v>
      </c>
      <c r="C150" s="25">
        <v>64</v>
      </c>
      <c r="D150" s="25">
        <v>1159</v>
      </c>
      <c r="E150" s="25">
        <f t="shared" si="10"/>
        <v>74176</v>
      </c>
      <c r="F150" s="25">
        <f t="shared" si="11"/>
        <v>7417.6</v>
      </c>
      <c r="G150" s="25">
        <f t="shared" si="12"/>
        <v>7417.6</v>
      </c>
      <c r="H150" s="25" t="str">
        <f t="shared" ca="1" si="13"/>
        <v>=IF(E150&gt;30000,E150*0.1,0)</v>
      </c>
    </row>
    <row r="151" spans="1:8">
      <c r="A151" s="25" t="s">
        <v>110</v>
      </c>
      <c r="B151" s="25" t="s">
        <v>107</v>
      </c>
      <c r="C151" s="25">
        <v>15</v>
      </c>
      <c r="D151" s="25">
        <v>1297</v>
      </c>
      <c r="E151" s="25">
        <f t="shared" si="10"/>
        <v>19455</v>
      </c>
      <c r="F151" s="25">
        <f t="shared" si="11"/>
        <v>0</v>
      </c>
      <c r="G151" s="25">
        <f t="shared" si="12"/>
        <v>0</v>
      </c>
      <c r="H151" s="25" t="str">
        <f t="shared" ca="1" si="13"/>
        <v>=IF(E151&gt;30000,E151*0.1,0)</v>
      </c>
    </row>
    <row r="152" spans="1:8">
      <c r="A152" s="25" t="s">
        <v>96</v>
      </c>
      <c r="B152" s="25" t="s">
        <v>105</v>
      </c>
      <c r="C152" s="25">
        <v>97</v>
      </c>
      <c r="D152" s="25">
        <v>1490</v>
      </c>
      <c r="E152" s="25">
        <f t="shared" si="10"/>
        <v>144530</v>
      </c>
      <c r="F152" s="25">
        <f t="shared" si="11"/>
        <v>14453</v>
      </c>
      <c r="G152" s="25">
        <f t="shared" si="12"/>
        <v>14453</v>
      </c>
      <c r="H152" s="25" t="str">
        <f t="shared" ca="1" si="13"/>
        <v>=IF(E152&gt;30000,E152*0.1,0)</v>
      </c>
    </row>
    <row r="153" spans="1:8">
      <c r="A153" s="25" t="s">
        <v>104</v>
      </c>
      <c r="B153" s="25" t="s">
        <v>105</v>
      </c>
      <c r="C153" s="25">
        <v>26</v>
      </c>
      <c r="D153" s="25">
        <v>1371</v>
      </c>
      <c r="E153" s="25">
        <f t="shared" si="10"/>
        <v>35646</v>
      </c>
      <c r="F153" s="25">
        <f t="shared" si="11"/>
        <v>3564.6000000000004</v>
      </c>
      <c r="G153" s="25">
        <f t="shared" si="12"/>
        <v>3564.6000000000004</v>
      </c>
      <c r="H153" s="25" t="str">
        <f t="shared" ca="1" si="13"/>
        <v>=IF(E153&gt;30000,E153*0.1,0)</v>
      </c>
    </row>
    <row r="154" spans="1:8">
      <c r="A154" s="25" t="s">
        <v>99</v>
      </c>
      <c r="B154" s="25" t="s">
        <v>97</v>
      </c>
      <c r="C154" s="25">
        <v>70</v>
      </c>
      <c r="D154" s="25">
        <v>1050</v>
      </c>
      <c r="E154" s="25">
        <f t="shared" si="10"/>
        <v>73500</v>
      </c>
      <c r="F154" s="25">
        <f t="shared" si="11"/>
        <v>7350</v>
      </c>
      <c r="G154" s="25">
        <f t="shared" si="12"/>
        <v>7350</v>
      </c>
      <c r="H154" s="25" t="str">
        <f t="shared" ca="1" si="13"/>
        <v>=IF(E154&gt;30000,E154*0.1,0)</v>
      </c>
    </row>
    <row r="155" spans="1:8">
      <c r="A155" s="25" t="s">
        <v>104</v>
      </c>
      <c r="B155" s="25" t="s">
        <v>107</v>
      </c>
      <c r="C155" s="25">
        <v>42</v>
      </c>
      <c r="D155" s="25">
        <v>1205</v>
      </c>
      <c r="E155" s="25">
        <f t="shared" si="10"/>
        <v>50610</v>
      </c>
      <c r="F155" s="25">
        <f t="shared" si="11"/>
        <v>5061</v>
      </c>
      <c r="G155" s="25">
        <f t="shared" si="12"/>
        <v>5061</v>
      </c>
      <c r="H155" s="25" t="str">
        <f t="shared" ca="1" si="13"/>
        <v>=IF(E155&gt;30000,E155*0.1,0)</v>
      </c>
    </row>
    <row r="156" spans="1:8">
      <c r="A156" s="25" t="s">
        <v>96</v>
      </c>
      <c r="B156" s="25" t="s">
        <v>97</v>
      </c>
      <c r="C156" s="25">
        <v>80</v>
      </c>
      <c r="D156" s="25">
        <v>1251</v>
      </c>
      <c r="E156" s="25">
        <f t="shared" si="10"/>
        <v>100080</v>
      </c>
      <c r="F156" s="25">
        <f t="shared" si="11"/>
        <v>10008</v>
      </c>
      <c r="G156" s="25">
        <f t="shared" si="12"/>
        <v>10008</v>
      </c>
      <c r="H156" s="25" t="str">
        <f t="shared" ca="1" si="13"/>
        <v>=IF(E156&gt;30000,E156*0.1,0)</v>
      </c>
    </row>
    <row r="157" spans="1:8">
      <c r="A157" s="25" t="s">
        <v>104</v>
      </c>
      <c r="B157" s="25" t="s">
        <v>92</v>
      </c>
      <c r="C157" s="25">
        <v>2</v>
      </c>
      <c r="D157" s="25">
        <v>1373</v>
      </c>
      <c r="E157" s="25">
        <f t="shared" si="10"/>
        <v>2746</v>
      </c>
      <c r="F157" s="25">
        <f t="shared" si="11"/>
        <v>0</v>
      </c>
      <c r="G157" s="25">
        <f t="shared" si="12"/>
        <v>0</v>
      </c>
      <c r="H157" s="25" t="str">
        <f t="shared" ca="1" si="13"/>
        <v>=IF(E157&gt;30000,E157*0.1,0)</v>
      </c>
    </row>
    <row r="158" spans="1:8">
      <c r="A158" s="25" t="s">
        <v>109</v>
      </c>
      <c r="B158" s="25" t="s">
        <v>91</v>
      </c>
      <c r="C158" s="25">
        <v>80</v>
      </c>
      <c r="D158" s="25">
        <v>1445</v>
      </c>
      <c r="E158" s="25">
        <f t="shared" si="10"/>
        <v>115600</v>
      </c>
      <c r="F158" s="25">
        <f t="shared" si="11"/>
        <v>11560</v>
      </c>
      <c r="G158" s="25">
        <f t="shared" si="12"/>
        <v>11560</v>
      </c>
      <c r="H158" s="25" t="str">
        <f t="shared" ca="1" si="13"/>
        <v>=IF(E158&gt;30000,E158*0.1,0)</v>
      </c>
    </row>
    <row r="159" spans="1:8">
      <c r="A159" s="25" t="s">
        <v>110</v>
      </c>
      <c r="B159" s="25" t="s">
        <v>100</v>
      </c>
      <c r="C159" s="25">
        <v>73</v>
      </c>
      <c r="D159" s="25">
        <v>1237</v>
      </c>
      <c r="E159" s="25">
        <f t="shared" si="10"/>
        <v>90301</v>
      </c>
      <c r="F159" s="25">
        <f t="shared" si="11"/>
        <v>9030.1</v>
      </c>
      <c r="G159" s="25">
        <f t="shared" si="12"/>
        <v>9030.1</v>
      </c>
      <c r="H159" s="25" t="str">
        <f t="shared" ca="1" si="13"/>
        <v>=IF(E159&gt;30000,E159*0.1,0)</v>
      </c>
    </row>
    <row r="160" spans="1:8">
      <c r="A160" s="25" t="s">
        <v>99</v>
      </c>
      <c r="B160" s="25" t="s">
        <v>91</v>
      </c>
      <c r="C160" s="25">
        <v>22</v>
      </c>
      <c r="D160" s="25">
        <v>1369</v>
      </c>
      <c r="E160" s="25">
        <f t="shared" si="10"/>
        <v>30118</v>
      </c>
      <c r="F160" s="25">
        <f t="shared" si="11"/>
        <v>3011.8</v>
      </c>
      <c r="G160" s="25">
        <f t="shared" si="12"/>
        <v>3011.8</v>
      </c>
      <c r="H160" s="25" t="str">
        <f t="shared" ca="1" si="13"/>
        <v>=IF(E160&gt;30000,E160*0.1,0)</v>
      </c>
    </row>
    <row r="161" spans="1:8">
      <c r="A161" s="25" t="s">
        <v>96</v>
      </c>
      <c r="B161" s="25" t="s">
        <v>92</v>
      </c>
      <c r="C161" s="25">
        <v>52</v>
      </c>
      <c r="D161" s="25">
        <v>1366</v>
      </c>
      <c r="E161" s="25">
        <f t="shared" si="10"/>
        <v>71032</v>
      </c>
      <c r="F161" s="25">
        <f t="shared" si="11"/>
        <v>7103.2000000000007</v>
      </c>
      <c r="G161" s="25">
        <f t="shared" si="12"/>
        <v>7103.2000000000007</v>
      </c>
      <c r="H161" s="25" t="str">
        <f t="shared" ca="1" si="13"/>
        <v>=IF(E161&gt;30000,E161*0.1,0)</v>
      </c>
    </row>
    <row r="162" spans="1:8">
      <c r="A162" s="25" t="s">
        <v>90</v>
      </c>
      <c r="B162" s="25" t="s">
        <v>105</v>
      </c>
      <c r="C162" s="25">
        <v>83</v>
      </c>
      <c r="D162" s="25">
        <v>1372</v>
      </c>
      <c r="E162" s="25">
        <f t="shared" si="10"/>
        <v>113876</v>
      </c>
      <c r="F162" s="25">
        <f t="shared" si="11"/>
        <v>11387.6</v>
      </c>
      <c r="G162" s="25">
        <f t="shared" si="12"/>
        <v>11387.6</v>
      </c>
      <c r="H162" s="25" t="str">
        <f t="shared" ca="1" si="13"/>
        <v>=IF(E162&gt;30000,E162*0.1,0)</v>
      </c>
    </row>
    <row r="163" spans="1:8">
      <c r="A163" s="25" t="s">
        <v>96</v>
      </c>
      <c r="B163" s="25" t="s">
        <v>94</v>
      </c>
      <c r="C163" s="25">
        <v>17</v>
      </c>
      <c r="D163" s="25">
        <v>1312</v>
      </c>
      <c r="E163" s="25">
        <f t="shared" si="10"/>
        <v>22304</v>
      </c>
      <c r="F163" s="25">
        <f t="shared" si="11"/>
        <v>2230.4</v>
      </c>
      <c r="G163" s="25">
        <f t="shared" si="12"/>
        <v>0</v>
      </c>
      <c r="H163" s="25" t="str">
        <f t="shared" ca="1" si="13"/>
        <v>=IF(E163&gt;30000,E163*0.1,0)</v>
      </c>
    </row>
    <row r="164" spans="1:8">
      <c r="A164" s="25" t="s">
        <v>90</v>
      </c>
      <c r="B164" s="25" t="s">
        <v>92</v>
      </c>
      <c r="C164" s="25">
        <v>41</v>
      </c>
      <c r="D164" s="25">
        <v>1192</v>
      </c>
      <c r="E164" s="25">
        <f t="shared" si="10"/>
        <v>48872</v>
      </c>
      <c r="F164" s="25">
        <f t="shared" si="11"/>
        <v>4887.2</v>
      </c>
      <c r="G164" s="25">
        <f t="shared" si="12"/>
        <v>4887.2</v>
      </c>
      <c r="H164" s="25" t="str">
        <f t="shared" ca="1" si="13"/>
        <v>=IF(E164&gt;30000,E164*0.1,0)</v>
      </c>
    </row>
    <row r="165" spans="1:8">
      <c r="A165" s="25" t="s">
        <v>109</v>
      </c>
      <c r="B165" s="25" t="s">
        <v>94</v>
      </c>
      <c r="C165" s="25">
        <v>98</v>
      </c>
      <c r="D165" s="25">
        <v>1496</v>
      </c>
      <c r="E165" s="25">
        <f t="shared" si="10"/>
        <v>146608</v>
      </c>
      <c r="F165" s="25">
        <f t="shared" si="11"/>
        <v>14660.800000000001</v>
      </c>
      <c r="G165" s="25">
        <f t="shared" si="12"/>
        <v>14660.800000000001</v>
      </c>
      <c r="H165" s="25" t="str">
        <f t="shared" ca="1" si="13"/>
        <v>=IF(E165&gt;30000,E165*0.1,0)</v>
      </c>
    </row>
    <row r="166" spans="1:8">
      <c r="A166" s="25" t="s">
        <v>110</v>
      </c>
      <c r="B166" s="25" t="s">
        <v>92</v>
      </c>
      <c r="C166" s="25">
        <v>7</v>
      </c>
      <c r="D166" s="25">
        <v>1055</v>
      </c>
      <c r="E166" s="25">
        <f t="shared" si="10"/>
        <v>7385</v>
      </c>
      <c r="F166" s="25">
        <f t="shared" si="11"/>
        <v>0</v>
      </c>
      <c r="G166" s="25">
        <f t="shared" si="12"/>
        <v>0</v>
      </c>
      <c r="H166" s="25" t="str">
        <f t="shared" ca="1" si="13"/>
        <v>=IF(E166&gt;30000,E166*0.1,0)</v>
      </c>
    </row>
    <row r="167" spans="1:8">
      <c r="A167" s="25" t="s">
        <v>110</v>
      </c>
      <c r="B167" s="25" t="s">
        <v>97</v>
      </c>
      <c r="C167" s="25">
        <v>25</v>
      </c>
      <c r="D167" s="25">
        <v>1038</v>
      </c>
      <c r="E167" s="25">
        <f t="shared" si="10"/>
        <v>25950</v>
      </c>
      <c r="F167" s="25">
        <f t="shared" si="11"/>
        <v>2595</v>
      </c>
      <c r="G167" s="25">
        <f t="shared" si="12"/>
        <v>0</v>
      </c>
      <c r="H167" s="25" t="str">
        <f t="shared" ca="1" si="13"/>
        <v>=IF(E167&gt;30000,E167*0.1,0)</v>
      </c>
    </row>
    <row r="168" spans="1:8">
      <c r="A168" s="25" t="s">
        <v>109</v>
      </c>
      <c r="B168" s="25" t="s">
        <v>97</v>
      </c>
      <c r="C168" s="25">
        <v>55</v>
      </c>
      <c r="D168" s="25">
        <v>1433</v>
      </c>
      <c r="E168" s="25">
        <f t="shared" si="10"/>
        <v>78815</v>
      </c>
      <c r="F168" s="25">
        <f t="shared" si="11"/>
        <v>7881.5</v>
      </c>
      <c r="G168" s="25">
        <f t="shared" si="12"/>
        <v>7881.5</v>
      </c>
      <c r="H168" s="25" t="str">
        <f t="shared" ca="1" si="13"/>
        <v>=IF(E168&gt;30000,E168*0.1,0)</v>
      </c>
    </row>
    <row r="169" spans="1:8">
      <c r="A169" s="25" t="s">
        <v>104</v>
      </c>
      <c r="B169" s="25" t="s">
        <v>94</v>
      </c>
      <c r="C169" s="25">
        <v>92</v>
      </c>
      <c r="D169" s="25">
        <v>1212</v>
      </c>
      <c r="E169" s="25">
        <f t="shared" si="10"/>
        <v>111504</v>
      </c>
      <c r="F169" s="25">
        <f t="shared" si="11"/>
        <v>11150.400000000001</v>
      </c>
      <c r="G169" s="25">
        <f t="shared" si="12"/>
        <v>11150.400000000001</v>
      </c>
      <c r="H169" s="25" t="str">
        <f t="shared" ca="1" si="13"/>
        <v>=IF(E169&gt;30000,E169*0.1,0)</v>
      </c>
    </row>
    <row r="170" spans="1:8">
      <c r="A170" s="25" t="s">
        <v>90</v>
      </c>
      <c r="B170" s="25" t="s">
        <v>100</v>
      </c>
      <c r="C170" s="25">
        <v>44</v>
      </c>
      <c r="D170" s="25">
        <v>1311</v>
      </c>
      <c r="E170" s="25">
        <f t="shared" si="10"/>
        <v>57684</v>
      </c>
      <c r="F170" s="25">
        <f t="shared" si="11"/>
        <v>5768.4000000000005</v>
      </c>
      <c r="G170" s="25">
        <f t="shared" si="12"/>
        <v>5768.4000000000005</v>
      </c>
      <c r="H170" s="25" t="str">
        <f t="shared" ca="1" si="13"/>
        <v>=IF(E170&gt;30000,E170*0.1,0)</v>
      </c>
    </row>
    <row r="171" spans="1:8">
      <c r="A171" s="25" t="s">
        <v>109</v>
      </c>
      <c r="B171" s="25" t="s">
        <v>91</v>
      </c>
      <c r="C171" s="25">
        <v>11</v>
      </c>
      <c r="D171" s="25">
        <v>1362</v>
      </c>
      <c r="E171" s="25">
        <f t="shared" si="10"/>
        <v>14982</v>
      </c>
      <c r="F171" s="25">
        <f t="shared" si="11"/>
        <v>0</v>
      </c>
      <c r="G171" s="25">
        <f t="shared" si="12"/>
        <v>0</v>
      </c>
      <c r="H171" s="25" t="str">
        <f t="shared" ca="1" si="13"/>
        <v>=IF(E171&gt;30000,E171*0.1,0)</v>
      </c>
    </row>
    <row r="172" spans="1:8">
      <c r="A172" s="25" t="s">
        <v>104</v>
      </c>
      <c r="B172" s="25" t="s">
        <v>92</v>
      </c>
      <c r="C172" s="25">
        <v>91</v>
      </c>
      <c r="D172" s="25">
        <v>1324</v>
      </c>
      <c r="E172" s="25">
        <f t="shared" si="10"/>
        <v>120484</v>
      </c>
      <c r="F172" s="25">
        <f t="shared" si="11"/>
        <v>12048.400000000001</v>
      </c>
      <c r="G172" s="25">
        <f t="shared" si="12"/>
        <v>12048.400000000001</v>
      </c>
      <c r="H172" s="25" t="str">
        <f t="shared" ca="1" si="13"/>
        <v>=IF(E172&gt;30000,E172*0.1,0)</v>
      </c>
    </row>
    <row r="173" spans="1:8">
      <c r="A173" s="25" t="s">
        <v>104</v>
      </c>
      <c r="B173" s="25" t="s">
        <v>105</v>
      </c>
      <c r="C173" s="25">
        <v>24</v>
      </c>
      <c r="D173" s="25">
        <v>1328</v>
      </c>
      <c r="E173" s="25">
        <f t="shared" si="10"/>
        <v>31872</v>
      </c>
      <c r="F173" s="25">
        <f t="shared" si="11"/>
        <v>3187.2000000000003</v>
      </c>
      <c r="G173" s="25">
        <f t="shared" si="12"/>
        <v>3187.2000000000003</v>
      </c>
      <c r="H173" s="25" t="str">
        <f t="shared" ca="1" si="13"/>
        <v>=IF(E173&gt;30000,E173*0.1,0)</v>
      </c>
    </row>
    <row r="174" spans="1:8">
      <c r="A174" s="25" t="s">
        <v>90</v>
      </c>
      <c r="B174" s="25" t="s">
        <v>92</v>
      </c>
      <c r="C174" s="25">
        <v>4</v>
      </c>
      <c r="D174" s="25">
        <v>1425</v>
      </c>
      <c r="E174" s="25">
        <f t="shared" si="10"/>
        <v>5700</v>
      </c>
      <c r="F174" s="25">
        <f t="shared" si="11"/>
        <v>0</v>
      </c>
      <c r="G174" s="25">
        <f t="shared" si="12"/>
        <v>0</v>
      </c>
      <c r="H174" s="25" t="str">
        <f t="shared" ca="1" si="13"/>
        <v>=IF(E174&gt;30000,E174*0.1,0)</v>
      </c>
    </row>
    <row r="175" spans="1:8">
      <c r="A175" s="25" t="s">
        <v>104</v>
      </c>
      <c r="B175" s="25" t="s">
        <v>105</v>
      </c>
      <c r="C175" s="25">
        <v>81</v>
      </c>
      <c r="D175" s="25">
        <v>1422</v>
      </c>
      <c r="E175" s="25">
        <f t="shared" si="10"/>
        <v>115182</v>
      </c>
      <c r="F175" s="25">
        <f t="shared" si="11"/>
        <v>11518.2</v>
      </c>
      <c r="G175" s="25">
        <f t="shared" si="12"/>
        <v>11518.2</v>
      </c>
      <c r="H175" s="25" t="str">
        <f t="shared" ca="1" si="13"/>
        <v>=IF(E175&gt;30000,E175*0.1,0)</v>
      </c>
    </row>
    <row r="176" spans="1:8">
      <c r="A176" s="25" t="s">
        <v>104</v>
      </c>
      <c r="B176" s="25" t="s">
        <v>94</v>
      </c>
      <c r="C176" s="25">
        <v>15</v>
      </c>
      <c r="D176" s="25">
        <v>1022</v>
      </c>
      <c r="E176" s="25">
        <f t="shared" si="10"/>
        <v>15330</v>
      </c>
      <c r="F176" s="25">
        <f t="shared" si="11"/>
        <v>0</v>
      </c>
      <c r="G176" s="25">
        <f t="shared" si="12"/>
        <v>0</v>
      </c>
      <c r="H176" s="25" t="str">
        <f t="shared" ca="1" si="13"/>
        <v>=IF(E176&gt;30000,E176*0.1,0)</v>
      </c>
    </row>
    <row r="177" spans="1:8">
      <c r="A177" s="25" t="s">
        <v>110</v>
      </c>
      <c r="B177" s="25" t="s">
        <v>94</v>
      </c>
      <c r="C177" s="25">
        <v>12</v>
      </c>
      <c r="D177" s="25">
        <v>1376</v>
      </c>
      <c r="E177" s="25">
        <f t="shared" si="10"/>
        <v>16512</v>
      </c>
      <c r="F177" s="25">
        <f t="shared" si="11"/>
        <v>0</v>
      </c>
      <c r="G177" s="25">
        <f t="shared" si="12"/>
        <v>0</v>
      </c>
      <c r="H177" s="25" t="str">
        <f t="shared" ca="1" si="13"/>
        <v>=IF(E177&gt;30000,E177*0.1,0)</v>
      </c>
    </row>
    <row r="178" spans="1:8">
      <c r="A178" s="25" t="s">
        <v>96</v>
      </c>
      <c r="B178" s="25" t="s">
        <v>91</v>
      </c>
      <c r="C178" s="25">
        <v>25</v>
      </c>
      <c r="D178" s="25">
        <v>1110</v>
      </c>
      <c r="E178" s="25">
        <f t="shared" si="10"/>
        <v>27750</v>
      </c>
      <c r="F178" s="25">
        <f t="shared" si="11"/>
        <v>2775</v>
      </c>
      <c r="G178" s="25">
        <f t="shared" si="12"/>
        <v>0</v>
      </c>
      <c r="H178" s="25" t="str">
        <f t="shared" ca="1" si="13"/>
        <v>=IF(E178&gt;30000,E178*0.1,0)</v>
      </c>
    </row>
    <row r="179" spans="1:8">
      <c r="A179" s="25" t="s">
        <v>99</v>
      </c>
      <c r="B179" s="25" t="s">
        <v>97</v>
      </c>
      <c r="C179" s="25">
        <v>62</v>
      </c>
      <c r="D179" s="25">
        <v>1200</v>
      </c>
      <c r="E179" s="25">
        <f t="shared" si="10"/>
        <v>74400</v>
      </c>
      <c r="F179" s="25">
        <f t="shared" si="11"/>
        <v>7440</v>
      </c>
      <c r="G179" s="25">
        <f t="shared" si="12"/>
        <v>7440</v>
      </c>
      <c r="H179" s="25" t="str">
        <f t="shared" ca="1" si="13"/>
        <v>=IF(E179&gt;30000,E179*0.1,0)</v>
      </c>
    </row>
    <row r="180" spans="1:8">
      <c r="A180" s="25" t="s">
        <v>99</v>
      </c>
      <c r="B180" s="25" t="s">
        <v>105</v>
      </c>
      <c r="C180" s="25">
        <v>2</v>
      </c>
      <c r="D180" s="25">
        <v>1431</v>
      </c>
      <c r="E180" s="25">
        <f t="shared" si="10"/>
        <v>2862</v>
      </c>
      <c r="F180" s="25">
        <f t="shared" si="11"/>
        <v>0</v>
      </c>
      <c r="G180" s="25">
        <f t="shared" si="12"/>
        <v>0</v>
      </c>
      <c r="H180" s="25" t="str">
        <f t="shared" ca="1" si="13"/>
        <v>=IF(E180&gt;30000,E180*0.1,0)</v>
      </c>
    </row>
    <row r="181" spans="1:8">
      <c r="A181" s="25" t="s">
        <v>109</v>
      </c>
      <c r="B181" s="25" t="s">
        <v>91</v>
      </c>
      <c r="C181" s="25">
        <v>96</v>
      </c>
      <c r="D181" s="25">
        <v>1032</v>
      </c>
      <c r="E181" s="25">
        <f t="shared" si="10"/>
        <v>99072</v>
      </c>
      <c r="F181" s="25">
        <f t="shared" si="11"/>
        <v>9907.2000000000007</v>
      </c>
      <c r="G181" s="25">
        <f t="shared" si="12"/>
        <v>9907.2000000000007</v>
      </c>
      <c r="H181" s="25" t="str">
        <f t="shared" ca="1" si="13"/>
        <v>=IF(E181&gt;30000,E181*0.1,0)</v>
      </c>
    </row>
    <row r="182" spans="1:8">
      <c r="A182" s="25" t="s">
        <v>96</v>
      </c>
      <c r="B182" s="25" t="s">
        <v>92</v>
      </c>
      <c r="C182" s="25">
        <v>39</v>
      </c>
      <c r="D182" s="25">
        <v>1397</v>
      </c>
      <c r="E182" s="25">
        <f t="shared" si="10"/>
        <v>54483</v>
      </c>
      <c r="F182" s="25">
        <f t="shared" si="11"/>
        <v>5448.3</v>
      </c>
      <c r="G182" s="25">
        <f t="shared" si="12"/>
        <v>5448.3</v>
      </c>
      <c r="H182" s="25" t="str">
        <f t="shared" ca="1" si="13"/>
        <v>=IF(E182&gt;30000,E182*0.1,0)</v>
      </c>
    </row>
    <row r="183" spans="1:8">
      <c r="A183" s="25" t="s">
        <v>110</v>
      </c>
      <c r="B183" s="25" t="s">
        <v>97</v>
      </c>
      <c r="C183" s="25">
        <v>99</v>
      </c>
      <c r="D183" s="25">
        <v>1381</v>
      </c>
      <c r="E183" s="25">
        <f t="shared" si="10"/>
        <v>136719</v>
      </c>
      <c r="F183" s="25">
        <f t="shared" si="11"/>
        <v>13671.900000000001</v>
      </c>
      <c r="G183" s="25">
        <f t="shared" si="12"/>
        <v>13671.900000000001</v>
      </c>
      <c r="H183" s="25" t="str">
        <f t="shared" ca="1" si="13"/>
        <v>=IF(E183&gt;30000,E183*0.1,0)</v>
      </c>
    </row>
    <row r="184" spans="1:8">
      <c r="A184" s="25" t="s">
        <v>99</v>
      </c>
      <c r="B184" s="25" t="s">
        <v>100</v>
      </c>
      <c r="C184" s="25">
        <v>81</v>
      </c>
      <c r="D184" s="25">
        <v>1024</v>
      </c>
      <c r="E184" s="25">
        <f t="shared" si="10"/>
        <v>82944</v>
      </c>
      <c r="F184" s="25">
        <f t="shared" si="11"/>
        <v>8294.4</v>
      </c>
      <c r="G184" s="25">
        <f t="shared" si="12"/>
        <v>8294.4</v>
      </c>
      <c r="H184" s="25" t="str">
        <f t="shared" ca="1" si="13"/>
        <v>=IF(E184&gt;30000,E184*0.1,0)</v>
      </c>
    </row>
    <row r="185" spans="1:8">
      <c r="A185" s="25" t="s">
        <v>90</v>
      </c>
      <c r="B185" s="25" t="s">
        <v>94</v>
      </c>
      <c r="C185" s="25">
        <v>57</v>
      </c>
      <c r="D185" s="25">
        <v>1200</v>
      </c>
      <c r="E185" s="25">
        <f t="shared" si="10"/>
        <v>68400</v>
      </c>
      <c r="F185" s="25">
        <f t="shared" si="11"/>
        <v>6840</v>
      </c>
      <c r="G185" s="25">
        <f t="shared" si="12"/>
        <v>6840</v>
      </c>
      <c r="H185" s="25" t="str">
        <f t="shared" ca="1" si="13"/>
        <v>=IF(E185&gt;30000,E185*0.1,0)</v>
      </c>
    </row>
    <row r="186" spans="1:8">
      <c r="A186" s="25" t="s">
        <v>109</v>
      </c>
      <c r="B186" s="25" t="s">
        <v>107</v>
      </c>
      <c r="C186" s="25">
        <v>87</v>
      </c>
      <c r="D186" s="25">
        <v>1042</v>
      </c>
      <c r="E186" s="25">
        <f t="shared" si="10"/>
        <v>90654</v>
      </c>
      <c r="F186" s="25">
        <f t="shared" si="11"/>
        <v>9065.4</v>
      </c>
      <c r="G186" s="25">
        <f t="shared" si="12"/>
        <v>9065.4</v>
      </c>
      <c r="H186" s="25" t="str">
        <f t="shared" ca="1" si="13"/>
        <v>=IF(E186&gt;30000,E186*0.1,0)</v>
      </c>
    </row>
    <row r="187" spans="1:8">
      <c r="A187" s="25" t="s">
        <v>109</v>
      </c>
      <c r="B187" s="25" t="s">
        <v>97</v>
      </c>
      <c r="C187" s="25">
        <v>81</v>
      </c>
      <c r="D187" s="25">
        <v>1183</v>
      </c>
      <c r="E187" s="25">
        <f t="shared" si="10"/>
        <v>95823</v>
      </c>
      <c r="F187" s="25">
        <f t="shared" si="11"/>
        <v>9582.3000000000011</v>
      </c>
      <c r="G187" s="25">
        <f t="shared" si="12"/>
        <v>9582.3000000000011</v>
      </c>
      <c r="H187" s="25" t="str">
        <f t="shared" ca="1" si="13"/>
        <v>=IF(E187&gt;30000,E187*0.1,0)</v>
      </c>
    </row>
    <row r="188" spans="1:8">
      <c r="A188" s="25" t="s">
        <v>110</v>
      </c>
      <c r="B188" s="25" t="s">
        <v>107</v>
      </c>
      <c r="C188" s="25">
        <v>59</v>
      </c>
      <c r="D188" s="25">
        <v>1180</v>
      </c>
      <c r="E188" s="25">
        <f t="shared" si="10"/>
        <v>69620</v>
      </c>
      <c r="F188" s="25">
        <f t="shared" si="11"/>
        <v>6962</v>
      </c>
      <c r="G188" s="25">
        <f t="shared" si="12"/>
        <v>6962</v>
      </c>
      <c r="H188" s="25" t="str">
        <f t="shared" ca="1" si="13"/>
        <v>=IF(E188&gt;30000,E188*0.1,0)</v>
      </c>
    </row>
    <row r="189" spans="1:8">
      <c r="A189" s="25" t="s">
        <v>90</v>
      </c>
      <c r="B189" s="25" t="s">
        <v>92</v>
      </c>
      <c r="C189" s="25">
        <v>8</v>
      </c>
      <c r="D189" s="25">
        <v>1365</v>
      </c>
      <c r="E189" s="25">
        <f t="shared" si="10"/>
        <v>10920</v>
      </c>
      <c r="F189" s="25">
        <f t="shared" si="11"/>
        <v>0</v>
      </c>
      <c r="G189" s="25">
        <f t="shared" si="12"/>
        <v>0</v>
      </c>
      <c r="H189" s="25" t="str">
        <f t="shared" ca="1" si="13"/>
        <v>=IF(E189&gt;30000,E189*0.1,0)</v>
      </c>
    </row>
    <row r="190" spans="1:8">
      <c r="A190" s="25" t="s">
        <v>90</v>
      </c>
      <c r="B190" s="25" t="s">
        <v>107</v>
      </c>
      <c r="C190" s="25">
        <v>23</v>
      </c>
      <c r="D190" s="25">
        <v>1035</v>
      </c>
      <c r="E190" s="25">
        <f t="shared" si="10"/>
        <v>23805</v>
      </c>
      <c r="F190" s="25">
        <f t="shared" si="11"/>
        <v>2380.5</v>
      </c>
      <c r="G190" s="25">
        <f t="shared" si="12"/>
        <v>0</v>
      </c>
      <c r="H190" s="25" t="str">
        <f t="shared" ca="1" si="13"/>
        <v>=IF(E190&gt;30000,E190*0.1,0)</v>
      </c>
    </row>
    <row r="191" spans="1:8">
      <c r="A191" s="25" t="s">
        <v>109</v>
      </c>
      <c r="B191" s="25" t="s">
        <v>100</v>
      </c>
      <c r="C191" s="25">
        <v>88</v>
      </c>
      <c r="D191" s="25">
        <v>1021</v>
      </c>
      <c r="E191" s="25">
        <f t="shared" si="10"/>
        <v>89848</v>
      </c>
      <c r="F191" s="25">
        <f t="shared" si="11"/>
        <v>8984.8000000000011</v>
      </c>
      <c r="G191" s="25">
        <f t="shared" si="12"/>
        <v>8984.8000000000011</v>
      </c>
      <c r="H191" s="25" t="str">
        <f t="shared" ca="1" si="13"/>
        <v>=IF(E191&gt;30000,E191*0.1,0)</v>
      </c>
    </row>
    <row r="192" spans="1:8">
      <c r="A192" s="25" t="s">
        <v>90</v>
      </c>
      <c r="B192" s="25" t="s">
        <v>100</v>
      </c>
      <c r="C192" s="25">
        <v>57</v>
      </c>
      <c r="D192" s="25">
        <v>1053</v>
      </c>
      <c r="E192" s="25">
        <f t="shared" si="10"/>
        <v>60021</v>
      </c>
      <c r="F192" s="25">
        <f t="shared" si="11"/>
        <v>6002.1</v>
      </c>
      <c r="G192" s="25">
        <f t="shared" si="12"/>
        <v>6002.1</v>
      </c>
      <c r="H192" s="25" t="str">
        <f t="shared" ca="1" si="13"/>
        <v>=IF(E192&gt;30000,E192*0.1,0)</v>
      </c>
    </row>
    <row r="193" spans="1:8">
      <c r="A193" s="25" t="s">
        <v>90</v>
      </c>
      <c r="B193" s="25" t="s">
        <v>94</v>
      </c>
      <c r="C193" s="25">
        <v>6</v>
      </c>
      <c r="D193" s="25">
        <v>1254</v>
      </c>
      <c r="E193" s="25">
        <f t="shared" si="10"/>
        <v>7524</v>
      </c>
      <c r="F193" s="25">
        <f t="shared" si="11"/>
        <v>0</v>
      </c>
      <c r="G193" s="25">
        <f t="shared" si="12"/>
        <v>0</v>
      </c>
      <c r="H193" s="25" t="str">
        <f t="shared" ca="1" si="13"/>
        <v>=IF(E193&gt;30000,E193*0.1,0)</v>
      </c>
    </row>
    <row r="194" spans="1:8">
      <c r="A194" s="25" t="s">
        <v>109</v>
      </c>
      <c r="B194" s="25" t="s">
        <v>100</v>
      </c>
      <c r="C194" s="25">
        <v>80</v>
      </c>
      <c r="D194" s="25">
        <v>1459</v>
      </c>
      <c r="E194" s="25">
        <f t="shared" ref="E194:E257" si="14">C194*D194</f>
        <v>116720</v>
      </c>
      <c r="F194" s="25">
        <f t="shared" ref="F194:F257" si="15">IF(E194&gt;=20000,E194*10%,0)</f>
        <v>11672</v>
      </c>
      <c r="G194" s="25">
        <f t="shared" ref="G194:G257" si="16">IF(E194&gt;30000,E194*0.1,0)</f>
        <v>11672</v>
      </c>
      <c r="H194" s="25" t="str">
        <f t="shared" ref="H194:H257" ca="1" si="17">_xlfn.FORMULATEXT(G194)</f>
        <v>=IF(E194&gt;30000,E194*0.1,0)</v>
      </c>
    </row>
    <row r="195" spans="1:8">
      <c r="A195" s="25" t="s">
        <v>109</v>
      </c>
      <c r="B195" s="25" t="s">
        <v>92</v>
      </c>
      <c r="C195" s="25">
        <v>74</v>
      </c>
      <c r="D195" s="25">
        <v>1459</v>
      </c>
      <c r="E195" s="25">
        <f t="shared" si="14"/>
        <v>107966</v>
      </c>
      <c r="F195" s="25">
        <f t="shared" si="15"/>
        <v>10796.6</v>
      </c>
      <c r="G195" s="25">
        <f t="shared" si="16"/>
        <v>10796.6</v>
      </c>
      <c r="H195" s="25" t="str">
        <f t="shared" ca="1" si="17"/>
        <v>=IF(E195&gt;30000,E195*0.1,0)</v>
      </c>
    </row>
    <row r="196" spans="1:8">
      <c r="A196" s="25" t="s">
        <v>110</v>
      </c>
      <c r="B196" s="25" t="s">
        <v>91</v>
      </c>
      <c r="C196" s="25">
        <v>35</v>
      </c>
      <c r="D196" s="25">
        <v>1142</v>
      </c>
      <c r="E196" s="25">
        <f t="shared" si="14"/>
        <v>39970</v>
      </c>
      <c r="F196" s="25">
        <f t="shared" si="15"/>
        <v>3997</v>
      </c>
      <c r="G196" s="25">
        <f t="shared" si="16"/>
        <v>3997</v>
      </c>
      <c r="H196" s="25" t="str">
        <f t="shared" ca="1" si="17"/>
        <v>=IF(E196&gt;30000,E196*0.1,0)</v>
      </c>
    </row>
    <row r="197" spans="1:8">
      <c r="A197" s="25" t="s">
        <v>96</v>
      </c>
      <c r="B197" s="25" t="s">
        <v>100</v>
      </c>
      <c r="C197" s="25">
        <v>26</v>
      </c>
      <c r="D197" s="25">
        <v>1500</v>
      </c>
      <c r="E197" s="25">
        <f t="shared" si="14"/>
        <v>39000</v>
      </c>
      <c r="F197" s="25">
        <f t="shared" si="15"/>
        <v>3900</v>
      </c>
      <c r="G197" s="25">
        <f t="shared" si="16"/>
        <v>3900</v>
      </c>
      <c r="H197" s="25" t="str">
        <f t="shared" ca="1" si="17"/>
        <v>=IF(E197&gt;30000,E197*0.1,0)</v>
      </c>
    </row>
    <row r="198" spans="1:8">
      <c r="A198" s="25" t="s">
        <v>99</v>
      </c>
      <c r="B198" s="25" t="s">
        <v>91</v>
      </c>
      <c r="C198" s="25">
        <v>12</v>
      </c>
      <c r="D198" s="25">
        <v>1266</v>
      </c>
      <c r="E198" s="25">
        <f t="shared" si="14"/>
        <v>15192</v>
      </c>
      <c r="F198" s="25">
        <f t="shared" si="15"/>
        <v>0</v>
      </c>
      <c r="G198" s="25">
        <f t="shared" si="16"/>
        <v>0</v>
      </c>
      <c r="H198" s="25" t="str">
        <f t="shared" ca="1" si="17"/>
        <v>=IF(E198&gt;30000,E198*0.1,0)</v>
      </c>
    </row>
    <row r="199" spans="1:8">
      <c r="A199" s="25" t="s">
        <v>99</v>
      </c>
      <c r="B199" s="25" t="s">
        <v>94</v>
      </c>
      <c r="C199" s="25">
        <v>5</v>
      </c>
      <c r="D199" s="25">
        <v>1043</v>
      </c>
      <c r="E199" s="25">
        <f t="shared" si="14"/>
        <v>5215</v>
      </c>
      <c r="F199" s="25">
        <f t="shared" si="15"/>
        <v>0</v>
      </c>
      <c r="G199" s="25">
        <f t="shared" si="16"/>
        <v>0</v>
      </c>
      <c r="H199" s="25" t="str">
        <f t="shared" ca="1" si="17"/>
        <v>=IF(E199&gt;30000,E199*0.1,0)</v>
      </c>
    </row>
    <row r="200" spans="1:8">
      <c r="A200" s="25" t="s">
        <v>104</v>
      </c>
      <c r="B200" s="25" t="s">
        <v>92</v>
      </c>
      <c r="C200" s="25">
        <v>19</v>
      </c>
      <c r="D200" s="25">
        <v>1001</v>
      </c>
      <c r="E200" s="25">
        <f t="shared" si="14"/>
        <v>19019</v>
      </c>
      <c r="F200" s="25">
        <f t="shared" si="15"/>
        <v>0</v>
      </c>
      <c r="G200" s="25">
        <f t="shared" si="16"/>
        <v>0</v>
      </c>
      <c r="H200" s="25" t="str">
        <f t="shared" ca="1" si="17"/>
        <v>=IF(E200&gt;30000,E200*0.1,0)</v>
      </c>
    </row>
    <row r="201" spans="1:8">
      <c r="A201" s="25" t="s">
        <v>110</v>
      </c>
      <c r="B201" s="25" t="s">
        <v>107</v>
      </c>
      <c r="C201" s="25">
        <v>100</v>
      </c>
      <c r="D201" s="25">
        <v>1181</v>
      </c>
      <c r="E201" s="25">
        <f t="shared" si="14"/>
        <v>118100</v>
      </c>
      <c r="F201" s="25">
        <f t="shared" si="15"/>
        <v>11810</v>
      </c>
      <c r="G201" s="25">
        <f t="shared" si="16"/>
        <v>11810</v>
      </c>
      <c r="H201" s="25" t="str">
        <f t="shared" ca="1" si="17"/>
        <v>=IF(E201&gt;30000,E201*0.1,0)</v>
      </c>
    </row>
    <row r="202" spans="1:8">
      <c r="A202" s="25" t="s">
        <v>90</v>
      </c>
      <c r="B202" s="25" t="s">
        <v>97</v>
      </c>
      <c r="C202" s="25">
        <v>74</v>
      </c>
      <c r="D202" s="25">
        <v>1109</v>
      </c>
      <c r="E202" s="25">
        <f t="shared" si="14"/>
        <v>82066</v>
      </c>
      <c r="F202" s="25">
        <f t="shared" si="15"/>
        <v>8206.6</v>
      </c>
      <c r="G202" s="25">
        <f t="shared" si="16"/>
        <v>8206.6</v>
      </c>
      <c r="H202" s="25" t="str">
        <f t="shared" ca="1" si="17"/>
        <v>=IF(E202&gt;30000,E202*0.1,0)</v>
      </c>
    </row>
    <row r="203" spans="1:8">
      <c r="A203" s="25" t="s">
        <v>99</v>
      </c>
      <c r="B203" s="25" t="s">
        <v>100</v>
      </c>
      <c r="C203" s="25">
        <v>39</v>
      </c>
      <c r="D203" s="25">
        <v>1178</v>
      </c>
      <c r="E203" s="25">
        <f t="shared" si="14"/>
        <v>45942</v>
      </c>
      <c r="F203" s="25">
        <f t="shared" si="15"/>
        <v>4594.2</v>
      </c>
      <c r="G203" s="25">
        <f t="shared" si="16"/>
        <v>4594.2</v>
      </c>
      <c r="H203" s="25" t="str">
        <f t="shared" ca="1" si="17"/>
        <v>=IF(E203&gt;30000,E203*0.1,0)</v>
      </c>
    </row>
    <row r="204" spans="1:8">
      <c r="A204" s="25" t="s">
        <v>109</v>
      </c>
      <c r="B204" s="25" t="s">
        <v>100</v>
      </c>
      <c r="C204" s="25">
        <v>9</v>
      </c>
      <c r="D204" s="25">
        <v>1117</v>
      </c>
      <c r="E204" s="25">
        <f t="shared" si="14"/>
        <v>10053</v>
      </c>
      <c r="F204" s="25">
        <f t="shared" si="15"/>
        <v>0</v>
      </c>
      <c r="G204" s="25">
        <f t="shared" si="16"/>
        <v>0</v>
      </c>
      <c r="H204" s="25" t="str">
        <f t="shared" ca="1" si="17"/>
        <v>=IF(E204&gt;30000,E204*0.1,0)</v>
      </c>
    </row>
    <row r="205" spans="1:8">
      <c r="A205" s="25" t="s">
        <v>96</v>
      </c>
      <c r="B205" s="25" t="s">
        <v>92</v>
      </c>
      <c r="C205" s="25">
        <v>5</v>
      </c>
      <c r="D205" s="25">
        <v>1389</v>
      </c>
      <c r="E205" s="25">
        <f t="shared" si="14"/>
        <v>6945</v>
      </c>
      <c r="F205" s="25">
        <f t="shared" si="15"/>
        <v>0</v>
      </c>
      <c r="G205" s="25">
        <f t="shared" si="16"/>
        <v>0</v>
      </c>
      <c r="H205" s="25" t="str">
        <f t="shared" ca="1" si="17"/>
        <v>=IF(E205&gt;30000,E205*0.1,0)</v>
      </c>
    </row>
    <row r="206" spans="1:8">
      <c r="A206" s="25" t="s">
        <v>110</v>
      </c>
      <c r="B206" s="25" t="s">
        <v>107</v>
      </c>
      <c r="C206" s="25">
        <v>35</v>
      </c>
      <c r="D206" s="25">
        <v>1031</v>
      </c>
      <c r="E206" s="25">
        <f t="shared" si="14"/>
        <v>36085</v>
      </c>
      <c r="F206" s="25">
        <f t="shared" si="15"/>
        <v>3608.5</v>
      </c>
      <c r="G206" s="25">
        <f t="shared" si="16"/>
        <v>3608.5</v>
      </c>
      <c r="H206" s="25" t="str">
        <f t="shared" ca="1" si="17"/>
        <v>=IF(E206&gt;30000,E206*0.1,0)</v>
      </c>
    </row>
    <row r="207" spans="1:8">
      <c r="A207" s="25" t="s">
        <v>96</v>
      </c>
      <c r="B207" s="25" t="s">
        <v>91</v>
      </c>
      <c r="C207" s="25">
        <v>89</v>
      </c>
      <c r="D207" s="25">
        <v>1064</v>
      </c>
      <c r="E207" s="25">
        <f t="shared" si="14"/>
        <v>94696</v>
      </c>
      <c r="F207" s="25">
        <f t="shared" si="15"/>
        <v>9469.6</v>
      </c>
      <c r="G207" s="25">
        <f t="shared" si="16"/>
        <v>9469.6</v>
      </c>
      <c r="H207" s="25" t="str">
        <f t="shared" ca="1" si="17"/>
        <v>=IF(E207&gt;30000,E207*0.1,0)</v>
      </c>
    </row>
    <row r="208" spans="1:8">
      <c r="A208" s="25" t="s">
        <v>96</v>
      </c>
      <c r="B208" s="25" t="s">
        <v>94</v>
      </c>
      <c r="C208" s="25">
        <v>79</v>
      </c>
      <c r="D208" s="25">
        <v>1354</v>
      </c>
      <c r="E208" s="25">
        <f t="shared" si="14"/>
        <v>106966</v>
      </c>
      <c r="F208" s="25">
        <f t="shared" si="15"/>
        <v>10696.6</v>
      </c>
      <c r="G208" s="25">
        <f t="shared" si="16"/>
        <v>10696.6</v>
      </c>
      <c r="H208" s="25" t="str">
        <f t="shared" ca="1" si="17"/>
        <v>=IF(E208&gt;30000,E208*0.1,0)</v>
      </c>
    </row>
    <row r="209" spans="1:8">
      <c r="A209" s="25" t="s">
        <v>110</v>
      </c>
      <c r="B209" s="25" t="s">
        <v>94</v>
      </c>
      <c r="C209" s="25">
        <v>58</v>
      </c>
      <c r="D209" s="25">
        <v>1474</v>
      </c>
      <c r="E209" s="25">
        <f t="shared" si="14"/>
        <v>85492</v>
      </c>
      <c r="F209" s="25">
        <f t="shared" si="15"/>
        <v>8549.2000000000007</v>
      </c>
      <c r="G209" s="25">
        <f t="shared" si="16"/>
        <v>8549.2000000000007</v>
      </c>
      <c r="H209" s="25" t="str">
        <f t="shared" ca="1" si="17"/>
        <v>=IF(E209&gt;30000,E209*0.1,0)</v>
      </c>
    </row>
    <row r="210" spans="1:8">
      <c r="A210" s="25" t="s">
        <v>104</v>
      </c>
      <c r="B210" s="25" t="s">
        <v>107</v>
      </c>
      <c r="C210" s="25">
        <v>91</v>
      </c>
      <c r="D210" s="25">
        <v>1297</v>
      </c>
      <c r="E210" s="25">
        <f t="shared" si="14"/>
        <v>118027</v>
      </c>
      <c r="F210" s="25">
        <f t="shared" si="15"/>
        <v>11802.7</v>
      </c>
      <c r="G210" s="25">
        <f t="shared" si="16"/>
        <v>11802.7</v>
      </c>
      <c r="H210" s="25" t="str">
        <f t="shared" ca="1" si="17"/>
        <v>=IF(E210&gt;30000,E210*0.1,0)</v>
      </c>
    </row>
    <row r="211" spans="1:8">
      <c r="A211" s="25" t="s">
        <v>99</v>
      </c>
      <c r="B211" s="25" t="s">
        <v>100</v>
      </c>
      <c r="C211" s="25">
        <v>23</v>
      </c>
      <c r="D211" s="25">
        <v>1309</v>
      </c>
      <c r="E211" s="25">
        <f t="shared" si="14"/>
        <v>30107</v>
      </c>
      <c r="F211" s="25">
        <f t="shared" si="15"/>
        <v>3010.7000000000003</v>
      </c>
      <c r="G211" s="25">
        <f t="shared" si="16"/>
        <v>3010.7000000000003</v>
      </c>
      <c r="H211" s="25" t="str">
        <f t="shared" ca="1" si="17"/>
        <v>=IF(E211&gt;30000,E211*0.1,0)</v>
      </c>
    </row>
    <row r="212" spans="1:8">
      <c r="A212" s="25" t="s">
        <v>110</v>
      </c>
      <c r="B212" s="25" t="s">
        <v>100</v>
      </c>
      <c r="C212" s="25">
        <v>59</v>
      </c>
      <c r="D212" s="25">
        <v>1165</v>
      </c>
      <c r="E212" s="25">
        <f t="shared" si="14"/>
        <v>68735</v>
      </c>
      <c r="F212" s="25">
        <f t="shared" si="15"/>
        <v>6873.5</v>
      </c>
      <c r="G212" s="25">
        <f t="shared" si="16"/>
        <v>6873.5</v>
      </c>
      <c r="H212" s="25" t="str">
        <f t="shared" ca="1" si="17"/>
        <v>=IF(E212&gt;30000,E212*0.1,0)</v>
      </c>
    </row>
    <row r="213" spans="1:8">
      <c r="A213" s="25" t="s">
        <v>109</v>
      </c>
      <c r="B213" s="25" t="s">
        <v>100</v>
      </c>
      <c r="C213" s="25">
        <v>40</v>
      </c>
      <c r="D213" s="25">
        <v>1302</v>
      </c>
      <c r="E213" s="25">
        <f t="shared" si="14"/>
        <v>52080</v>
      </c>
      <c r="F213" s="25">
        <f t="shared" si="15"/>
        <v>5208</v>
      </c>
      <c r="G213" s="25">
        <f t="shared" si="16"/>
        <v>5208</v>
      </c>
      <c r="H213" s="25" t="str">
        <f t="shared" ca="1" si="17"/>
        <v>=IF(E213&gt;30000,E213*0.1,0)</v>
      </c>
    </row>
    <row r="214" spans="1:8">
      <c r="A214" s="25" t="s">
        <v>109</v>
      </c>
      <c r="B214" s="25" t="s">
        <v>91</v>
      </c>
      <c r="C214" s="25">
        <v>58</v>
      </c>
      <c r="D214" s="25">
        <v>1080</v>
      </c>
      <c r="E214" s="25">
        <f t="shared" si="14"/>
        <v>62640</v>
      </c>
      <c r="F214" s="25">
        <f t="shared" si="15"/>
        <v>6264</v>
      </c>
      <c r="G214" s="25">
        <f t="shared" si="16"/>
        <v>6264</v>
      </c>
      <c r="H214" s="25" t="str">
        <f t="shared" ca="1" si="17"/>
        <v>=IF(E214&gt;30000,E214*0.1,0)</v>
      </c>
    </row>
    <row r="215" spans="1:8">
      <c r="A215" s="25" t="s">
        <v>109</v>
      </c>
      <c r="B215" s="25" t="s">
        <v>91</v>
      </c>
      <c r="C215" s="25">
        <v>54</v>
      </c>
      <c r="D215" s="25">
        <v>1204</v>
      </c>
      <c r="E215" s="25">
        <f t="shared" si="14"/>
        <v>65016</v>
      </c>
      <c r="F215" s="25">
        <f t="shared" si="15"/>
        <v>6501.6</v>
      </c>
      <c r="G215" s="25">
        <f t="shared" si="16"/>
        <v>6501.6</v>
      </c>
      <c r="H215" s="25" t="str">
        <f t="shared" ca="1" si="17"/>
        <v>=IF(E215&gt;30000,E215*0.1,0)</v>
      </c>
    </row>
    <row r="216" spans="1:8">
      <c r="A216" s="25" t="s">
        <v>90</v>
      </c>
      <c r="B216" s="25" t="s">
        <v>97</v>
      </c>
      <c r="C216" s="25">
        <v>30</v>
      </c>
      <c r="D216" s="25">
        <v>1057</v>
      </c>
      <c r="E216" s="25">
        <f t="shared" si="14"/>
        <v>31710</v>
      </c>
      <c r="F216" s="25">
        <f t="shared" si="15"/>
        <v>3171</v>
      </c>
      <c r="G216" s="25">
        <f t="shared" si="16"/>
        <v>3171</v>
      </c>
      <c r="H216" s="25" t="str">
        <f t="shared" ca="1" si="17"/>
        <v>=IF(E216&gt;30000,E216*0.1,0)</v>
      </c>
    </row>
    <row r="217" spans="1:8">
      <c r="A217" s="25" t="s">
        <v>109</v>
      </c>
      <c r="B217" s="25" t="s">
        <v>107</v>
      </c>
      <c r="C217" s="25">
        <v>88</v>
      </c>
      <c r="D217" s="25">
        <v>1288</v>
      </c>
      <c r="E217" s="25">
        <f t="shared" si="14"/>
        <v>113344</v>
      </c>
      <c r="F217" s="25">
        <f t="shared" si="15"/>
        <v>11334.400000000001</v>
      </c>
      <c r="G217" s="25">
        <f t="shared" si="16"/>
        <v>11334.400000000001</v>
      </c>
      <c r="H217" s="25" t="str">
        <f t="shared" ca="1" si="17"/>
        <v>=IF(E217&gt;30000,E217*0.1,0)</v>
      </c>
    </row>
    <row r="218" spans="1:8">
      <c r="A218" s="25" t="s">
        <v>99</v>
      </c>
      <c r="B218" s="25" t="s">
        <v>105</v>
      </c>
      <c r="C218" s="25">
        <v>16</v>
      </c>
      <c r="D218" s="25">
        <v>1105</v>
      </c>
      <c r="E218" s="25">
        <f t="shared" si="14"/>
        <v>17680</v>
      </c>
      <c r="F218" s="25">
        <f t="shared" si="15"/>
        <v>0</v>
      </c>
      <c r="G218" s="25">
        <f t="shared" si="16"/>
        <v>0</v>
      </c>
      <c r="H218" s="25" t="str">
        <f t="shared" ca="1" si="17"/>
        <v>=IF(E218&gt;30000,E218*0.1,0)</v>
      </c>
    </row>
    <row r="219" spans="1:8">
      <c r="A219" s="25" t="s">
        <v>96</v>
      </c>
      <c r="B219" s="25" t="s">
        <v>105</v>
      </c>
      <c r="C219" s="25">
        <v>80</v>
      </c>
      <c r="D219" s="25">
        <v>1269</v>
      </c>
      <c r="E219" s="25">
        <f t="shared" si="14"/>
        <v>101520</v>
      </c>
      <c r="F219" s="25">
        <f t="shared" si="15"/>
        <v>10152</v>
      </c>
      <c r="G219" s="25">
        <f t="shared" si="16"/>
        <v>10152</v>
      </c>
      <c r="H219" s="25" t="str">
        <f t="shared" ca="1" si="17"/>
        <v>=IF(E219&gt;30000,E219*0.1,0)</v>
      </c>
    </row>
    <row r="220" spans="1:8">
      <c r="A220" s="25" t="s">
        <v>104</v>
      </c>
      <c r="B220" s="25" t="s">
        <v>100</v>
      </c>
      <c r="C220" s="25">
        <v>98</v>
      </c>
      <c r="D220" s="25">
        <v>1177</v>
      </c>
      <c r="E220" s="25">
        <f t="shared" si="14"/>
        <v>115346</v>
      </c>
      <c r="F220" s="25">
        <f t="shared" si="15"/>
        <v>11534.6</v>
      </c>
      <c r="G220" s="25">
        <f t="shared" si="16"/>
        <v>11534.6</v>
      </c>
      <c r="H220" s="25" t="str">
        <f t="shared" ca="1" si="17"/>
        <v>=IF(E220&gt;30000,E220*0.1,0)</v>
      </c>
    </row>
    <row r="221" spans="1:8">
      <c r="A221" s="25" t="s">
        <v>104</v>
      </c>
      <c r="B221" s="25" t="s">
        <v>92</v>
      </c>
      <c r="C221" s="25">
        <v>52</v>
      </c>
      <c r="D221" s="25">
        <v>1461</v>
      </c>
      <c r="E221" s="25">
        <f t="shared" si="14"/>
        <v>75972</v>
      </c>
      <c r="F221" s="25">
        <f t="shared" si="15"/>
        <v>7597.2000000000007</v>
      </c>
      <c r="G221" s="25">
        <f t="shared" si="16"/>
        <v>7597.2000000000007</v>
      </c>
      <c r="H221" s="25" t="str">
        <f t="shared" ca="1" si="17"/>
        <v>=IF(E221&gt;30000,E221*0.1,0)</v>
      </c>
    </row>
    <row r="222" spans="1:8">
      <c r="A222" s="25" t="s">
        <v>109</v>
      </c>
      <c r="B222" s="25" t="s">
        <v>107</v>
      </c>
      <c r="C222" s="25">
        <v>58</v>
      </c>
      <c r="D222" s="25">
        <v>1290</v>
      </c>
      <c r="E222" s="25">
        <f t="shared" si="14"/>
        <v>74820</v>
      </c>
      <c r="F222" s="25">
        <f t="shared" si="15"/>
        <v>7482</v>
      </c>
      <c r="G222" s="25">
        <f t="shared" si="16"/>
        <v>7482</v>
      </c>
      <c r="H222" s="25" t="str">
        <f t="shared" ca="1" si="17"/>
        <v>=IF(E222&gt;30000,E222*0.1,0)</v>
      </c>
    </row>
    <row r="223" spans="1:8">
      <c r="A223" s="25" t="s">
        <v>90</v>
      </c>
      <c r="B223" s="25" t="s">
        <v>94</v>
      </c>
      <c r="C223" s="25">
        <v>69</v>
      </c>
      <c r="D223" s="25">
        <v>1175</v>
      </c>
      <c r="E223" s="25">
        <f t="shared" si="14"/>
        <v>81075</v>
      </c>
      <c r="F223" s="25">
        <f t="shared" si="15"/>
        <v>8107.5</v>
      </c>
      <c r="G223" s="25">
        <f t="shared" si="16"/>
        <v>8107.5</v>
      </c>
      <c r="H223" s="25" t="str">
        <f t="shared" ca="1" si="17"/>
        <v>=IF(E223&gt;30000,E223*0.1,0)</v>
      </c>
    </row>
    <row r="224" spans="1:8">
      <c r="A224" s="25" t="s">
        <v>99</v>
      </c>
      <c r="B224" s="25" t="s">
        <v>105</v>
      </c>
      <c r="C224" s="25">
        <v>55</v>
      </c>
      <c r="D224" s="25">
        <v>1425</v>
      </c>
      <c r="E224" s="25">
        <f t="shared" si="14"/>
        <v>78375</v>
      </c>
      <c r="F224" s="25">
        <f t="shared" si="15"/>
        <v>7837.5</v>
      </c>
      <c r="G224" s="25">
        <f t="shared" si="16"/>
        <v>7837.5</v>
      </c>
      <c r="H224" s="25" t="str">
        <f t="shared" ca="1" si="17"/>
        <v>=IF(E224&gt;30000,E224*0.1,0)</v>
      </c>
    </row>
    <row r="225" spans="1:8">
      <c r="A225" s="25" t="s">
        <v>90</v>
      </c>
      <c r="B225" s="25" t="s">
        <v>92</v>
      </c>
      <c r="C225" s="25">
        <v>89</v>
      </c>
      <c r="D225" s="25">
        <v>1369</v>
      </c>
      <c r="E225" s="25">
        <f t="shared" si="14"/>
        <v>121841</v>
      </c>
      <c r="F225" s="25">
        <f t="shared" si="15"/>
        <v>12184.1</v>
      </c>
      <c r="G225" s="25">
        <f t="shared" si="16"/>
        <v>12184.1</v>
      </c>
      <c r="H225" s="25" t="str">
        <f t="shared" ca="1" si="17"/>
        <v>=IF(E225&gt;30000,E225*0.1,0)</v>
      </c>
    </row>
    <row r="226" spans="1:8">
      <c r="A226" s="25" t="s">
        <v>109</v>
      </c>
      <c r="B226" s="25" t="s">
        <v>100</v>
      </c>
      <c r="C226" s="25">
        <v>33</v>
      </c>
      <c r="D226" s="25">
        <v>1477</v>
      </c>
      <c r="E226" s="25">
        <f t="shared" si="14"/>
        <v>48741</v>
      </c>
      <c r="F226" s="25">
        <f t="shared" si="15"/>
        <v>4874.1000000000004</v>
      </c>
      <c r="G226" s="25">
        <f t="shared" si="16"/>
        <v>4874.1000000000004</v>
      </c>
      <c r="H226" s="25" t="str">
        <f t="shared" ca="1" si="17"/>
        <v>=IF(E226&gt;30000,E226*0.1,0)</v>
      </c>
    </row>
    <row r="227" spans="1:8">
      <c r="A227" s="25" t="s">
        <v>90</v>
      </c>
      <c r="B227" s="25" t="s">
        <v>91</v>
      </c>
      <c r="C227" s="25">
        <v>44</v>
      </c>
      <c r="D227" s="25">
        <v>1102</v>
      </c>
      <c r="E227" s="25">
        <f t="shared" si="14"/>
        <v>48488</v>
      </c>
      <c r="F227" s="25">
        <f t="shared" si="15"/>
        <v>4848.8</v>
      </c>
      <c r="G227" s="25">
        <f t="shared" si="16"/>
        <v>4848.8</v>
      </c>
      <c r="H227" s="25" t="str">
        <f t="shared" ca="1" si="17"/>
        <v>=IF(E227&gt;30000,E227*0.1,0)</v>
      </c>
    </row>
    <row r="228" spans="1:8">
      <c r="A228" s="25" t="s">
        <v>96</v>
      </c>
      <c r="B228" s="25" t="s">
        <v>105</v>
      </c>
      <c r="C228" s="25">
        <v>86</v>
      </c>
      <c r="D228" s="25">
        <v>1348</v>
      </c>
      <c r="E228" s="25">
        <f t="shared" si="14"/>
        <v>115928</v>
      </c>
      <c r="F228" s="25">
        <f t="shared" si="15"/>
        <v>11592.800000000001</v>
      </c>
      <c r="G228" s="25">
        <f t="shared" si="16"/>
        <v>11592.800000000001</v>
      </c>
      <c r="H228" s="25" t="str">
        <f t="shared" ca="1" si="17"/>
        <v>=IF(E228&gt;30000,E228*0.1,0)</v>
      </c>
    </row>
    <row r="229" spans="1:8">
      <c r="A229" s="25" t="s">
        <v>104</v>
      </c>
      <c r="B229" s="25" t="s">
        <v>107</v>
      </c>
      <c r="C229" s="25">
        <v>12</v>
      </c>
      <c r="D229" s="25">
        <v>1254</v>
      </c>
      <c r="E229" s="25">
        <f t="shared" si="14"/>
        <v>15048</v>
      </c>
      <c r="F229" s="25">
        <f t="shared" si="15"/>
        <v>0</v>
      </c>
      <c r="G229" s="25">
        <f t="shared" si="16"/>
        <v>0</v>
      </c>
      <c r="H229" s="25" t="str">
        <f t="shared" ca="1" si="17"/>
        <v>=IF(E229&gt;30000,E229*0.1,0)</v>
      </c>
    </row>
    <row r="230" spans="1:8">
      <c r="A230" s="25" t="s">
        <v>90</v>
      </c>
      <c r="B230" s="25" t="s">
        <v>91</v>
      </c>
      <c r="C230" s="25">
        <v>36</v>
      </c>
      <c r="D230" s="25">
        <v>1483</v>
      </c>
      <c r="E230" s="25">
        <f t="shared" si="14"/>
        <v>53388</v>
      </c>
      <c r="F230" s="25">
        <f t="shared" si="15"/>
        <v>5338.8</v>
      </c>
      <c r="G230" s="25">
        <f t="shared" si="16"/>
        <v>5338.8</v>
      </c>
      <c r="H230" s="25" t="str">
        <f t="shared" ca="1" si="17"/>
        <v>=IF(E230&gt;30000,E230*0.1,0)</v>
      </c>
    </row>
    <row r="231" spans="1:8">
      <c r="A231" s="25" t="s">
        <v>90</v>
      </c>
      <c r="B231" s="25" t="s">
        <v>107</v>
      </c>
      <c r="C231" s="25">
        <v>24</v>
      </c>
      <c r="D231" s="25">
        <v>1082</v>
      </c>
      <c r="E231" s="25">
        <f t="shared" si="14"/>
        <v>25968</v>
      </c>
      <c r="F231" s="25">
        <f t="shared" si="15"/>
        <v>2596.8000000000002</v>
      </c>
      <c r="G231" s="25">
        <f t="shared" si="16"/>
        <v>0</v>
      </c>
      <c r="H231" s="25" t="str">
        <f t="shared" ca="1" si="17"/>
        <v>=IF(E231&gt;30000,E231*0.1,0)</v>
      </c>
    </row>
    <row r="232" spans="1:8">
      <c r="A232" s="25" t="s">
        <v>90</v>
      </c>
      <c r="B232" s="25" t="s">
        <v>92</v>
      </c>
      <c r="C232" s="25">
        <v>50</v>
      </c>
      <c r="D232" s="25">
        <v>1252</v>
      </c>
      <c r="E232" s="25">
        <f t="shared" si="14"/>
        <v>62600</v>
      </c>
      <c r="F232" s="25">
        <f t="shared" si="15"/>
        <v>6260</v>
      </c>
      <c r="G232" s="25">
        <f t="shared" si="16"/>
        <v>6260</v>
      </c>
      <c r="H232" s="25" t="str">
        <f t="shared" ca="1" si="17"/>
        <v>=IF(E232&gt;30000,E232*0.1,0)</v>
      </c>
    </row>
    <row r="233" spans="1:8">
      <c r="A233" s="25" t="s">
        <v>99</v>
      </c>
      <c r="B233" s="25" t="s">
        <v>107</v>
      </c>
      <c r="C233" s="25">
        <v>35</v>
      </c>
      <c r="D233" s="25">
        <v>1229</v>
      </c>
      <c r="E233" s="25">
        <f t="shared" si="14"/>
        <v>43015</v>
      </c>
      <c r="F233" s="25">
        <f t="shared" si="15"/>
        <v>4301.5</v>
      </c>
      <c r="G233" s="25">
        <f t="shared" si="16"/>
        <v>4301.5</v>
      </c>
      <c r="H233" s="25" t="str">
        <f t="shared" ca="1" si="17"/>
        <v>=IF(E233&gt;30000,E233*0.1,0)</v>
      </c>
    </row>
    <row r="234" spans="1:8">
      <c r="A234" s="25" t="s">
        <v>90</v>
      </c>
      <c r="B234" s="25" t="s">
        <v>91</v>
      </c>
      <c r="C234" s="25">
        <v>74</v>
      </c>
      <c r="D234" s="25">
        <v>1321</v>
      </c>
      <c r="E234" s="25">
        <f t="shared" si="14"/>
        <v>97754</v>
      </c>
      <c r="F234" s="25">
        <f t="shared" si="15"/>
        <v>9775.4</v>
      </c>
      <c r="G234" s="25">
        <f t="shared" si="16"/>
        <v>9775.4</v>
      </c>
      <c r="H234" s="25" t="str">
        <f t="shared" ca="1" si="17"/>
        <v>=IF(E234&gt;30000,E234*0.1,0)</v>
      </c>
    </row>
    <row r="235" spans="1:8">
      <c r="A235" s="25" t="s">
        <v>99</v>
      </c>
      <c r="B235" s="25" t="s">
        <v>92</v>
      </c>
      <c r="C235" s="25">
        <v>7</v>
      </c>
      <c r="D235" s="25">
        <v>1442</v>
      </c>
      <c r="E235" s="25">
        <f t="shared" si="14"/>
        <v>10094</v>
      </c>
      <c r="F235" s="25">
        <f t="shared" si="15"/>
        <v>0</v>
      </c>
      <c r="G235" s="25">
        <f t="shared" si="16"/>
        <v>0</v>
      </c>
      <c r="H235" s="25" t="str">
        <f t="shared" ca="1" si="17"/>
        <v>=IF(E235&gt;30000,E235*0.1,0)</v>
      </c>
    </row>
    <row r="236" spans="1:8">
      <c r="A236" s="25" t="s">
        <v>99</v>
      </c>
      <c r="B236" s="25" t="s">
        <v>107</v>
      </c>
      <c r="C236" s="25">
        <v>87</v>
      </c>
      <c r="D236" s="25">
        <v>1135</v>
      </c>
      <c r="E236" s="25">
        <f t="shared" si="14"/>
        <v>98745</v>
      </c>
      <c r="F236" s="25">
        <f t="shared" si="15"/>
        <v>9874.5</v>
      </c>
      <c r="G236" s="25">
        <f t="shared" si="16"/>
        <v>9874.5</v>
      </c>
      <c r="H236" s="25" t="str">
        <f t="shared" ca="1" si="17"/>
        <v>=IF(E236&gt;30000,E236*0.1,0)</v>
      </c>
    </row>
    <row r="237" spans="1:8">
      <c r="A237" s="25" t="s">
        <v>99</v>
      </c>
      <c r="B237" s="25" t="s">
        <v>92</v>
      </c>
      <c r="C237" s="25">
        <v>96</v>
      </c>
      <c r="D237" s="25">
        <v>1196</v>
      </c>
      <c r="E237" s="25">
        <f t="shared" si="14"/>
        <v>114816</v>
      </c>
      <c r="F237" s="25">
        <f t="shared" si="15"/>
        <v>11481.6</v>
      </c>
      <c r="G237" s="25">
        <f t="shared" si="16"/>
        <v>11481.6</v>
      </c>
      <c r="H237" s="25" t="str">
        <f t="shared" ca="1" si="17"/>
        <v>=IF(E237&gt;30000,E237*0.1,0)</v>
      </c>
    </row>
    <row r="238" spans="1:8">
      <c r="A238" s="25" t="s">
        <v>96</v>
      </c>
      <c r="B238" s="25" t="s">
        <v>97</v>
      </c>
      <c r="C238" s="25">
        <v>14</v>
      </c>
      <c r="D238" s="25">
        <v>1315</v>
      </c>
      <c r="E238" s="25">
        <f t="shared" si="14"/>
        <v>18410</v>
      </c>
      <c r="F238" s="25">
        <f t="shared" si="15"/>
        <v>0</v>
      </c>
      <c r="G238" s="25">
        <f t="shared" si="16"/>
        <v>0</v>
      </c>
      <c r="H238" s="25" t="str">
        <f t="shared" ca="1" si="17"/>
        <v>=IF(E238&gt;30000,E238*0.1,0)</v>
      </c>
    </row>
    <row r="239" spans="1:8">
      <c r="A239" s="25" t="s">
        <v>90</v>
      </c>
      <c r="B239" s="25" t="s">
        <v>91</v>
      </c>
      <c r="C239" s="25">
        <v>54</v>
      </c>
      <c r="D239" s="25">
        <v>1076</v>
      </c>
      <c r="E239" s="25">
        <f t="shared" si="14"/>
        <v>58104</v>
      </c>
      <c r="F239" s="25">
        <f t="shared" si="15"/>
        <v>5810.4000000000005</v>
      </c>
      <c r="G239" s="25">
        <f t="shared" si="16"/>
        <v>5810.4000000000005</v>
      </c>
      <c r="H239" s="25" t="str">
        <f t="shared" ca="1" si="17"/>
        <v>=IF(E239&gt;30000,E239*0.1,0)</v>
      </c>
    </row>
    <row r="240" spans="1:8">
      <c r="A240" s="25" t="s">
        <v>90</v>
      </c>
      <c r="B240" s="25" t="s">
        <v>97</v>
      </c>
      <c r="C240" s="25">
        <v>77</v>
      </c>
      <c r="D240" s="25">
        <v>1328</v>
      </c>
      <c r="E240" s="25">
        <f t="shared" si="14"/>
        <v>102256</v>
      </c>
      <c r="F240" s="25">
        <f t="shared" si="15"/>
        <v>10225.6</v>
      </c>
      <c r="G240" s="25">
        <f t="shared" si="16"/>
        <v>10225.6</v>
      </c>
      <c r="H240" s="25" t="str">
        <f t="shared" ca="1" si="17"/>
        <v>=IF(E240&gt;30000,E240*0.1,0)</v>
      </c>
    </row>
    <row r="241" spans="1:8">
      <c r="A241" s="25" t="s">
        <v>99</v>
      </c>
      <c r="B241" s="25" t="s">
        <v>100</v>
      </c>
      <c r="C241" s="25">
        <v>74</v>
      </c>
      <c r="D241" s="25">
        <v>1175</v>
      </c>
      <c r="E241" s="25">
        <f t="shared" si="14"/>
        <v>86950</v>
      </c>
      <c r="F241" s="25">
        <f t="shared" si="15"/>
        <v>8695</v>
      </c>
      <c r="G241" s="25">
        <f t="shared" si="16"/>
        <v>8695</v>
      </c>
      <c r="H241" s="25" t="str">
        <f t="shared" ca="1" si="17"/>
        <v>=IF(E241&gt;30000,E241*0.1,0)</v>
      </c>
    </row>
    <row r="242" spans="1:8">
      <c r="A242" s="25" t="s">
        <v>96</v>
      </c>
      <c r="B242" s="25" t="s">
        <v>91</v>
      </c>
      <c r="C242" s="25">
        <v>93</v>
      </c>
      <c r="D242" s="25">
        <v>1287</v>
      </c>
      <c r="E242" s="25">
        <f t="shared" si="14"/>
        <v>119691</v>
      </c>
      <c r="F242" s="25">
        <f t="shared" si="15"/>
        <v>11969.1</v>
      </c>
      <c r="G242" s="25">
        <f t="shared" si="16"/>
        <v>11969.1</v>
      </c>
      <c r="H242" s="25" t="str">
        <f t="shared" ca="1" si="17"/>
        <v>=IF(E242&gt;30000,E242*0.1,0)</v>
      </c>
    </row>
    <row r="243" spans="1:8">
      <c r="A243" s="25" t="s">
        <v>90</v>
      </c>
      <c r="B243" s="25" t="s">
        <v>92</v>
      </c>
      <c r="C243" s="25">
        <v>60</v>
      </c>
      <c r="D243" s="25">
        <v>1047</v>
      </c>
      <c r="E243" s="25">
        <f t="shared" si="14"/>
        <v>62820</v>
      </c>
      <c r="F243" s="25">
        <f t="shared" si="15"/>
        <v>6282</v>
      </c>
      <c r="G243" s="25">
        <f t="shared" si="16"/>
        <v>6282</v>
      </c>
      <c r="H243" s="25" t="str">
        <f t="shared" ca="1" si="17"/>
        <v>=IF(E243&gt;30000,E243*0.1,0)</v>
      </c>
    </row>
    <row r="244" spans="1:8">
      <c r="A244" s="25" t="s">
        <v>104</v>
      </c>
      <c r="B244" s="25" t="s">
        <v>100</v>
      </c>
      <c r="C244" s="25">
        <v>34</v>
      </c>
      <c r="D244" s="25">
        <v>1113</v>
      </c>
      <c r="E244" s="25">
        <f t="shared" si="14"/>
        <v>37842</v>
      </c>
      <c r="F244" s="25">
        <f t="shared" si="15"/>
        <v>3784.2000000000003</v>
      </c>
      <c r="G244" s="25">
        <f t="shared" si="16"/>
        <v>3784.2000000000003</v>
      </c>
      <c r="H244" s="25" t="str">
        <f t="shared" ca="1" si="17"/>
        <v>=IF(E244&gt;30000,E244*0.1,0)</v>
      </c>
    </row>
    <row r="245" spans="1:8">
      <c r="A245" s="25" t="s">
        <v>90</v>
      </c>
      <c r="B245" s="25" t="s">
        <v>94</v>
      </c>
      <c r="C245" s="25">
        <v>16</v>
      </c>
      <c r="D245" s="25">
        <v>1246</v>
      </c>
      <c r="E245" s="25">
        <f t="shared" si="14"/>
        <v>19936</v>
      </c>
      <c r="F245" s="25">
        <f t="shared" si="15"/>
        <v>0</v>
      </c>
      <c r="G245" s="25">
        <f t="shared" si="16"/>
        <v>0</v>
      </c>
      <c r="H245" s="25" t="str">
        <f t="shared" ca="1" si="17"/>
        <v>=IF(E245&gt;30000,E245*0.1,0)</v>
      </c>
    </row>
    <row r="246" spans="1:8">
      <c r="A246" s="25" t="s">
        <v>96</v>
      </c>
      <c r="B246" s="25" t="s">
        <v>105</v>
      </c>
      <c r="C246" s="25">
        <v>52</v>
      </c>
      <c r="D246" s="25">
        <v>1153</v>
      </c>
      <c r="E246" s="25">
        <f t="shared" si="14"/>
        <v>59956</v>
      </c>
      <c r="F246" s="25">
        <f t="shared" si="15"/>
        <v>5995.6</v>
      </c>
      <c r="G246" s="25">
        <f t="shared" si="16"/>
        <v>5995.6</v>
      </c>
      <c r="H246" s="25" t="str">
        <f t="shared" ca="1" si="17"/>
        <v>=IF(E246&gt;30000,E246*0.1,0)</v>
      </c>
    </row>
    <row r="247" spans="1:8">
      <c r="A247" s="25" t="s">
        <v>110</v>
      </c>
      <c r="B247" s="25" t="s">
        <v>105</v>
      </c>
      <c r="C247" s="25">
        <v>48</v>
      </c>
      <c r="D247" s="25">
        <v>1038</v>
      </c>
      <c r="E247" s="25">
        <f t="shared" si="14"/>
        <v>49824</v>
      </c>
      <c r="F247" s="25">
        <f t="shared" si="15"/>
        <v>4982.4000000000005</v>
      </c>
      <c r="G247" s="25">
        <f t="shared" si="16"/>
        <v>4982.4000000000005</v>
      </c>
      <c r="H247" s="25" t="str">
        <f t="shared" ca="1" si="17"/>
        <v>=IF(E247&gt;30000,E247*0.1,0)</v>
      </c>
    </row>
    <row r="248" spans="1:8">
      <c r="A248" s="25" t="s">
        <v>109</v>
      </c>
      <c r="B248" s="25" t="s">
        <v>107</v>
      </c>
      <c r="C248" s="25">
        <v>73</v>
      </c>
      <c r="D248" s="25">
        <v>1449</v>
      </c>
      <c r="E248" s="25">
        <f t="shared" si="14"/>
        <v>105777</v>
      </c>
      <c r="F248" s="25">
        <f t="shared" si="15"/>
        <v>10577.7</v>
      </c>
      <c r="G248" s="25">
        <f t="shared" si="16"/>
        <v>10577.7</v>
      </c>
      <c r="H248" s="25" t="str">
        <f t="shared" ca="1" si="17"/>
        <v>=IF(E248&gt;30000,E248*0.1,0)</v>
      </c>
    </row>
    <row r="249" spans="1:8">
      <c r="A249" s="25" t="s">
        <v>96</v>
      </c>
      <c r="B249" s="25" t="s">
        <v>97</v>
      </c>
      <c r="C249" s="25">
        <v>10</v>
      </c>
      <c r="D249" s="25">
        <v>1183</v>
      </c>
      <c r="E249" s="25">
        <f t="shared" si="14"/>
        <v>11830</v>
      </c>
      <c r="F249" s="25">
        <f t="shared" si="15"/>
        <v>0</v>
      </c>
      <c r="G249" s="25">
        <f t="shared" si="16"/>
        <v>0</v>
      </c>
      <c r="H249" s="25" t="str">
        <f t="shared" ca="1" si="17"/>
        <v>=IF(E249&gt;30000,E249*0.1,0)</v>
      </c>
    </row>
    <row r="250" spans="1:8">
      <c r="A250" s="25" t="s">
        <v>90</v>
      </c>
      <c r="B250" s="25" t="s">
        <v>92</v>
      </c>
      <c r="C250" s="25">
        <v>79</v>
      </c>
      <c r="D250" s="25">
        <v>1455</v>
      </c>
      <c r="E250" s="25">
        <f t="shared" si="14"/>
        <v>114945</v>
      </c>
      <c r="F250" s="25">
        <f t="shared" si="15"/>
        <v>11494.5</v>
      </c>
      <c r="G250" s="25">
        <f t="shared" si="16"/>
        <v>11494.5</v>
      </c>
      <c r="H250" s="25" t="str">
        <f t="shared" ca="1" si="17"/>
        <v>=IF(E250&gt;30000,E250*0.1,0)</v>
      </c>
    </row>
    <row r="251" spans="1:8">
      <c r="A251" s="25" t="s">
        <v>96</v>
      </c>
      <c r="B251" s="25" t="s">
        <v>107</v>
      </c>
      <c r="C251" s="25">
        <v>100</v>
      </c>
      <c r="D251" s="25">
        <v>1470</v>
      </c>
      <c r="E251" s="25">
        <f t="shared" si="14"/>
        <v>147000</v>
      </c>
      <c r="F251" s="25">
        <f t="shared" si="15"/>
        <v>14700</v>
      </c>
      <c r="G251" s="25">
        <f t="shared" si="16"/>
        <v>14700</v>
      </c>
      <c r="H251" s="25" t="str">
        <f t="shared" ca="1" si="17"/>
        <v>=IF(E251&gt;30000,E251*0.1,0)</v>
      </c>
    </row>
    <row r="252" spans="1:8">
      <c r="A252" s="25" t="s">
        <v>104</v>
      </c>
      <c r="B252" s="25" t="s">
        <v>107</v>
      </c>
      <c r="C252" s="25">
        <v>74</v>
      </c>
      <c r="D252" s="25">
        <v>1223</v>
      </c>
      <c r="E252" s="25">
        <f t="shared" si="14"/>
        <v>90502</v>
      </c>
      <c r="F252" s="25">
        <f t="shared" si="15"/>
        <v>9050.2000000000007</v>
      </c>
      <c r="G252" s="25">
        <f t="shared" si="16"/>
        <v>9050.2000000000007</v>
      </c>
      <c r="H252" s="25" t="str">
        <f t="shared" ca="1" si="17"/>
        <v>=IF(E252&gt;30000,E252*0.1,0)</v>
      </c>
    </row>
    <row r="253" spans="1:8">
      <c r="A253" s="25" t="s">
        <v>96</v>
      </c>
      <c r="B253" s="25" t="s">
        <v>91</v>
      </c>
      <c r="C253" s="25">
        <v>3</v>
      </c>
      <c r="D253" s="25">
        <v>1425</v>
      </c>
      <c r="E253" s="25">
        <f t="shared" si="14"/>
        <v>4275</v>
      </c>
      <c r="F253" s="25">
        <f t="shared" si="15"/>
        <v>0</v>
      </c>
      <c r="G253" s="25">
        <f t="shared" si="16"/>
        <v>0</v>
      </c>
      <c r="H253" s="25" t="str">
        <f t="shared" ca="1" si="17"/>
        <v>=IF(E253&gt;30000,E253*0.1,0)</v>
      </c>
    </row>
    <row r="254" spans="1:8">
      <c r="A254" s="25" t="s">
        <v>104</v>
      </c>
      <c r="B254" s="25" t="s">
        <v>107</v>
      </c>
      <c r="C254" s="25">
        <v>28</v>
      </c>
      <c r="D254" s="25">
        <v>1131</v>
      </c>
      <c r="E254" s="25">
        <f t="shared" si="14"/>
        <v>31668</v>
      </c>
      <c r="F254" s="25">
        <f t="shared" si="15"/>
        <v>3166.8</v>
      </c>
      <c r="G254" s="25">
        <f t="shared" si="16"/>
        <v>3166.8</v>
      </c>
      <c r="H254" s="25" t="str">
        <f t="shared" ca="1" si="17"/>
        <v>=IF(E254&gt;30000,E254*0.1,0)</v>
      </c>
    </row>
    <row r="255" spans="1:8">
      <c r="A255" s="25" t="s">
        <v>110</v>
      </c>
      <c r="B255" s="25" t="s">
        <v>105</v>
      </c>
      <c r="C255" s="25">
        <v>84</v>
      </c>
      <c r="D255" s="25">
        <v>1037</v>
      </c>
      <c r="E255" s="25">
        <f t="shared" si="14"/>
        <v>87108</v>
      </c>
      <c r="F255" s="25">
        <f t="shared" si="15"/>
        <v>8710.8000000000011</v>
      </c>
      <c r="G255" s="25">
        <f t="shared" si="16"/>
        <v>8710.8000000000011</v>
      </c>
      <c r="H255" s="25" t="str">
        <f t="shared" ca="1" si="17"/>
        <v>=IF(E255&gt;30000,E255*0.1,0)</v>
      </c>
    </row>
    <row r="256" spans="1:8">
      <c r="A256" s="25" t="s">
        <v>104</v>
      </c>
      <c r="B256" s="25" t="s">
        <v>100</v>
      </c>
      <c r="C256" s="25">
        <v>43</v>
      </c>
      <c r="D256" s="25">
        <v>1419</v>
      </c>
      <c r="E256" s="25">
        <f t="shared" si="14"/>
        <v>61017</v>
      </c>
      <c r="F256" s="25">
        <f t="shared" si="15"/>
        <v>6101.7000000000007</v>
      </c>
      <c r="G256" s="25">
        <f t="shared" si="16"/>
        <v>6101.7000000000007</v>
      </c>
      <c r="H256" s="25" t="str">
        <f t="shared" ca="1" si="17"/>
        <v>=IF(E256&gt;30000,E256*0.1,0)</v>
      </c>
    </row>
    <row r="257" spans="1:8">
      <c r="A257" s="25" t="s">
        <v>99</v>
      </c>
      <c r="B257" s="25" t="s">
        <v>105</v>
      </c>
      <c r="C257" s="25">
        <v>45</v>
      </c>
      <c r="D257" s="25">
        <v>1471</v>
      </c>
      <c r="E257" s="25">
        <f t="shared" si="14"/>
        <v>66195</v>
      </c>
      <c r="F257" s="25">
        <f t="shared" si="15"/>
        <v>6619.5</v>
      </c>
      <c r="G257" s="25">
        <f t="shared" si="16"/>
        <v>6619.5</v>
      </c>
      <c r="H257" s="25" t="str">
        <f t="shared" ca="1" si="17"/>
        <v>=IF(E257&gt;30000,E257*0.1,0)</v>
      </c>
    </row>
    <row r="258" spans="1:8">
      <c r="A258" s="25" t="s">
        <v>109</v>
      </c>
      <c r="B258" s="25" t="s">
        <v>105</v>
      </c>
      <c r="C258" s="25">
        <v>99</v>
      </c>
      <c r="D258" s="25">
        <v>1402</v>
      </c>
      <c r="E258" s="25">
        <f t="shared" ref="E258:E321" si="18">C258*D258</f>
        <v>138798</v>
      </c>
      <c r="F258" s="25">
        <f t="shared" ref="F258:F321" si="19">IF(E258&gt;=20000,E258*10%,0)</f>
        <v>13879.800000000001</v>
      </c>
      <c r="G258" s="25">
        <f t="shared" ref="G258:G321" si="20">IF(E258&gt;30000,E258*0.1,0)</f>
        <v>13879.800000000001</v>
      </c>
      <c r="H258" s="25" t="str">
        <f t="shared" ref="H258:H321" ca="1" si="21">_xlfn.FORMULATEXT(G258)</f>
        <v>=IF(E258&gt;30000,E258*0.1,0)</v>
      </c>
    </row>
    <row r="259" spans="1:8">
      <c r="A259" s="25" t="s">
        <v>109</v>
      </c>
      <c r="B259" s="25" t="s">
        <v>100</v>
      </c>
      <c r="C259" s="25">
        <v>35</v>
      </c>
      <c r="D259" s="25">
        <v>1405</v>
      </c>
      <c r="E259" s="25">
        <f t="shared" si="18"/>
        <v>49175</v>
      </c>
      <c r="F259" s="25">
        <f t="shared" si="19"/>
        <v>4917.5</v>
      </c>
      <c r="G259" s="25">
        <f t="shared" si="20"/>
        <v>4917.5</v>
      </c>
      <c r="H259" s="25" t="str">
        <f t="shared" ca="1" si="21"/>
        <v>=IF(E259&gt;30000,E259*0.1,0)</v>
      </c>
    </row>
    <row r="260" spans="1:8">
      <c r="A260" s="25" t="s">
        <v>104</v>
      </c>
      <c r="B260" s="25" t="s">
        <v>107</v>
      </c>
      <c r="C260" s="25">
        <v>27</v>
      </c>
      <c r="D260" s="25">
        <v>1174</v>
      </c>
      <c r="E260" s="25">
        <f t="shared" si="18"/>
        <v>31698</v>
      </c>
      <c r="F260" s="25">
        <f t="shared" si="19"/>
        <v>3169.8</v>
      </c>
      <c r="G260" s="25">
        <f t="shared" si="20"/>
        <v>3169.8</v>
      </c>
      <c r="H260" s="25" t="str">
        <f t="shared" ca="1" si="21"/>
        <v>=IF(E260&gt;30000,E260*0.1,0)</v>
      </c>
    </row>
    <row r="261" spans="1:8">
      <c r="A261" s="25" t="s">
        <v>104</v>
      </c>
      <c r="B261" s="25" t="s">
        <v>92</v>
      </c>
      <c r="C261" s="25">
        <v>57</v>
      </c>
      <c r="D261" s="25">
        <v>1456</v>
      </c>
      <c r="E261" s="25">
        <f t="shared" si="18"/>
        <v>82992</v>
      </c>
      <c r="F261" s="25">
        <f t="shared" si="19"/>
        <v>8299.2000000000007</v>
      </c>
      <c r="G261" s="25">
        <f t="shared" si="20"/>
        <v>8299.2000000000007</v>
      </c>
      <c r="H261" s="25" t="str">
        <f t="shared" ca="1" si="21"/>
        <v>=IF(E261&gt;30000,E261*0.1,0)</v>
      </c>
    </row>
    <row r="262" spans="1:8">
      <c r="A262" s="25" t="s">
        <v>96</v>
      </c>
      <c r="B262" s="25" t="s">
        <v>97</v>
      </c>
      <c r="C262" s="25">
        <v>60</v>
      </c>
      <c r="D262" s="25">
        <v>1399</v>
      </c>
      <c r="E262" s="25">
        <f t="shared" si="18"/>
        <v>83940</v>
      </c>
      <c r="F262" s="25">
        <f t="shared" si="19"/>
        <v>8394</v>
      </c>
      <c r="G262" s="25">
        <f t="shared" si="20"/>
        <v>8394</v>
      </c>
      <c r="H262" s="25" t="str">
        <f t="shared" ca="1" si="21"/>
        <v>=IF(E262&gt;30000,E262*0.1,0)</v>
      </c>
    </row>
    <row r="263" spans="1:8">
      <c r="A263" s="25" t="s">
        <v>90</v>
      </c>
      <c r="B263" s="25" t="s">
        <v>94</v>
      </c>
      <c r="C263" s="25">
        <v>93</v>
      </c>
      <c r="D263" s="25">
        <v>1100</v>
      </c>
      <c r="E263" s="25">
        <f t="shared" si="18"/>
        <v>102300</v>
      </c>
      <c r="F263" s="25">
        <f t="shared" si="19"/>
        <v>10230</v>
      </c>
      <c r="G263" s="25">
        <f t="shared" si="20"/>
        <v>10230</v>
      </c>
      <c r="H263" s="25" t="str">
        <f t="shared" ca="1" si="21"/>
        <v>=IF(E263&gt;30000,E263*0.1,0)</v>
      </c>
    </row>
    <row r="264" spans="1:8">
      <c r="A264" s="25" t="s">
        <v>99</v>
      </c>
      <c r="B264" s="25" t="s">
        <v>105</v>
      </c>
      <c r="C264" s="25">
        <v>51</v>
      </c>
      <c r="D264" s="25">
        <v>1302</v>
      </c>
      <c r="E264" s="25">
        <f t="shared" si="18"/>
        <v>66402</v>
      </c>
      <c r="F264" s="25">
        <f t="shared" si="19"/>
        <v>6640.2000000000007</v>
      </c>
      <c r="G264" s="25">
        <f t="shared" si="20"/>
        <v>6640.2000000000007</v>
      </c>
      <c r="H264" s="25" t="str">
        <f t="shared" ca="1" si="21"/>
        <v>=IF(E264&gt;30000,E264*0.1,0)</v>
      </c>
    </row>
    <row r="265" spans="1:8">
      <c r="A265" s="25" t="s">
        <v>109</v>
      </c>
      <c r="B265" s="25" t="s">
        <v>91</v>
      </c>
      <c r="C265" s="25">
        <v>27</v>
      </c>
      <c r="D265" s="25">
        <v>1419</v>
      </c>
      <c r="E265" s="25">
        <f t="shared" si="18"/>
        <v>38313</v>
      </c>
      <c r="F265" s="25">
        <f t="shared" si="19"/>
        <v>3831.3</v>
      </c>
      <c r="G265" s="25">
        <f t="shared" si="20"/>
        <v>3831.3</v>
      </c>
      <c r="H265" s="25" t="str">
        <f t="shared" ca="1" si="21"/>
        <v>=IF(E265&gt;30000,E265*0.1,0)</v>
      </c>
    </row>
    <row r="266" spans="1:8">
      <c r="A266" s="25" t="s">
        <v>99</v>
      </c>
      <c r="B266" s="25" t="s">
        <v>105</v>
      </c>
      <c r="C266" s="25">
        <v>18</v>
      </c>
      <c r="D266" s="25">
        <v>1432</v>
      </c>
      <c r="E266" s="25">
        <f t="shared" si="18"/>
        <v>25776</v>
      </c>
      <c r="F266" s="25">
        <f t="shared" si="19"/>
        <v>2577.6000000000004</v>
      </c>
      <c r="G266" s="25">
        <f t="shared" si="20"/>
        <v>0</v>
      </c>
      <c r="H266" s="25" t="str">
        <f t="shared" ca="1" si="21"/>
        <v>=IF(E266&gt;30000,E266*0.1,0)</v>
      </c>
    </row>
    <row r="267" spans="1:8">
      <c r="A267" s="25" t="s">
        <v>110</v>
      </c>
      <c r="B267" s="25" t="s">
        <v>100</v>
      </c>
      <c r="C267" s="25">
        <v>64</v>
      </c>
      <c r="D267" s="25">
        <v>1165</v>
      </c>
      <c r="E267" s="25">
        <f t="shared" si="18"/>
        <v>74560</v>
      </c>
      <c r="F267" s="25">
        <f t="shared" si="19"/>
        <v>7456</v>
      </c>
      <c r="G267" s="25">
        <f t="shared" si="20"/>
        <v>7456</v>
      </c>
      <c r="H267" s="25" t="str">
        <f t="shared" ca="1" si="21"/>
        <v>=IF(E267&gt;30000,E267*0.1,0)</v>
      </c>
    </row>
    <row r="268" spans="1:8">
      <c r="A268" s="25" t="s">
        <v>110</v>
      </c>
      <c r="B268" s="25" t="s">
        <v>91</v>
      </c>
      <c r="C268" s="25">
        <v>83</v>
      </c>
      <c r="D268" s="25">
        <v>1153</v>
      </c>
      <c r="E268" s="25">
        <f t="shared" si="18"/>
        <v>95699</v>
      </c>
      <c r="F268" s="25">
        <f t="shared" si="19"/>
        <v>9569.9</v>
      </c>
      <c r="G268" s="25">
        <f t="shared" si="20"/>
        <v>9569.9</v>
      </c>
      <c r="H268" s="25" t="str">
        <f t="shared" ca="1" si="21"/>
        <v>=IF(E268&gt;30000,E268*0.1,0)</v>
      </c>
    </row>
    <row r="269" spans="1:8">
      <c r="A269" s="25" t="s">
        <v>96</v>
      </c>
      <c r="B269" s="25" t="s">
        <v>94</v>
      </c>
      <c r="C269" s="25">
        <v>4</v>
      </c>
      <c r="D269" s="25">
        <v>1284</v>
      </c>
      <c r="E269" s="25">
        <f t="shared" si="18"/>
        <v>5136</v>
      </c>
      <c r="F269" s="25">
        <f t="shared" si="19"/>
        <v>0</v>
      </c>
      <c r="G269" s="25">
        <f t="shared" si="20"/>
        <v>0</v>
      </c>
      <c r="H269" s="25" t="str">
        <f t="shared" ca="1" si="21"/>
        <v>=IF(E269&gt;30000,E269*0.1,0)</v>
      </c>
    </row>
    <row r="270" spans="1:8">
      <c r="A270" s="25" t="s">
        <v>99</v>
      </c>
      <c r="B270" s="25" t="s">
        <v>105</v>
      </c>
      <c r="C270" s="25">
        <v>24</v>
      </c>
      <c r="D270" s="25">
        <v>1042</v>
      </c>
      <c r="E270" s="25">
        <f t="shared" si="18"/>
        <v>25008</v>
      </c>
      <c r="F270" s="25">
        <f t="shared" si="19"/>
        <v>2500.8000000000002</v>
      </c>
      <c r="G270" s="25">
        <f t="shared" si="20"/>
        <v>0</v>
      </c>
      <c r="H270" s="25" t="str">
        <f t="shared" ca="1" si="21"/>
        <v>=IF(E270&gt;30000,E270*0.1,0)</v>
      </c>
    </row>
    <row r="271" spans="1:8">
      <c r="A271" s="25" t="s">
        <v>104</v>
      </c>
      <c r="B271" s="25" t="s">
        <v>105</v>
      </c>
      <c r="C271" s="25">
        <v>17</v>
      </c>
      <c r="D271" s="25">
        <v>1054</v>
      </c>
      <c r="E271" s="25">
        <f t="shared" si="18"/>
        <v>17918</v>
      </c>
      <c r="F271" s="25">
        <f t="shared" si="19"/>
        <v>0</v>
      </c>
      <c r="G271" s="25">
        <f t="shared" si="20"/>
        <v>0</v>
      </c>
      <c r="H271" s="25" t="str">
        <f t="shared" ca="1" si="21"/>
        <v>=IF(E271&gt;30000,E271*0.1,0)</v>
      </c>
    </row>
    <row r="272" spans="1:8">
      <c r="A272" s="25" t="s">
        <v>99</v>
      </c>
      <c r="B272" s="25" t="s">
        <v>107</v>
      </c>
      <c r="C272" s="25">
        <v>49</v>
      </c>
      <c r="D272" s="25">
        <v>1126</v>
      </c>
      <c r="E272" s="25">
        <f t="shared" si="18"/>
        <v>55174</v>
      </c>
      <c r="F272" s="25">
        <f t="shared" si="19"/>
        <v>5517.4000000000005</v>
      </c>
      <c r="G272" s="25">
        <f t="shared" si="20"/>
        <v>5517.4000000000005</v>
      </c>
      <c r="H272" s="25" t="str">
        <f t="shared" ca="1" si="21"/>
        <v>=IF(E272&gt;30000,E272*0.1,0)</v>
      </c>
    </row>
    <row r="273" spans="1:8">
      <c r="A273" s="25" t="s">
        <v>104</v>
      </c>
      <c r="B273" s="25" t="s">
        <v>92</v>
      </c>
      <c r="C273" s="25">
        <v>32</v>
      </c>
      <c r="D273" s="25">
        <v>1362</v>
      </c>
      <c r="E273" s="25">
        <f t="shared" si="18"/>
        <v>43584</v>
      </c>
      <c r="F273" s="25">
        <f t="shared" si="19"/>
        <v>4358.4000000000005</v>
      </c>
      <c r="G273" s="25">
        <f t="shared" si="20"/>
        <v>4358.4000000000005</v>
      </c>
      <c r="H273" s="25" t="str">
        <f t="shared" ca="1" si="21"/>
        <v>=IF(E273&gt;30000,E273*0.1,0)</v>
      </c>
    </row>
    <row r="274" spans="1:8">
      <c r="A274" s="25" t="s">
        <v>96</v>
      </c>
      <c r="B274" s="25" t="s">
        <v>91</v>
      </c>
      <c r="C274" s="25">
        <v>52</v>
      </c>
      <c r="D274" s="25">
        <v>1430</v>
      </c>
      <c r="E274" s="25">
        <f t="shared" si="18"/>
        <v>74360</v>
      </c>
      <c r="F274" s="25">
        <f t="shared" si="19"/>
        <v>7436</v>
      </c>
      <c r="G274" s="25">
        <f t="shared" si="20"/>
        <v>7436</v>
      </c>
      <c r="H274" s="25" t="str">
        <f t="shared" ca="1" si="21"/>
        <v>=IF(E274&gt;30000,E274*0.1,0)</v>
      </c>
    </row>
    <row r="275" spans="1:8">
      <c r="A275" s="25" t="s">
        <v>99</v>
      </c>
      <c r="B275" s="25" t="s">
        <v>97</v>
      </c>
      <c r="C275" s="25">
        <v>39</v>
      </c>
      <c r="D275" s="25">
        <v>1333</v>
      </c>
      <c r="E275" s="25">
        <f t="shared" si="18"/>
        <v>51987</v>
      </c>
      <c r="F275" s="25">
        <f t="shared" si="19"/>
        <v>5198.7000000000007</v>
      </c>
      <c r="G275" s="25">
        <f t="shared" si="20"/>
        <v>5198.7000000000007</v>
      </c>
      <c r="H275" s="25" t="str">
        <f t="shared" ca="1" si="21"/>
        <v>=IF(E275&gt;30000,E275*0.1,0)</v>
      </c>
    </row>
    <row r="276" spans="1:8">
      <c r="A276" s="25" t="s">
        <v>109</v>
      </c>
      <c r="B276" s="25" t="s">
        <v>97</v>
      </c>
      <c r="C276" s="25">
        <v>17</v>
      </c>
      <c r="D276" s="25">
        <v>1415</v>
      </c>
      <c r="E276" s="25">
        <f t="shared" si="18"/>
        <v>24055</v>
      </c>
      <c r="F276" s="25">
        <f t="shared" si="19"/>
        <v>2405.5</v>
      </c>
      <c r="G276" s="25">
        <f t="shared" si="20"/>
        <v>0</v>
      </c>
      <c r="H276" s="25" t="str">
        <f t="shared" ca="1" si="21"/>
        <v>=IF(E276&gt;30000,E276*0.1,0)</v>
      </c>
    </row>
    <row r="277" spans="1:8">
      <c r="A277" s="25" t="s">
        <v>99</v>
      </c>
      <c r="B277" s="25" t="s">
        <v>94</v>
      </c>
      <c r="C277" s="25">
        <v>83</v>
      </c>
      <c r="D277" s="25">
        <v>1150</v>
      </c>
      <c r="E277" s="25">
        <f t="shared" si="18"/>
        <v>95450</v>
      </c>
      <c r="F277" s="25">
        <f t="shared" si="19"/>
        <v>9545</v>
      </c>
      <c r="G277" s="25">
        <f t="shared" si="20"/>
        <v>9545</v>
      </c>
      <c r="H277" s="25" t="str">
        <f t="shared" ca="1" si="21"/>
        <v>=IF(E277&gt;30000,E277*0.1,0)</v>
      </c>
    </row>
    <row r="278" spans="1:8">
      <c r="A278" s="25" t="s">
        <v>109</v>
      </c>
      <c r="B278" s="25" t="s">
        <v>105</v>
      </c>
      <c r="C278" s="25">
        <v>22</v>
      </c>
      <c r="D278" s="25">
        <v>1332</v>
      </c>
      <c r="E278" s="25">
        <f t="shared" si="18"/>
        <v>29304</v>
      </c>
      <c r="F278" s="25">
        <f t="shared" si="19"/>
        <v>2930.4</v>
      </c>
      <c r="G278" s="25">
        <f t="shared" si="20"/>
        <v>0</v>
      </c>
      <c r="H278" s="25" t="str">
        <f t="shared" ca="1" si="21"/>
        <v>=IF(E278&gt;30000,E278*0.1,0)</v>
      </c>
    </row>
    <row r="279" spans="1:8">
      <c r="A279" s="25" t="s">
        <v>99</v>
      </c>
      <c r="B279" s="25" t="s">
        <v>107</v>
      </c>
      <c r="C279" s="25">
        <v>96</v>
      </c>
      <c r="D279" s="25">
        <v>1344</v>
      </c>
      <c r="E279" s="25">
        <f t="shared" si="18"/>
        <v>129024</v>
      </c>
      <c r="F279" s="25">
        <f t="shared" si="19"/>
        <v>12902.400000000001</v>
      </c>
      <c r="G279" s="25">
        <f t="shared" si="20"/>
        <v>12902.400000000001</v>
      </c>
      <c r="H279" s="25" t="str">
        <f t="shared" ca="1" si="21"/>
        <v>=IF(E279&gt;30000,E279*0.1,0)</v>
      </c>
    </row>
    <row r="280" spans="1:8">
      <c r="A280" s="25" t="s">
        <v>99</v>
      </c>
      <c r="B280" s="25" t="s">
        <v>97</v>
      </c>
      <c r="C280" s="25">
        <v>89</v>
      </c>
      <c r="D280" s="25">
        <v>1171</v>
      </c>
      <c r="E280" s="25">
        <f t="shared" si="18"/>
        <v>104219</v>
      </c>
      <c r="F280" s="25">
        <f t="shared" si="19"/>
        <v>10421.900000000001</v>
      </c>
      <c r="G280" s="25">
        <f t="shared" si="20"/>
        <v>10421.900000000001</v>
      </c>
      <c r="H280" s="25" t="str">
        <f t="shared" ca="1" si="21"/>
        <v>=IF(E280&gt;30000,E280*0.1,0)</v>
      </c>
    </row>
    <row r="281" spans="1:8">
      <c r="A281" s="25" t="s">
        <v>90</v>
      </c>
      <c r="B281" s="25" t="s">
        <v>105</v>
      </c>
      <c r="C281" s="25">
        <v>78</v>
      </c>
      <c r="D281" s="25">
        <v>1003</v>
      </c>
      <c r="E281" s="25">
        <f t="shared" si="18"/>
        <v>78234</v>
      </c>
      <c r="F281" s="25">
        <f t="shared" si="19"/>
        <v>7823.4000000000005</v>
      </c>
      <c r="G281" s="25">
        <f t="shared" si="20"/>
        <v>7823.4000000000005</v>
      </c>
      <c r="H281" s="25" t="str">
        <f t="shared" ca="1" si="21"/>
        <v>=IF(E281&gt;30000,E281*0.1,0)</v>
      </c>
    </row>
    <row r="282" spans="1:8">
      <c r="A282" s="25" t="s">
        <v>90</v>
      </c>
      <c r="B282" s="25" t="s">
        <v>100</v>
      </c>
      <c r="C282" s="25">
        <v>29</v>
      </c>
      <c r="D282" s="25">
        <v>1239</v>
      </c>
      <c r="E282" s="25">
        <f t="shared" si="18"/>
        <v>35931</v>
      </c>
      <c r="F282" s="25">
        <f t="shared" si="19"/>
        <v>3593.1000000000004</v>
      </c>
      <c r="G282" s="25">
        <f t="shared" si="20"/>
        <v>3593.1000000000004</v>
      </c>
      <c r="H282" s="25" t="str">
        <f t="shared" ca="1" si="21"/>
        <v>=IF(E282&gt;30000,E282*0.1,0)</v>
      </c>
    </row>
    <row r="283" spans="1:8">
      <c r="A283" s="25" t="s">
        <v>109</v>
      </c>
      <c r="B283" s="25" t="s">
        <v>97</v>
      </c>
      <c r="C283" s="25">
        <v>29</v>
      </c>
      <c r="D283" s="25">
        <v>1368</v>
      </c>
      <c r="E283" s="25">
        <f t="shared" si="18"/>
        <v>39672</v>
      </c>
      <c r="F283" s="25">
        <f t="shared" si="19"/>
        <v>3967.2000000000003</v>
      </c>
      <c r="G283" s="25">
        <f t="shared" si="20"/>
        <v>3967.2000000000003</v>
      </c>
      <c r="H283" s="25" t="str">
        <f t="shared" ca="1" si="21"/>
        <v>=IF(E283&gt;30000,E283*0.1,0)</v>
      </c>
    </row>
    <row r="284" spans="1:8">
      <c r="A284" s="25" t="s">
        <v>110</v>
      </c>
      <c r="B284" s="25" t="s">
        <v>105</v>
      </c>
      <c r="C284" s="25">
        <v>5</v>
      </c>
      <c r="D284" s="25">
        <v>1100</v>
      </c>
      <c r="E284" s="25">
        <f t="shared" si="18"/>
        <v>5500</v>
      </c>
      <c r="F284" s="25">
        <f t="shared" si="19"/>
        <v>0</v>
      </c>
      <c r="G284" s="25">
        <f t="shared" si="20"/>
        <v>0</v>
      </c>
      <c r="H284" s="25" t="str">
        <f t="shared" ca="1" si="21"/>
        <v>=IF(E284&gt;30000,E284*0.1,0)</v>
      </c>
    </row>
    <row r="285" spans="1:8">
      <c r="A285" s="25" t="s">
        <v>104</v>
      </c>
      <c r="B285" s="25" t="s">
        <v>107</v>
      </c>
      <c r="C285" s="25">
        <v>29</v>
      </c>
      <c r="D285" s="25">
        <v>1026</v>
      </c>
      <c r="E285" s="25">
        <f t="shared" si="18"/>
        <v>29754</v>
      </c>
      <c r="F285" s="25">
        <f t="shared" si="19"/>
        <v>2975.4</v>
      </c>
      <c r="G285" s="25">
        <f t="shared" si="20"/>
        <v>0</v>
      </c>
      <c r="H285" s="25" t="str">
        <f t="shared" ca="1" si="21"/>
        <v>=IF(E285&gt;30000,E285*0.1,0)</v>
      </c>
    </row>
    <row r="286" spans="1:8">
      <c r="A286" s="25" t="s">
        <v>99</v>
      </c>
      <c r="B286" s="25" t="s">
        <v>94</v>
      </c>
      <c r="C286" s="25">
        <v>56</v>
      </c>
      <c r="D286" s="25">
        <v>1236</v>
      </c>
      <c r="E286" s="25">
        <f t="shared" si="18"/>
        <v>69216</v>
      </c>
      <c r="F286" s="25">
        <f t="shared" si="19"/>
        <v>6921.6</v>
      </c>
      <c r="G286" s="25">
        <f t="shared" si="20"/>
        <v>6921.6</v>
      </c>
      <c r="H286" s="25" t="str">
        <f t="shared" ca="1" si="21"/>
        <v>=IF(E286&gt;30000,E286*0.1,0)</v>
      </c>
    </row>
    <row r="287" spans="1:8">
      <c r="A287" s="25" t="s">
        <v>110</v>
      </c>
      <c r="B287" s="25" t="s">
        <v>92</v>
      </c>
      <c r="C287" s="25">
        <v>55</v>
      </c>
      <c r="D287" s="25">
        <v>1366</v>
      </c>
      <c r="E287" s="25">
        <f t="shared" si="18"/>
        <v>75130</v>
      </c>
      <c r="F287" s="25">
        <f t="shared" si="19"/>
        <v>7513</v>
      </c>
      <c r="G287" s="25">
        <f t="shared" si="20"/>
        <v>7513</v>
      </c>
      <c r="H287" s="25" t="str">
        <f t="shared" ca="1" si="21"/>
        <v>=IF(E287&gt;30000,E287*0.1,0)</v>
      </c>
    </row>
    <row r="288" spans="1:8">
      <c r="A288" s="25" t="s">
        <v>90</v>
      </c>
      <c r="B288" s="25" t="s">
        <v>97</v>
      </c>
      <c r="C288" s="25">
        <v>91</v>
      </c>
      <c r="D288" s="25">
        <v>1132</v>
      </c>
      <c r="E288" s="25">
        <f t="shared" si="18"/>
        <v>103012</v>
      </c>
      <c r="F288" s="25">
        <f t="shared" si="19"/>
        <v>10301.200000000001</v>
      </c>
      <c r="G288" s="25">
        <f t="shared" si="20"/>
        <v>10301.200000000001</v>
      </c>
      <c r="H288" s="25" t="str">
        <f t="shared" ca="1" si="21"/>
        <v>=IF(E288&gt;30000,E288*0.1,0)</v>
      </c>
    </row>
    <row r="289" spans="1:8">
      <c r="A289" s="25" t="s">
        <v>99</v>
      </c>
      <c r="B289" s="25" t="s">
        <v>91</v>
      </c>
      <c r="C289" s="25">
        <v>45</v>
      </c>
      <c r="D289" s="25">
        <v>1052</v>
      </c>
      <c r="E289" s="25">
        <f t="shared" si="18"/>
        <v>47340</v>
      </c>
      <c r="F289" s="25">
        <f t="shared" si="19"/>
        <v>4734</v>
      </c>
      <c r="G289" s="25">
        <f t="shared" si="20"/>
        <v>4734</v>
      </c>
      <c r="H289" s="25" t="str">
        <f t="shared" ca="1" si="21"/>
        <v>=IF(E289&gt;30000,E289*0.1,0)</v>
      </c>
    </row>
    <row r="290" spans="1:8">
      <c r="A290" s="25" t="s">
        <v>104</v>
      </c>
      <c r="B290" s="25" t="s">
        <v>107</v>
      </c>
      <c r="C290" s="25">
        <v>45</v>
      </c>
      <c r="D290" s="25">
        <v>1411</v>
      </c>
      <c r="E290" s="25">
        <f t="shared" si="18"/>
        <v>63495</v>
      </c>
      <c r="F290" s="25">
        <f t="shared" si="19"/>
        <v>6349.5</v>
      </c>
      <c r="G290" s="25">
        <f t="shared" si="20"/>
        <v>6349.5</v>
      </c>
      <c r="H290" s="25" t="str">
        <f t="shared" ca="1" si="21"/>
        <v>=IF(E290&gt;30000,E290*0.1,0)</v>
      </c>
    </row>
    <row r="291" spans="1:8">
      <c r="A291" s="25" t="s">
        <v>90</v>
      </c>
      <c r="B291" s="25" t="s">
        <v>97</v>
      </c>
      <c r="C291" s="25">
        <v>84</v>
      </c>
      <c r="D291" s="25">
        <v>1223</v>
      </c>
      <c r="E291" s="25">
        <f t="shared" si="18"/>
        <v>102732</v>
      </c>
      <c r="F291" s="25">
        <f t="shared" si="19"/>
        <v>10273.200000000001</v>
      </c>
      <c r="G291" s="25">
        <f t="shared" si="20"/>
        <v>10273.200000000001</v>
      </c>
      <c r="H291" s="25" t="str">
        <f t="shared" ca="1" si="21"/>
        <v>=IF(E291&gt;30000,E291*0.1,0)</v>
      </c>
    </row>
    <row r="292" spans="1:8">
      <c r="A292" s="25" t="s">
        <v>96</v>
      </c>
      <c r="B292" s="25" t="s">
        <v>100</v>
      </c>
      <c r="C292" s="25">
        <v>30</v>
      </c>
      <c r="D292" s="25">
        <v>1163</v>
      </c>
      <c r="E292" s="25">
        <f t="shared" si="18"/>
        <v>34890</v>
      </c>
      <c r="F292" s="25">
        <f t="shared" si="19"/>
        <v>3489</v>
      </c>
      <c r="G292" s="25">
        <f t="shared" si="20"/>
        <v>3489</v>
      </c>
      <c r="H292" s="25" t="str">
        <f t="shared" ca="1" si="21"/>
        <v>=IF(E292&gt;30000,E292*0.1,0)</v>
      </c>
    </row>
    <row r="293" spans="1:8">
      <c r="A293" s="25" t="s">
        <v>109</v>
      </c>
      <c r="B293" s="25" t="s">
        <v>94</v>
      </c>
      <c r="C293" s="25">
        <v>62</v>
      </c>
      <c r="D293" s="25">
        <v>1241</v>
      </c>
      <c r="E293" s="25">
        <f t="shared" si="18"/>
        <v>76942</v>
      </c>
      <c r="F293" s="25">
        <f t="shared" si="19"/>
        <v>7694.2000000000007</v>
      </c>
      <c r="G293" s="25">
        <f t="shared" si="20"/>
        <v>7694.2000000000007</v>
      </c>
      <c r="H293" s="25" t="str">
        <f t="shared" ca="1" si="21"/>
        <v>=IF(E293&gt;30000,E293*0.1,0)</v>
      </c>
    </row>
    <row r="294" spans="1:8">
      <c r="A294" s="25" t="s">
        <v>104</v>
      </c>
      <c r="B294" s="25" t="s">
        <v>97</v>
      </c>
      <c r="C294" s="25">
        <v>59</v>
      </c>
      <c r="D294" s="25">
        <v>1019</v>
      </c>
      <c r="E294" s="25">
        <f t="shared" si="18"/>
        <v>60121</v>
      </c>
      <c r="F294" s="25">
        <f t="shared" si="19"/>
        <v>6012.1</v>
      </c>
      <c r="G294" s="25">
        <f t="shared" si="20"/>
        <v>6012.1</v>
      </c>
      <c r="H294" s="25" t="str">
        <f t="shared" ca="1" si="21"/>
        <v>=IF(E294&gt;30000,E294*0.1,0)</v>
      </c>
    </row>
    <row r="295" spans="1:8">
      <c r="A295" s="25" t="s">
        <v>104</v>
      </c>
      <c r="B295" s="25" t="s">
        <v>107</v>
      </c>
      <c r="C295" s="25">
        <v>41</v>
      </c>
      <c r="D295" s="25">
        <v>1136</v>
      </c>
      <c r="E295" s="25">
        <f t="shared" si="18"/>
        <v>46576</v>
      </c>
      <c r="F295" s="25">
        <f t="shared" si="19"/>
        <v>4657.6000000000004</v>
      </c>
      <c r="G295" s="25">
        <f t="shared" si="20"/>
        <v>4657.6000000000004</v>
      </c>
      <c r="H295" s="25" t="str">
        <f t="shared" ca="1" si="21"/>
        <v>=IF(E295&gt;30000,E295*0.1,0)</v>
      </c>
    </row>
    <row r="296" spans="1:8">
      <c r="A296" s="25" t="s">
        <v>109</v>
      </c>
      <c r="B296" s="25" t="s">
        <v>91</v>
      </c>
      <c r="C296" s="25">
        <v>28</v>
      </c>
      <c r="D296" s="25">
        <v>1208</v>
      </c>
      <c r="E296" s="25">
        <f t="shared" si="18"/>
        <v>33824</v>
      </c>
      <c r="F296" s="25">
        <f t="shared" si="19"/>
        <v>3382.4</v>
      </c>
      <c r="G296" s="25">
        <f t="shared" si="20"/>
        <v>3382.4</v>
      </c>
      <c r="H296" s="25" t="str">
        <f t="shared" ca="1" si="21"/>
        <v>=IF(E296&gt;30000,E296*0.1,0)</v>
      </c>
    </row>
    <row r="297" spans="1:8">
      <c r="A297" s="25" t="s">
        <v>110</v>
      </c>
      <c r="B297" s="25" t="s">
        <v>94</v>
      </c>
      <c r="C297" s="25">
        <v>80</v>
      </c>
      <c r="D297" s="25">
        <v>1015</v>
      </c>
      <c r="E297" s="25">
        <f t="shared" si="18"/>
        <v>81200</v>
      </c>
      <c r="F297" s="25">
        <f t="shared" si="19"/>
        <v>8120</v>
      </c>
      <c r="G297" s="25">
        <f t="shared" si="20"/>
        <v>8120</v>
      </c>
      <c r="H297" s="25" t="str">
        <f t="shared" ca="1" si="21"/>
        <v>=IF(E297&gt;30000,E297*0.1,0)</v>
      </c>
    </row>
    <row r="298" spans="1:8">
      <c r="A298" s="25" t="s">
        <v>90</v>
      </c>
      <c r="B298" s="25" t="s">
        <v>92</v>
      </c>
      <c r="C298" s="25">
        <v>44</v>
      </c>
      <c r="D298" s="25">
        <v>1389</v>
      </c>
      <c r="E298" s="25">
        <f t="shared" si="18"/>
        <v>61116</v>
      </c>
      <c r="F298" s="25">
        <f t="shared" si="19"/>
        <v>6111.6</v>
      </c>
      <c r="G298" s="25">
        <f t="shared" si="20"/>
        <v>6111.6</v>
      </c>
      <c r="H298" s="25" t="str">
        <f t="shared" ca="1" si="21"/>
        <v>=IF(E298&gt;30000,E298*0.1,0)</v>
      </c>
    </row>
    <row r="299" spans="1:8">
      <c r="A299" s="25" t="s">
        <v>110</v>
      </c>
      <c r="B299" s="25" t="s">
        <v>97</v>
      </c>
      <c r="C299" s="25">
        <v>24</v>
      </c>
      <c r="D299" s="25">
        <v>1419</v>
      </c>
      <c r="E299" s="25">
        <f t="shared" si="18"/>
        <v>34056</v>
      </c>
      <c r="F299" s="25">
        <f t="shared" si="19"/>
        <v>3405.6000000000004</v>
      </c>
      <c r="G299" s="25">
        <f t="shared" si="20"/>
        <v>3405.6000000000004</v>
      </c>
      <c r="H299" s="25" t="str">
        <f t="shared" ca="1" si="21"/>
        <v>=IF(E299&gt;30000,E299*0.1,0)</v>
      </c>
    </row>
    <row r="300" spans="1:8">
      <c r="A300" s="25" t="s">
        <v>110</v>
      </c>
      <c r="B300" s="25" t="s">
        <v>94</v>
      </c>
      <c r="C300" s="25">
        <v>42</v>
      </c>
      <c r="D300" s="25">
        <v>1074</v>
      </c>
      <c r="E300" s="25">
        <f t="shared" si="18"/>
        <v>45108</v>
      </c>
      <c r="F300" s="25">
        <f t="shared" si="19"/>
        <v>4510.8</v>
      </c>
      <c r="G300" s="25">
        <f t="shared" si="20"/>
        <v>4510.8</v>
      </c>
      <c r="H300" s="25" t="str">
        <f t="shared" ca="1" si="21"/>
        <v>=IF(E300&gt;30000,E300*0.1,0)</v>
      </c>
    </row>
    <row r="301" spans="1:8">
      <c r="A301" s="25" t="s">
        <v>109</v>
      </c>
      <c r="B301" s="25" t="s">
        <v>92</v>
      </c>
      <c r="C301" s="25">
        <v>83</v>
      </c>
      <c r="D301" s="25">
        <v>1208</v>
      </c>
      <c r="E301" s="25">
        <f t="shared" si="18"/>
        <v>100264</v>
      </c>
      <c r="F301" s="25">
        <f t="shared" si="19"/>
        <v>10026.400000000001</v>
      </c>
      <c r="G301" s="25">
        <f t="shared" si="20"/>
        <v>10026.400000000001</v>
      </c>
      <c r="H301" s="25" t="str">
        <f t="shared" ca="1" si="21"/>
        <v>=IF(E301&gt;30000,E301*0.1,0)</v>
      </c>
    </row>
    <row r="302" spans="1:8">
      <c r="A302" s="25" t="s">
        <v>99</v>
      </c>
      <c r="B302" s="25" t="s">
        <v>100</v>
      </c>
      <c r="C302" s="25">
        <v>45</v>
      </c>
      <c r="D302" s="25">
        <v>1353</v>
      </c>
      <c r="E302" s="25">
        <f t="shared" si="18"/>
        <v>60885</v>
      </c>
      <c r="F302" s="25">
        <f t="shared" si="19"/>
        <v>6088.5</v>
      </c>
      <c r="G302" s="25">
        <f t="shared" si="20"/>
        <v>6088.5</v>
      </c>
      <c r="H302" s="25" t="str">
        <f t="shared" ca="1" si="21"/>
        <v>=IF(E302&gt;30000,E302*0.1,0)</v>
      </c>
    </row>
    <row r="303" spans="1:8">
      <c r="A303" s="25" t="s">
        <v>96</v>
      </c>
      <c r="B303" s="25" t="s">
        <v>97</v>
      </c>
      <c r="C303" s="25">
        <v>61</v>
      </c>
      <c r="D303" s="25">
        <v>1295</v>
      </c>
      <c r="E303" s="25">
        <f t="shared" si="18"/>
        <v>78995</v>
      </c>
      <c r="F303" s="25">
        <f t="shared" si="19"/>
        <v>7899.5</v>
      </c>
      <c r="G303" s="25">
        <f t="shared" si="20"/>
        <v>7899.5</v>
      </c>
      <c r="H303" s="25" t="str">
        <f t="shared" ca="1" si="21"/>
        <v>=IF(E303&gt;30000,E303*0.1,0)</v>
      </c>
    </row>
    <row r="304" spans="1:8">
      <c r="A304" s="25" t="s">
        <v>99</v>
      </c>
      <c r="B304" s="25" t="s">
        <v>100</v>
      </c>
      <c r="C304" s="25">
        <v>39</v>
      </c>
      <c r="D304" s="25">
        <v>1277</v>
      </c>
      <c r="E304" s="25">
        <f t="shared" si="18"/>
        <v>49803</v>
      </c>
      <c r="F304" s="25">
        <f t="shared" si="19"/>
        <v>4980.3</v>
      </c>
      <c r="G304" s="25">
        <f t="shared" si="20"/>
        <v>4980.3</v>
      </c>
      <c r="H304" s="25" t="str">
        <f t="shared" ca="1" si="21"/>
        <v>=IF(E304&gt;30000,E304*0.1,0)</v>
      </c>
    </row>
    <row r="305" spans="1:8">
      <c r="A305" s="25" t="s">
        <v>99</v>
      </c>
      <c r="B305" s="25" t="s">
        <v>91</v>
      </c>
      <c r="C305" s="25">
        <v>84</v>
      </c>
      <c r="D305" s="25">
        <v>1302</v>
      </c>
      <c r="E305" s="25">
        <f t="shared" si="18"/>
        <v>109368</v>
      </c>
      <c r="F305" s="25">
        <f t="shared" si="19"/>
        <v>10936.800000000001</v>
      </c>
      <c r="G305" s="25">
        <f t="shared" si="20"/>
        <v>10936.800000000001</v>
      </c>
      <c r="H305" s="25" t="str">
        <f t="shared" ca="1" si="21"/>
        <v>=IF(E305&gt;30000,E305*0.1,0)</v>
      </c>
    </row>
    <row r="306" spans="1:8">
      <c r="A306" s="25" t="s">
        <v>109</v>
      </c>
      <c r="B306" s="25" t="s">
        <v>100</v>
      </c>
      <c r="C306" s="25">
        <v>71</v>
      </c>
      <c r="D306" s="25">
        <v>1169</v>
      </c>
      <c r="E306" s="25">
        <f t="shared" si="18"/>
        <v>82999</v>
      </c>
      <c r="F306" s="25">
        <f t="shared" si="19"/>
        <v>8299.9</v>
      </c>
      <c r="G306" s="25">
        <f t="shared" si="20"/>
        <v>8299.9</v>
      </c>
      <c r="H306" s="25" t="str">
        <f t="shared" ca="1" si="21"/>
        <v>=IF(E306&gt;30000,E306*0.1,0)</v>
      </c>
    </row>
    <row r="307" spans="1:8">
      <c r="A307" s="25" t="s">
        <v>109</v>
      </c>
      <c r="B307" s="25" t="s">
        <v>94</v>
      </c>
      <c r="C307" s="25">
        <v>76</v>
      </c>
      <c r="D307" s="25">
        <v>1296</v>
      </c>
      <c r="E307" s="25">
        <f t="shared" si="18"/>
        <v>98496</v>
      </c>
      <c r="F307" s="25">
        <f t="shared" si="19"/>
        <v>9849.6</v>
      </c>
      <c r="G307" s="25">
        <f t="shared" si="20"/>
        <v>9849.6</v>
      </c>
      <c r="H307" s="25" t="str">
        <f t="shared" ca="1" si="21"/>
        <v>=IF(E307&gt;30000,E307*0.1,0)</v>
      </c>
    </row>
    <row r="308" spans="1:8">
      <c r="A308" s="25" t="s">
        <v>96</v>
      </c>
      <c r="B308" s="25" t="s">
        <v>97</v>
      </c>
      <c r="C308" s="25">
        <v>76</v>
      </c>
      <c r="D308" s="25">
        <v>1033</v>
      </c>
      <c r="E308" s="25">
        <f t="shared" si="18"/>
        <v>78508</v>
      </c>
      <c r="F308" s="25">
        <f t="shared" si="19"/>
        <v>7850.8</v>
      </c>
      <c r="G308" s="25">
        <f t="shared" si="20"/>
        <v>7850.8</v>
      </c>
      <c r="H308" s="25" t="str">
        <f t="shared" ca="1" si="21"/>
        <v>=IF(E308&gt;30000,E308*0.1,0)</v>
      </c>
    </row>
    <row r="309" spans="1:8">
      <c r="A309" s="25" t="s">
        <v>104</v>
      </c>
      <c r="B309" s="25" t="s">
        <v>107</v>
      </c>
      <c r="C309" s="25">
        <v>23</v>
      </c>
      <c r="D309" s="25">
        <v>1100</v>
      </c>
      <c r="E309" s="25">
        <f t="shared" si="18"/>
        <v>25300</v>
      </c>
      <c r="F309" s="25">
        <f t="shared" si="19"/>
        <v>2530</v>
      </c>
      <c r="G309" s="25">
        <f t="shared" si="20"/>
        <v>0</v>
      </c>
      <c r="H309" s="25" t="str">
        <f t="shared" ca="1" si="21"/>
        <v>=IF(E309&gt;30000,E309*0.1,0)</v>
      </c>
    </row>
    <row r="310" spans="1:8">
      <c r="A310" s="25" t="s">
        <v>109</v>
      </c>
      <c r="B310" s="25" t="s">
        <v>94</v>
      </c>
      <c r="C310" s="25">
        <v>75</v>
      </c>
      <c r="D310" s="25">
        <v>1000</v>
      </c>
      <c r="E310" s="25">
        <f t="shared" si="18"/>
        <v>75000</v>
      </c>
      <c r="F310" s="25">
        <f t="shared" si="19"/>
        <v>7500</v>
      </c>
      <c r="G310" s="25">
        <f t="shared" si="20"/>
        <v>7500</v>
      </c>
      <c r="H310" s="25" t="str">
        <f t="shared" ca="1" si="21"/>
        <v>=IF(E310&gt;30000,E310*0.1,0)</v>
      </c>
    </row>
    <row r="311" spans="1:8">
      <c r="A311" s="25" t="s">
        <v>90</v>
      </c>
      <c r="B311" s="25" t="s">
        <v>105</v>
      </c>
      <c r="C311" s="25">
        <v>41</v>
      </c>
      <c r="D311" s="25">
        <v>1202</v>
      </c>
      <c r="E311" s="25">
        <f t="shared" si="18"/>
        <v>49282</v>
      </c>
      <c r="F311" s="25">
        <f t="shared" si="19"/>
        <v>4928.2000000000007</v>
      </c>
      <c r="G311" s="25">
        <f t="shared" si="20"/>
        <v>4928.2000000000007</v>
      </c>
      <c r="H311" s="25" t="str">
        <f t="shared" ca="1" si="21"/>
        <v>=IF(E311&gt;30000,E311*0.1,0)</v>
      </c>
    </row>
    <row r="312" spans="1:8">
      <c r="A312" s="25" t="s">
        <v>110</v>
      </c>
      <c r="B312" s="25" t="s">
        <v>94</v>
      </c>
      <c r="C312" s="25">
        <v>99</v>
      </c>
      <c r="D312" s="25">
        <v>1005</v>
      </c>
      <c r="E312" s="25">
        <f t="shared" si="18"/>
        <v>99495</v>
      </c>
      <c r="F312" s="25">
        <f t="shared" si="19"/>
        <v>9949.5</v>
      </c>
      <c r="G312" s="25">
        <f t="shared" si="20"/>
        <v>9949.5</v>
      </c>
      <c r="H312" s="25" t="str">
        <f t="shared" ca="1" si="21"/>
        <v>=IF(E312&gt;30000,E312*0.1,0)</v>
      </c>
    </row>
    <row r="313" spans="1:8">
      <c r="A313" s="25" t="s">
        <v>96</v>
      </c>
      <c r="B313" s="25" t="s">
        <v>97</v>
      </c>
      <c r="C313" s="25">
        <v>62</v>
      </c>
      <c r="D313" s="25">
        <v>1454</v>
      </c>
      <c r="E313" s="25">
        <f t="shared" si="18"/>
        <v>90148</v>
      </c>
      <c r="F313" s="25">
        <f t="shared" si="19"/>
        <v>9014.8000000000011</v>
      </c>
      <c r="G313" s="25">
        <f t="shared" si="20"/>
        <v>9014.8000000000011</v>
      </c>
      <c r="H313" s="25" t="str">
        <f t="shared" ca="1" si="21"/>
        <v>=IF(E313&gt;30000,E313*0.1,0)</v>
      </c>
    </row>
    <row r="314" spans="1:8">
      <c r="A314" s="25" t="s">
        <v>90</v>
      </c>
      <c r="B314" s="25" t="s">
        <v>91</v>
      </c>
      <c r="C314" s="25">
        <v>63</v>
      </c>
      <c r="D314" s="25">
        <v>1016</v>
      </c>
      <c r="E314" s="25">
        <f t="shared" si="18"/>
        <v>64008</v>
      </c>
      <c r="F314" s="25">
        <f t="shared" si="19"/>
        <v>6400.8</v>
      </c>
      <c r="G314" s="25">
        <f t="shared" si="20"/>
        <v>6400.8</v>
      </c>
      <c r="H314" s="25" t="str">
        <f t="shared" ca="1" si="21"/>
        <v>=IF(E314&gt;30000,E314*0.1,0)</v>
      </c>
    </row>
    <row r="315" spans="1:8">
      <c r="A315" s="25" t="s">
        <v>109</v>
      </c>
      <c r="B315" s="25" t="s">
        <v>92</v>
      </c>
      <c r="C315" s="25">
        <v>4</v>
      </c>
      <c r="D315" s="25">
        <v>1049</v>
      </c>
      <c r="E315" s="25">
        <f t="shared" si="18"/>
        <v>4196</v>
      </c>
      <c r="F315" s="25">
        <f t="shared" si="19"/>
        <v>0</v>
      </c>
      <c r="G315" s="25">
        <f t="shared" si="20"/>
        <v>0</v>
      </c>
      <c r="H315" s="25" t="str">
        <f t="shared" ca="1" si="21"/>
        <v>=IF(E315&gt;30000,E315*0.1,0)</v>
      </c>
    </row>
    <row r="316" spans="1:8">
      <c r="A316" s="25" t="s">
        <v>90</v>
      </c>
      <c r="B316" s="25" t="s">
        <v>100</v>
      </c>
      <c r="C316" s="25">
        <v>4</v>
      </c>
      <c r="D316" s="25">
        <v>1202</v>
      </c>
      <c r="E316" s="25">
        <f t="shared" si="18"/>
        <v>4808</v>
      </c>
      <c r="F316" s="25">
        <f t="shared" si="19"/>
        <v>0</v>
      </c>
      <c r="G316" s="25">
        <f t="shared" si="20"/>
        <v>0</v>
      </c>
      <c r="H316" s="25" t="str">
        <f t="shared" ca="1" si="21"/>
        <v>=IF(E316&gt;30000,E316*0.1,0)</v>
      </c>
    </row>
    <row r="317" spans="1:8">
      <c r="A317" s="25" t="s">
        <v>104</v>
      </c>
      <c r="B317" s="25" t="s">
        <v>100</v>
      </c>
      <c r="C317" s="25">
        <v>18</v>
      </c>
      <c r="D317" s="25">
        <v>1462</v>
      </c>
      <c r="E317" s="25">
        <f t="shared" si="18"/>
        <v>26316</v>
      </c>
      <c r="F317" s="25">
        <f t="shared" si="19"/>
        <v>2631.6000000000004</v>
      </c>
      <c r="G317" s="25">
        <f t="shared" si="20"/>
        <v>0</v>
      </c>
      <c r="H317" s="25" t="str">
        <f t="shared" ca="1" si="21"/>
        <v>=IF(E317&gt;30000,E317*0.1,0)</v>
      </c>
    </row>
    <row r="318" spans="1:8">
      <c r="A318" s="25" t="s">
        <v>104</v>
      </c>
      <c r="B318" s="25" t="s">
        <v>105</v>
      </c>
      <c r="C318" s="25">
        <v>49</v>
      </c>
      <c r="D318" s="25">
        <v>1109</v>
      </c>
      <c r="E318" s="25">
        <f t="shared" si="18"/>
        <v>54341</v>
      </c>
      <c r="F318" s="25">
        <f t="shared" si="19"/>
        <v>5434.1</v>
      </c>
      <c r="G318" s="25">
        <f t="shared" si="20"/>
        <v>5434.1</v>
      </c>
      <c r="H318" s="25" t="str">
        <f t="shared" ca="1" si="21"/>
        <v>=IF(E318&gt;30000,E318*0.1,0)</v>
      </c>
    </row>
    <row r="319" spans="1:8">
      <c r="A319" s="25" t="s">
        <v>104</v>
      </c>
      <c r="B319" s="25" t="s">
        <v>100</v>
      </c>
      <c r="C319" s="25">
        <v>46</v>
      </c>
      <c r="D319" s="25">
        <v>1443</v>
      </c>
      <c r="E319" s="25">
        <f t="shared" si="18"/>
        <v>66378</v>
      </c>
      <c r="F319" s="25">
        <f t="shared" si="19"/>
        <v>6637.8</v>
      </c>
      <c r="G319" s="25">
        <f t="shared" si="20"/>
        <v>6637.8</v>
      </c>
      <c r="H319" s="25" t="str">
        <f t="shared" ca="1" si="21"/>
        <v>=IF(E319&gt;30000,E319*0.1,0)</v>
      </c>
    </row>
    <row r="320" spans="1:8">
      <c r="A320" s="25" t="s">
        <v>99</v>
      </c>
      <c r="B320" s="25" t="s">
        <v>91</v>
      </c>
      <c r="C320" s="25">
        <v>24</v>
      </c>
      <c r="D320" s="25">
        <v>1019</v>
      </c>
      <c r="E320" s="25">
        <f t="shared" si="18"/>
        <v>24456</v>
      </c>
      <c r="F320" s="25">
        <f t="shared" si="19"/>
        <v>2445.6</v>
      </c>
      <c r="G320" s="25">
        <f t="shared" si="20"/>
        <v>0</v>
      </c>
      <c r="H320" s="25" t="str">
        <f t="shared" ca="1" si="21"/>
        <v>=IF(E320&gt;30000,E320*0.1,0)</v>
      </c>
    </row>
    <row r="321" spans="1:8">
      <c r="A321" s="25" t="s">
        <v>109</v>
      </c>
      <c r="B321" s="25" t="s">
        <v>105</v>
      </c>
      <c r="C321" s="25">
        <v>35</v>
      </c>
      <c r="D321" s="25">
        <v>1144</v>
      </c>
      <c r="E321" s="25">
        <f t="shared" si="18"/>
        <v>40040</v>
      </c>
      <c r="F321" s="25">
        <f t="shared" si="19"/>
        <v>4004</v>
      </c>
      <c r="G321" s="25">
        <f t="shared" si="20"/>
        <v>4004</v>
      </c>
      <c r="H321" s="25" t="str">
        <f t="shared" ca="1" si="21"/>
        <v>=IF(E321&gt;30000,E321*0.1,0)</v>
      </c>
    </row>
    <row r="322" spans="1:8">
      <c r="A322" s="25" t="s">
        <v>96</v>
      </c>
      <c r="B322" s="25" t="s">
        <v>94</v>
      </c>
      <c r="C322" s="25">
        <v>24</v>
      </c>
      <c r="D322" s="25">
        <v>1142</v>
      </c>
      <c r="E322" s="25">
        <f t="shared" ref="E322:E385" si="22">C322*D322</f>
        <v>27408</v>
      </c>
      <c r="F322" s="25">
        <f t="shared" ref="F322:F385" si="23">IF(E322&gt;=20000,E322*10%,0)</f>
        <v>2740.8</v>
      </c>
      <c r="G322" s="25">
        <f t="shared" ref="G322:G385" si="24">IF(E322&gt;30000,E322*0.1,0)</f>
        <v>0</v>
      </c>
      <c r="H322" s="25" t="str">
        <f t="shared" ref="H322:H385" ca="1" si="25">_xlfn.FORMULATEXT(G322)</f>
        <v>=IF(E322&gt;30000,E322*0.1,0)</v>
      </c>
    </row>
    <row r="323" spans="1:8">
      <c r="A323" s="25" t="s">
        <v>109</v>
      </c>
      <c r="B323" s="25" t="s">
        <v>91</v>
      </c>
      <c r="C323" s="25">
        <v>32</v>
      </c>
      <c r="D323" s="25">
        <v>1343</v>
      </c>
      <c r="E323" s="25">
        <f t="shared" si="22"/>
        <v>42976</v>
      </c>
      <c r="F323" s="25">
        <f t="shared" si="23"/>
        <v>4297.6000000000004</v>
      </c>
      <c r="G323" s="25">
        <f t="shared" si="24"/>
        <v>4297.6000000000004</v>
      </c>
      <c r="H323" s="25" t="str">
        <f t="shared" ca="1" si="25"/>
        <v>=IF(E323&gt;30000,E323*0.1,0)</v>
      </c>
    </row>
    <row r="324" spans="1:8">
      <c r="A324" s="25" t="s">
        <v>104</v>
      </c>
      <c r="B324" s="25" t="s">
        <v>97</v>
      </c>
      <c r="C324" s="25">
        <v>39</v>
      </c>
      <c r="D324" s="25">
        <v>1110</v>
      </c>
      <c r="E324" s="25">
        <f t="shared" si="22"/>
        <v>43290</v>
      </c>
      <c r="F324" s="25">
        <f t="shared" si="23"/>
        <v>4329</v>
      </c>
      <c r="G324" s="25">
        <f t="shared" si="24"/>
        <v>4329</v>
      </c>
      <c r="H324" s="25" t="str">
        <f t="shared" ca="1" si="25"/>
        <v>=IF(E324&gt;30000,E324*0.1,0)</v>
      </c>
    </row>
    <row r="325" spans="1:8">
      <c r="A325" s="25" t="s">
        <v>109</v>
      </c>
      <c r="B325" s="25" t="s">
        <v>97</v>
      </c>
      <c r="C325" s="25">
        <v>9</v>
      </c>
      <c r="D325" s="25">
        <v>1212</v>
      </c>
      <c r="E325" s="25">
        <f t="shared" si="22"/>
        <v>10908</v>
      </c>
      <c r="F325" s="25">
        <f t="shared" si="23"/>
        <v>0</v>
      </c>
      <c r="G325" s="25">
        <f t="shared" si="24"/>
        <v>0</v>
      </c>
      <c r="H325" s="25" t="str">
        <f t="shared" ca="1" si="25"/>
        <v>=IF(E325&gt;30000,E325*0.1,0)</v>
      </c>
    </row>
    <row r="326" spans="1:8">
      <c r="A326" s="25" t="s">
        <v>96</v>
      </c>
      <c r="B326" s="25" t="s">
        <v>107</v>
      </c>
      <c r="C326" s="25">
        <v>14</v>
      </c>
      <c r="D326" s="25">
        <v>1267</v>
      </c>
      <c r="E326" s="25">
        <f t="shared" si="22"/>
        <v>17738</v>
      </c>
      <c r="F326" s="25">
        <f t="shared" si="23"/>
        <v>0</v>
      </c>
      <c r="G326" s="25">
        <f t="shared" si="24"/>
        <v>0</v>
      </c>
      <c r="H326" s="25" t="str">
        <f t="shared" ca="1" si="25"/>
        <v>=IF(E326&gt;30000,E326*0.1,0)</v>
      </c>
    </row>
    <row r="327" spans="1:8">
      <c r="A327" s="25" t="s">
        <v>90</v>
      </c>
      <c r="B327" s="25" t="s">
        <v>94</v>
      </c>
      <c r="C327" s="25">
        <v>49</v>
      </c>
      <c r="D327" s="25">
        <v>1012</v>
      </c>
      <c r="E327" s="25">
        <f t="shared" si="22"/>
        <v>49588</v>
      </c>
      <c r="F327" s="25">
        <f t="shared" si="23"/>
        <v>4958.8</v>
      </c>
      <c r="G327" s="25">
        <f t="shared" si="24"/>
        <v>4958.8</v>
      </c>
      <c r="H327" s="25" t="str">
        <f t="shared" ca="1" si="25"/>
        <v>=IF(E327&gt;30000,E327*0.1,0)</v>
      </c>
    </row>
    <row r="328" spans="1:8">
      <c r="A328" s="25" t="s">
        <v>104</v>
      </c>
      <c r="B328" s="25" t="s">
        <v>107</v>
      </c>
      <c r="C328" s="25">
        <v>9</v>
      </c>
      <c r="D328" s="25">
        <v>1427</v>
      </c>
      <c r="E328" s="25">
        <f t="shared" si="22"/>
        <v>12843</v>
      </c>
      <c r="F328" s="25">
        <f t="shared" si="23"/>
        <v>0</v>
      </c>
      <c r="G328" s="25">
        <f t="shared" si="24"/>
        <v>0</v>
      </c>
      <c r="H328" s="25" t="str">
        <f t="shared" ca="1" si="25"/>
        <v>=IF(E328&gt;30000,E328*0.1,0)</v>
      </c>
    </row>
    <row r="329" spans="1:8">
      <c r="A329" s="25" t="s">
        <v>90</v>
      </c>
      <c r="B329" s="25" t="s">
        <v>107</v>
      </c>
      <c r="C329" s="25">
        <v>72</v>
      </c>
      <c r="D329" s="25">
        <v>1312</v>
      </c>
      <c r="E329" s="25">
        <f t="shared" si="22"/>
        <v>94464</v>
      </c>
      <c r="F329" s="25">
        <f t="shared" si="23"/>
        <v>9446.4</v>
      </c>
      <c r="G329" s="25">
        <f t="shared" si="24"/>
        <v>9446.4</v>
      </c>
      <c r="H329" s="25" t="str">
        <f t="shared" ca="1" si="25"/>
        <v>=IF(E329&gt;30000,E329*0.1,0)</v>
      </c>
    </row>
    <row r="330" spans="1:8">
      <c r="A330" s="25" t="s">
        <v>90</v>
      </c>
      <c r="B330" s="25" t="s">
        <v>91</v>
      </c>
      <c r="C330" s="25">
        <v>79</v>
      </c>
      <c r="D330" s="25">
        <v>1158</v>
      </c>
      <c r="E330" s="25">
        <f t="shared" si="22"/>
        <v>91482</v>
      </c>
      <c r="F330" s="25">
        <f t="shared" si="23"/>
        <v>9148.2000000000007</v>
      </c>
      <c r="G330" s="25">
        <f t="shared" si="24"/>
        <v>9148.2000000000007</v>
      </c>
      <c r="H330" s="25" t="str">
        <f t="shared" ca="1" si="25"/>
        <v>=IF(E330&gt;30000,E330*0.1,0)</v>
      </c>
    </row>
    <row r="331" spans="1:8">
      <c r="A331" s="25" t="s">
        <v>110</v>
      </c>
      <c r="B331" s="25" t="s">
        <v>107</v>
      </c>
      <c r="C331" s="25">
        <v>22</v>
      </c>
      <c r="D331" s="25">
        <v>1497</v>
      </c>
      <c r="E331" s="25">
        <f t="shared" si="22"/>
        <v>32934</v>
      </c>
      <c r="F331" s="25">
        <f t="shared" si="23"/>
        <v>3293.4</v>
      </c>
      <c r="G331" s="25">
        <f t="shared" si="24"/>
        <v>3293.4</v>
      </c>
      <c r="H331" s="25" t="str">
        <f t="shared" ca="1" si="25"/>
        <v>=IF(E331&gt;30000,E331*0.1,0)</v>
      </c>
    </row>
    <row r="332" spans="1:8">
      <c r="A332" s="25" t="s">
        <v>90</v>
      </c>
      <c r="B332" s="25" t="s">
        <v>97</v>
      </c>
      <c r="C332" s="25">
        <v>56</v>
      </c>
      <c r="D332" s="25">
        <v>1073</v>
      </c>
      <c r="E332" s="25">
        <f t="shared" si="22"/>
        <v>60088</v>
      </c>
      <c r="F332" s="25">
        <f t="shared" si="23"/>
        <v>6008.8</v>
      </c>
      <c r="G332" s="25">
        <f t="shared" si="24"/>
        <v>6008.8</v>
      </c>
      <c r="H332" s="25" t="str">
        <f t="shared" ca="1" si="25"/>
        <v>=IF(E332&gt;30000,E332*0.1,0)</v>
      </c>
    </row>
    <row r="333" spans="1:8">
      <c r="A333" s="25" t="s">
        <v>104</v>
      </c>
      <c r="B333" s="25" t="s">
        <v>94</v>
      </c>
      <c r="C333" s="25">
        <v>93</v>
      </c>
      <c r="D333" s="25">
        <v>1267</v>
      </c>
      <c r="E333" s="25">
        <f t="shared" si="22"/>
        <v>117831</v>
      </c>
      <c r="F333" s="25">
        <f t="shared" si="23"/>
        <v>11783.1</v>
      </c>
      <c r="G333" s="25">
        <f t="shared" si="24"/>
        <v>11783.1</v>
      </c>
      <c r="H333" s="25" t="str">
        <f t="shared" ca="1" si="25"/>
        <v>=IF(E333&gt;30000,E333*0.1,0)</v>
      </c>
    </row>
    <row r="334" spans="1:8">
      <c r="A334" s="25" t="s">
        <v>104</v>
      </c>
      <c r="B334" s="25" t="s">
        <v>92</v>
      </c>
      <c r="C334" s="25">
        <v>26</v>
      </c>
      <c r="D334" s="25">
        <v>1164</v>
      </c>
      <c r="E334" s="25">
        <f t="shared" si="22"/>
        <v>30264</v>
      </c>
      <c r="F334" s="25">
        <f t="shared" si="23"/>
        <v>3026.4</v>
      </c>
      <c r="G334" s="25">
        <f t="shared" si="24"/>
        <v>3026.4</v>
      </c>
      <c r="H334" s="25" t="str">
        <f t="shared" ca="1" si="25"/>
        <v>=IF(E334&gt;30000,E334*0.1,0)</v>
      </c>
    </row>
    <row r="335" spans="1:8">
      <c r="A335" s="25" t="s">
        <v>90</v>
      </c>
      <c r="B335" s="25" t="s">
        <v>91</v>
      </c>
      <c r="C335" s="25">
        <v>67</v>
      </c>
      <c r="D335" s="25">
        <v>1329</v>
      </c>
      <c r="E335" s="25">
        <f t="shared" si="22"/>
        <v>89043</v>
      </c>
      <c r="F335" s="25">
        <f t="shared" si="23"/>
        <v>8904.3000000000011</v>
      </c>
      <c r="G335" s="25">
        <f t="shared" si="24"/>
        <v>8904.3000000000011</v>
      </c>
      <c r="H335" s="25" t="str">
        <f t="shared" ca="1" si="25"/>
        <v>=IF(E335&gt;30000,E335*0.1,0)</v>
      </c>
    </row>
    <row r="336" spans="1:8">
      <c r="A336" s="25" t="s">
        <v>104</v>
      </c>
      <c r="B336" s="25" t="s">
        <v>92</v>
      </c>
      <c r="C336" s="25">
        <v>98</v>
      </c>
      <c r="D336" s="25">
        <v>1010</v>
      </c>
      <c r="E336" s="25">
        <f t="shared" si="22"/>
        <v>98980</v>
      </c>
      <c r="F336" s="25">
        <f t="shared" si="23"/>
        <v>9898</v>
      </c>
      <c r="G336" s="25">
        <f t="shared" si="24"/>
        <v>9898</v>
      </c>
      <c r="H336" s="25" t="str">
        <f t="shared" ca="1" si="25"/>
        <v>=IF(E336&gt;30000,E336*0.1,0)</v>
      </c>
    </row>
    <row r="337" spans="1:8">
      <c r="A337" s="25" t="s">
        <v>104</v>
      </c>
      <c r="B337" s="25" t="s">
        <v>100</v>
      </c>
      <c r="C337" s="25">
        <v>59</v>
      </c>
      <c r="D337" s="25">
        <v>1474</v>
      </c>
      <c r="E337" s="25">
        <f t="shared" si="22"/>
        <v>86966</v>
      </c>
      <c r="F337" s="25">
        <f t="shared" si="23"/>
        <v>8696.6</v>
      </c>
      <c r="G337" s="25">
        <f t="shared" si="24"/>
        <v>8696.6</v>
      </c>
      <c r="H337" s="25" t="str">
        <f t="shared" ca="1" si="25"/>
        <v>=IF(E337&gt;30000,E337*0.1,0)</v>
      </c>
    </row>
    <row r="338" spans="1:8">
      <c r="A338" s="25" t="s">
        <v>90</v>
      </c>
      <c r="B338" s="25" t="s">
        <v>91</v>
      </c>
      <c r="C338" s="25">
        <v>5</v>
      </c>
      <c r="D338" s="25">
        <v>1231</v>
      </c>
      <c r="E338" s="25">
        <f t="shared" si="22"/>
        <v>6155</v>
      </c>
      <c r="F338" s="25">
        <f t="shared" si="23"/>
        <v>0</v>
      </c>
      <c r="G338" s="25">
        <f t="shared" si="24"/>
        <v>0</v>
      </c>
      <c r="H338" s="25" t="str">
        <f t="shared" ca="1" si="25"/>
        <v>=IF(E338&gt;30000,E338*0.1,0)</v>
      </c>
    </row>
    <row r="339" spans="1:8">
      <c r="A339" s="25" t="s">
        <v>110</v>
      </c>
      <c r="B339" s="25" t="s">
        <v>94</v>
      </c>
      <c r="C339" s="25">
        <v>61</v>
      </c>
      <c r="D339" s="25">
        <v>1457</v>
      </c>
      <c r="E339" s="25">
        <f t="shared" si="22"/>
        <v>88877</v>
      </c>
      <c r="F339" s="25">
        <f t="shared" si="23"/>
        <v>8887.7000000000007</v>
      </c>
      <c r="G339" s="25">
        <f t="shared" si="24"/>
        <v>8887.7000000000007</v>
      </c>
      <c r="H339" s="25" t="str">
        <f t="shared" ca="1" si="25"/>
        <v>=IF(E339&gt;30000,E339*0.1,0)</v>
      </c>
    </row>
    <row r="340" spans="1:8">
      <c r="A340" s="25" t="s">
        <v>109</v>
      </c>
      <c r="B340" s="25" t="s">
        <v>92</v>
      </c>
      <c r="C340" s="25">
        <v>84</v>
      </c>
      <c r="D340" s="25">
        <v>1247</v>
      </c>
      <c r="E340" s="25">
        <f t="shared" si="22"/>
        <v>104748</v>
      </c>
      <c r="F340" s="25">
        <f t="shared" si="23"/>
        <v>10474.800000000001</v>
      </c>
      <c r="G340" s="25">
        <f t="shared" si="24"/>
        <v>10474.800000000001</v>
      </c>
      <c r="H340" s="25" t="str">
        <f t="shared" ca="1" si="25"/>
        <v>=IF(E340&gt;30000,E340*0.1,0)</v>
      </c>
    </row>
    <row r="341" spans="1:8">
      <c r="A341" s="25" t="s">
        <v>99</v>
      </c>
      <c r="B341" s="25" t="s">
        <v>91</v>
      </c>
      <c r="C341" s="25">
        <v>88</v>
      </c>
      <c r="D341" s="25">
        <v>1011</v>
      </c>
      <c r="E341" s="25">
        <f t="shared" si="22"/>
        <v>88968</v>
      </c>
      <c r="F341" s="25">
        <f t="shared" si="23"/>
        <v>8896.8000000000011</v>
      </c>
      <c r="G341" s="25">
        <f t="shared" si="24"/>
        <v>8896.8000000000011</v>
      </c>
      <c r="H341" s="25" t="str">
        <f t="shared" ca="1" si="25"/>
        <v>=IF(E341&gt;30000,E341*0.1,0)</v>
      </c>
    </row>
    <row r="342" spans="1:8">
      <c r="A342" s="25" t="s">
        <v>90</v>
      </c>
      <c r="B342" s="25" t="s">
        <v>97</v>
      </c>
      <c r="C342" s="25">
        <v>67</v>
      </c>
      <c r="D342" s="25">
        <v>1350</v>
      </c>
      <c r="E342" s="25">
        <f t="shared" si="22"/>
        <v>90450</v>
      </c>
      <c r="F342" s="25">
        <f t="shared" si="23"/>
        <v>9045</v>
      </c>
      <c r="G342" s="25">
        <f t="shared" si="24"/>
        <v>9045</v>
      </c>
      <c r="H342" s="25" t="str">
        <f t="shared" ca="1" si="25"/>
        <v>=IF(E342&gt;30000,E342*0.1,0)</v>
      </c>
    </row>
    <row r="343" spans="1:8">
      <c r="A343" s="25" t="s">
        <v>96</v>
      </c>
      <c r="B343" s="25" t="s">
        <v>107</v>
      </c>
      <c r="C343" s="25">
        <v>55</v>
      </c>
      <c r="D343" s="25">
        <v>1305</v>
      </c>
      <c r="E343" s="25">
        <f t="shared" si="22"/>
        <v>71775</v>
      </c>
      <c r="F343" s="25">
        <f t="shared" si="23"/>
        <v>7177.5</v>
      </c>
      <c r="G343" s="25">
        <f t="shared" si="24"/>
        <v>7177.5</v>
      </c>
      <c r="H343" s="25" t="str">
        <f t="shared" ca="1" si="25"/>
        <v>=IF(E343&gt;30000,E343*0.1,0)</v>
      </c>
    </row>
    <row r="344" spans="1:8">
      <c r="A344" s="25" t="s">
        <v>110</v>
      </c>
      <c r="B344" s="25" t="s">
        <v>105</v>
      </c>
      <c r="C344" s="25">
        <v>39</v>
      </c>
      <c r="D344" s="25">
        <v>1387</v>
      </c>
      <c r="E344" s="25">
        <f t="shared" si="22"/>
        <v>54093</v>
      </c>
      <c r="F344" s="25">
        <f t="shared" si="23"/>
        <v>5409.3</v>
      </c>
      <c r="G344" s="25">
        <f t="shared" si="24"/>
        <v>5409.3</v>
      </c>
      <c r="H344" s="25" t="str">
        <f t="shared" ca="1" si="25"/>
        <v>=IF(E344&gt;30000,E344*0.1,0)</v>
      </c>
    </row>
    <row r="345" spans="1:8">
      <c r="A345" s="25" t="s">
        <v>99</v>
      </c>
      <c r="B345" s="25" t="s">
        <v>105</v>
      </c>
      <c r="C345" s="25">
        <v>97</v>
      </c>
      <c r="D345" s="25">
        <v>1009</v>
      </c>
      <c r="E345" s="25">
        <f t="shared" si="22"/>
        <v>97873</v>
      </c>
      <c r="F345" s="25">
        <f t="shared" si="23"/>
        <v>9787.3000000000011</v>
      </c>
      <c r="G345" s="25">
        <f t="shared" si="24"/>
        <v>9787.3000000000011</v>
      </c>
      <c r="H345" s="25" t="str">
        <f t="shared" ca="1" si="25"/>
        <v>=IF(E345&gt;30000,E345*0.1,0)</v>
      </c>
    </row>
    <row r="346" spans="1:8">
      <c r="A346" s="25" t="s">
        <v>104</v>
      </c>
      <c r="B346" s="25" t="s">
        <v>94</v>
      </c>
      <c r="C346" s="25">
        <v>16</v>
      </c>
      <c r="D346" s="25">
        <v>1127</v>
      </c>
      <c r="E346" s="25">
        <f t="shared" si="22"/>
        <v>18032</v>
      </c>
      <c r="F346" s="25">
        <f t="shared" si="23"/>
        <v>0</v>
      </c>
      <c r="G346" s="25">
        <f t="shared" si="24"/>
        <v>0</v>
      </c>
      <c r="H346" s="25" t="str">
        <f t="shared" ca="1" si="25"/>
        <v>=IF(E346&gt;30000,E346*0.1,0)</v>
      </c>
    </row>
    <row r="347" spans="1:8">
      <c r="A347" s="25" t="s">
        <v>109</v>
      </c>
      <c r="B347" s="25" t="s">
        <v>105</v>
      </c>
      <c r="C347" s="25">
        <v>52</v>
      </c>
      <c r="D347" s="25">
        <v>1491</v>
      </c>
      <c r="E347" s="25">
        <f t="shared" si="22"/>
        <v>77532</v>
      </c>
      <c r="F347" s="25">
        <f t="shared" si="23"/>
        <v>7753.2000000000007</v>
      </c>
      <c r="G347" s="25">
        <f t="shared" si="24"/>
        <v>7753.2000000000007</v>
      </c>
      <c r="H347" s="25" t="str">
        <f t="shared" ca="1" si="25"/>
        <v>=IF(E347&gt;30000,E347*0.1,0)</v>
      </c>
    </row>
    <row r="348" spans="1:8">
      <c r="A348" s="25" t="s">
        <v>90</v>
      </c>
      <c r="B348" s="25" t="s">
        <v>92</v>
      </c>
      <c r="C348" s="25">
        <v>60</v>
      </c>
      <c r="D348" s="25">
        <v>1127</v>
      </c>
      <c r="E348" s="25">
        <f t="shared" si="22"/>
        <v>67620</v>
      </c>
      <c r="F348" s="25">
        <f t="shared" si="23"/>
        <v>6762</v>
      </c>
      <c r="G348" s="25">
        <f t="shared" si="24"/>
        <v>6762</v>
      </c>
      <c r="H348" s="25" t="str">
        <f t="shared" ca="1" si="25"/>
        <v>=IF(E348&gt;30000,E348*0.1,0)</v>
      </c>
    </row>
    <row r="349" spans="1:8">
      <c r="A349" s="25" t="s">
        <v>99</v>
      </c>
      <c r="B349" s="25" t="s">
        <v>105</v>
      </c>
      <c r="C349" s="25">
        <v>9</v>
      </c>
      <c r="D349" s="25">
        <v>1457</v>
      </c>
      <c r="E349" s="25">
        <f t="shared" si="22"/>
        <v>13113</v>
      </c>
      <c r="F349" s="25">
        <f t="shared" si="23"/>
        <v>0</v>
      </c>
      <c r="G349" s="25">
        <f t="shared" si="24"/>
        <v>0</v>
      </c>
      <c r="H349" s="25" t="str">
        <f t="shared" ca="1" si="25"/>
        <v>=IF(E349&gt;30000,E349*0.1,0)</v>
      </c>
    </row>
    <row r="350" spans="1:8">
      <c r="A350" s="25" t="s">
        <v>90</v>
      </c>
      <c r="B350" s="25" t="s">
        <v>97</v>
      </c>
      <c r="C350" s="25">
        <v>100</v>
      </c>
      <c r="D350" s="25">
        <v>1092</v>
      </c>
      <c r="E350" s="25">
        <f t="shared" si="22"/>
        <v>109200</v>
      </c>
      <c r="F350" s="25">
        <f t="shared" si="23"/>
        <v>10920</v>
      </c>
      <c r="G350" s="25">
        <f t="shared" si="24"/>
        <v>10920</v>
      </c>
      <c r="H350" s="25" t="str">
        <f t="shared" ca="1" si="25"/>
        <v>=IF(E350&gt;30000,E350*0.1,0)</v>
      </c>
    </row>
    <row r="351" spans="1:8">
      <c r="A351" s="25" t="s">
        <v>110</v>
      </c>
      <c r="B351" s="25" t="s">
        <v>107</v>
      </c>
      <c r="C351" s="25">
        <v>18</v>
      </c>
      <c r="D351" s="25">
        <v>1343</v>
      </c>
      <c r="E351" s="25">
        <f t="shared" si="22"/>
        <v>24174</v>
      </c>
      <c r="F351" s="25">
        <f t="shared" si="23"/>
        <v>2417.4</v>
      </c>
      <c r="G351" s="25">
        <f t="shared" si="24"/>
        <v>0</v>
      </c>
      <c r="H351" s="25" t="str">
        <f t="shared" ca="1" si="25"/>
        <v>=IF(E351&gt;30000,E351*0.1,0)</v>
      </c>
    </row>
    <row r="352" spans="1:8">
      <c r="A352" s="25" t="s">
        <v>110</v>
      </c>
      <c r="B352" s="25" t="s">
        <v>100</v>
      </c>
      <c r="C352" s="25">
        <v>16</v>
      </c>
      <c r="D352" s="25">
        <v>1146</v>
      </c>
      <c r="E352" s="25">
        <f t="shared" si="22"/>
        <v>18336</v>
      </c>
      <c r="F352" s="25">
        <f t="shared" si="23"/>
        <v>0</v>
      </c>
      <c r="G352" s="25">
        <f t="shared" si="24"/>
        <v>0</v>
      </c>
      <c r="H352" s="25" t="str">
        <f t="shared" ca="1" si="25"/>
        <v>=IF(E352&gt;30000,E352*0.1,0)</v>
      </c>
    </row>
    <row r="353" spans="1:8">
      <c r="A353" s="25" t="s">
        <v>109</v>
      </c>
      <c r="B353" s="25" t="s">
        <v>100</v>
      </c>
      <c r="C353" s="25">
        <v>69</v>
      </c>
      <c r="D353" s="25">
        <v>1473</v>
      </c>
      <c r="E353" s="25">
        <f t="shared" si="22"/>
        <v>101637</v>
      </c>
      <c r="F353" s="25">
        <f t="shared" si="23"/>
        <v>10163.700000000001</v>
      </c>
      <c r="G353" s="25">
        <f t="shared" si="24"/>
        <v>10163.700000000001</v>
      </c>
      <c r="H353" s="25" t="str">
        <f t="shared" ca="1" si="25"/>
        <v>=IF(E353&gt;30000,E353*0.1,0)</v>
      </c>
    </row>
    <row r="354" spans="1:8">
      <c r="A354" s="25" t="s">
        <v>104</v>
      </c>
      <c r="B354" s="25" t="s">
        <v>107</v>
      </c>
      <c r="C354" s="25">
        <v>36</v>
      </c>
      <c r="D354" s="25">
        <v>1270</v>
      </c>
      <c r="E354" s="25">
        <f t="shared" si="22"/>
        <v>45720</v>
      </c>
      <c r="F354" s="25">
        <f t="shared" si="23"/>
        <v>4572</v>
      </c>
      <c r="G354" s="25">
        <f t="shared" si="24"/>
        <v>4572</v>
      </c>
      <c r="H354" s="25" t="str">
        <f t="shared" ca="1" si="25"/>
        <v>=IF(E354&gt;30000,E354*0.1,0)</v>
      </c>
    </row>
    <row r="355" spans="1:8">
      <c r="A355" s="25" t="s">
        <v>99</v>
      </c>
      <c r="B355" s="25" t="s">
        <v>97</v>
      </c>
      <c r="C355" s="25">
        <v>59</v>
      </c>
      <c r="D355" s="25">
        <v>1221</v>
      </c>
      <c r="E355" s="25">
        <f t="shared" si="22"/>
        <v>72039</v>
      </c>
      <c r="F355" s="25">
        <f t="shared" si="23"/>
        <v>7203.9000000000005</v>
      </c>
      <c r="G355" s="25">
        <f t="shared" si="24"/>
        <v>7203.9000000000005</v>
      </c>
      <c r="H355" s="25" t="str">
        <f t="shared" ca="1" si="25"/>
        <v>=IF(E355&gt;30000,E355*0.1,0)</v>
      </c>
    </row>
    <row r="356" spans="1:8">
      <c r="A356" s="25" t="s">
        <v>104</v>
      </c>
      <c r="B356" s="25" t="s">
        <v>91</v>
      </c>
      <c r="C356" s="25">
        <v>93</v>
      </c>
      <c r="D356" s="25">
        <v>1153</v>
      </c>
      <c r="E356" s="25">
        <f t="shared" si="22"/>
        <v>107229</v>
      </c>
      <c r="F356" s="25">
        <f t="shared" si="23"/>
        <v>10722.900000000001</v>
      </c>
      <c r="G356" s="25">
        <f t="shared" si="24"/>
        <v>10722.900000000001</v>
      </c>
      <c r="H356" s="25" t="str">
        <f t="shared" ca="1" si="25"/>
        <v>=IF(E356&gt;30000,E356*0.1,0)</v>
      </c>
    </row>
    <row r="357" spans="1:8">
      <c r="A357" s="25" t="s">
        <v>109</v>
      </c>
      <c r="B357" s="25" t="s">
        <v>100</v>
      </c>
      <c r="C357" s="25">
        <v>61</v>
      </c>
      <c r="D357" s="25">
        <v>1139</v>
      </c>
      <c r="E357" s="25">
        <f t="shared" si="22"/>
        <v>69479</v>
      </c>
      <c r="F357" s="25">
        <f t="shared" si="23"/>
        <v>6947.9000000000005</v>
      </c>
      <c r="G357" s="25">
        <f t="shared" si="24"/>
        <v>6947.9000000000005</v>
      </c>
      <c r="H357" s="25" t="str">
        <f t="shared" ca="1" si="25"/>
        <v>=IF(E357&gt;30000,E357*0.1,0)</v>
      </c>
    </row>
    <row r="358" spans="1:8">
      <c r="A358" s="25" t="s">
        <v>110</v>
      </c>
      <c r="B358" s="25" t="s">
        <v>91</v>
      </c>
      <c r="C358" s="25">
        <v>82</v>
      </c>
      <c r="D358" s="25">
        <v>1082</v>
      </c>
      <c r="E358" s="25">
        <f t="shared" si="22"/>
        <v>88724</v>
      </c>
      <c r="F358" s="25">
        <f t="shared" si="23"/>
        <v>8872.4</v>
      </c>
      <c r="G358" s="25">
        <f t="shared" si="24"/>
        <v>8872.4</v>
      </c>
      <c r="H358" s="25" t="str">
        <f t="shared" ca="1" si="25"/>
        <v>=IF(E358&gt;30000,E358*0.1,0)</v>
      </c>
    </row>
    <row r="359" spans="1:8">
      <c r="A359" s="25" t="s">
        <v>99</v>
      </c>
      <c r="B359" s="25" t="s">
        <v>92</v>
      </c>
      <c r="C359" s="25">
        <v>53</v>
      </c>
      <c r="D359" s="25">
        <v>1275</v>
      </c>
      <c r="E359" s="25">
        <f t="shared" si="22"/>
        <v>67575</v>
      </c>
      <c r="F359" s="25">
        <f t="shared" si="23"/>
        <v>6757.5</v>
      </c>
      <c r="G359" s="25">
        <f t="shared" si="24"/>
        <v>6757.5</v>
      </c>
      <c r="H359" s="25" t="str">
        <f t="shared" ca="1" si="25"/>
        <v>=IF(E359&gt;30000,E359*0.1,0)</v>
      </c>
    </row>
    <row r="360" spans="1:8">
      <c r="A360" s="25" t="s">
        <v>110</v>
      </c>
      <c r="B360" s="25" t="s">
        <v>107</v>
      </c>
      <c r="C360" s="25">
        <v>30</v>
      </c>
      <c r="D360" s="25">
        <v>1089</v>
      </c>
      <c r="E360" s="25">
        <f t="shared" si="22"/>
        <v>32670</v>
      </c>
      <c r="F360" s="25">
        <f t="shared" si="23"/>
        <v>3267</v>
      </c>
      <c r="G360" s="25">
        <f t="shared" si="24"/>
        <v>3267</v>
      </c>
      <c r="H360" s="25" t="str">
        <f t="shared" ca="1" si="25"/>
        <v>=IF(E360&gt;30000,E360*0.1,0)</v>
      </c>
    </row>
    <row r="361" spans="1:8">
      <c r="A361" s="25" t="s">
        <v>96</v>
      </c>
      <c r="B361" s="25" t="s">
        <v>105</v>
      </c>
      <c r="C361" s="25">
        <v>10</v>
      </c>
      <c r="D361" s="25">
        <v>1076</v>
      </c>
      <c r="E361" s="25">
        <f t="shared" si="22"/>
        <v>10760</v>
      </c>
      <c r="F361" s="25">
        <f t="shared" si="23"/>
        <v>0</v>
      </c>
      <c r="G361" s="25">
        <f t="shared" si="24"/>
        <v>0</v>
      </c>
      <c r="H361" s="25" t="str">
        <f t="shared" ca="1" si="25"/>
        <v>=IF(E361&gt;30000,E361*0.1,0)</v>
      </c>
    </row>
    <row r="362" spans="1:8">
      <c r="A362" s="25" t="s">
        <v>96</v>
      </c>
      <c r="B362" s="25" t="s">
        <v>100</v>
      </c>
      <c r="C362" s="25">
        <v>95</v>
      </c>
      <c r="D362" s="25">
        <v>1184</v>
      </c>
      <c r="E362" s="25">
        <f t="shared" si="22"/>
        <v>112480</v>
      </c>
      <c r="F362" s="25">
        <f t="shared" si="23"/>
        <v>11248</v>
      </c>
      <c r="G362" s="25">
        <f t="shared" si="24"/>
        <v>11248</v>
      </c>
      <c r="H362" s="25" t="str">
        <f t="shared" ca="1" si="25"/>
        <v>=IF(E362&gt;30000,E362*0.1,0)</v>
      </c>
    </row>
    <row r="363" spans="1:8">
      <c r="A363" s="25" t="s">
        <v>90</v>
      </c>
      <c r="B363" s="25" t="s">
        <v>105</v>
      </c>
      <c r="C363" s="25">
        <v>27</v>
      </c>
      <c r="D363" s="25">
        <v>1156</v>
      </c>
      <c r="E363" s="25">
        <f t="shared" si="22"/>
        <v>31212</v>
      </c>
      <c r="F363" s="25">
        <f t="shared" si="23"/>
        <v>3121.2000000000003</v>
      </c>
      <c r="G363" s="25">
        <f t="shared" si="24"/>
        <v>3121.2000000000003</v>
      </c>
      <c r="H363" s="25" t="str">
        <f t="shared" ca="1" si="25"/>
        <v>=IF(E363&gt;30000,E363*0.1,0)</v>
      </c>
    </row>
    <row r="364" spans="1:8">
      <c r="A364" s="25" t="s">
        <v>99</v>
      </c>
      <c r="B364" s="25" t="s">
        <v>105</v>
      </c>
      <c r="C364" s="25">
        <v>73</v>
      </c>
      <c r="D364" s="25">
        <v>1266</v>
      </c>
      <c r="E364" s="25">
        <f t="shared" si="22"/>
        <v>92418</v>
      </c>
      <c r="F364" s="25">
        <f t="shared" si="23"/>
        <v>9241.8000000000011</v>
      </c>
      <c r="G364" s="25">
        <f t="shared" si="24"/>
        <v>9241.8000000000011</v>
      </c>
      <c r="H364" s="25" t="str">
        <f t="shared" ca="1" si="25"/>
        <v>=IF(E364&gt;30000,E364*0.1,0)</v>
      </c>
    </row>
    <row r="365" spans="1:8">
      <c r="A365" s="25" t="s">
        <v>109</v>
      </c>
      <c r="B365" s="25" t="s">
        <v>92</v>
      </c>
      <c r="C365" s="25">
        <v>81</v>
      </c>
      <c r="D365" s="25">
        <v>1310</v>
      </c>
      <c r="E365" s="25">
        <f t="shared" si="22"/>
        <v>106110</v>
      </c>
      <c r="F365" s="25">
        <f t="shared" si="23"/>
        <v>10611</v>
      </c>
      <c r="G365" s="25">
        <f t="shared" si="24"/>
        <v>10611</v>
      </c>
      <c r="H365" s="25" t="str">
        <f t="shared" ca="1" si="25"/>
        <v>=IF(E365&gt;30000,E365*0.1,0)</v>
      </c>
    </row>
    <row r="366" spans="1:8">
      <c r="A366" s="25" t="s">
        <v>109</v>
      </c>
      <c r="B366" s="25" t="s">
        <v>100</v>
      </c>
      <c r="C366" s="25">
        <v>65</v>
      </c>
      <c r="D366" s="25">
        <v>1496</v>
      </c>
      <c r="E366" s="25">
        <f t="shared" si="22"/>
        <v>97240</v>
      </c>
      <c r="F366" s="25">
        <f t="shared" si="23"/>
        <v>9724</v>
      </c>
      <c r="G366" s="25">
        <f t="shared" si="24"/>
        <v>9724</v>
      </c>
      <c r="H366" s="25" t="str">
        <f t="shared" ca="1" si="25"/>
        <v>=IF(E366&gt;30000,E366*0.1,0)</v>
      </c>
    </row>
    <row r="367" spans="1:8">
      <c r="A367" s="25" t="s">
        <v>104</v>
      </c>
      <c r="B367" s="25" t="s">
        <v>107</v>
      </c>
      <c r="C367" s="25">
        <v>15</v>
      </c>
      <c r="D367" s="25">
        <v>1456</v>
      </c>
      <c r="E367" s="25">
        <f t="shared" si="22"/>
        <v>21840</v>
      </c>
      <c r="F367" s="25">
        <f t="shared" si="23"/>
        <v>2184</v>
      </c>
      <c r="G367" s="25">
        <f t="shared" si="24"/>
        <v>0</v>
      </c>
      <c r="H367" s="25" t="str">
        <f t="shared" ca="1" si="25"/>
        <v>=IF(E367&gt;30000,E367*0.1,0)</v>
      </c>
    </row>
    <row r="368" spans="1:8">
      <c r="A368" s="25" t="s">
        <v>96</v>
      </c>
      <c r="B368" s="25" t="s">
        <v>105</v>
      </c>
      <c r="C368" s="25">
        <v>41</v>
      </c>
      <c r="D368" s="25">
        <v>1309</v>
      </c>
      <c r="E368" s="25">
        <f t="shared" si="22"/>
        <v>53669</v>
      </c>
      <c r="F368" s="25">
        <f t="shared" si="23"/>
        <v>5366.9000000000005</v>
      </c>
      <c r="G368" s="25">
        <f t="shared" si="24"/>
        <v>5366.9000000000005</v>
      </c>
      <c r="H368" s="25" t="str">
        <f t="shared" ca="1" si="25"/>
        <v>=IF(E368&gt;30000,E368*0.1,0)</v>
      </c>
    </row>
    <row r="369" spans="1:8">
      <c r="A369" s="25" t="s">
        <v>90</v>
      </c>
      <c r="B369" s="25" t="s">
        <v>105</v>
      </c>
      <c r="C369" s="25">
        <v>15</v>
      </c>
      <c r="D369" s="25">
        <v>1287</v>
      </c>
      <c r="E369" s="25">
        <f t="shared" si="22"/>
        <v>19305</v>
      </c>
      <c r="F369" s="25">
        <f t="shared" si="23"/>
        <v>0</v>
      </c>
      <c r="G369" s="25">
        <f t="shared" si="24"/>
        <v>0</v>
      </c>
      <c r="H369" s="25" t="str">
        <f t="shared" ca="1" si="25"/>
        <v>=IF(E369&gt;30000,E369*0.1,0)</v>
      </c>
    </row>
    <row r="370" spans="1:8">
      <c r="A370" s="25" t="s">
        <v>110</v>
      </c>
      <c r="B370" s="25" t="s">
        <v>91</v>
      </c>
      <c r="C370" s="25">
        <v>10</v>
      </c>
      <c r="D370" s="25">
        <v>1208</v>
      </c>
      <c r="E370" s="25">
        <f t="shared" si="22"/>
        <v>12080</v>
      </c>
      <c r="F370" s="25">
        <f t="shared" si="23"/>
        <v>0</v>
      </c>
      <c r="G370" s="25">
        <f t="shared" si="24"/>
        <v>0</v>
      </c>
      <c r="H370" s="25" t="str">
        <f t="shared" ca="1" si="25"/>
        <v>=IF(E370&gt;30000,E370*0.1,0)</v>
      </c>
    </row>
    <row r="371" spans="1:8">
      <c r="A371" s="25" t="s">
        <v>110</v>
      </c>
      <c r="B371" s="25" t="s">
        <v>100</v>
      </c>
      <c r="C371" s="25">
        <v>3</v>
      </c>
      <c r="D371" s="25">
        <v>1300</v>
      </c>
      <c r="E371" s="25">
        <f t="shared" si="22"/>
        <v>3900</v>
      </c>
      <c r="F371" s="25">
        <f t="shared" si="23"/>
        <v>0</v>
      </c>
      <c r="G371" s="25">
        <f t="shared" si="24"/>
        <v>0</v>
      </c>
      <c r="H371" s="25" t="str">
        <f t="shared" ca="1" si="25"/>
        <v>=IF(E371&gt;30000,E371*0.1,0)</v>
      </c>
    </row>
    <row r="372" spans="1:8">
      <c r="A372" s="25" t="s">
        <v>104</v>
      </c>
      <c r="B372" s="25" t="s">
        <v>105</v>
      </c>
      <c r="C372" s="25">
        <v>27</v>
      </c>
      <c r="D372" s="25">
        <v>1129</v>
      </c>
      <c r="E372" s="25">
        <f t="shared" si="22"/>
        <v>30483</v>
      </c>
      <c r="F372" s="25">
        <f t="shared" si="23"/>
        <v>3048.3</v>
      </c>
      <c r="G372" s="25">
        <f t="shared" si="24"/>
        <v>3048.3</v>
      </c>
      <c r="H372" s="25" t="str">
        <f t="shared" ca="1" si="25"/>
        <v>=IF(E372&gt;30000,E372*0.1,0)</v>
      </c>
    </row>
    <row r="373" spans="1:8">
      <c r="A373" s="25" t="s">
        <v>104</v>
      </c>
      <c r="B373" s="25" t="s">
        <v>100</v>
      </c>
      <c r="C373" s="25">
        <v>61</v>
      </c>
      <c r="D373" s="25">
        <v>1251</v>
      </c>
      <c r="E373" s="25">
        <f t="shared" si="22"/>
        <v>76311</v>
      </c>
      <c r="F373" s="25">
        <f t="shared" si="23"/>
        <v>7631.1</v>
      </c>
      <c r="G373" s="25">
        <f t="shared" si="24"/>
        <v>7631.1</v>
      </c>
      <c r="H373" s="25" t="str">
        <f t="shared" ca="1" si="25"/>
        <v>=IF(E373&gt;30000,E373*0.1,0)</v>
      </c>
    </row>
    <row r="374" spans="1:8">
      <c r="A374" s="25" t="s">
        <v>109</v>
      </c>
      <c r="B374" s="25" t="s">
        <v>107</v>
      </c>
      <c r="C374" s="25">
        <v>90</v>
      </c>
      <c r="D374" s="25">
        <v>1254</v>
      </c>
      <c r="E374" s="25">
        <f t="shared" si="22"/>
        <v>112860</v>
      </c>
      <c r="F374" s="25">
        <f t="shared" si="23"/>
        <v>11286</v>
      </c>
      <c r="G374" s="25">
        <f t="shared" si="24"/>
        <v>11286</v>
      </c>
      <c r="H374" s="25" t="str">
        <f t="shared" ca="1" si="25"/>
        <v>=IF(E374&gt;30000,E374*0.1,0)</v>
      </c>
    </row>
    <row r="375" spans="1:8">
      <c r="A375" s="25" t="s">
        <v>104</v>
      </c>
      <c r="B375" s="25" t="s">
        <v>92</v>
      </c>
      <c r="C375" s="25">
        <v>56</v>
      </c>
      <c r="D375" s="25">
        <v>1427</v>
      </c>
      <c r="E375" s="25">
        <f t="shared" si="22"/>
        <v>79912</v>
      </c>
      <c r="F375" s="25">
        <f t="shared" si="23"/>
        <v>7991.2000000000007</v>
      </c>
      <c r="G375" s="25">
        <f t="shared" si="24"/>
        <v>7991.2000000000007</v>
      </c>
      <c r="H375" s="25" t="str">
        <f t="shared" ca="1" si="25"/>
        <v>=IF(E375&gt;30000,E375*0.1,0)</v>
      </c>
    </row>
    <row r="376" spans="1:8">
      <c r="A376" s="25" t="s">
        <v>96</v>
      </c>
      <c r="B376" s="25" t="s">
        <v>92</v>
      </c>
      <c r="C376" s="25">
        <v>100</v>
      </c>
      <c r="D376" s="25">
        <v>1385</v>
      </c>
      <c r="E376" s="25">
        <f t="shared" si="22"/>
        <v>138500</v>
      </c>
      <c r="F376" s="25">
        <f t="shared" si="23"/>
        <v>13850</v>
      </c>
      <c r="G376" s="25">
        <f t="shared" si="24"/>
        <v>13850</v>
      </c>
      <c r="H376" s="25" t="str">
        <f t="shared" ca="1" si="25"/>
        <v>=IF(E376&gt;30000,E376*0.1,0)</v>
      </c>
    </row>
    <row r="377" spans="1:8">
      <c r="A377" s="25" t="s">
        <v>104</v>
      </c>
      <c r="B377" s="25" t="s">
        <v>107</v>
      </c>
      <c r="C377" s="25">
        <v>23</v>
      </c>
      <c r="D377" s="25">
        <v>1235</v>
      </c>
      <c r="E377" s="25">
        <f t="shared" si="22"/>
        <v>28405</v>
      </c>
      <c r="F377" s="25">
        <f t="shared" si="23"/>
        <v>2840.5</v>
      </c>
      <c r="G377" s="25">
        <f t="shared" si="24"/>
        <v>0</v>
      </c>
      <c r="H377" s="25" t="str">
        <f t="shared" ca="1" si="25"/>
        <v>=IF(E377&gt;30000,E377*0.1,0)</v>
      </c>
    </row>
    <row r="378" spans="1:8">
      <c r="A378" s="25" t="s">
        <v>109</v>
      </c>
      <c r="B378" s="25" t="s">
        <v>92</v>
      </c>
      <c r="C378" s="25">
        <v>15</v>
      </c>
      <c r="D378" s="25">
        <v>1100</v>
      </c>
      <c r="E378" s="25">
        <f t="shared" si="22"/>
        <v>16500</v>
      </c>
      <c r="F378" s="25">
        <f t="shared" si="23"/>
        <v>0</v>
      </c>
      <c r="G378" s="25">
        <f t="shared" si="24"/>
        <v>0</v>
      </c>
      <c r="H378" s="25" t="str">
        <f t="shared" ca="1" si="25"/>
        <v>=IF(E378&gt;30000,E378*0.1,0)</v>
      </c>
    </row>
    <row r="379" spans="1:8">
      <c r="A379" s="25" t="s">
        <v>109</v>
      </c>
      <c r="B379" s="25" t="s">
        <v>94</v>
      </c>
      <c r="C379" s="25">
        <v>4</v>
      </c>
      <c r="D379" s="25">
        <v>1101</v>
      </c>
      <c r="E379" s="25">
        <f t="shared" si="22"/>
        <v>4404</v>
      </c>
      <c r="F379" s="25">
        <f t="shared" si="23"/>
        <v>0</v>
      </c>
      <c r="G379" s="25">
        <f t="shared" si="24"/>
        <v>0</v>
      </c>
      <c r="H379" s="25" t="str">
        <f t="shared" ca="1" si="25"/>
        <v>=IF(E379&gt;30000,E379*0.1,0)</v>
      </c>
    </row>
    <row r="380" spans="1:8">
      <c r="A380" s="25" t="s">
        <v>110</v>
      </c>
      <c r="B380" s="25" t="s">
        <v>94</v>
      </c>
      <c r="C380" s="25">
        <v>55</v>
      </c>
      <c r="D380" s="25">
        <v>1055</v>
      </c>
      <c r="E380" s="25">
        <f t="shared" si="22"/>
        <v>58025</v>
      </c>
      <c r="F380" s="25">
        <f t="shared" si="23"/>
        <v>5802.5</v>
      </c>
      <c r="G380" s="25">
        <f t="shared" si="24"/>
        <v>5802.5</v>
      </c>
      <c r="H380" s="25" t="str">
        <f t="shared" ca="1" si="25"/>
        <v>=IF(E380&gt;30000,E380*0.1,0)</v>
      </c>
    </row>
    <row r="381" spans="1:8">
      <c r="A381" s="25" t="s">
        <v>90</v>
      </c>
      <c r="B381" s="25" t="s">
        <v>105</v>
      </c>
      <c r="C381" s="25">
        <v>23</v>
      </c>
      <c r="D381" s="25">
        <v>1427</v>
      </c>
      <c r="E381" s="25">
        <f t="shared" si="22"/>
        <v>32821</v>
      </c>
      <c r="F381" s="25">
        <f t="shared" si="23"/>
        <v>3282.1000000000004</v>
      </c>
      <c r="G381" s="25">
        <f t="shared" si="24"/>
        <v>3282.1000000000004</v>
      </c>
      <c r="H381" s="25" t="str">
        <f t="shared" ca="1" si="25"/>
        <v>=IF(E381&gt;30000,E381*0.1,0)</v>
      </c>
    </row>
    <row r="382" spans="1:8">
      <c r="A382" s="25" t="s">
        <v>104</v>
      </c>
      <c r="B382" s="25" t="s">
        <v>100</v>
      </c>
      <c r="C382" s="25">
        <v>96</v>
      </c>
      <c r="D382" s="25">
        <v>1397</v>
      </c>
      <c r="E382" s="25">
        <f t="shared" si="22"/>
        <v>134112</v>
      </c>
      <c r="F382" s="25">
        <f t="shared" si="23"/>
        <v>13411.2</v>
      </c>
      <c r="G382" s="25">
        <f t="shared" si="24"/>
        <v>13411.2</v>
      </c>
      <c r="H382" s="25" t="str">
        <f t="shared" ca="1" si="25"/>
        <v>=IF(E382&gt;30000,E382*0.1,0)</v>
      </c>
    </row>
    <row r="383" spans="1:8">
      <c r="A383" s="25" t="s">
        <v>109</v>
      </c>
      <c r="B383" s="25" t="s">
        <v>100</v>
      </c>
      <c r="C383" s="25">
        <v>85</v>
      </c>
      <c r="D383" s="25">
        <v>1105</v>
      </c>
      <c r="E383" s="25">
        <f t="shared" si="22"/>
        <v>93925</v>
      </c>
      <c r="F383" s="25">
        <f t="shared" si="23"/>
        <v>9392.5</v>
      </c>
      <c r="G383" s="25">
        <f t="shared" si="24"/>
        <v>9392.5</v>
      </c>
      <c r="H383" s="25" t="str">
        <f t="shared" ca="1" si="25"/>
        <v>=IF(E383&gt;30000,E383*0.1,0)</v>
      </c>
    </row>
    <row r="384" spans="1:8">
      <c r="A384" s="25" t="s">
        <v>104</v>
      </c>
      <c r="B384" s="25" t="s">
        <v>105</v>
      </c>
      <c r="C384" s="25">
        <v>10</v>
      </c>
      <c r="D384" s="25">
        <v>1224</v>
      </c>
      <c r="E384" s="25">
        <f t="shared" si="22"/>
        <v>12240</v>
      </c>
      <c r="F384" s="25">
        <f t="shared" si="23"/>
        <v>0</v>
      </c>
      <c r="G384" s="25">
        <f t="shared" si="24"/>
        <v>0</v>
      </c>
      <c r="H384" s="25" t="str">
        <f t="shared" ca="1" si="25"/>
        <v>=IF(E384&gt;30000,E384*0.1,0)</v>
      </c>
    </row>
    <row r="385" spans="1:8">
      <c r="A385" s="25" t="s">
        <v>96</v>
      </c>
      <c r="B385" s="25" t="s">
        <v>94</v>
      </c>
      <c r="C385" s="25">
        <v>93</v>
      </c>
      <c r="D385" s="25">
        <v>1373</v>
      </c>
      <c r="E385" s="25">
        <f t="shared" si="22"/>
        <v>127689</v>
      </c>
      <c r="F385" s="25">
        <f t="shared" si="23"/>
        <v>12768.900000000001</v>
      </c>
      <c r="G385" s="25">
        <f t="shared" si="24"/>
        <v>12768.900000000001</v>
      </c>
      <c r="H385" s="25" t="str">
        <f t="shared" ca="1" si="25"/>
        <v>=IF(E385&gt;30000,E385*0.1,0)</v>
      </c>
    </row>
    <row r="386" spans="1:8">
      <c r="A386" s="25" t="s">
        <v>109</v>
      </c>
      <c r="B386" s="25" t="s">
        <v>94</v>
      </c>
      <c r="C386" s="25">
        <v>12</v>
      </c>
      <c r="D386" s="25">
        <v>1329</v>
      </c>
      <c r="E386" s="25">
        <f t="shared" ref="E386:E446" si="26">C386*D386</f>
        <v>15948</v>
      </c>
      <c r="F386" s="25">
        <f t="shared" ref="F386:F446" si="27">IF(E386&gt;=20000,E386*10%,0)</f>
        <v>0</v>
      </c>
      <c r="G386" s="25">
        <f t="shared" ref="G386:G449" si="28">IF(E386&gt;30000,E386*0.1,0)</f>
        <v>0</v>
      </c>
      <c r="H386" s="25" t="str">
        <f t="shared" ref="H386:H449" ca="1" si="29">_xlfn.FORMULATEXT(G386)</f>
        <v>=IF(E386&gt;30000,E386*0.1,0)</v>
      </c>
    </row>
    <row r="387" spans="1:8">
      <c r="A387" s="25" t="s">
        <v>110</v>
      </c>
      <c r="B387" s="25" t="s">
        <v>97</v>
      </c>
      <c r="C387" s="25">
        <v>5</v>
      </c>
      <c r="D387" s="25">
        <v>1325</v>
      </c>
      <c r="E387" s="25">
        <f t="shared" si="26"/>
        <v>6625</v>
      </c>
      <c r="F387" s="25">
        <f t="shared" si="27"/>
        <v>0</v>
      </c>
      <c r="G387" s="25">
        <f t="shared" si="28"/>
        <v>0</v>
      </c>
      <c r="H387" s="25" t="str">
        <f t="shared" ca="1" si="29"/>
        <v>=IF(E387&gt;30000,E387*0.1,0)</v>
      </c>
    </row>
    <row r="388" spans="1:8">
      <c r="A388" s="25" t="s">
        <v>109</v>
      </c>
      <c r="B388" s="25" t="s">
        <v>107</v>
      </c>
      <c r="C388" s="25">
        <v>56</v>
      </c>
      <c r="D388" s="25">
        <v>1476</v>
      </c>
      <c r="E388" s="25">
        <f t="shared" si="26"/>
        <v>82656</v>
      </c>
      <c r="F388" s="25">
        <f t="shared" si="27"/>
        <v>8265.6</v>
      </c>
      <c r="G388" s="25">
        <f t="shared" si="28"/>
        <v>8265.6</v>
      </c>
      <c r="H388" s="25" t="str">
        <f t="shared" ca="1" si="29"/>
        <v>=IF(E388&gt;30000,E388*0.1,0)</v>
      </c>
    </row>
    <row r="389" spans="1:8">
      <c r="A389" s="25" t="s">
        <v>104</v>
      </c>
      <c r="B389" s="25" t="s">
        <v>92</v>
      </c>
      <c r="C389" s="25">
        <v>94</v>
      </c>
      <c r="D389" s="25">
        <v>1440</v>
      </c>
      <c r="E389" s="25">
        <f t="shared" si="26"/>
        <v>135360</v>
      </c>
      <c r="F389" s="25">
        <f t="shared" si="27"/>
        <v>13536</v>
      </c>
      <c r="G389" s="25">
        <f t="shared" si="28"/>
        <v>13536</v>
      </c>
      <c r="H389" s="25" t="str">
        <f t="shared" ca="1" si="29"/>
        <v>=IF(E389&gt;30000,E389*0.1,0)</v>
      </c>
    </row>
    <row r="390" spans="1:8">
      <c r="A390" s="25" t="s">
        <v>110</v>
      </c>
      <c r="B390" s="25" t="s">
        <v>105</v>
      </c>
      <c r="C390" s="25">
        <v>91</v>
      </c>
      <c r="D390" s="25">
        <v>1190</v>
      </c>
      <c r="E390" s="25">
        <f t="shared" si="26"/>
        <v>108290</v>
      </c>
      <c r="F390" s="25">
        <f t="shared" si="27"/>
        <v>10829</v>
      </c>
      <c r="G390" s="25">
        <f t="shared" si="28"/>
        <v>10829</v>
      </c>
      <c r="H390" s="25" t="str">
        <f t="shared" ca="1" si="29"/>
        <v>=IF(E390&gt;30000,E390*0.1,0)</v>
      </c>
    </row>
    <row r="391" spans="1:8">
      <c r="A391" s="25" t="s">
        <v>90</v>
      </c>
      <c r="B391" s="25" t="s">
        <v>97</v>
      </c>
      <c r="C391" s="25">
        <v>54</v>
      </c>
      <c r="D391" s="25">
        <v>1224</v>
      </c>
      <c r="E391" s="25">
        <f t="shared" si="26"/>
        <v>66096</v>
      </c>
      <c r="F391" s="25">
        <f t="shared" si="27"/>
        <v>6609.6</v>
      </c>
      <c r="G391" s="25">
        <f t="shared" si="28"/>
        <v>6609.6</v>
      </c>
      <c r="H391" s="25" t="str">
        <f t="shared" ca="1" si="29"/>
        <v>=IF(E391&gt;30000,E391*0.1,0)</v>
      </c>
    </row>
    <row r="392" spans="1:8">
      <c r="A392" s="25" t="s">
        <v>104</v>
      </c>
      <c r="B392" s="25" t="s">
        <v>97</v>
      </c>
      <c r="C392" s="25">
        <v>43</v>
      </c>
      <c r="D392" s="25">
        <v>1223</v>
      </c>
      <c r="E392" s="25">
        <f t="shared" si="26"/>
        <v>52589</v>
      </c>
      <c r="F392" s="25">
        <f t="shared" si="27"/>
        <v>5258.9000000000005</v>
      </c>
      <c r="G392" s="25">
        <f t="shared" si="28"/>
        <v>5258.9000000000005</v>
      </c>
      <c r="H392" s="25" t="str">
        <f t="shared" ca="1" si="29"/>
        <v>=IF(E392&gt;30000,E392*0.1,0)</v>
      </c>
    </row>
    <row r="393" spans="1:8">
      <c r="A393" s="25" t="s">
        <v>90</v>
      </c>
      <c r="B393" s="25" t="s">
        <v>105</v>
      </c>
      <c r="C393" s="25">
        <v>19</v>
      </c>
      <c r="D393" s="25">
        <v>1261</v>
      </c>
      <c r="E393" s="25">
        <f t="shared" si="26"/>
        <v>23959</v>
      </c>
      <c r="F393" s="25">
        <f t="shared" si="27"/>
        <v>2395.9</v>
      </c>
      <c r="G393" s="25">
        <f t="shared" si="28"/>
        <v>0</v>
      </c>
      <c r="H393" s="25" t="str">
        <f t="shared" ca="1" si="29"/>
        <v>=IF(E393&gt;30000,E393*0.1,0)</v>
      </c>
    </row>
    <row r="394" spans="1:8">
      <c r="A394" s="25" t="s">
        <v>90</v>
      </c>
      <c r="B394" s="25" t="s">
        <v>100</v>
      </c>
      <c r="C394" s="25">
        <v>71</v>
      </c>
      <c r="D394" s="25">
        <v>1313</v>
      </c>
      <c r="E394" s="25">
        <f t="shared" si="26"/>
        <v>93223</v>
      </c>
      <c r="F394" s="25">
        <f t="shared" si="27"/>
        <v>9322.3000000000011</v>
      </c>
      <c r="G394" s="25">
        <f t="shared" si="28"/>
        <v>9322.3000000000011</v>
      </c>
      <c r="H394" s="25" t="str">
        <f t="shared" ca="1" si="29"/>
        <v>=IF(E394&gt;30000,E394*0.1,0)</v>
      </c>
    </row>
    <row r="395" spans="1:8">
      <c r="A395" s="25" t="s">
        <v>110</v>
      </c>
      <c r="B395" s="25" t="s">
        <v>107</v>
      </c>
      <c r="C395" s="25">
        <v>64</v>
      </c>
      <c r="D395" s="25">
        <v>1076</v>
      </c>
      <c r="E395" s="25">
        <f t="shared" si="26"/>
        <v>68864</v>
      </c>
      <c r="F395" s="25">
        <f t="shared" si="27"/>
        <v>6886.4000000000005</v>
      </c>
      <c r="G395" s="25">
        <f t="shared" si="28"/>
        <v>6886.4000000000005</v>
      </c>
      <c r="H395" s="25" t="str">
        <f t="shared" ca="1" si="29"/>
        <v>=IF(E395&gt;30000,E395*0.1,0)</v>
      </c>
    </row>
    <row r="396" spans="1:8">
      <c r="A396" s="25" t="s">
        <v>90</v>
      </c>
      <c r="B396" s="25" t="s">
        <v>100</v>
      </c>
      <c r="C396" s="25">
        <v>38</v>
      </c>
      <c r="D396" s="25">
        <v>1097</v>
      </c>
      <c r="E396" s="25">
        <f t="shared" si="26"/>
        <v>41686</v>
      </c>
      <c r="F396" s="25">
        <f t="shared" si="27"/>
        <v>4168.6000000000004</v>
      </c>
      <c r="G396" s="25">
        <f t="shared" si="28"/>
        <v>4168.6000000000004</v>
      </c>
      <c r="H396" s="25" t="str">
        <f t="shared" ca="1" si="29"/>
        <v>=IF(E396&gt;30000,E396*0.1,0)</v>
      </c>
    </row>
    <row r="397" spans="1:8">
      <c r="A397" s="25" t="s">
        <v>110</v>
      </c>
      <c r="B397" s="25" t="s">
        <v>107</v>
      </c>
      <c r="C397" s="25">
        <v>50</v>
      </c>
      <c r="D397" s="25">
        <v>1146</v>
      </c>
      <c r="E397" s="25">
        <f t="shared" si="26"/>
        <v>57300</v>
      </c>
      <c r="F397" s="25">
        <f t="shared" si="27"/>
        <v>5730</v>
      </c>
      <c r="G397" s="25">
        <f t="shared" si="28"/>
        <v>5730</v>
      </c>
      <c r="H397" s="25" t="str">
        <f t="shared" ca="1" si="29"/>
        <v>=IF(E397&gt;30000,E397*0.1,0)</v>
      </c>
    </row>
    <row r="398" spans="1:8">
      <c r="A398" s="25" t="s">
        <v>96</v>
      </c>
      <c r="B398" s="25" t="s">
        <v>92</v>
      </c>
      <c r="C398" s="25">
        <v>98</v>
      </c>
      <c r="D398" s="25">
        <v>1064</v>
      </c>
      <c r="E398" s="25">
        <f t="shared" si="26"/>
        <v>104272</v>
      </c>
      <c r="F398" s="25">
        <f t="shared" si="27"/>
        <v>10427.200000000001</v>
      </c>
      <c r="G398" s="25">
        <f t="shared" si="28"/>
        <v>10427.200000000001</v>
      </c>
      <c r="H398" s="25" t="str">
        <f t="shared" ca="1" si="29"/>
        <v>=IF(E398&gt;30000,E398*0.1,0)</v>
      </c>
    </row>
    <row r="399" spans="1:8">
      <c r="A399" s="25" t="s">
        <v>99</v>
      </c>
      <c r="B399" s="25" t="s">
        <v>92</v>
      </c>
      <c r="C399" s="25">
        <v>72</v>
      </c>
      <c r="D399" s="25">
        <v>1364</v>
      </c>
      <c r="E399" s="25">
        <f t="shared" si="26"/>
        <v>98208</v>
      </c>
      <c r="F399" s="25">
        <f t="shared" si="27"/>
        <v>9820.8000000000011</v>
      </c>
      <c r="G399" s="25">
        <f t="shared" si="28"/>
        <v>9820.8000000000011</v>
      </c>
      <c r="H399" s="25" t="str">
        <f t="shared" ca="1" si="29"/>
        <v>=IF(E399&gt;30000,E399*0.1,0)</v>
      </c>
    </row>
    <row r="400" spans="1:8">
      <c r="A400" s="25" t="s">
        <v>104</v>
      </c>
      <c r="B400" s="25" t="s">
        <v>105</v>
      </c>
      <c r="C400" s="25">
        <v>62</v>
      </c>
      <c r="D400" s="25">
        <v>1056</v>
      </c>
      <c r="E400" s="25">
        <f t="shared" si="26"/>
        <v>65472</v>
      </c>
      <c r="F400" s="25">
        <f t="shared" si="27"/>
        <v>6547.2000000000007</v>
      </c>
      <c r="G400" s="25">
        <f t="shared" si="28"/>
        <v>6547.2000000000007</v>
      </c>
      <c r="H400" s="25" t="str">
        <f t="shared" ca="1" si="29"/>
        <v>=IF(E400&gt;30000,E400*0.1,0)</v>
      </c>
    </row>
    <row r="401" spans="1:8">
      <c r="A401" s="25" t="s">
        <v>110</v>
      </c>
      <c r="B401" s="25" t="s">
        <v>94</v>
      </c>
      <c r="C401" s="25">
        <v>43</v>
      </c>
      <c r="D401" s="25">
        <v>1467</v>
      </c>
      <c r="E401" s="25">
        <f t="shared" si="26"/>
        <v>63081</v>
      </c>
      <c r="F401" s="25">
        <f t="shared" si="27"/>
        <v>6308.1</v>
      </c>
      <c r="G401" s="25">
        <f t="shared" si="28"/>
        <v>6308.1</v>
      </c>
      <c r="H401" s="25" t="str">
        <f t="shared" ca="1" si="29"/>
        <v>=IF(E401&gt;30000,E401*0.1,0)</v>
      </c>
    </row>
    <row r="402" spans="1:8">
      <c r="A402" s="25" t="s">
        <v>96</v>
      </c>
      <c r="B402" s="25" t="s">
        <v>92</v>
      </c>
      <c r="C402" s="25">
        <v>25</v>
      </c>
      <c r="D402" s="25">
        <v>1383</v>
      </c>
      <c r="E402" s="25">
        <f t="shared" si="26"/>
        <v>34575</v>
      </c>
      <c r="F402" s="25">
        <f t="shared" si="27"/>
        <v>3457.5</v>
      </c>
      <c r="G402" s="25">
        <f t="shared" si="28"/>
        <v>3457.5</v>
      </c>
      <c r="H402" s="25" t="str">
        <f t="shared" ca="1" si="29"/>
        <v>=IF(E402&gt;30000,E402*0.1,0)</v>
      </c>
    </row>
    <row r="403" spans="1:8">
      <c r="A403" s="25" t="s">
        <v>96</v>
      </c>
      <c r="B403" s="25" t="s">
        <v>107</v>
      </c>
      <c r="C403" s="25">
        <v>9</v>
      </c>
      <c r="D403" s="25">
        <v>1444</v>
      </c>
      <c r="E403" s="25">
        <f t="shared" si="26"/>
        <v>12996</v>
      </c>
      <c r="F403" s="25">
        <f t="shared" si="27"/>
        <v>0</v>
      </c>
      <c r="G403" s="25">
        <f t="shared" si="28"/>
        <v>0</v>
      </c>
      <c r="H403" s="25" t="str">
        <f t="shared" ca="1" si="29"/>
        <v>=IF(E403&gt;30000,E403*0.1,0)</v>
      </c>
    </row>
    <row r="404" spans="1:8">
      <c r="A404" s="25" t="s">
        <v>109</v>
      </c>
      <c r="B404" s="25" t="s">
        <v>92</v>
      </c>
      <c r="C404" s="25">
        <v>89</v>
      </c>
      <c r="D404" s="25">
        <v>1251</v>
      </c>
      <c r="E404" s="25">
        <f t="shared" si="26"/>
        <v>111339</v>
      </c>
      <c r="F404" s="25">
        <f t="shared" si="27"/>
        <v>11133.900000000001</v>
      </c>
      <c r="G404" s="25">
        <f t="shared" si="28"/>
        <v>11133.900000000001</v>
      </c>
      <c r="H404" s="25" t="str">
        <f t="shared" ca="1" si="29"/>
        <v>=IF(E404&gt;30000,E404*0.1,0)</v>
      </c>
    </row>
    <row r="405" spans="1:8">
      <c r="A405" s="25" t="s">
        <v>99</v>
      </c>
      <c r="B405" s="25" t="s">
        <v>91</v>
      </c>
      <c r="C405" s="25">
        <v>78</v>
      </c>
      <c r="D405" s="25">
        <v>1491</v>
      </c>
      <c r="E405" s="25">
        <f t="shared" si="26"/>
        <v>116298</v>
      </c>
      <c r="F405" s="25">
        <f t="shared" si="27"/>
        <v>11629.800000000001</v>
      </c>
      <c r="G405" s="25">
        <f t="shared" si="28"/>
        <v>11629.800000000001</v>
      </c>
      <c r="H405" s="25" t="str">
        <f t="shared" ca="1" si="29"/>
        <v>=IF(E405&gt;30000,E405*0.1,0)</v>
      </c>
    </row>
    <row r="406" spans="1:8">
      <c r="A406" s="25" t="s">
        <v>96</v>
      </c>
      <c r="B406" s="25" t="s">
        <v>94</v>
      </c>
      <c r="C406" s="25">
        <v>82</v>
      </c>
      <c r="D406" s="25">
        <v>1061</v>
      </c>
      <c r="E406" s="25">
        <f t="shared" si="26"/>
        <v>87002</v>
      </c>
      <c r="F406" s="25">
        <f t="shared" si="27"/>
        <v>8700.2000000000007</v>
      </c>
      <c r="G406" s="25">
        <f t="shared" si="28"/>
        <v>8700.2000000000007</v>
      </c>
      <c r="H406" s="25" t="str">
        <f t="shared" ca="1" si="29"/>
        <v>=IF(E406&gt;30000,E406*0.1,0)</v>
      </c>
    </row>
    <row r="407" spans="1:8">
      <c r="A407" s="25" t="s">
        <v>110</v>
      </c>
      <c r="B407" s="25" t="s">
        <v>94</v>
      </c>
      <c r="C407" s="25">
        <v>30</v>
      </c>
      <c r="D407" s="25">
        <v>1268</v>
      </c>
      <c r="E407" s="25">
        <f t="shared" si="26"/>
        <v>38040</v>
      </c>
      <c r="F407" s="25">
        <f t="shared" si="27"/>
        <v>3804</v>
      </c>
      <c r="G407" s="25">
        <f t="shared" si="28"/>
        <v>3804</v>
      </c>
      <c r="H407" s="25" t="str">
        <f t="shared" ca="1" si="29"/>
        <v>=IF(E407&gt;30000,E407*0.1,0)</v>
      </c>
    </row>
    <row r="408" spans="1:8">
      <c r="A408" s="25" t="s">
        <v>109</v>
      </c>
      <c r="B408" s="25" t="s">
        <v>91</v>
      </c>
      <c r="C408" s="25">
        <v>71</v>
      </c>
      <c r="D408" s="25">
        <v>1160</v>
      </c>
      <c r="E408" s="25">
        <f t="shared" si="26"/>
        <v>82360</v>
      </c>
      <c r="F408" s="25">
        <f t="shared" si="27"/>
        <v>8236</v>
      </c>
      <c r="G408" s="25">
        <f t="shared" si="28"/>
        <v>8236</v>
      </c>
      <c r="H408" s="25" t="str">
        <f t="shared" ca="1" si="29"/>
        <v>=IF(E408&gt;30000,E408*0.1,0)</v>
      </c>
    </row>
    <row r="409" spans="1:8">
      <c r="A409" s="25" t="s">
        <v>96</v>
      </c>
      <c r="B409" s="25" t="s">
        <v>91</v>
      </c>
      <c r="C409" s="25">
        <v>75</v>
      </c>
      <c r="D409" s="25">
        <v>1098</v>
      </c>
      <c r="E409" s="25">
        <f t="shared" si="26"/>
        <v>82350</v>
      </c>
      <c r="F409" s="25">
        <f t="shared" si="27"/>
        <v>8235</v>
      </c>
      <c r="G409" s="25">
        <f t="shared" si="28"/>
        <v>8235</v>
      </c>
      <c r="H409" s="25" t="str">
        <f t="shared" ca="1" si="29"/>
        <v>=IF(E409&gt;30000,E409*0.1,0)</v>
      </c>
    </row>
    <row r="410" spans="1:8">
      <c r="A410" s="25" t="s">
        <v>96</v>
      </c>
      <c r="B410" s="25" t="s">
        <v>100</v>
      </c>
      <c r="C410" s="25">
        <v>11</v>
      </c>
      <c r="D410" s="25">
        <v>1394</v>
      </c>
      <c r="E410" s="25">
        <f t="shared" si="26"/>
        <v>15334</v>
      </c>
      <c r="F410" s="25">
        <f t="shared" si="27"/>
        <v>0</v>
      </c>
      <c r="G410" s="25">
        <f t="shared" si="28"/>
        <v>0</v>
      </c>
      <c r="H410" s="25" t="str">
        <f t="shared" ca="1" si="29"/>
        <v>=IF(E410&gt;30000,E410*0.1,0)</v>
      </c>
    </row>
    <row r="411" spans="1:8">
      <c r="A411" s="25" t="s">
        <v>110</v>
      </c>
      <c r="B411" s="25" t="s">
        <v>94</v>
      </c>
      <c r="C411" s="25">
        <v>62</v>
      </c>
      <c r="D411" s="25">
        <v>1119</v>
      </c>
      <c r="E411" s="25">
        <f t="shared" si="26"/>
        <v>69378</v>
      </c>
      <c r="F411" s="25">
        <f t="shared" si="27"/>
        <v>6937.8</v>
      </c>
      <c r="G411" s="25">
        <f t="shared" si="28"/>
        <v>6937.8</v>
      </c>
      <c r="H411" s="25" t="str">
        <f t="shared" ca="1" si="29"/>
        <v>=IF(E411&gt;30000,E411*0.1,0)</v>
      </c>
    </row>
    <row r="412" spans="1:8">
      <c r="A412" s="25" t="s">
        <v>109</v>
      </c>
      <c r="B412" s="25" t="s">
        <v>100</v>
      </c>
      <c r="C412" s="25">
        <v>6</v>
      </c>
      <c r="D412" s="25">
        <v>1157</v>
      </c>
      <c r="E412" s="25">
        <f t="shared" si="26"/>
        <v>6942</v>
      </c>
      <c r="F412" s="25">
        <f t="shared" si="27"/>
        <v>0</v>
      </c>
      <c r="G412" s="25">
        <f t="shared" si="28"/>
        <v>0</v>
      </c>
      <c r="H412" s="25" t="str">
        <f t="shared" ca="1" si="29"/>
        <v>=IF(E412&gt;30000,E412*0.1,0)</v>
      </c>
    </row>
    <row r="413" spans="1:8">
      <c r="A413" s="25" t="s">
        <v>96</v>
      </c>
      <c r="B413" s="25" t="s">
        <v>94</v>
      </c>
      <c r="C413" s="25">
        <v>81</v>
      </c>
      <c r="D413" s="25">
        <v>1479</v>
      </c>
      <c r="E413" s="25">
        <f t="shared" si="26"/>
        <v>119799</v>
      </c>
      <c r="F413" s="25">
        <f t="shared" si="27"/>
        <v>11979.900000000001</v>
      </c>
      <c r="G413" s="25">
        <f t="shared" si="28"/>
        <v>11979.900000000001</v>
      </c>
      <c r="H413" s="25" t="str">
        <f t="shared" ca="1" si="29"/>
        <v>=IF(E413&gt;30000,E413*0.1,0)</v>
      </c>
    </row>
    <row r="414" spans="1:8">
      <c r="A414" s="25" t="s">
        <v>110</v>
      </c>
      <c r="B414" s="25" t="s">
        <v>91</v>
      </c>
      <c r="C414" s="25">
        <v>44</v>
      </c>
      <c r="D414" s="25">
        <v>1179</v>
      </c>
      <c r="E414" s="25">
        <f t="shared" si="26"/>
        <v>51876</v>
      </c>
      <c r="F414" s="25">
        <f t="shared" si="27"/>
        <v>5187.6000000000004</v>
      </c>
      <c r="G414" s="25">
        <f t="shared" si="28"/>
        <v>5187.6000000000004</v>
      </c>
      <c r="H414" s="25" t="str">
        <f t="shared" ca="1" si="29"/>
        <v>=IF(E414&gt;30000,E414*0.1,0)</v>
      </c>
    </row>
    <row r="415" spans="1:8">
      <c r="A415" s="25" t="s">
        <v>109</v>
      </c>
      <c r="B415" s="25" t="s">
        <v>97</v>
      </c>
      <c r="C415" s="25">
        <v>16</v>
      </c>
      <c r="D415" s="25">
        <v>1274</v>
      </c>
      <c r="E415" s="25">
        <f t="shared" si="26"/>
        <v>20384</v>
      </c>
      <c r="F415" s="25">
        <f t="shared" si="27"/>
        <v>2038.4</v>
      </c>
      <c r="G415" s="25">
        <f t="shared" si="28"/>
        <v>0</v>
      </c>
      <c r="H415" s="25" t="str">
        <f t="shared" ca="1" si="29"/>
        <v>=IF(E415&gt;30000,E415*0.1,0)</v>
      </c>
    </row>
    <row r="416" spans="1:8">
      <c r="A416" s="25" t="s">
        <v>99</v>
      </c>
      <c r="B416" s="25" t="s">
        <v>97</v>
      </c>
      <c r="C416" s="25">
        <v>54</v>
      </c>
      <c r="D416" s="25">
        <v>1413</v>
      </c>
      <c r="E416" s="25">
        <f t="shared" si="26"/>
        <v>76302</v>
      </c>
      <c r="F416" s="25">
        <f t="shared" si="27"/>
        <v>7630.2000000000007</v>
      </c>
      <c r="G416" s="25">
        <f t="shared" si="28"/>
        <v>7630.2000000000007</v>
      </c>
      <c r="H416" s="25" t="str">
        <f t="shared" ca="1" si="29"/>
        <v>=IF(E416&gt;30000,E416*0.1,0)</v>
      </c>
    </row>
    <row r="417" spans="1:8">
      <c r="A417" s="25" t="s">
        <v>99</v>
      </c>
      <c r="B417" s="25" t="s">
        <v>97</v>
      </c>
      <c r="C417" s="25">
        <v>56</v>
      </c>
      <c r="D417" s="25">
        <v>1463</v>
      </c>
      <c r="E417" s="25">
        <f t="shared" si="26"/>
        <v>81928</v>
      </c>
      <c r="F417" s="25">
        <f t="shared" si="27"/>
        <v>8192.8000000000011</v>
      </c>
      <c r="G417" s="25">
        <f t="shared" si="28"/>
        <v>8192.8000000000011</v>
      </c>
      <c r="H417" s="25" t="str">
        <f t="shared" ca="1" si="29"/>
        <v>=IF(E417&gt;30000,E417*0.1,0)</v>
      </c>
    </row>
    <row r="418" spans="1:8">
      <c r="A418" s="25" t="s">
        <v>109</v>
      </c>
      <c r="B418" s="25" t="s">
        <v>91</v>
      </c>
      <c r="C418" s="25">
        <v>41</v>
      </c>
      <c r="D418" s="25">
        <v>1034</v>
      </c>
      <c r="E418" s="25">
        <f t="shared" si="26"/>
        <v>42394</v>
      </c>
      <c r="F418" s="25">
        <f t="shared" si="27"/>
        <v>4239.4000000000005</v>
      </c>
      <c r="G418" s="25">
        <f t="shared" si="28"/>
        <v>4239.4000000000005</v>
      </c>
      <c r="H418" s="25" t="str">
        <f t="shared" ca="1" si="29"/>
        <v>=IF(E418&gt;30000,E418*0.1,0)</v>
      </c>
    </row>
    <row r="419" spans="1:8">
      <c r="A419" s="25" t="s">
        <v>104</v>
      </c>
      <c r="B419" s="25" t="s">
        <v>94</v>
      </c>
      <c r="C419" s="25">
        <v>67</v>
      </c>
      <c r="D419" s="25">
        <v>1093</v>
      </c>
      <c r="E419" s="25">
        <f t="shared" si="26"/>
        <v>73231</v>
      </c>
      <c r="F419" s="25">
        <f t="shared" si="27"/>
        <v>7323.1</v>
      </c>
      <c r="G419" s="25">
        <f t="shared" si="28"/>
        <v>7323.1</v>
      </c>
      <c r="H419" s="25" t="str">
        <f t="shared" ca="1" si="29"/>
        <v>=IF(E419&gt;30000,E419*0.1,0)</v>
      </c>
    </row>
    <row r="420" spans="1:8">
      <c r="A420" s="25" t="s">
        <v>99</v>
      </c>
      <c r="B420" s="25" t="s">
        <v>92</v>
      </c>
      <c r="C420" s="25">
        <v>80</v>
      </c>
      <c r="D420" s="25">
        <v>1216</v>
      </c>
      <c r="E420" s="25">
        <f t="shared" si="26"/>
        <v>97280</v>
      </c>
      <c r="F420" s="25">
        <f t="shared" si="27"/>
        <v>9728</v>
      </c>
      <c r="G420" s="25">
        <f t="shared" si="28"/>
        <v>9728</v>
      </c>
      <c r="H420" s="25" t="str">
        <f t="shared" ca="1" si="29"/>
        <v>=IF(E420&gt;30000,E420*0.1,0)</v>
      </c>
    </row>
    <row r="421" spans="1:8">
      <c r="A421" s="25" t="s">
        <v>110</v>
      </c>
      <c r="B421" s="25" t="s">
        <v>105</v>
      </c>
      <c r="C421" s="25">
        <v>32</v>
      </c>
      <c r="D421" s="25">
        <v>1055</v>
      </c>
      <c r="E421" s="25">
        <f t="shared" si="26"/>
        <v>33760</v>
      </c>
      <c r="F421" s="25">
        <f t="shared" si="27"/>
        <v>3376</v>
      </c>
      <c r="G421" s="25">
        <f t="shared" si="28"/>
        <v>3376</v>
      </c>
      <c r="H421" s="25" t="str">
        <f t="shared" ca="1" si="29"/>
        <v>=IF(E421&gt;30000,E421*0.1,0)</v>
      </c>
    </row>
    <row r="422" spans="1:8">
      <c r="A422" s="25" t="s">
        <v>109</v>
      </c>
      <c r="B422" s="25" t="s">
        <v>105</v>
      </c>
      <c r="C422" s="25">
        <v>45</v>
      </c>
      <c r="D422" s="25">
        <v>1309</v>
      </c>
      <c r="E422" s="25">
        <f t="shared" si="26"/>
        <v>58905</v>
      </c>
      <c r="F422" s="25">
        <f t="shared" si="27"/>
        <v>5890.5</v>
      </c>
      <c r="G422" s="25">
        <f t="shared" si="28"/>
        <v>5890.5</v>
      </c>
      <c r="H422" s="25" t="str">
        <f t="shared" ca="1" si="29"/>
        <v>=IF(E422&gt;30000,E422*0.1,0)</v>
      </c>
    </row>
    <row r="423" spans="1:8">
      <c r="A423" s="25" t="s">
        <v>90</v>
      </c>
      <c r="B423" s="25" t="s">
        <v>92</v>
      </c>
      <c r="C423" s="25">
        <v>37</v>
      </c>
      <c r="D423" s="25">
        <v>1073</v>
      </c>
      <c r="E423" s="25">
        <f t="shared" si="26"/>
        <v>39701</v>
      </c>
      <c r="F423" s="25">
        <f t="shared" si="27"/>
        <v>3970.1000000000004</v>
      </c>
      <c r="G423" s="25">
        <f t="shared" si="28"/>
        <v>3970.1000000000004</v>
      </c>
      <c r="H423" s="25" t="str">
        <f t="shared" ca="1" si="29"/>
        <v>=IF(E423&gt;30000,E423*0.1,0)</v>
      </c>
    </row>
    <row r="424" spans="1:8">
      <c r="A424" s="25" t="s">
        <v>96</v>
      </c>
      <c r="B424" s="25" t="s">
        <v>100</v>
      </c>
      <c r="C424" s="25">
        <v>32</v>
      </c>
      <c r="D424" s="25">
        <v>1195</v>
      </c>
      <c r="E424" s="25">
        <f t="shared" si="26"/>
        <v>38240</v>
      </c>
      <c r="F424" s="25">
        <f t="shared" si="27"/>
        <v>3824</v>
      </c>
      <c r="G424" s="25">
        <f t="shared" si="28"/>
        <v>3824</v>
      </c>
      <c r="H424" s="25" t="str">
        <f t="shared" ca="1" si="29"/>
        <v>=IF(E424&gt;30000,E424*0.1,0)</v>
      </c>
    </row>
    <row r="425" spans="1:8">
      <c r="A425" s="25" t="s">
        <v>90</v>
      </c>
      <c r="B425" s="25" t="s">
        <v>91</v>
      </c>
      <c r="C425" s="25">
        <v>36</v>
      </c>
      <c r="D425" s="25">
        <v>1217</v>
      </c>
      <c r="E425" s="25">
        <f t="shared" si="26"/>
        <v>43812</v>
      </c>
      <c r="F425" s="25">
        <f t="shared" si="27"/>
        <v>4381.2</v>
      </c>
      <c r="G425" s="25">
        <f t="shared" si="28"/>
        <v>4381.2</v>
      </c>
      <c r="H425" s="25" t="str">
        <f t="shared" ca="1" si="29"/>
        <v>=IF(E425&gt;30000,E425*0.1,0)</v>
      </c>
    </row>
    <row r="426" spans="1:8">
      <c r="A426" s="25" t="s">
        <v>90</v>
      </c>
      <c r="B426" s="25" t="s">
        <v>97</v>
      </c>
      <c r="C426" s="25">
        <v>50</v>
      </c>
      <c r="D426" s="25">
        <v>1007</v>
      </c>
      <c r="E426" s="25">
        <f t="shared" si="26"/>
        <v>50350</v>
      </c>
      <c r="F426" s="25">
        <f t="shared" si="27"/>
        <v>5035</v>
      </c>
      <c r="G426" s="25">
        <f t="shared" si="28"/>
        <v>5035</v>
      </c>
      <c r="H426" s="25" t="str">
        <f t="shared" ca="1" si="29"/>
        <v>=IF(E426&gt;30000,E426*0.1,0)</v>
      </c>
    </row>
    <row r="427" spans="1:8">
      <c r="A427" s="25" t="s">
        <v>109</v>
      </c>
      <c r="B427" s="25" t="s">
        <v>107</v>
      </c>
      <c r="C427" s="25">
        <v>8</v>
      </c>
      <c r="D427" s="25">
        <v>1116</v>
      </c>
      <c r="E427" s="25">
        <f t="shared" si="26"/>
        <v>8928</v>
      </c>
      <c r="F427" s="25">
        <f t="shared" si="27"/>
        <v>0</v>
      </c>
      <c r="G427" s="25">
        <f t="shared" si="28"/>
        <v>0</v>
      </c>
      <c r="H427" s="25" t="str">
        <f t="shared" ca="1" si="29"/>
        <v>=IF(E427&gt;30000,E427*0.1,0)</v>
      </c>
    </row>
    <row r="428" spans="1:8">
      <c r="A428" s="25" t="s">
        <v>110</v>
      </c>
      <c r="B428" s="25" t="s">
        <v>107</v>
      </c>
      <c r="C428" s="25">
        <v>59</v>
      </c>
      <c r="D428" s="25">
        <v>1034</v>
      </c>
      <c r="E428" s="25">
        <f t="shared" si="26"/>
        <v>61006</v>
      </c>
      <c r="F428" s="25">
        <f t="shared" si="27"/>
        <v>6100.6</v>
      </c>
      <c r="G428" s="25">
        <f t="shared" si="28"/>
        <v>6100.6</v>
      </c>
      <c r="H428" s="25" t="str">
        <f t="shared" ca="1" si="29"/>
        <v>=IF(E428&gt;30000,E428*0.1,0)</v>
      </c>
    </row>
    <row r="429" spans="1:8">
      <c r="A429" s="25" t="s">
        <v>104</v>
      </c>
      <c r="B429" s="25" t="s">
        <v>97</v>
      </c>
      <c r="C429" s="25">
        <v>26</v>
      </c>
      <c r="D429" s="25">
        <v>1182</v>
      </c>
      <c r="E429" s="25">
        <f t="shared" si="26"/>
        <v>30732</v>
      </c>
      <c r="F429" s="25">
        <f t="shared" si="27"/>
        <v>3073.2000000000003</v>
      </c>
      <c r="G429" s="25">
        <f t="shared" si="28"/>
        <v>3073.2000000000003</v>
      </c>
      <c r="H429" s="25" t="str">
        <f t="shared" ca="1" si="29"/>
        <v>=IF(E429&gt;30000,E429*0.1,0)</v>
      </c>
    </row>
    <row r="430" spans="1:8">
      <c r="A430" s="25" t="s">
        <v>99</v>
      </c>
      <c r="B430" s="25" t="s">
        <v>94</v>
      </c>
      <c r="C430" s="25">
        <v>38</v>
      </c>
      <c r="D430" s="25">
        <v>1314</v>
      </c>
      <c r="E430" s="25">
        <f t="shared" si="26"/>
        <v>49932</v>
      </c>
      <c r="F430" s="25">
        <f t="shared" si="27"/>
        <v>4993.2000000000007</v>
      </c>
      <c r="G430" s="25">
        <f t="shared" si="28"/>
        <v>4993.2000000000007</v>
      </c>
      <c r="H430" s="25" t="str">
        <f t="shared" ca="1" si="29"/>
        <v>=IF(E430&gt;30000,E430*0.1,0)</v>
      </c>
    </row>
    <row r="431" spans="1:8">
      <c r="A431" s="25" t="s">
        <v>90</v>
      </c>
      <c r="B431" s="25" t="s">
        <v>107</v>
      </c>
      <c r="C431" s="25">
        <v>83</v>
      </c>
      <c r="D431" s="25">
        <v>1421</v>
      </c>
      <c r="E431" s="25">
        <f t="shared" si="26"/>
        <v>117943</v>
      </c>
      <c r="F431" s="25">
        <f t="shared" si="27"/>
        <v>11794.300000000001</v>
      </c>
      <c r="G431" s="25">
        <f t="shared" si="28"/>
        <v>11794.300000000001</v>
      </c>
      <c r="H431" s="25" t="str">
        <f t="shared" ca="1" si="29"/>
        <v>=IF(E431&gt;30000,E431*0.1,0)</v>
      </c>
    </row>
    <row r="432" spans="1:8">
      <c r="A432" s="25" t="s">
        <v>110</v>
      </c>
      <c r="B432" s="25" t="s">
        <v>94</v>
      </c>
      <c r="C432" s="25">
        <v>72</v>
      </c>
      <c r="D432" s="25">
        <v>1229</v>
      </c>
      <c r="E432" s="25">
        <f t="shared" si="26"/>
        <v>88488</v>
      </c>
      <c r="F432" s="25">
        <f t="shared" si="27"/>
        <v>8848.8000000000011</v>
      </c>
      <c r="G432" s="25">
        <f t="shared" si="28"/>
        <v>8848.8000000000011</v>
      </c>
      <c r="H432" s="25" t="str">
        <f t="shared" ca="1" si="29"/>
        <v>=IF(E432&gt;30000,E432*0.1,0)</v>
      </c>
    </row>
    <row r="433" spans="1:8">
      <c r="A433" s="25" t="s">
        <v>109</v>
      </c>
      <c r="B433" s="25" t="s">
        <v>100</v>
      </c>
      <c r="C433" s="25">
        <v>56</v>
      </c>
      <c r="D433" s="25">
        <v>1434</v>
      </c>
      <c r="E433" s="25">
        <f t="shared" si="26"/>
        <v>80304</v>
      </c>
      <c r="F433" s="25">
        <f t="shared" si="27"/>
        <v>8030.4000000000005</v>
      </c>
      <c r="G433" s="25">
        <f t="shared" si="28"/>
        <v>8030.4000000000005</v>
      </c>
      <c r="H433" s="25" t="str">
        <f t="shared" ca="1" si="29"/>
        <v>=IF(E433&gt;30000,E433*0.1,0)</v>
      </c>
    </row>
    <row r="434" spans="1:8">
      <c r="A434" s="25" t="s">
        <v>109</v>
      </c>
      <c r="B434" s="25" t="s">
        <v>100</v>
      </c>
      <c r="C434" s="25">
        <v>88</v>
      </c>
      <c r="D434" s="25">
        <v>1019</v>
      </c>
      <c r="E434" s="25">
        <f t="shared" si="26"/>
        <v>89672</v>
      </c>
      <c r="F434" s="25">
        <f t="shared" si="27"/>
        <v>8967.2000000000007</v>
      </c>
      <c r="G434" s="25">
        <f t="shared" si="28"/>
        <v>8967.2000000000007</v>
      </c>
      <c r="H434" s="25" t="str">
        <f t="shared" ca="1" si="29"/>
        <v>=IF(E434&gt;30000,E434*0.1,0)</v>
      </c>
    </row>
    <row r="435" spans="1:8">
      <c r="A435" s="25" t="s">
        <v>109</v>
      </c>
      <c r="B435" s="25" t="s">
        <v>105</v>
      </c>
      <c r="C435" s="25">
        <v>95</v>
      </c>
      <c r="D435" s="25">
        <v>1259</v>
      </c>
      <c r="E435" s="25">
        <f t="shared" si="26"/>
        <v>119605</v>
      </c>
      <c r="F435" s="25">
        <f t="shared" si="27"/>
        <v>11960.5</v>
      </c>
      <c r="G435" s="25">
        <f t="shared" si="28"/>
        <v>11960.5</v>
      </c>
      <c r="H435" s="25" t="str">
        <f t="shared" ca="1" si="29"/>
        <v>=IF(E435&gt;30000,E435*0.1,0)</v>
      </c>
    </row>
    <row r="436" spans="1:8">
      <c r="A436" s="25" t="s">
        <v>109</v>
      </c>
      <c r="B436" s="25" t="s">
        <v>105</v>
      </c>
      <c r="C436" s="25">
        <v>20</v>
      </c>
      <c r="D436" s="25">
        <v>1268</v>
      </c>
      <c r="E436" s="25">
        <f t="shared" si="26"/>
        <v>25360</v>
      </c>
      <c r="F436" s="25">
        <f t="shared" si="27"/>
        <v>2536</v>
      </c>
      <c r="G436" s="25">
        <f t="shared" si="28"/>
        <v>0</v>
      </c>
      <c r="H436" s="25" t="str">
        <f t="shared" ca="1" si="29"/>
        <v>=IF(E436&gt;30000,E436*0.1,0)</v>
      </c>
    </row>
    <row r="437" spans="1:8">
      <c r="A437" s="25" t="s">
        <v>110</v>
      </c>
      <c r="B437" s="25" t="s">
        <v>100</v>
      </c>
      <c r="C437" s="25">
        <v>17</v>
      </c>
      <c r="D437" s="25">
        <v>1287</v>
      </c>
      <c r="E437" s="25">
        <f t="shared" si="26"/>
        <v>21879</v>
      </c>
      <c r="F437" s="25">
        <f t="shared" si="27"/>
        <v>2187.9</v>
      </c>
      <c r="G437" s="25">
        <f t="shared" si="28"/>
        <v>0</v>
      </c>
      <c r="H437" s="25" t="str">
        <f t="shared" ca="1" si="29"/>
        <v>=IF(E437&gt;30000,E437*0.1,0)</v>
      </c>
    </row>
    <row r="438" spans="1:8">
      <c r="A438" s="25" t="s">
        <v>96</v>
      </c>
      <c r="B438" s="25" t="s">
        <v>97</v>
      </c>
      <c r="C438" s="25">
        <v>40</v>
      </c>
      <c r="D438" s="25">
        <v>1424</v>
      </c>
      <c r="E438" s="25">
        <f t="shared" si="26"/>
        <v>56960</v>
      </c>
      <c r="F438" s="25">
        <f t="shared" si="27"/>
        <v>5696</v>
      </c>
      <c r="G438" s="25">
        <f t="shared" si="28"/>
        <v>5696</v>
      </c>
      <c r="H438" s="25" t="str">
        <f t="shared" ca="1" si="29"/>
        <v>=IF(E438&gt;30000,E438*0.1,0)</v>
      </c>
    </row>
    <row r="439" spans="1:8">
      <c r="A439" s="25" t="s">
        <v>99</v>
      </c>
      <c r="B439" s="25" t="s">
        <v>100</v>
      </c>
      <c r="C439" s="25">
        <v>34</v>
      </c>
      <c r="D439" s="25">
        <v>1317</v>
      </c>
      <c r="E439" s="25">
        <f t="shared" si="26"/>
        <v>44778</v>
      </c>
      <c r="F439" s="25">
        <f t="shared" si="27"/>
        <v>4477.8</v>
      </c>
      <c r="G439" s="25">
        <f t="shared" si="28"/>
        <v>4477.8</v>
      </c>
      <c r="H439" s="25" t="str">
        <f t="shared" ca="1" si="29"/>
        <v>=IF(E439&gt;30000,E439*0.1,0)</v>
      </c>
    </row>
    <row r="440" spans="1:8">
      <c r="A440" s="25" t="s">
        <v>90</v>
      </c>
      <c r="B440" s="25" t="s">
        <v>92</v>
      </c>
      <c r="C440" s="25">
        <v>49</v>
      </c>
      <c r="D440" s="25">
        <v>1048</v>
      </c>
      <c r="E440" s="25">
        <f t="shared" si="26"/>
        <v>51352</v>
      </c>
      <c r="F440" s="25">
        <f t="shared" si="27"/>
        <v>5135.2000000000007</v>
      </c>
      <c r="G440" s="25">
        <f t="shared" si="28"/>
        <v>5135.2000000000007</v>
      </c>
      <c r="H440" s="25" t="str">
        <f t="shared" ca="1" si="29"/>
        <v>=IF(E440&gt;30000,E440*0.1,0)</v>
      </c>
    </row>
    <row r="441" spans="1:8">
      <c r="A441" s="25" t="s">
        <v>96</v>
      </c>
      <c r="B441" s="25" t="s">
        <v>97</v>
      </c>
      <c r="C441" s="25">
        <v>39</v>
      </c>
      <c r="D441" s="25">
        <v>1354</v>
      </c>
      <c r="E441" s="25">
        <f t="shared" si="26"/>
        <v>52806</v>
      </c>
      <c r="F441" s="25">
        <f t="shared" si="27"/>
        <v>5280.6</v>
      </c>
      <c r="G441" s="25">
        <f t="shared" si="28"/>
        <v>5280.6</v>
      </c>
      <c r="H441" s="25" t="str">
        <f t="shared" ca="1" si="29"/>
        <v>=IF(E441&gt;30000,E441*0.1,0)</v>
      </c>
    </row>
    <row r="442" spans="1:8">
      <c r="A442" s="25" t="s">
        <v>104</v>
      </c>
      <c r="B442" s="25" t="s">
        <v>107</v>
      </c>
      <c r="C442" s="25">
        <v>61</v>
      </c>
      <c r="D442" s="25">
        <v>1005</v>
      </c>
      <c r="E442" s="25">
        <f t="shared" si="26"/>
        <v>61305</v>
      </c>
      <c r="F442" s="25">
        <f t="shared" si="27"/>
        <v>6130.5</v>
      </c>
      <c r="G442" s="25">
        <f t="shared" si="28"/>
        <v>6130.5</v>
      </c>
      <c r="H442" s="25" t="str">
        <f t="shared" ca="1" si="29"/>
        <v>=IF(E442&gt;30000,E442*0.1,0)</v>
      </c>
    </row>
    <row r="443" spans="1:8">
      <c r="A443" s="25" t="s">
        <v>104</v>
      </c>
      <c r="B443" s="25" t="s">
        <v>94</v>
      </c>
      <c r="C443" s="25">
        <v>41</v>
      </c>
      <c r="D443" s="25">
        <v>1045</v>
      </c>
      <c r="E443" s="25">
        <f t="shared" si="26"/>
        <v>42845</v>
      </c>
      <c r="F443" s="25">
        <f t="shared" si="27"/>
        <v>4284.5</v>
      </c>
      <c r="G443" s="25">
        <f t="shared" si="28"/>
        <v>4284.5</v>
      </c>
      <c r="H443" s="25" t="str">
        <f t="shared" ca="1" si="29"/>
        <v>=IF(E443&gt;30000,E443*0.1,0)</v>
      </c>
    </row>
    <row r="444" spans="1:8">
      <c r="A444" s="25" t="s">
        <v>99</v>
      </c>
      <c r="B444" s="25" t="s">
        <v>92</v>
      </c>
      <c r="C444" s="25">
        <v>53</v>
      </c>
      <c r="D444" s="25">
        <v>1207</v>
      </c>
      <c r="E444" s="25">
        <f t="shared" si="26"/>
        <v>63971</v>
      </c>
      <c r="F444" s="25">
        <f t="shared" si="27"/>
        <v>6397.1</v>
      </c>
      <c r="G444" s="25">
        <f t="shared" si="28"/>
        <v>6397.1</v>
      </c>
      <c r="H444" s="25" t="str">
        <f t="shared" ca="1" si="29"/>
        <v>=IF(E444&gt;30000,E444*0.1,0)</v>
      </c>
    </row>
    <row r="445" spans="1:8">
      <c r="A445" s="25" t="s">
        <v>96</v>
      </c>
      <c r="B445" s="25" t="s">
        <v>92</v>
      </c>
      <c r="C445" s="25">
        <v>50</v>
      </c>
      <c r="D445" s="25">
        <v>1038</v>
      </c>
      <c r="E445" s="25">
        <f t="shared" si="26"/>
        <v>51900</v>
      </c>
      <c r="F445" s="25">
        <f t="shared" si="27"/>
        <v>5190</v>
      </c>
      <c r="G445" s="25">
        <f t="shared" si="28"/>
        <v>5190</v>
      </c>
      <c r="H445" s="25" t="str">
        <f t="shared" ca="1" si="29"/>
        <v>=IF(E445&gt;30000,E445*0.1,0)</v>
      </c>
    </row>
    <row r="446" spans="1:8">
      <c r="A446" s="25" t="s">
        <v>90</v>
      </c>
      <c r="B446" s="25" t="s">
        <v>97</v>
      </c>
      <c r="C446" s="25">
        <v>19</v>
      </c>
      <c r="D446" s="25">
        <v>1213</v>
      </c>
      <c r="E446" s="25">
        <f t="shared" si="26"/>
        <v>23047</v>
      </c>
      <c r="F446" s="25">
        <f t="shared" si="27"/>
        <v>2304.7000000000003</v>
      </c>
      <c r="G446" s="25">
        <f t="shared" si="28"/>
        <v>0</v>
      </c>
      <c r="H446" s="25" t="str">
        <f t="shared" ca="1" si="29"/>
        <v>=IF(E446&gt;30000,E446*0.1,0)</v>
      </c>
    </row>
    <row r="447" spans="1:8">
      <c r="A447" s="25" t="s">
        <v>90</v>
      </c>
      <c r="B447" s="25" t="s">
        <v>91</v>
      </c>
      <c r="C447" s="25">
        <v>73</v>
      </c>
      <c r="D447" s="25">
        <v>1304</v>
      </c>
      <c r="E447" s="25">
        <f>C447*D447</f>
        <v>95192</v>
      </c>
      <c r="F447" s="25">
        <f>IF(E447&gt;=20000,E447*10%,0)</f>
        <v>9519.2000000000007</v>
      </c>
      <c r="G447" s="25">
        <f t="shared" si="28"/>
        <v>9519.2000000000007</v>
      </c>
      <c r="H447" s="25" t="str">
        <f t="shared" ca="1" si="29"/>
        <v>=IF(E447&gt;30000,E447*0.1,0)</v>
      </c>
    </row>
    <row r="448" spans="1:8">
      <c r="A448" s="25" t="s">
        <v>104</v>
      </c>
      <c r="B448" s="25" t="s">
        <v>107</v>
      </c>
      <c r="C448" s="25">
        <v>17</v>
      </c>
      <c r="D448" s="25">
        <v>1412</v>
      </c>
      <c r="E448" s="25">
        <f>C448*D448</f>
        <v>24004</v>
      </c>
      <c r="F448" s="25">
        <f>IF(E448&gt;=20000,E448*10%,0)</f>
        <v>2400.4</v>
      </c>
      <c r="G448" s="25">
        <f t="shared" si="28"/>
        <v>0</v>
      </c>
      <c r="H448" s="25" t="str">
        <f t="shared" ca="1" si="29"/>
        <v>=IF(E448&gt;30000,E448*0.1,0)</v>
      </c>
    </row>
    <row r="449" spans="1:8">
      <c r="A449" s="25" t="s">
        <v>99</v>
      </c>
      <c r="B449" s="25" t="s">
        <v>91</v>
      </c>
      <c r="C449" s="25">
        <v>13</v>
      </c>
      <c r="D449" s="25">
        <v>1003</v>
      </c>
      <c r="E449" s="25">
        <f>C449*D449</f>
        <v>13039</v>
      </c>
      <c r="F449" s="25">
        <f>IF(E449&gt;=20000,E449*10%,0)</f>
        <v>0</v>
      </c>
      <c r="G449" s="25">
        <f t="shared" si="28"/>
        <v>0</v>
      </c>
      <c r="H449" s="25" t="str">
        <f t="shared" ca="1" si="29"/>
        <v>=IF(E449&gt;30000,E449*0.1,0)</v>
      </c>
    </row>
    <row r="450" spans="1:8">
      <c r="A450" s="25" t="s">
        <v>104</v>
      </c>
      <c r="B450" s="25" t="s">
        <v>94</v>
      </c>
      <c r="C450" s="25">
        <v>89</v>
      </c>
      <c r="D450" s="25">
        <v>1085</v>
      </c>
      <c r="E450" s="25">
        <f>C450*D450</f>
        <v>96565</v>
      </c>
      <c r="F450" s="25">
        <f>IF(E450&gt;=20000,E450*10%,0)</f>
        <v>9656.5</v>
      </c>
      <c r="G450" s="25">
        <f t="shared" ref="G450:G451" si="30">IF(E450&gt;30000,E450*0.1,0)</f>
        <v>9656.5</v>
      </c>
      <c r="H450" s="25" t="str">
        <f t="shared" ref="H450:H451" ca="1" si="31">_xlfn.FORMULATEXT(G450)</f>
        <v>=IF(E450&gt;30000,E450*0.1,0)</v>
      </c>
    </row>
    <row r="451" spans="1:8">
      <c r="A451" s="25" t="s">
        <v>104</v>
      </c>
      <c r="B451" s="25" t="s">
        <v>91</v>
      </c>
      <c r="C451" s="25">
        <v>22</v>
      </c>
      <c r="D451" s="25">
        <v>1305</v>
      </c>
      <c r="E451" s="25">
        <f>C451*D451</f>
        <v>28710</v>
      </c>
      <c r="F451" s="25">
        <f>IF(E451&gt;=20000,E451*10%,0)</f>
        <v>2871</v>
      </c>
      <c r="G451" s="25">
        <f t="shared" si="30"/>
        <v>0</v>
      </c>
      <c r="H451" s="25" t="str">
        <f t="shared" ca="1" si="31"/>
        <v>=IF(E451&gt;30000,E451*0.1,0)</v>
      </c>
    </row>
  </sheetData>
  <mergeCells count="1">
    <mergeCell ref="I1:K1"/>
  </mergeCells>
  <pageMargins left="0.7" right="0.7" top="0.75" bottom="0.75" header="0.3" footer="0.3"/>
  <pageSetup orientation="portrait" horizontalDpi="200" verticalDpi="2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4"/>
  <sheetViews>
    <sheetView workbookViewId="0">
      <selection activeCell="C11" sqref="C11"/>
    </sheetView>
  </sheetViews>
  <sheetFormatPr defaultColWidth="9" defaultRowHeight="22.5"/>
  <cols>
    <col min="1" max="16384" width="9" style="2"/>
  </cols>
  <sheetData>
    <row r="1" spans="1:7">
      <c r="A1" s="2" t="s">
        <v>31</v>
      </c>
      <c r="B1" s="2" t="s">
        <v>31</v>
      </c>
      <c r="C1" s="222" t="s">
        <v>90</v>
      </c>
      <c r="F1" s="2">
        <v>1089</v>
      </c>
      <c r="G1" s="2">
        <v>1089</v>
      </c>
    </row>
    <row r="2" spans="1:7">
      <c r="A2" s="2" t="s">
        <v>84</v>
      </c>
      <c r="B2" s="2" t="s">
        <v>84</v>
      </c>
      <c r="C2" s="222" t="s">
        <v>96</v>
      </c>
      <c r="F2" s="2">
        <v>1173</v>
      </c>
      <c r="G2" s="2">
        <v>1173</v>
      </c>
    </row>
    <row r="3" spans="1:7">
      <c r="A3" s="2" t="s">
        <v>83</v>
      </c>
      <c r="B3" s="2" t="s">
        <v>83</v>
      </c>
      <c r="C3" s="222" t="s">
        <v>99</v>
      </c>
      <c r="F3" s="2">
        <v>2746</v>
      </c>
      <c r="G3" s="2">
        <v>2746</v>
      </c>
    </row>
    <row r="4" spans="1:7">
      <c r="A4" s="2" t="s">
        <v>85</v>
      </c>
      <c r="B4" s="2" t="s">
        <v>85</v>
      </c>
      <c r="C4" s="222" t="s">
        <v>96</v>
      </c>
      <c r="F4" s="2">
        <v>2862</v>
      </c>
      <c r="G4" s="2">
        <v>2862</v>
      </c>
    </row>
    <row r="5" spans="1:7">
      <c r="A5" s="2" t="s">
        <v>449</v>
      </c>
      <c r="B5" s="2" t="s">
        <v>449</v>
      </c>
      <c r="C5" s="222" t="s">
        <v>99</v>
      </c>
      <c r="F5" s="2">
        <v>3900</v>
      </c>
      <c r="G5" s="2">
        <v>3900</v>
      </c>
    </row>
    <row r="6" spans="1:7">
      <c r="F6" s="2">
        <v>4072</v>
      </c>
      <c r="G6" s="2">
        <v>4072</v>
      </c>
    </row>
    <row r="7" spans="1:7">
      <c r="F7" s="2">
        <v>4100</v>
      </c>
      <c r="G7" s="2">
        <v>4100</v>
      </c>
    </row>
    <row r="8" spans="1:7">
      <c r="F8" s="2">
        <v>4196</v>
      </c>
      <c r="G8" s="2">
        <v>4196</v>
      </c>
    </row>
    <row r="9" spans="1:7">
      <c r="F9" s="2">
        <v>4275</v>
      </c>
      <c r="G9" s="2">
        <v>4275</v>
      </c>
    </row>
    <row r="10" spans="1:7">
      <c r="F10" s="2">
        <v>4287</v>
      </c>
      <c r="G10" s="2">
        <v>4287</v>
      </c>
    </row>
    <row r="11" spans="1:7">
      <c r="F11" s="2">
        <v>4404</v>
      </c>
      <c r="G11" s="2">
        <v>4404</v>
      </c>
    </row>
    <row r="12" spans="1:7">
      <c r="F12" s="2">
        <v>4808</v>
      </c>
      <c r="G12" s="2">
        <v>4808</v>
      </c>
    </row>
    <row r="13" spans="1:7">
      <c r="F13" s="2">
        <v>5136</v>
      </c>
      <c r="G13" s="2">
        <v>5136</v>
      </c>
    </row>
    <row r="14" spans="1:7">
      <c r="F14" s="2">
        <v>5215</v>
      </c>
      <c r="G14" s="2">
        <v>5215</v>
      </c>
    </row>
    <row r="15" spans="1:7">
      <c r="F15" s="2">
        <v>5500</v>
      </c>
      <c r="G15" s="2">
        <v>5500</v>
      </c>
    </row>
    <row r="16" spans="1:7">
      <c r="F16" s="2">
        <v>5700</v>
      </c>
      <c r="G16" s="2">
        <v>5700</v>
      </c>
    </row>
    <row r="17" spans="6:7">
      <c r="F17" s="2">
        <v>6155</v>
      </c>
      <c r="G17" s="2">
        <v>6155</v>
      </c>
    </row>
    <row r="18" spans="6:7">
      <c r="F18" s="2">
        <v>6380</v>
      </c>
      <c r="G18" s="2">
        <v>6380</v>
      </c>
    </row>
    <row r="19" spans="6:7">
      <c r="F19" s="2">
        <v>6625</v>
      </c>
      <c r="G19" s="2">
        <v>6625</v>
      </c>
    </row>
    <row r="20" spans="6:7">
      <c r="F20" s="2">
        <v>6942</v>
      </c>
      <c r="G20" s="2">
        <v>6942</v>
      </c>
    </row>
    <row r="21" spans="6:7">
      <c r="F21" s="2">
        <v>6945</v>
      </c>
      <c r="G21" s="2">
        <v>6945</v>
      </c>
    </row>
    <row r="22" spans="6:7">
      <c r="F22" s="2">
        <v>7335</v>
      </c>
      <c r="G22" s="2">
        <v>7335</v>
      </c>
    </row>
    <row r="23" spans="6:7">
      <c r="F23" s="2">
        <v>7385</v>
      </c>
      <c r="G23" s="2">
        <v>7385</v>
      </c>
    </row>
    <row r="24" spans="6:7">
      <c r="F24" s="2">
        <v>7524</v>
      </c>
      <c r="G24" s="2">
        <v>7524</v>
      </c>
    </row>
    <row r="25" spans="6:7">
      <c r="F25" s="2">
        <v>8152</v>
      </c>
      <c r="G25" s="2">
        <v>8152</v>
      </c>
    </row>
    <row r="26" spans="6:7">
      <c r="F26" s="2">
        <v>8220</v>
      </c>
      <c r="G26" s="2">
        <v>8220</v>
      </c>
    </row>
    <row r="27" spans="6:7">
      <c r="F27" s="2">
        <v>8928</v>
      </c>
      <c r="G27" s="2">
        <v>8928</v>
      </c>
    </row>
    <row r="28" spans="6:7">
      <c r="F28" s="2">
        <v>9360</v>
      </c>
      <c r="G28" s="2">
        <v>9360</v>
      </c>
    </row>
    <row r="29" spans="6:7">
      <c r="F29" s="2">
        <v>9996</v>
      </c>
      <c r="G29" s="2">
        <v>9996</v>
      </c>
    </row>
    <row r="30" spans="6:7">
      <c r="F30" s="2">
        <v>10032</v>
      </c>
      <c r="G30" s="2">
        <v>10032</v>
      </c>
    </row>
    <row r="31" spans="6:7">
      <c r="F31" s="2">
        <v>10053</v>
      </c>
      <c r="G31" s="2">
        <v>10053</v>
      </c>
    </row>
    <row r="32" spans="6:7">
      <c r="F32" s="2">
        <v>10094</v>
      </c>
      <c r="G32" s="2">
        <v>10094</v>
      </c>
    </row>
    <row r="33" spans="6:7">
      <c r="F33" s="2">
        <v>10384</v>
      </c>
      <c r="G33" s="2">
        <v>10384</v>
      </c>
    </row>
    <row r="34" spans="6:7">
      <c r="F34" s="2">
        <v>10760</v>
      </c>
      <c r="G34" s="2">
        <v>10760</v>
      </c>
    </row>
    <row r="35" spans="6:7">
      <c r="F35" s="2">
        <v>10908</v>
      </c>
      <c r="G35" s="2">
        <v>10908</v>
      </c>
    </row>
    <row r="36" spans="6:7">
      <c r="F36" s="2">
        <v>10920</v>
      </c>
      <c r="G36" s="2">
        <v>10920</v>
      </c>
    </row>
    <row r="37" spans="6:7">
      <c r="F37" s="2">
        <v>11143</v>
      </c>
      <c r="G37" s="2">
        <v>11143</v>
      </c>
    </row>
    <row r="38" spans="6:7">
      <c r="F38" s="2">
        <v>11250</v>
      </c>
      <c r="G38" s="2">
        <v>11250</v>
      </c>
    </row>
    <row r="39" spans="6:7">
      <c r="F39" s="2">
        <v>11830</v>
      </c>
      <c r="G39" s="2">
        <v>11830</v>
      </c>
    </row>
    <row r="40" spans="6:7">
      <c r="F40" s="2">
        <v>11935</v>
      </c>
      <c r="G40" s="2">
        <v>11935</v>
      </c>
    </row>
    <row r="41" spans="6:7">
      <c r="F41" s="2">
        <v>12080</v>
      </c>
      <c r="G41" s="2">
        <v>12080</v>
      </c>
    </row>
    <row r="42" spans="6:7">
      <c r="F42" s="2">
        <v>12240</v>
      </c>
      <c r="G42" s="2">
        <v>12240</v>
      </c>
    </row>
    <row r="43" spans="6:7">
      <c r="F43" s="2">
        <v>12540</v>
      </c>
      <c r="G43" s="2">
        <v>12540</v>
      </c>
    </row>
    <row r="44" spans="6:7">
      <c r="F44" s="2">
        <v>12610</v>
      </c>
      <c r="G44" s="2">
        <v>12610</v>
      </c>
    </row>
    <row r="45" spans="6:7">
      <c r="F45" s="2">
        <v>12843</v>
      </c>
      <c r="G45" s="2">
        <v>12843</v>
      </c>
    </row>
    <row r="46" spans="6:7">
      <c r="F46" s="2">
        <v>12996</v>
      </c>
      <c r="G46" s="2">
        <v>12996</v>
      </c>
    </row>
    <row r="47" spans="6:7">
      <c r="F47" s="2">
        <v>13039</v>
      </c>
      <c r="G47" s="2">
        <v>13039</v>
      </c>
    </row>
    <row r="48" spans="6:7">
      <c r="F48" s="2">
        <v>13113</v>
      </c>
      <c r="G48" s="2">
        <v>13113</v>
      </c>
    </row>
    <row r="49" spans="6:7">
      <c r="F49" s="2">
        <v>14982</v>
      </c>
      <c r="G49" s="2">
        <v>14982</v>
      </c>
    </row>
    <row r="50" spans="6:7">
      <c r="F50" s="2">
        <v>15037</v>
      </c>
      <c r="G50" s="2">
        <v>15037</v>
      </c>
    </row>
    <row r="51" spans="6:7">
      <c r="F51" s="2">
        <v>15048</v>
      </c>
      <c r="G51" s="2">
        <v>15048</v>
      </c>
    </row>
    <row r="52" spans="6:7">
      <c r="F52" s="2">
        <v>15075</v>
      </c>
      <c r="G52" s="2">
        <v>15075</v>
      </c>
    </row>
    <row r="53" spans="6:7">
      <c r="F53" s="2">
        <v>15192</v>
      </c>
      <c r="G53" s="2">
        <v>15192</v>
      </c>
    </row>
    <row r="54" spans="6:7">
      <c r="F54" s="2">
        <v>15330</v>
      </c>
      <c r="G54" s="2">
        <v>15330</v>
      </c>
    </row>
    <row r="55" spans="6:7">
      <c r="F55" s="2">
        <v>15334</v>
      </c>
      <c r="G55" s="2">
        <v>15334</v>
      </c>
    </row>
    <row r="56" spans="6:7">
      <c r="F56" s="2">
        <v>15948</v>
      </c>
      <c r="G56" s="2">
        <v>15948</v>
      </c>
    </row>
    <row r="57" spans="6:7">
      <c r="F57" s="2">
        <v>16500</v>
      </c>
      <c r="G57" s="2">
        <v>16500</v>
      </c>
    </row>
    <row r="58" spans="6:7">
      <c r="F58" s="2">
        <v>16512</v>
      </c>
      <c r="G58" s="2">
        <v>16512</v>
      </c>
    </row>
    <row r="59" spans="6:7">
      <c r="F59" s="2">
        <v>17556</v>
      </c>
      <c r="G59" s="2">
        <v>17556</v>
      </c>
    </row>
    <row r="60" spans="6:7">
      <c r="F60" s="2">
        <v>17680</v>
      </c>
      <c r="G60" s="2">
        <v>17680</v>
      </c>
    </row>
    <row r="61" spans="6:7">
      <c r="F61" s="2">
        <v>17738</v>
      </c>
      <c r="G61" s="2">
        <v>17738</v>
      </c>
    </row>
    <row r="62" spans="6:7">
      <c r="F62" s="2">
        <v>17918</v>
      </c>
      <c r="G62" s="2">
        <v>17918</v>
      </c>
    </row>
    <row r="63" spans="6:7">
      <c r="F63" s="2">
        <v>17936</v>
      </c>
      <c r="G63" s="2">
        <v>17936</v>
      </c>
    </row>
    <row r="64" spans="6:7">
      <c r="F64" s="2">
        <v>18032</v>
      </c>
      <c r="G64" s="2">
        <v>18032</v>
      </c>
    </row>
    <row r="65" spans="6:7">
      <c r="F65" s="2">
        <v>18336</v>
      </c>
      <c r="G65" s="2">
        <v>18336</v>
      </c>
    </row>
    <row r="66" spans="6:7">
      <c r="F66" s="2">
        <v>18410</v>
      </c>
      <c r="G66" s="2">
        <v>18410</v>
      </c>
    </row>
    <row r="67" spans="6:7">
      <c r="F67" s="2">
        <v>18886</v>
      </c>
      <c r="G67" s="2">
        <v>18886</v>
      </c>
    </row>
    <row r="68" spans="6:7">
      <c r="F68" s="2">
        <v>19019</v>
      </c>
      <c r="G68" s="2">
        <v>19019</v>
      </c>
    </row>
    <row r="69" spans="6:7">
      <c r="F69" s="2">
        <v>19305</v>
      </c>
      <c r="G69" s="2">
        <v>19305</v>
      </c>
    </row>
    <row r="70" spans="6:7">
      <c r="F70" s="2">
        <v>19455</v>
      </c>
      <c r="G70" s="2">
        <v>19455</v>
      </c>
    </row>
    <row r="71" spans="6:7">
      <c r="F71" s="2">
        <v>19936</v>
      </c>
      <c r="G71" s="2">
        <v>19936</v>
      </c>
    </row>
    <row r="72" spans="6:7">
      <c r="F72" s="2">
        <v>20205</v>
      </c>
      <c r="G72" s="2">
        <v>20205</v>
      </c>
    </row>
    <row r="73" spans="6:7">
      <c r="F73" s="2">
        <v>20286</v>
      </c>
      <c r="G73" s="2">
        <v>20286</v>
      </c>
    </row>
    <row r="74" spans="6:7">
      <c r="F74" s="2">
        <v>20325</v>
      </c>
      <c r="G74" s="2">
        <v>20325</v>
      </c>
    </row>
    <row r="75" spans="6:7">
      <c r="F75" s="2">
        <v>20384</v>
      </c>
      <c r="G75" s="2">
        <v>20384</v>
      </c>
    </row>
    <row r="76" spans="6:7">
      <c r="F76" s="2">
        <v>21165</v>
      </c>
      <c r="G76" s="2">
        <v>21165</v>
      </c>
    </row>
    <row r="77" spans="6:7">
      <c r="F77" s="2">
        <v>21840</v>
      </c>
      <c r="G77" s="2">
        <v>21840</v>
      </c>
    </row>
    <row r="78" spans="6:7">
      <c r="F78" s="2">
        <v>21879</v>
      </c>
      <c r="G78" s="2">
        <v>21879</v>
      </c>
    </row>
    <row r="79" spans="6:7">
      <c r="F79" s="2">
        <v>22304</v>
      </c>
      <c r="G79" s="2">
        <v>22304</v>
      </c>
    </row>
    <row r="80" spans="6:7">
      <c r="F80" s="2">
        <v>22550</v>
      </c>
      <c r="G80" s="2">
        <v>22550</v>
      </c>
    </row>
    <row r="81" spans="6:7">
      <c r="F81" s="2">
        <v>22648</v>
      </c>
      <c r="G81" s="2">
        <v>22648</v>
      </c>
    </row>
    <row r="82" spans="6:7">
      <c r="F82" s="2">
        <v>23047</v>
      </c>
      <c r="G82" s="2">
        <v>23047</v>
      </c>
    </row>
    <row r="83" spans="6:7">
      <c r="F83" s="2">
        <v>23254</v>
      </c>
      <c r="G83" s="2">
        <v>23254</v>
      </c>
    </row>
    <row r="84" spans="6:7">
      <c r="F84" s="2">
        <v>23346</v>
      </c>
      <c r="G84" s="2">
        <v>23346</v>
      </c>
    </row>
    <row r="85" spans="6:7">
      <c r="F85" s="2">
        <v>23805</v>
      </c>
      <c r="G85" s="2">
        <v>23805</v>
      </c>
    </row>
    <row r="86" spans="6:7">
      <c r="F86" s="2">
        <v>23959</v>
      </c>
      <c r="G86" s="2">
        <v>23959</v>
      </c>
    </row>
    <row r="87" spans="6:7">
      <c r="F87" s="2">
        <v>24004</v>
      </c>
      <c r="G87" s="2">
        <v>24004</v>
      </c>
    </row>
    <row r="88" spans="6:7">
      <c r="F88" s="2">
        <v>24055</v>
      </c>
      <c r="G88" s="2">
        <v>24055</v>
      </c>
    </row>
    <row r="89" spans="6:7">
      <c r="F89" s="2">
        <v>24174</v>
      </c>
      <c r="G89" s="2">
        <v>24174</v>
      </c>
    </row>
    <row r="90" spans="6:7">
      <c r="F90" s="2">
        <v>24456</v>
      </c>
      <c r="G90" s="2">
        <v>24456</v>
      </c>
    </row>
    <row r="91" spans="6:7">
      <c r="F91" s="2">
        <v>25008</v>
      </c>
      <c r="G91" s="2">
        <v>25008</v>
      </c>
    </row>
    <row r="92" spans="6:7">
      <c r="F92" s="2">
        <v>25300</v>
      </c>
      <c r="G92" s="2">
        <v>25300</v>
      </c>
    </row>
    <row r="93" spans="6:7">
      <c r="F93" s="2">
        <v>25360</v>
      </c>
      <c r="G93" s="2">
        <v>25360</v>
      </c>
    </row>
    <row r="94" spans="6:7">
      <c r="F94" s="2">
        <v>25776</v>
      </c>
      <c r="G94" s="2">
        <v>25776</v>
      </c>
    </row>
    <row r="95" spans="6:7">
      <c r="F95" s="2">
        <v>25950</v>
      </c>
      <c r="G95" s="2">
        <v>25950</v>
      </c>
    </row>
    <row r="96" spans="6:7">
      <c r="F96" s="2">
        <v>25968</v>
      </c>
      <c r="G96" s="2">
        <v>25968</v>
      </c>
    </row>
    <row r="97" spans="6:7">
      <c r="F97" s="2">
        <v>26100</v>
      </c>
      <c r="G97" s="2">
        <v>26100</v>
      </c>
    </row>
    <row r="98" spans="6:7">
      <c r="F98" s="2">
        <v>26316</v>
      </c>
      <c r="G98" s="2">
        <v>26316</v>
      </c>
    </row>
    <row r="99" spans="6:7">
      <c r="F99" s="2">
        <v>27321</v>
      </c>
      <c r="G99" s="2">
        <v>27321</v>
      </c>
    </row>
    <row r="100" spans="6:7">
      <c r="F100" s="2">
        <v>27378</v>
      </c>
      <c r="G100" s="2">
        <v>27378</v>
      </c>
    </row>
    <row r="101" spans="6:7">
      <c r="F101" s="2">
        <v>27408</v>
      </c>
      <c r="G101" s="2">
        <v>27408</v>
      </c>
    </row>
    <row r="102" spans="6:7">
      <c r="F102" s="2">
        <v>27412</v>
      </c>
      <c r="G102" s="2">
        <v>27412</v>
      </c>
    </row>
    <row r="103" spans="6:7">
      <c r="F103" s="2">
        <v>27750</v>
      </c>
      <c r="G103" s="2">
        <v>27750</v>
      </c>
    </row>
    <row r="104" spans="6:7">
      <c r="F104" s="2">
        <v>28405</v>
      </c>
      <c r="G104" s="2">
        <v>28405</v>
      </c>
    </row>
    <row r="105" spans="6:7">
      <c r="F105" s="2">
        <v>28710</v>
      </c>
      <c r="G105" s="2">
        <v>28710</v>
      </c>
    </row>
    <row r="106" spans="6:7">
      <c r="F106" s="2">
        <v>29304</v>
      </c>
      <c r="G106" s="2">
        <v>29304</v>
      </c>
    </row>
    <row r="107" spans="6:7">
      <c r="F107" s="2">
        <v>29547</v>
      </c>
      <c r="G107" s="2">
        <v>29547</v>
      </c>
    </row>
    <row r="108" spans="6:7">
      <c r="F108" s="2">
        <v>29754</v>
      </c>
      <c r="G108" s="2">
        <v>29754</v>
      </c>
    </row>
    <row r="109" spans="6:7">
      <c r="F109" s="2">
        <v>30000</v>
      </c>
      <c r="G109" s="2">
        <v>30000</v>
      </c>
    </row>
    <row r="110" spans="6:7">
      <c r="F110" s="2">
        <v>30107</v>
      </c>
      <c r="G110" s="2">
        <v>30107</v>
      </c>
    </row>
    <row r="111" spans="6:7">
      <c r="F111" s="2">
        <v>30118</v>
      </c>
      <c r="G111" s="2">
        <v>30118</v>
      </c>
    </row>
    <row r="112" spans="6:7">
      <c r="F112" s="2">
        <v>30264</v>
      </c>
      <c r="G112" s="2">
        <v>30264</v>
      </c>
    </row>
    <row r="113" spans="6:7">
      <c r="F113" s="2">
        <v>30483</v>
      </c>
      <c r="G113" s="2">
        <v>30483</v>
      </c>
    </row>
    <row r="114" spans="6:7">
      <c r="F114" s="2">
        <v>30732</v>
      </c>
      <c r="G114" s="2">
        <v>30732</v>
      </c>
    </row>
    <row r="115" spans="6:7">
      <c r="F115" s="2">
        <v>30912</v>
      </c>
      <c r="G115" s="2">
        <v>30912</v>
      </c>
    </row>
    <row r="116" spans="6:7">
      <c r="F116" s="2">
        <v>31212</v>
      </c>
      <c r="G116" s="2">
        <v>31212</v>
      </c>
    </row>
    <row r="117" spans="6:7">
      <c r="F117" s="2">
        <v>31668</v>
      </c>
      <c r="G117" s="2">
        <v>31668</v>
      </c>
    </row>
    <row r="118" spans="6:7">
      <c r="F118" s="2">
        <v>31698</v>
      </c>
      <c r="G118" s="2">
        <v>31698</v>
      </c>
    </row>
    <row r="119" spans="6:7">
      <c r="F119" s="2">
        <v>31710</v>
      </c>
      <c r="G119" s="2">
        <v>31710</v>
      </c>
    </row>
    <row r="120" spans="6:7">
      <c r="F120" s="2">
        <v>31872</v>
      </c>
      <c r="G120" s="2">
        <v>31872</v>
      </c>
    </row>
    <row r="121" spans="6:7">
      <c r="F121" s="2">
        <v>32670</v>
      </c>
      <c r="G121" s="2">
        <v>32670</v>
      </c>
    </row>
    <row r="122" spans="6:7">
      <c r="F122" s="2">
        <v>32821</v>
      </c>
      <c r="G122" s="2">
        <v>32821</v>
      </c>
    </row>
    <row r="123" spans="6:7">
      <c r="F123" s="2">
        <v>32934</v>
      </c>
      <c r="G123" s="2">
        <v>32934</v>
      </c>
    </row>
    <row r="124" spans="6:7">
      <c r="F124" s="2">
        <v>33449</v>
      </c>
      <c r="G124" s="2">
        <v>33449</v>
      </c>
    </row>
    <row r="125" spans="6:7">
      <c r="F125" s="2">
        <v>33760</v>
      </c>
      <c r="G125" s="2">
        <v>33760</v>
      </c>
    </row>
    <row r="126" spans="6:7">
      <c r="F126" s="2">
        <v>33824</v>
      </c>
      <c r="G126" s="2">
        <v>33824</v>
      </c>
    </row>
    <row r="127" spans="6:7">
      <c r="F127" s="2">
        <v>34056</v>
      </c>
      <c r="G127" s="2">
        <v>34056</v>
      </c>
    </row>
    <row r="128" spans="6:7">
      <c r="F128" s="2">
        <v>34575</v>
      </c>
      <c r="G128" s="2">
        <v>34575</v>
      </c>
    </row>
    <row r="129" spans="6:7">
      <c r="F129" s="2">
        <v>34890</v>
      </c>
      <c r="G129" s="2">
        <v>34890</v>
      </c>
    </row>
    <row r="130" spans="6:7">
      <c r="F130" s="2">
        <v>35646</v>
      </c>
      <c r="G130" s="2">
        <v>35646</v>
      </c>
    </row>
    <row r="131" spans="6:7">
      <c r="F131" s="2">
        <v>35931</v>
      </c>
      <c r="G131" s="2">
        <v>35931</v>
      </c>
    </row>
    <row r="132" spans="6:7">
      <c r="F132" s="2">
        <v>36000</v>
      </c>
      <c r="G132" s="2">
        <v>36000</v>
      </c>
    </row>
    <row r="133" spans="6:7">
      <c r="F133" s="2">
        <v>36085</v>
      </c>
      <c r="G133" s="2">
        <v>36085</v>
      </c>
    </row>
    <row r="134" spans="6:7">
      <c r="F134" s="2">
        <v>36100</v>
      </c>
      <c r="G134" s="2">
        <v>36100</v>
      </c>
    </row>
    <row r="135" spans="6:7">
      <c r="F135" s="2">
        <v>36315</v>
      </c>
      <c r="G135" s="2">
        <v>36315</v>
      </c>
    </row>
    <row r="136" spans="6:7">
      <c r="F136" s="2">
        <v>37128</v>
      </c>
      <c r="G136" s="2">
        <v>37128</v>
      </c>
    </row>
    <row r="137" spans="6:7">
      <c r="F137" s="2">
        <v>37350</v>
      </c>
      <c r="G137" s="2">
        <v>37350</v>
      </c>
    </row>
    <row r="138" spans="6:7">
      <c r="F138" s="2">
        <v>37526</v>
      </c>
      <c r="G138" s="2">
        <v>37526</v>
      </c>
    </row>
    <row r="139" spans="6:7">
      <c r="F139" s="2">
        <v>37842</v>
      </c>
      <c r="G139" s="2">
        <v>37842</v>
      </c>
    </row>
    <row r="140" spans="6:7">
      <c r="F140" s="2">
        <v>38010</v>
      </c>
      <c r="G140" s="2">
        <v>38010</v>
      </c>
    </row>
    <row r="141" spans="6:7">
      <c r="F141" s="2">
        <v>38040</v>
      </c>
      <c r="G141" s="2">
        <v>38040</v>
      </c>
    </row>
    <row r="142" spans="6:7">
      <c r="F142" s="2">
        <v>38240</v>
      </c>
      <c r="G142" s="2">
        <v>38240</v>
      </c>
    </row>
    <row r="143" spans="6:7">
      <c r="F143" s="2">
        <v>38313</v>
      </c>
      <c r="G143" s="2">
        <v>38313</v>
      </c>
    </row>
    <row r="144" spans="6:7">
      <c r="F144" s="2">
        <v>39000</v>
      </c>
      <c r="G144" s="2">
        <v>39000</v>
      </c>
    </row>
    <row r="145" spans="6:7">
      <c r="F145" s="2">
        <v>39672</v>
      </c>
      <c r="G145" s="2">
        <v>39672</v>
      </c>
    </row>
    <row r="146" spans="6:7">
      <c r="F146" s="2">
        <v>39701</v>
      </c>
      <c r="G146" s="2">
        <v>39701</v>
      </c>
    </row>
    <row r="147" spans="6:7">
      <c r="F147" s="2">
        <v>39970</v>
      </c>
      <c r="G147" s="2">
        <v>39970</v>
      </c>
    </row>
    <row r="148" spans="6:7">
      <c r="F148" s="2">
        <v>40040</v>
      </c>
      <c r="G148" s="2">
        <v>40040</v>
      </c>
    </row>
    <row r="149" spans="6:7">
      <c r="F149" s="2">
        <v>40140</v>
      </c>
      <c r="G149" s="2">
        <v>40140</v>
      </c>
    </row>
    <row r="150" spans="6:7">
      <c r="F150" s="2">
        <v>40774</v>
      </c>
      <c r="G150" s="2">
        <v>40774</v>
      </c>
    </row>
    <row r="151" spans="6:7">
      <c r="F151" s="2">
        <v>41340</v>
      </c>
      <c r="G151" s="2">
        <v>41340</v>
      </c>
    </row>
    <row r="152" spans="6:7">
      <c r="F152" s="2">
        <v>41686</v>
      </c>
      <c r="G152" s="2">
        <v>41686</v>
      </c>
    </row>
    <row r="153" spans="6:7">
      <c r="F153" s="2">
        <v>41786</v>
      </c>
      <c r="G153" s="2">
        <v>41786</v>
      </c>
    </row>
    <row r="154" spans="6:7">
      <c r="F154" s="2">
        <v>42042</v>
      </c>
      <c r="G154" s="2">
        <v>42042</v>
      </c>
    </row>
    <row r="155" spans="6:7">
      <c r="F155" s="2">
        <v>42394</v>
      </c>
      <c r="G155" s="2">
        <v>42394</v>
      </c>
    </row>
    <row r="156" spans="6:7">
      <c r="F156" s="2">
        <v>42722</v>
      </c>
      <c r="G156" s="2">
        <v>42722</v>
      </c>
    </row>
    <row r="157" spans="6:7">
      <c r="F157" s="2">
        <v>42845</v>
      </c>
      <c r="G157" s="2">
        <v>42845</v>
      </c>
    </row>
    <row r="158" spans="6:7">
      <c r="F158" s="2">
        <v>42976</v>
      </c>
      <c r="G158" s="2">
        <v>42976</v>
      </c>
    </row>
    <row r="159" spans="6:7">
      <c r="F159" s="2">
        <v>43015</v>
      </c>
      <c r="G159" s="2">
        <v>43015</v>
      </c>
    </row>
    <row r="160" spans="6:7">
      <c r="F160" s="2">
        <v>43036</v>
      </c>
      <c r="G160" s="2">
        <v>43036</v>
      </c>
    </row>
    <row r="161" spans="6:7">
      <c r="F161" s="2">
        <v>43290</v>
      </c>
      <c r="G161" s="2">
        <v>43290</v>
      </c>
    </row>
    <row r="162" spans="6:7">
      <c r="F162" s="2">
        <v>43584</v>
      </c>
      <c r="G162" s="2">
        <v>43584</v>
      </c>
    </row>
    <row r="163" spans="6:7">
      <c r="F163" s="2">
        <v>43812</v>
      </c>
      <c r="G163" s="2">
        <v>43812</v>
      </c>
    </row>
    <row r="164" spans="6:7">
      <c r="F164" s="2">
        <v>44778</v>
      </c>
      <c r="G164" s="2">
        <v>44778</v>
      </c>
    </row>
    <row r="165" spans="6:7">
      <c r="F165" s="2">
        <v>44970</v>
      </c>
      <c r="G165" s="2">
        <v>44970</v>
      </c>
    </row>
    <row r="166" spans="6:7">
      <c r="F166" s="2">
        <v>45108</v>
      </c>
      <c r="G166" s="2">
        <v>45108</v>
      </c>
    </row>
    <row r="167" spans="6:7">
      <c r="F167" s="2">
        <v>45258</v>
      </c>
      <c r="G167" s="2">
        <v>45258</v>
      </c>
    </row>
    <row r="168" spans="6:7">
      <c r="F168" s="2">
        <v>45276</v>
      </c>
      <c r="G168" s="2">
        <v>45276</v>
      </c>
    </row>
    <row r="169" spans="6:7">
      <c r="F169" s="2">
        <v>45720</v>
      </c>
      <c r="G169" s="2">
        <v>45720</v>
      </c>
    </row>
    <row r="170" spans="6:7">
      <c r="F170" s="2">
        <v>45942</v>
      </c>
      <c r="G170" s="2">
        <v>45942</v>
      </c>
    </row>
    <row r="171" spans="6:7">
      <c r="F171" s="2">
        <v>46176</v>
      </c>
      <c r="G171" s="2">
        <v>46176</v>
      </c>
    </row>
    <row r="172" spans="6:7">
      <c r="F172" s="2">
        <v>46576</v>
      </c>
      <c r="G172" s="2">
        <v>46576</v>
      </c>
    </row>
    <row r="173" spans="6:7">
      <c r="F173" s="2">
        <v>46935</v>
      </c>
      <c r="G173" s="2">
        <v>46935</v>
      </c>
    </row>
    <row r="174" spans="6:7">
      <c r="F174" s="2">
        <v>46966</v>
      </c>
      <c r="G174" s="2">
        <v>46966</v>
      </c>
    </row>
    <row r="175" spans="6:7">
      <c r="F175" s="2">
        <v>47257</v>
      </c>
      <c r="G175" s="2">
        <v>47257</v>
      </c>
    </row>
    <row r="176" spans="6:7">
      <c r="F176" s="2">
        <v>47340</v>
      </c>
      <c r="G176" s="2">
        <v>47340</v>
      </c>
    </row>
    <row r="177" spans="6:7">
      <c r="F177" s="2">
        <v>48488</v>
      </c>
      <c r="G177" s="2">
        <v>48488</v>
      </c>
    </row>
    <row r="178" spans="6:7">
      <c r="F178" s="2">
        <v>48741</v>
      </c>
      <c r="G178" s="2">
        <v>48741</v>
      </c>
    </row>
    <row r="179" spans="6:7">
      <c r="F179" s="2">
        <v>48872</v>
      </c>
      <c r="G179" s="2">
        <v>48872</v>
      </c>
    </row>
    <row r="180" spans="6:7">
      <c r="F180" s="2">
        <v>49175</v>
      </c>
      <c r="G180" s="2">
        <v>49175</v>
      </c>
    </row>
    <row r="181" spans="6:7">
      <c r="F181" s="2">
        <v>49210</v>
      </c>
      <c r="G181" s="2">
        <v>49210</v>
      </c>
    </row>
    <row r="182" spans="6:7">
      <c r="F182" s="2">
        <v>49282</v>
      </c>
      <c r="G182" s="2">
        <v>49282</v>
      </c>
    </row>
    <row r="183" spans="6:7">
      <c r="F183" s="2">
        <v>49588</v>
      </c>
      <c r="G183" s="2">
        <v>49588</v>
      </c>
    </row>
    <row r="184" spans="6:7">
      <c r="F184" s="2">
        <v>49803</v>
      </c>
      <c r="G184" s="2">
        <v>49803</v>
      </c>
    </row>
    <row r="185" spans="6:7">
      <c r="F185" s="2">
        <v>49824</v>
      </c>
      <c r="G185" s="2">
        <v>49824</v>
      </c>
    </row>
    <row r="186" spans="6:7">
      <c r="F186" s="2">
        <v>49932</v>
      </c>
      <c r="G186" s="2">
        <v>49932</v>
      </c>
    </row>
    <row r="187" spans="6:7">
      <c r="F187" s="2">
        <v>50350</v>
      </c>
      <c r="G187" s="2">
        <v>50350</v>
      </c>
    </row>
    <row r="188" spans="6:7">
      <c r="F188" s="2">
        <v>50394</v>
      </c>
      <c r="G188" s="2">
        <v>50394</v>
      </c>
    </row>
    <row r="189" spans="6:7">
      <c r="F189" s="2">
        <v>50490</v>
      </c>
      <c r="G189" s="2">
        <v>50490</v>
      </c>
    </row>
    <row r="190" spans="6:7">
      <c r="F190" s="2">
        <v>50610</v>
      </c>
      <c r="G190" s="2">
        <v>50610</v>
      </c>
    </row>
    <row r="191" spans="6:7">
      <c r="F191" s="2">
        <v>51352</v>
      </c>
      <c r="G191" s="2">
        <v>51352</v>
      </c>
    </row>
    <row r="192" spans="6:7">
      <c r="F192" s="2">
        <v>51520</v>
      </c>
      <c r="G192" s="2">
        <v>51520</v>
      </c>
    </row>
    <row r="193" spans="6:7">
      <c r="F193" s="2">
        <v>51876</v>
      </c>
      <c r="G193" s="2">
        <v>51876</v>
      </c>
    </row>
    <row r="194" spans="6:7">
      <c r="F194" s="2">
        <v>51900</v>
      </c>
      <c r="G194" s="2">
        <v>51900</v>
      </c>
    </row>
    <row r="195" spans="6:7">
      <c r="F195" s="2">
        <v>51987</v>
      </c>
      <c r="G195" s="2">
        <v>51987</v>
      </c>
    </row>
    <row r="196" spans="6:7">
      <c r="F196" s="2">
        <v>52080</v>
      </c>
      <c r="G196" s="2">
        <v>52080</v>
      </c>
    </row>
    <row r="197" spans="6:7">
      <c r="F197" s="2">
        <v>52122</v>
      </c>
      <c r="G197" s="2">
        <v>52122</v>
      </c>
    </row>
    <row r="198" spans="6:7">
      <c r="F198" s="2">
        <v>52494</v>
      </c>
      <c r="G198" s="2">
        <v>52494</v>
      </c>
    </row>
    <row r="199" spans="6:7">
      <c r="F199" s="2">
        <v>52589</v>
      </c>
      <c r="G199" s="2">
        <v>52589</v>
      </c>
    </row>
    <row r="200" spans="6:7">
      <c r="F200" s="2">
        <v>52806</v>
      </c>
      <c r="G200" s="2">
        <v>52806</v>
      </c>
    </row>
    <row r="201" spans="6:7">
      <c r="F201" s="2">
        <v>52880</v>
      </c>
      <c r="G201" s="2">
        <v>52880</v>
      </c>
    </row>
    <row r="202" spans="6:7">
      <c r="F202" s="2">
        <v>53388</v>
      </c>
      <c r="G202" s="2">
        <v>53388</v>
      </c>
    </row>
    <row r="203" spans="6:7">
      <c r="F203" s="2">
        <v>53669</v>
      </c>
      <c r="G203" s="2">
        <v>53669</v>
      </c>
    </row>
    <row r="204" spans="6:7">
      <c r="F204" s="2">
        <v>54090</v>
      </c>
      <c r="G204" s="2">
        <v>54090</v>
      </c>
    </row>
    <row r="205" spans="6:7">
      <c r="F205" s="2">
        <v>54093</v>
      </c>
      <c r="G205" s="2">
        <v>54093</v>
      </c>
    </row>
    <row r="206" spans="6:7">
      <c r="F206" s="2">
        <v>54341</v>
      </c>
      <c r="G206" s="2">
        <v>54341</v>
      </c>
    </row>
    <row r="207" spans="6:7">
      <c r="F207" s="2">
        <v>54483</v>
      </c>
      <c r="G207" s="2">
        <v>54483</v>
      </c>
    </row>
    <row r="208" spans="6:7">
      <c r="F208" s="2">
        <v>55174</v>
      </c>
      <c r="G208" s="2">
        <v>55174</v>
      </c>
    </row>
    <row r="209" spans="6:7">
      <c r="F209" s="2">
        <v>55352</v>
      </c>
      <c r="G209" s="2">
        <v>55352</v>
      </c>
    </row>
    <row r="210" spans="6:7">
      <c r="F210" s="2">
        <v>56180</v>
      </c>
      <c r="G210" s="2">
        <v>56180</v>
      </c>
    </row>
    <row r="211" spans="6:7">
      <c r="F211" s="2">
        <v>56392</v>
      </c>
      <c r="G211" s="2">
        <v>56392</v>
      </c>
    </row>
    <row r="212" spans="6:7">
      <c r="F212" s="2">
        <v>56468</v>
      </c>
      <c r="G212" s="2">
        <v>56468</v>
      </c>
    </row>
    <row r="213" spans="6:7">
      <c r="F213" s="2">
        <v>56688</v>
      </c>
      <c r="G213" s="2">
        <v>56688</v>
      </c>
    </row>
    <row r="214" spans="6:7">
      <c r="F214" s="2">
        <v>56960</v>
      </c>
      <c r="G214" s="2">
        <v>56960</v>
      </c>
    </row>
    <row r="215" spans="6:7">
      <c r="F215" s="2">
        <v>57300</v>
      </c>
      <c r="G215" s="2">
        <v>57300</v>
      </c>
    </row>
    <row r="216" spans="6:7">
      <c r="F216" s="2">
        <v>57684</v>
      </c>
      <c r="G216" s="2">
        <v>57684</v>
      </c>
    </row>
    <row r="217" spans="6:7">
      <c r="F217" s="2">
        <v>58025</v>
      </c>
      <c r="G217" s="2">
        <v>58025</v>
      </c>
    </row>
    <row r="218" spans="6:7">
      <c r="F218" s="2">
        <v>58104</v>
      </c>
      <c r="G218" s="2">
        <v>58104</v>
      </c>
    </row>
    <row r="219" spans="6:7">
      <c r="F219" s="2">
        <v>58905</v>
      </c>
      <c r="G219" s="2">
        <v>58905</v>
      </c>
    </row>
    <row r="220" spans="6:7">
      <c r="F220" s="2">
        <v>59304</v>
      </c>
      <c r="G220" s="2">
        <v>59304</v>
      </c>
    </row>
    <row r="221" spans="6:7">
      <c r="F221" s="2">
        <v>59450</v>
      </c>
      <c r="G221" s="2">
        <v>59450</v>
      </c>
    </row>
    <row r="222" spans="6:7">
      <c r="F222" s="2">
        <v>59580</v>
      </c>
      <c r="G222" s="2">
        <v>59580</v>
      </c>
    </row>
    <row r="223" spans="6:7">
      <c r="F223" s="2">
        <v>59956</v>
      </c>
      <c r="G223" s="2">
        <v>59956</v>
      </c>
    </row>
    <row r="224" spans="6:7">
      <c r="F224" s="2">
        <v>60021</v>
      </c>
      <c r="G224" s="2">
        <v>60021</v>
      </c>
    </row>
    <row r="225" spans="6:7">
      <c r="F225" s="2">
        <v>60088</v>
      </c>
      <c r="G225" s="2">
        <v>60088</v>
      </c>
    </row>
    <row r="226" spans="6:7">
      <c r="F226" s="2">
        <v>60121</v>
      </c>
      <c r="G226" s="2">
        <v>60121</v>
      </c>
    </row>
    <row r="227" spans="6:7">
      <c r="F227" s="2">
        <v>60885</v>
      </c>
      <c r="G227" s="2">
        <v>60885</v>
      </c>
    </row>
    <row r="228" spans="6:7">
      <c r="F228" s="2">
        <v>61006</v>
      </c>
      <c r="G228" s="2">
        <v>61006</v>
      </c>
    </row>
    <row r="229" spans="6:7">
      <c r="F229" s="2">
        <v>61017</v>
      </c>
      <c r="G229" s="2">
        <v>61017</v>
      </c>
    </row>
    <row r="230" spans="6:7">
      <c r="F230" s="2">
        <v>61116</v>
      </c>
      <c r="G230" s="2">
        <v>61116</v>
      </c>
    </row>
    <row r="231" spans="6:7">
      <c r="F231" s="2">
        <v>61128</v>
      </c>
      <c r="G231" s="2">
        <v>61128</v>
      </c>
    </row>
    <row r="232" spans="6:7">
      <c r="F232" s="2">
        <v>61305</v>
      </c>
      <c r="G232" s="2">
        <v>61305</v>
      </c>
    </row>
    <row r="233" spans="6:7">
      <c r="F233" s="2">
        <v>62600</v>
      </c>
      <c r="G233" s="2">
        <v>62600</v>
      </c>
    </row>
    <row r="234" spans="6:7">
      <c r="F234" s="2">
        <v>62640</v>
      </c>
      <c r="G234" s="2">
        <v>62640</v>
      </c>
    </row>
    <row r="235" spans="6:7">
      <c r="F235" s="2">
        <v>62820</v>
      </c>
      <c r="G235" s="2">
        <v>62820</v>
      </c>
    </row>
    <row r="236" spans="6:7">
      <c r="F236" s="2">
        <v>63081</v>
      </c>
      <c r="G236" s="2">
        <v>63081</v>
      </c>
    </row>
    <row r="237" spans="6:7">
      <c r="F237" s="2">
        <v>63495</v>
      </c>
      <c r="G237" s="2">
        <v>63495</v>
      </c>
    </row>
    <row r="238" spans="6:7">
      <c r="F238" s="2">
        <v>63971</v>
      </c>
      <c r="G238" s="2">
        <v>63971</v>
      </c>
    </row>
    <row r="239" spans="6:7">
      <c r="F239" s="2">
        <v>64008</v>
      </c>
      <c r="G239" s="2">
        <v>64008</v>
      </c>
    </row>
    <row r="240" spans="6:7">
      <c r="F240" s="2">
        <v>64350</v>
      </c>
      <c r="G240" s="2">
        <v>64350</v>
      </c>
    </row>
    <row r="241" spans="6:7">
      <c r="F241" s="2">
        <v>64695</v>
      </c>
      <c r="G241" s="2">
        <v>64695</v>
      </c>
    </row>
    <row r="242" spans="6:7">
      <c r="F242" s="2">
        <v>65016</v>
      </c>
      <c r="G242" s="2">
        <v>65016</v>
      </c>
    </row>
    <row r="243" spans="6:7">
      <c r="F243" s="2">
        <v>65472</v>
      </c>
      <c r="G243" s="2">
        <v>65472</v>
      </c>
    </row>
    <row r="244" spans="6:7">
      <c r="F244" s="2">
        <v>66096</v>
      </c>
      <c r="G244" s="2">
        <v>66096</v>
      </c>
    </row>
    <row r="245" spans="6:7">
      <c r="F245" s="2">
        <v>66120</v>
      </c>
      <c r="G245" s="2">
        <v>66120</v>
      </c>
    </row>
    <row r="246" spans="6:7">
      <c r="F246" s="2">
        <v>66129</v>
      </c>
      <c r="G246" s="2">
        <v>66129</v>
      </c>
    </row>
    <row r="247" spans="6:7">
      <c r="F247" s="2">
        <v>66195</v>
      </c>
      <c r="G247" s="2">
        <v>66195</v>
      </c>
    </row>
    <row r="248" spans="6:7">
      <c r="F248" s="2">
        <v>66378</v>
      </c>
      <c r="G248" s="2">
        <v>66378</v>
      </c>
    </row>
    <row r="249" spans="6:7">
      <c r="F249" s="2">
        <v>66402</v>
      </c>
      <c r="G249" s="2">
        <v>66402</v>
      </c>
    </row>
    <row r="250" spans="6:7">
      <c r="F250" s="2">
        <v>67206</v>
      </c>
      <c r="G250" s="2">
        <v>67206</v>
      </c>
    </row>
    <row r="251" spans="6:7">
      <c r="F251" s="2">
        <v>67410</v>
      </c>
      <c r="G251" s="2">
        <v>67410</v>
      </c>
    </row>
    <row r="252" spans="6:7">
      <c r="F252" s="2">
        <v>67575</v>
      </c>
      <c r="G252" s="2">
        <v>67575</v>
      </c>
    </row>
    <row r="253" spans="6:7">
      <c r="F253" s="2">
        <v>67620</v>
      </c>
      <c r="G253" s="2">
        <v>67620</v>
      </c>
    </row>
    <row r="254" spans="6:7">
      <c r="F254" s="2">
        <v>67925</v>
      </c>
      <c r="G254" s="2">
        <v>67925</v>
      </c>
    </row>
    <row r="255" spans="6:7">
      <c r="F255" s="2">
        <v>68086</v>
      </c>
      <c r="G255" s="2">
        <v>68086</v>
      </c>
    </row>
    <row r="256" spans="6:7">
      <c r="F256" s="2">
        <v>68400</v>
      </c>
      <c r="G256" s="2">
        <v>68400</v>
      </c>
    </row>
    <row r="257" spans="6:7">
      <c r="F257" s="2">
        <v>68735</v>
      </c>
      <c r="G257" s="2">
        <v>68735</v>
      </c>
    </row>
    <row r="258" spans="6:7">
      <c r="F258" s="2">
        <v>68864</v>
      </c>
      <c r="G258" s="2">
        <v>68864</v>
      </c>
    </row>
    <row r="259" spans="6:7">
      <c r="F259" s="2">
        <v>69216</v>
      </c>
      <c r="G259" s="2">
        <v>69216</v>
      </c>
    </row>
    <row r="260" spans="6:7">
      <c r="F260" s="2">
        <v>69378</v>
      </c>
      <c r="G260" s="2">
        <v>69378</v>
      </c>
    </row>
    <row r="261" spans="6:7">
      <c r="F261" s="2">
        <v>69479</v>
      </c>
      <c r="G261" s="2">
        <v>69479</v>
      </c>
    </row>
    <row r="262" spans="6:7">
      <c r="F262" s="2">
        <v>69479</v>
      </c>
      <c r="G262" s="2">
        <v>69479</v>
      </c>
    </row>
    <row r="263" spans="6:7">
      <c r="F263" s="2">
        <v>69620</v>
      </c>
      <c r="G263" s="2">
        <v>69620</v>
      </c>
    </row>
    <row r="264" spans="6:7">
      <c r="F264" s="2">
        <v>70208</v>
      </c>
      <c r="G264" s="2">
        <v>70208</v>
      </c>
    </row>
    <row r="265" spans="6:7">
      <c r="F265" s="2">
        <v>70752</v>
      </c>
      <c r="G265" s="2">
        <v>70752</v>
      </c>
    </row>
    <row r="266" spans="6:7">
      <c r="F266" s="2">
        <v>71032</v>
      </c>
      <c r="G266" s="2">
        <v>71032</v>
      </c>
    </row>
    <row r="267" spans="6:7">
      <c r="F267" s="2">
        <v>71775</v>
      </c>
      <c r="G267" s="2">
        <v>71775</v>
      </c>
    </row>
    <row r="268" spans="6:7">
      <c r="F268" s="2">
        <v>72039</v>
      </c>
      <c r="G268" s="2">
        <v>72039</v>
      </c>
    </row>
    <row r="269" spans="6:7">
      <c r="F269" s="2">
        <v>72345</v>
      </c>
      <c r="G269" s="2">
        <v>72345</v>
      </c>
    </row>
    <row r="270" spans="6:7">
      <c r="F270" s="2">
        <v>72475</v>
      </c>
      <c r="G270" s="2">
        <v>72475</v>
      </c>
    </row>
    <row r="271" spans="6:7">
      <c r="F271" s="2">
        <v>73231</v>
      </c>
      <c r="G271" s="2">
        <v>73231</v>
      </c>
    </row>
    <row r="272" spans="6:7">
      <c r="F272" s="2">
        <v>73284</v>
      </c>
      <c r="G272" s="2">
        <v>73284</v>
      </c>
    </row>
    <row r="273" spans="6:7">
      <c r="F273" s="2">
        <v>73500</v>
      </c>
      <c r="G273" s="2">
        <v>73500</v>
      </c>
    </row>
    <row r="274" spans="6:7">
      <c r="F274" s="2">
        <v>74176</v>
      </c>
      <c r="G274" s="2">
        <v>74176</v>
      </c>
    </row>
    <row r="275" spans="6:7">
      <c r="F275" s="2">
        <v>74360</v>
      </c>
      <c r="G275" s="2">
        <v>74360</v>
      </c>
    </row>
    <row r="276" spans="6:7">
      <c r="F276" s="2">
        <v>74400</v>
      </c>
      <c r="G276" s="2">
        <v>74400</v>
      </c>
    </row>
    <row r="277" spans="6:7">
      <c r="F277" s="2">
        <v>74560</v>
      </c>
      <c r="G277" s="2">
        <v>74560</v>
      </c>
    </row>
    <row r="278" spans="6:7">
      <c r="F278" s="2">
        <v>74664</v>
      </c>
      <c r="G278" s="2">
        <v>74664</v>
      </c>
    </row>
    <row r="279" spans="6:7">
      <c r="F279" s="2">
        <v>74820</v>
      </c>
      <c r="G279" s="2">
        <v>74820</v>
      </c>
    </row>
    <row r="280" spans="6:7">
      <c r="F280" s="2">
        <v>75000</v>
      </c>
      <c r="G280" s="2">
        <v>75000</v>
      </c>
    </row>
    <row r="281" spans="6:7">
      <c r="F281" s="2">
        <v>75130</v>
      </c>
      <c r="G281" s="2">
        <v>75130</v>
      </c>
    </row>
    <row r="282" spans="6:7">
      <c r="F282" s="2">
        <v>75972</v>
      </c>
      <c r="G282" s="2">
        <v>75972</v>
      </c>
    </row>
    <row r="283" spans="6:7">
      <c r="F283" s="2">
        <v>76302</v>
      </c>
      <c r="G283" s="2">
        <v>76302</v>
      </c>
    </row>
    <row r="284" spans="6:7">
      <c r="F284" s="2">
        <v>76311</v>
      </c>
      <c r="G284" s="2">
        <v>76311</v>
      </c>
    </row>
    <row r="285" spans="6:7">
      <c r="F285" s="2">
        <v>76942</v>
      </c>
      <c r="G285" s="2">
        <v>76942</v>
      </c>
    </row>
    <row r="286" spans="6:7">
      <c r="F286" s="2">
        <v>76942</v>
      </c>
      <c r="G286" s="2">
        <v>76942</v>
      </c>
    </row>
    <row r="287" spans="6:7">
      <c r="F287" s="2">
        <v>77532</v>
      </c>
      <c r="G287" s="2">
        <v>77532</v>
      </c>
    </row>
    <row r="288" spans="6:7">
      <c r="F288" s="2">
        <v>78234</v>
      </c>
      <c r="G288" s="2">
        <v>78234</v>
      </c>
    </row>
    <row r="289" spans="6:7">
      <c r="F289" s="2">
        <v>78375</v>
      </c>
      <c r="G289" s="2">
        <v>78375</v>
      </c>
    </row>
    <row r="290" spans="6:7">
      <c r="F290" s="2">
        <v>78508</v>
      </c>
      <c r="G290" s="2">
        <v>78508</v>
      </c>
    </row>
    <row r="291" spans="6:7">
      <c r="F291" s="2">
        <v>78720</v>
      </c>
      <c r="G291" s="2">
        <v>78720</v>
      </c>
    </row>
    <row r="292" spans="6:7">
      <c r="F292" s="2">
        <v>78815</v>
      </c>
      <c r="G292" s="2">
        <v>78815</v>
      </c>
    </row>
    <row r="293" spans="6:7">
      <c r="F293" s="2">
        <v>78960</v>
      </c>
      <c r="G293" s="2">
        <v>78960</v>
      </c>
    </row>
    <row r="294" spans="6:7">
      <c r="F294" s="2">
        <v>78995</v>
      </c>
      <c r="G294" s="2">
        <v>78995</v>
      </c>
    </row>
    <row r="295" spans="6:7">
      <c r="F295" s="2">
        <v>79240</v>
      </c>
      <c r="G295" s="2">
        <v>79240</v>
      </c>
    </row>
    <row r="296" spans="6:7">
      <c r="F296" s="2">
        <v>79912</v>
      </c>
      <c r="G296" s="2">
        <v>79912</v>
      </c>
    </row>
    <row r="297" spans="6:7">
      <c r="F297" s="2">
        <v>80136</v>
      </c>
      <c r="G297" s="2">
        <v>80136</v>
      </c>
    </row>
    <row r="298" spans="6:7">
      <c r="F298" s="2">
        <v>80304</v>
      </c>
      <c r="G298" s="2">
        <v>80304</v>
      </c>
    </row>
    <row r="299" spans="6:7">
      <c r="F299" s="2">
        <v>81075</v>
      </c>
      <c r="G299" s="2">
        <v>81075</v>
      </c>
    </row>
    <row r="300" spans="6:7">
      <c r="F300" s="2">
        <v>81200</v>
      </c>
      <c r="G300" s="2">
        <v>81200</v>
      </c>
    </row>
    <row r="301" spans="6:7">
      <c r="F301" s="2">
        <v>81928</v>
      </c>
      <c r="G301" s="2">
        <v>81928</v>
      </c>
    </row>
    <row r="302" spans="6:7">
      <c r="F302" s="2">
        <v>82066</v>
      </c>
      <c r="G302" s="2">
        <v>82066</v>
      </c>
    </row>
    <row r="303" spans="6:7">
      <c r="F303" s="2">
        <v>82350</v>
      </c>
      <c r="G303" s="2">
        <v>82350</v>
      </c>
    </row>
    <row r="304" spans="6:7">
      <c r="F304" s="2">
        <v>82360</v>
      </c>
      <c r="G304" s="2">
        <v>82360</v>
      </c>
    </row>
    <row r="305" spans="6:7">
      <c r="F305" s="2">
        <v>82656</v>
      </c>
      <c r="G305" s="2">
        <v>82656</v>
      </c>
    </row>
    <row r="306" spans="6:7">
      <c r="F306" s="2">
        <v>82944</v>
      </c>
      <c r="G306" s="2">
        <v>82944</v>
      </c>
    </row>
    <row r="307" spans="6:7">
      <c r="F307" s="2">
        <v>82992</v>
      </c>
      <c r="G307" s="2">
        <v>82992</v>
      </c>
    </row>
    <row r="308" spans="6:7">
      <c r="F308" s="2">
        <v>82999</v>
      </c>
      <c r="G308" s="2">
        <v>82999</v>
      </c>
    </row>
    <row r="309" spans="6:7">
      <c r="F309" s="2">
        <v>83940</v>
      </c>
      <c r="G309" s="2">
        <v>83940</v>
      </c>
    </row>
    <row r="310" spans="6:7">
      <c r="F310" s="2">
        <v>85492</v>
      </c>
      <c r="G310" s="2">
        <v>85492</v>
      </c>
    </row>
    <row r="311" spans="6:7">
      <c r="F311" s="2">
        <v>86505</v>
      </c>
      <c r="G311" s="2">
        <v>86505</v>
      </c>
    </row>
    <row r="312" spans="6:7">
      <c r="F312" s="2">
        <v>86860</v>
      </c>
      <c r="G312" s="2">
        <v>86860</v>
      </c>
    </row>
    <row r="313" spans="6:7">
      <c r="F313" s="2">
        <v>86950</v>
      </c>
      <c r="G313" s="2">
        <v>86950</v>
      </c>
    </row>
    <row r="314" spans="6:7">
      <c r="F314" s="2">
        <v>86966</v>
      </c>
      <c r="G314" s="2">
        <v>86966</v>
      </c>
    </row>
    <row r="315" spans="6:7">
      <c r="F315" s="2">
        <v>87002</v>
      </c>
      <c r="G315" s="2">
        <v>87002</v>
      </c>
    </row>
    <row r="316" spans="6:7">
      <c r="F316" s="2">
        <v>87108</v>
      </c>
      <c r="G316" s="2">
        <v>87108</v>
      </c>
    </row>
    <row r="317" spans="6:7">
      <c r="F317" s="2">
        <v>87165</v>
      </c>
      <c r="G317" s="2">
        <v>87165</v>
      </c>
    </row>
    <row r="318" spans="6:7">
      <c r="F318" s="2">
        <v>87635</v>
      </c>
      <c r="G318" s="2">
        <v>87635</v>
      </c>
    </row>
    <row r="319" spans="6:7">
      <c r="F319" s="2">
        <v>87948</v>
      </c>
      <c r="G319" s="2">
        <v>87948</v>
      </c>
    </row>
    <row r="320" spans="6:7">
      <c r="F320" s="2">
        <v>88488</v>
      </c>
      <c r="G320" s="2">
        <v>88488</v>
      </c>
    </row>
    <row r="321" spans="6:7">
      <c r="F321" s="2">
        <v>88704</v>
      </c>
      <c r="G321" s="2">
        <v>88704</v>
      </c>
    </row>
    <row r="322" spans="6:7">
      <c r="F322" s="2">
        <v>88724</v>
      </c>
      <c r="G322" s="2">
        <v>88724</v>
      </c>
    </row>
    <row r="323" spans="6:7">
      <c r="F323" s="2">
        <v>88877</v>
      </c>
      <c r="G323" s="2">
        <v>88877</v>
      </c>
    </row>
    <row r="324" spans="6:7">
      <c r="F324" s="2">
        <v>88968</v>
      </c>
      <c r="G324" s="2">
        <v>88968</v>
      </c>
    </row>
    <row r="325" spans="6:7">
      <c r="F325" s="2">
        <v>89043</v>
      </c>
      <c r="G325" s="2">
        <v>89043</v>
      </c>
    </row>
    <row r="326" spans="6:7">
      <c r="F326" s="2">
        <v>89280</v>
      </c>
      <c r="G326" s="2">
        <v>89280</v>
      </c>
    </row>
    <row r="327" spans="6:7">
      <c r="F327" s="2">
        <v>89548</v>
      </c>
      <c r="G327" s="2">
        <v>89548</v>
      </c>
    </row>
    <row r="328" spans="6:7">
      <c r="F328" s="2">
        <v>89672</v>
      </c>
      <c r="G328" s="2">
        <v>89672</v>
      </c>
    </row>
    <row r="329" spans="6:7">
      <c r="F329" s="2">
        <v>89848</v>
      </c>
      <c r="G329" s="2">
        <v>89848</v>
      </c>
    </row>
    <row r="330" spans="6:7">
      <c r="F330" s="2">
        <v>90148</v>
      </c>
      <c r="G330" s="2">
        <v>90148</v>
      </c>
    </row>
    <row r="331" spans="6:7">
      <c r="F331" s="2">
        <v>90301</v>
      </c>
      <c r="G331" s="2">
        <v>90301</v>
      </c>
    </row>
    <row r="332" spans="6:7">
      <c r="F332" s="2">
        <v>90450</v>
      </c>
      <c r="G332" s="2">
        <v>90450</v>
      </c>
    </row>
    <row r="333" spans="6:7">
      <c r="F333" s="2">
        <v>90502</v>
      </c>
      <c r="G333" s="2">
        <v>90502</v>
      </c>
    </row>
    <row r="334" spans="6:7">
      <c r="F334" s="2">
        <v>90650</v>
      </c>
      <c r="G334" s="2">
        <v>90650</v>
      </c>
    </row>
    <row r="335" spans="6:7">
      <c r="F335" s="2">
        <v>90654</v>
      </c>
      <c r="G335" s="2">
        <v>90654</v>
      </c>
    </row>
    <row r="336" spans="6:7">
      <c r="F336" s="2">
        <v>90856</v>
      </c>
      <c r="G336" s="2">
        <v>90856</v>
      </c>
    </row>
    <row r="337" spans="6:7">
      <c r="F337" s="2">
        <v>91482</v>
      </c>
      <c r="G337" s="2">
        <v>91482</v>
      </c>
    </row>
    <row r="338" spans="6:7">
      <c r="F338" s="2">
        <v>91935</v>
      </c>
      <c r="G338" s="2">
        <v>91935</v>
      </c>
    </row>
    <row r="339" spans="6:7">
      <c r="F339" s="2">
        <v>92418</v>
      </c>
      <c r="G339" s="2">
        <v>92418</v>
      </c>
    </row>
    <row r="340" spans="6:7">
      <c r="F340" s="2">
        <v>93223</v>
      </c>
      <c r="G340" s="2">
        <v>93223</v>
      </c>
    </row>
    <row r="341" spans="6:7">
      <c r="F341" s="2">
        <v>93450</v>
      </c>
      <c r="G341" s="2">
        <v>93450</v>
      </c>
    </row>
    <row r="342" spans="6:7">
      <c r="F342" s="2">
        <v>93528</v>
      </c>
      <c r="G342" s="2">
        <v>93528</v>
      </c>
    </row>
    <row r="343" spans="6:7">
      <c r="F343" s="2">
        <v>93925</v>
      </c>
      <c r="G343" s="2">
        <v>93925</v>
      </c>
    </row>
    <row r="344" spans="6:7">
      <c r="F344" s="2">
        <v>94202</v>
      </c>
      <c r="G344" s="2">
        <v>94202</v>
      </c>
    </row>
    <row r="345" spans="6:7">
      <c r="F345" s="2">
        <v>94464</v>
      </c>
      <c r="G345" s="2">
        <v>94464</v>
      </c>
    </row>
    <row r="346" spans="6:7">
      <c r="F346" s="2">
        <v>94696</v>
      </c>
      <c r="G346" s="2">
        <v>94696</v>
      </c>
    </row>
    <row r="347" spans="6:7">
      <c r="F347" s="2">
        <v>95192</v>
      </c>
      <c r="G347" s="2">
        <v>95192</v>
      </c>
    </row>
    <row r="348" spans="6:7">
      <c r="F348" s="2">
        <v>95338</v>
      </c>
      <c r="G348" s="2">
        <v>95338</v>
      </c>
    </row>
    <row r="349" spans="6:7">
      <c r="F349" s="2">
        <v>95450</v>
      </c>
      <c r="G349" s="2">
        <v>95450</v>
      </c>
    </row>
    <row r="350" spans="6:7">
      <c r="F350" s="2">
        <v>95459</v>
      </c>
      <c r="G350" s="2">
        <v>95459</v>
      </c>
    </row>
    <row r="351" spans="6:7">
      <c r="F351" s="2">
        <v>95699</v>
      </c>
      <c r="G351" s="2">
        <v>95699</v>
      </c>
    </row>
    <row r="352" spans="6:7">
      <c r="F352" s="2">
        <v>95823</v>
      </c>
      <c r="G352" s="2">
        <v>95823</v>
      </c>
    </row>
    <row r="353" spans="6:7">
      <c r="F353" s="2">
        <v>96486</v>
      </c>
      <c r="G353" s="2">
        <v>96486</v>
      </c>
    </row>
    <row r="354" spans="6:7">
      <c r="F354" s="2">
        <v>96565</v>
      </c>
      <c r="G354" s="2">
        <v>96565</v>
      </c>
    </row>
    <row r="355" spans="6:7">
      <c r="F355" s="2">
        <v>96850</v>
      </c>
      <c r="G355" s="2">
        <v>96850</v>
      </c>
    </row>
    <row r="356" spans="6:7">
      <c r="F356" s="2">
        <v>97160</v>
      </c>
      <c r="G356" s="2">
        <v>97160</v>
      </c>
    </row>
    <row r="357" spans="6:7">
      <c r="F357" s="2">
        <v>97240</v>
      </c>
      <c r="G357" s="2">
        <v>97240</v>
      </c>
    </row>
    <row r="358" spans="6:7">
      <c r="F358" s="2">
        <v>97280</v>
      </c>
      <c r="G358" s="2">
        <v>97280</v>
      </c>
    </row>
    <row r="359" spans="6:7">
      <c r="F359" s="2">
        <v>97527</v>
      </c>
      <c r="G359" s="2">
        <v>97527</v>
      </c>
    </row>
    <row r="360" spans="6:7">
      <c r="F360" s="2">
        <v>97754</v>
      </c>
      <c r="G360" s="2">
        <v>97754</v>
      </c>
    </row>
    <row r="361" spans="6:7">
      <c r="F361" s="2">
        <v>97873</v>
      </c>
      <c r="G361" s="2">
        <v>97873</v>
      </c>
    </row>
    <row r="362" spans="6:7">
      <c r="F362" s="2">
        <v>97920</v>
      </c>
      <c r="G362" s="2">
        <v>97920</v>
      </c>
    </row>
    <row r="363" spans="6:7">
      <c r="F363" s="2">
        <v>98098</v>
      </c>
      <c r="G363" s="2">
        <v>98098</v>
      </c>
    </row>
    <row r="364" spans="6:7">
      <c r="F364" s="2">
        <v>98208</v>
      </c>
      <c r="G364" s="2">
        <v>98208</v>
      </c>
    </row>
    <row r="365" spans="6:7">
      <c r="F365" s="2">
        <v>98496</v>
      </c>
      <c r="G365" s="2">
        <v>98496</v>
      </c>
    </row>
    <row r="366" spans="6:7">
      <c r="F366" s="2">
        <v>98745</v>
      </c>
      <c r="G366" s="2">
        <v>98745</v>
      </c>
    </row>
    <row r="367" spans="6:7">
      <c r="F367" s="2">
        <v>98980</v>
      </c>
      <c r="G367" s="2">
        <v>98980</v>
      </c>
    </row>
    <row r="368" spans="6:7">
      <c r="F368" s="2">
        <v>99015</v>
      </c>
      <c r="G368" s="2">
        <v>99015</v>
      </c>
    </row>
    <row r="369" spans="6:7">
      <c r="F369" s="2">
        <v>99072</v>
      </c>
      <c r="G369" s="2">
        <v>99072</v>
      </c>
    </row>
    <row r="370" spans="6:7">
      <c r="F370" s="2">
        <v>99495</v>
      </c>
      <c r="G370" s="2">
        <v>99495</v>
      </c>
    </row>
    <row r="371" spans="6:7">
      <c r="F371" s="2">
        <v>100080</v>
      </c>
      <c r="G371" s="2">
        <v>100080</v>
      </c>
    </row>
    <row r="372" spans="6:7">
      <c r="F372" s="2">
        <v>100264</v>
      </c>
      <c r="G372" s="2">
        <v>100264</v>
      </c>
    </row>
    <row r="373" spans="6:7">
      <c r="F373" s="2">
        <v>100464</v>
      </c>
      <c r="G373" s="2">
        <v>100464</v>
      </c>
    </row>
    <row r="374" spans="6:7">
      <c r="F374" s="2">
        <v>100704</v>
      </c>
      <c r="G374" s="2">
        <v>100704</v>
      </c>
    </row>
    <row r="375" spans="6:7">
      <c r="F375" s="2">
        <v>101520</v>
      </c>
      <c r="G375" s="2">
        <v>101520</v>
      </c>
    </row>
    <row r="376" spans="6:7">
      <c r="F376" s="2">
        <v>101536</v>
      </c>
      <c r="G376" s="2">
        <v>101536</v>
      </c>
    </row>
    <row r="377" spans="6:7">
      <c r="F377" s="2">
        <v>101637</v>
      </c>
      <c r="G377" s="2">
        <v>101637</v>
      </c>
    </row>
    <row r="378" spans="6:7">
      <c r="F378" s="2">
        <v>102256</v>
      </c>
      <c r="G378" s="2">
        <v>102256</v>
      </c>
    </row>
    <row r="379" spans="6:7">
      <c r="F379" s="2">
        <v>102300</v>
      </c>
      <c r="G379" s="2">
        <v>102300</v>
      </c>
    </row>
    <row r="380" spans="6:7">
      <c r="F380" s="2">
        <v>102732</v>
      </c>
      <c r="G380" s="2">
        <v>102732</v>
      </c>
    </row>
    <row r="381" spans="6:7">
      <c r="F381" s="2">
        <v>103012</v>
      </c>
      <c r="G381" s="2">
        <v>103012</v>
      </c>
    </row>
    <row r="382" spans="6:7">
      <c r="F382" s="2">
        <v>103725</v>
      </c>
      <c r="G382" s="2">
        <v>103725</v>
      </c>
    </row>
    <row r="383" spans="6:7">
      <c r="F383" s="2">
        <v>104160</v>
      </c>
      <c r="G383" s="2">
        <v>104160</v>
      </c>
    </row>
    <row r="384" spans="6:7">
      <c r="F384" s="2">
        <v>104219</v>
      </c>
      <c r="G384" s="2">
        <v>104219</v>
      </c>
    </row>
    <row r="385" spans="6:7">
      <c r="F385" s="2">
        <v>104272</v>
      </c>
      <c r="G385" s="2">
        <v>104272</v>
      </c>
    </row>
    <row r="386" spans="6:7">
      <c r="F386" s="2">
        <v>104405</v>
      </c>
      <c r="G386" s="2">
        <v>104405</v>
      </c>
    </row>
    <row r="387" spans="6:7">
      <c r="F387" s="2">
        <v>104748</v>
      </c>
      <c r="G387" s="2">
        <v>104748</v>
      </c>
    </row>
    <row r="388" spans="6:7">
      <c r="F388" s="2">
        <v>105244</v>
      </c>
      <c r="G388" s="2">
        <v>105244</v>
      </c>
    </row>
    <row r="389" spans="6:7">
      <c r="F389" s="2">
        <v>105600</v>
      </c>
      <c r="G389" s="2">
        <v>105600</v>
      </c>
    </row>
    <row r="390" spans="6:7">
      <c r="F390" s="2">
        <v>105760</v>
      </c>
      <c r="G390" s="2">
        <v>105760</v>
      </c>
    </row>
    <row r="391" spans="6:7">
      <c r="F391" s="2">
        <v>105777</v>
      </c>
      <c r="G391" s="2">
        <v>105777</v>
      </c>
    </row>
    <row r="392" spans="6:7">
      <c r="F392" s="2">
        <v>105864</v>
      </c>
      <c r="G392" s="2">
        <v>105864</v>
      </c>
    </row>
    <row r="393" spans="6:7">
      <c r="F393" s="2">
        <v>105920</v>
      </c>
      <c r="G393" s="2">
        <v>105920</v>
      </c>
    </row>
    <row r="394" spans="6:7">
      <c r="F394" s="2">
        <v>106110</v>
      </c>
      <c r="G394" s="2">
        <v>106110</v>
      </c>
    </row>
    <row r="395" spans="6:7">
      <c r="F395" s="2">
        <v>106966</v>
      </c>
      <c r="G395" s="2">
        <v>106966</v>
      </c>
    </row>
    <row r="396" spans="6:7">
      <c r="F396" s="2">
        <v>107153</v>
      </c>
      <c r="G396" s="2">
        <v>107153</v>
      </c>
    </row>
    <row r="397" spans="6:7">
      <c r="F397" s="2">
        <v>107229</v>
      </c>
      <c r="G397" s="2">
        <v>107229</v>
      </c>
    </row>
    <row r="398" spans="6:7">
      <c r="F398" s="2">
        <v>107966</v>
      </c>
      <c r="G398" s="2">
        <v>107966</v>
      </c>
    </row>
    <row r="399" spans="6:7">
      <c r="F399" s="2">
        <v>108240</v>
      </c>
      <c r="G399" s="2">
        <v>108240</v>
      </c>
    </row>
    <row r="400" spans="6:7">
      <c r="F400" s="2">
        <v>108290</v>
      </c>
      <c r="G400" s="2">
        <v>108290</v>
      </c>
    </row>
    <row r="401" spans="6:7">
      <c r="F401" s="2">
        <v>108570</v>
      </c>
      <c r="G401" s="2">
        <v>108570</v>
      </c>
    </row>
    <row r="402" spans="6:7">
      <c r="F402" s="2">
        <v>109200</v>
      </c>
      <c r="G402" s="2">
        <v>109200</v>
      </c>
    </row>
    <row r="403" spans="6:7">
      <c r="F403" s="2">
        <v>109350</v>
      </c>
      <c r="G403" s="2">
        <v>109350</v>
      </c>
    </row>
    <row r="404" spans="6:7">
      <c r="F404" s="2">
        <v>109368</v>
      </c>
      <c r="G404" s="2">
        <v>109368</v>
      </c>
    </row>
    <row r="405" spans="6:7">
      <c r="F405" s="2">
        <v>109440</v>
      </c>
      <c r="G405" s="2">
        <v>109440</v>
      </c>
    </row>
    <row r="406" spans="6:7">
      <c r="F406" s="2">
        <v>110480</v>
      </c>
      <c r="G406" s="2">
        <v>110480</v>
      </c>
    </row>
    <row r="407" spans="6:7">
      <c r="F407" s="2">
        <v>111339</v>
      </c>
      <c r="G407" s="2">
        <v>111339</v>
      </c>
    </row>
    <row r="408" spans="6:7">
      <c r="F408" s="2">
        <v>111504</v>
      </c>
      <c r="G408" s="2">
        <v>111504</v>
      </c>
    </row>
    <row r="409" spans="6:7">
      <c r="F409" s="2">
        <v>111618</v>
      </c>
      <c r="G409" s="2">
        <v>111618</v>
      </c>
    </row>
    <row r="410" spans="6:7">
      <c r="F410" s="2">
        <v>111839</v>
      </c>
      <c r="G410" s="2">
        <v>111839</v>
      </c>
    </row>
    <row r="411" spans="6:7">
      <c r="F411" s="2">
        <v>112480</v>
      </c>
      <c r="G411" s="2">
        <v>112480</v>
      </c>
    </row>
    <row r="412" spans="6:7">
      <c r="F412" s="2">
        <v>112860</v>
      </c>
      <c r="G412" s="2">
        <v>112860</v>
      </c>
    </row>
    <row r="413" spans="6:7">
      <c r="F413" s="2">
        <v>113344</v>
      </c>
      <c r="G413" s="2">
        <v>113344</v>
      </c>
    </row>
    <row r="414" spans="6:7">
      <c r="F414" s="2">
        <v>113876</v>
      </c>
      <c r="G414" s="2">
        <v>113876</v>
      </c>
    </row>
    <row r="415" spans="6:7">
      <c r="F415" s="2">
        <v>114432</v>
      </c>
      <c r="G415" s="2">
        <v>114432</v>
      </c>
    </row>
    <row r="416" spans="6:7">
      <c r="F416" s="2">
        <v>114816</v>
      </c>
      <c r="G416" s="2">
        <v>114816</v>
      </c>
    </row>
    <row r="417" spans="6:7">
      <c r="F417" s="2">
        <v>114945</v>
      </c>
      <c r="G417" s="2">
        <v>114945</v>
      </c>
    </row>
    <row r="418" spans="6:7">
      <c r="F418" s="2">
        <v>115182</v>
      </c>
      <c r="G418" s="2">
        <v>115182</v>
      </c>
    </row>
    <row r="419" spans="6:7">
      <c r="F419" s="2">
        <v>115346</v>
      </c>
      <c r="G419" s="2">
        <v>115346</v>
      </c>
    </row>
    <row r="420" spans="6:7">
      <c r="F420" s="2">
        <v>115600</v>
      </c>
      <c r="G420" s="2">
        <v>115600</v>
      </c>
    </row>
    <row r="421" spans="6:7">
      <c r="F421" s="2">
        <v>115928</v>
      </c>
      <c r="G421" s="2">
        <v>115928</v>
      </c>
    </row>
    <row r="422" spans="6:7">
      <c r="F422" s="2">
        <v>115929</v>
      </c>
      <c r="G422" s="2">
        <v>115929</v>
      </c>
    </row>
    <row r="423" spans="6:7">
      <c r="F423" s="2">
        <v>116298</v>
      </c>
      <c r="G423" s="2">
        <v>116298</v>
      </c>
    </row>
    <row r="424" spans="6:7">
      <c r="F424" s="2">
        <v>116389</v>
      </c>
      <c r="G424" s="2">
        <v>116389</v>
      </c>
    </row>
    <row r="425" spans="6:7">
      <c r="F425" s="2">
        <v>116497</v>
      </c>
      <c r="G425" s="2">
        <v>116497</v>
      </c>
    </row>
    <row r="426" spans="6:7">
      <c r="F426" s="2">
        <v>116622</v>
      </c>
      <c r="G426" s="2">
        <v>116622</v>
      </c>
    </row>
    <row r="427" spans="6:7">
      <c r="F427" s="2">
        <v>116720</v>
      </c>
      <c r="G427" s="2">
        <v>116720</v>
      </c>
    </row>
    <row r="428" spans="6:7">
      <c r="F428" s="2">
        <v>117831</v>
      </c>
      <c r="G428" s="2">
        <v>117831</v>
      </c>
    </row>
    <row r="429" spans="6:7">
      <c r="F429" s="2">
        <v>117943</v>
      </c>
      <c r="G429" s="2">
        <v>117943</v>
      </c>
    </row>
    <row r="430" spans="6:7">
      <c r="F430" s="2">
        <v>118027</v>
      </c>
      <c r="G430" s="2">
        <v>118027</v>
      </c>
    </row>
    <row r="431" spans="6:7">
      <c r="F431" s="2">
        <v>118100</v>
      </c>
      <c r="G431" s="2">
        <v>118100</v>
      </c>
    </row>
    <row r="432" spans="6:7">
      <c r="F432" s="2">
        <v>118976</v>
      </c>
      <c r="G432" s="2">
        <v>118976</v>
      </c>
    </row>
    <row r="433" spans="6:7">
      <c r="F433" s="2">
        <v>119319</v>
      </c>
      <c r="G433" s="2">
        <v>119319</v>
      </c>
    </row>
    <row r="434" spans="6:7">
      <c r="F434" s="2">
        <v>119605</v>
      </c>
      <c r="G434" s="2">
        <v>119605</v>
      </c>
    </row>
    <row r="435" spans="6:7">
      <c r="F435" s="2">
        <v>119691</v>
      </c>
      <c r="G435" s="2">
        <v>119691</v>
      </c>
    </row>
    <row r="436" spans="6:7">
      <c r="F436" s="2">
        <v>119799</v>
      </c>
      <c r="G436" s="2">
        <v>119799</v>
      </c>
    </row>
    <row r="437" spans="6:7">
      <c r="F437" s="2">
        <v>120484</v>
      </c>
      <c r="G437" s="2">
        <v>120484</v>
      </c>
    </row>
    <row r="438" spans="6:7">
      <c r="F438" s="2">
        <v>121841</v>
      </c>
      <c r="G438" s="2">
        <v>121841</v>
      </c>
    </row>
    <row r="439" spans="6:7">
      <c r="F439" s="2">
        <v>123872</v>
      </c>
      <c r="G439" s="2">
        <v>123872</v>
      </c>
    </row>
    <row r="440" spans="6:7">
      <c r="F440" s="2">
        <v>126500</v>
      </c>
      <c r="G440" s="2">
        <v>126500</v>
      </c>
    </row>
    <row r="441" spans="6:7">
      <c r="F441" s="2">
        <v>127689</v>
      </c>
      <c r="G441" s="2">
        <v>127689</v>
      </c>
    </row>
    <row r="442" spans="6:7">
      <c r="F442" s="2">
        <v>129024</v>
      </c>
      <c r="G442" s="2">
        <v>129024</v>
      </c>
    </row>
    <row r="443" spans="6:7">
      <c r="F443" s="2">
        <v>132000</v>
      </c>
      <c r="G443" s="2">
        <v>132000</v>
      </c>
    </row>
    <row r="444" spans="6:7">
      <c r="F444" s="2">
        <v>134112</v>
      </c>
      <c r="G444" s="2">
        <v>134112</v>
      </c>
    </row>
    <row r="445" spans="6:7">
      <c r="F445" s="2">
        <v>135360</v>
      </c>
      <c r="G445" s="2">
        <v>135360</v>
      </c>
    </row>
    <row r="446" spans="6:7">
      <c r="F446" s="2">
        <v>136676</v>
      </c>
      <c r="G446" s="2">
        <v>136676</v>
      </c>
    </row>
    <row r="447" spans="6:7">
      <c r="F447" s="2">
        <v>136719</v>
      </c>
      <c r="G447" s="2">
        <v>136719</v>
      </c>
    </row>
    <row r="448" spans="6:7">
      <c r="F448" s="2">
        <v>138303</v>
      </c>
      <c r="G448" s="2">
        <v>138303</v>
      </c>
    </row>
    <row r="449" spans="6:7">
      <c r="F449" s="2">
        <v>138500</v>
      </c>
      <c r="G449" s="2">
        <v>138500</v>
      </c>
    </row>
    <row r="450" spans="6:7">
      <c r="F450" s="2">
        <v>138798</v>
      </c>
      <c r="G450" s="2">
        <v>138798</v>
      </c>
    </row>
    <row r="451" spans="6:7">
      <c r="F451" s="2">
        <v>141867</v>
      </c>
      <c r="G451" s="2">
        <v>141867</v>
      </c>
    </row>
    <row r="452" spans="6:7">
      <c r="F452" s="2">
        <v>144530</v>
      </c>
      <c r="G452" s="2">
        <v>144530</v>
      </c>
    </row>
    <row r="453" spans="6:7">
      <c r="F453" s="2">
        <v>146608</v>
      </c>
      <c r="G453" s="2">
        <v>146608</v>
      </c>
    </row>
    <row r="454" spans="6:7">
      <c r="F454" s="2">
        <v>147000</v>
      </c>
      <c r="G454" s="2">
        <v>147000</v>
      </c>
    </row>
  </sheetData>
  <conditionalFormatting sqref="C1:C1048576">
    <cfRule type="duplicateValues" dxfId="118" priority="5"/>
  </conditionalFormatting>
  <conditionalFormatting sqref="B1:B5">
    <cfRule type="cellIs" dxfId="117" priority="4" operator="equal">
      <formula>"رضا"</formula>
    </cfRule>
  </conditionalFormatting>
  <conditionalFormatting sqref="A1:A5">
    <cfRule type="containsText" dxfId="116" priority="3" operator="containsText" text="رضا">
      <formula>NOT(ISERROR(SEARCH("رضا",A1)))</formula>
    </cfRule>
  </conditionalFormatting>
  <conditionalFormatting sqref="F1:F454">
    <cfRule type="colorScale" priority="2">
      <colorScale>
        <cfvo type="min"/>
        <cfvo type="max"/>
        <color rgb="FF63BE7B"/>
        <color rgb="FFFFEF9C"/>
      </colorScale>
    </cfRule>
  </conditionalFormatting>
  <conditionalFormatting sqref="G1:G454">
    <cfRule type="iconSet" priority="1">
      <iconSet iconSet="5Rating">
        <cfvo type="percent" val="0"/>
        <cfvo type="percent" val="20"/>
        <cfvo type="percent" val="40"/>
        <cfvo type="percent" val="60"/>
        <cfvo type="percent" val="80"/>
      </iconSet>
    </cfRule>
  </conditionalFormatting>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5"/>
  <sheetViews>
    <sheetView topLeftCell="D1" zoomScale="130" zoomScaleNormal="130" workbookViewId="0">
      <pane ySplit="1" topLeftCell="A446" activePane="bottomLeft" state="frozen"/>
      <selection pane="bottomLeft" activeCell="F2" sqref="F2:F455"/>
    </sheetView>
  </sheetViews>
  <sheetFormatPr defaultColWidth="9.140625" defaultRowHeight="22.5"/>
  <cols>
    <col min="1" max="2" width="9.140625" style="2"/>
    <col min="3" max="3" width="18.42578125" style="2" customWidth="1"/>
    <col min="4" max="5" width="21.42578125" style="2" customWidth="1"/>
    <col min="6" max="6" width="9.140625" style="2" customWidth="1"/>
    <col min="7" max="7" width="13.7109375" style="2" hidden="1" customWidth="1"/>
    <col min="8" max="8" width="26.85546875" style="2" customWidth="1"/>
    <col min="9" max="9" width="33.42578125" style="2" customWidth="1"/>
    <col min="10" max="10" width="27.85546875" style="2" bestFit="1" customWidth="1"/>
    <col min="11" max="11" width="29.42578125" style="2" bestFit="1" customWidth="1"/>
    <col min="12" max="12" width="9.85546875" style="2" bestFit="1" customWidth="1"/>
    <col min="13" max="13" width="35.140625" style="2" customWidth="1"/>
    <col min="14" max="16384" width="9.140625" style="2"/>
  </cols>
  <sheetData>
    <row r="1" spans="1:10">
      <c r="A1" s="22" t="s">
        <v>86</v>
      </c>
      <c r="B1" s="22" t="s">
        <v>1</v>
      </c>
      <c r="C1" s="22" t="s">
        <v>87</v>
      </c>
      <c r="D1" s="22" t="s">
        <v>2</v>
      </c>
      <c r="E1" s="22"/>
      <c r="F1" s="22" t="s">
        <v>88</v>
      </c>
      <c r="G1" s="2" t="s">
        <v>89</v>
      </c>
    </row>
    <row r="2" spans="1:10">
      <c r="A2" s="23" t="s">
        <v>90</v>
      </c>
      <c r="B2" s="23" t="s">
        <v>91</v>
      </c>
      <c r="C2" s="23">
        <v>32</v>
      </c>
      <c r="D2" s="23">
        <v>1125</v>
      </c>
      <c r="E2" s="23">
        <f>F2</f>
        <v>36000</v>
      </c>
      <c r="F2" s="23">
        <f>C2*D2</f>
        <v>36000</v>
      </c>
      <c r="G2" s="2">
        <f>IF(F2&gt;=20000,F2*10%,0)</f>
        <v>3600</v>
      </c>
      <c r="H2" s="2">
        <f>F2</f>
        <v>36000</v>
      </c>
      <c r="I2" s="2">
        <f>IF(F2&gt;30000,F2*0.1,0)</f>
        <v>3600</v>
      </c>
      <c r="J2" s="2" t="str">
        <f ca="1">_xlfn.FORMULATEXT(I2)</f>
        <v>=IF(F2&gt;30000,F2*0.1,0)</v>
      </c>
    </row>
    <row r="3" spans="1:10" customFormat="1">
      <c r="A3" s="23" t="s">
        <v>90</v>
      </c>
      <c r="B3" s="23" t="s">
        <v>92</v>
      </c>
      <c r="C3" s="23">
        <v>98</v>
      </c>
      <c r="D3" s="23">
        <v>1001</v>
      </c>
      <c r="E3" s="23">
        <f t="shared" ref="E3:E66" si="0">F3</f>
        <v>98098</v>
      </c>
      <c r="F3" s="23">
        <f t="shared" ref="F3:F66" si="1">C3*D3</f>
        <v>98098</v>
      </c>
      <c r="G3" s="2">
        <f t="shared" ref="G3:G66" si="2">IF(F3&gt;=20000,F3*10%,0)</f>
        <v>9809.8000000000011</v>
      </c>
      <c r="H3" s="2">
        <f t="shared" ref="H3:H66" si="3">F3</f>
        <v>98098</v>
      </c>
      <c r="I3" s="2">
        <f t="shared" ref="I3:I66" si="4">IF(F3&gt;30000,F3*0.1,0)</f>
        <v>9809.8000000000011</v>
      </c>
    </row>
    <row r="4" spans="1:10" customFormat="1">
      <c r="A4" s="23" t="s">
        <v>90</v>
      </c>
      <c r="B4" s="23" t="s">
        <v>94</v>
      </c>
      <c r="C4" s="23">
        <v>42</v>
      </c>
      <c r="D4" s="23">
        <v>1078</v>
      </c>
      <c r="E4" s="23">
        <f t="shared" si="0"/>
        <v>45276</v>
      </c>
      <c r="F4" s="23">
        <f t="shared" si="1"/>
        <v>45276</v>
      </c>
      <c r="G4" s="2">
        <f t="shared" si="2"/>
        <v>4527.6000000000004</v>
      </c>
      <c r="H4" s="2">
        <f t="shared" si="3"/>
        <v>45276</v>
      </c>
      <c r="I4" s="2">
        <f t="shared" si="4"/>
        <v>4527.6000000000004</v>
      </c>
    </row>
    <row r="5" spans="1:10" customFormat="1">
      <c r="A5" s="23" t="s">
        <v>96</v>
      </c>
      <c r="B5" s="23" t="s">
        <v>97</v>
      </c>
      <c r="C5" s="23">
        <v>65</v>
      </c>
      <c r="D5" s="23">
        <v>1115</v>
      </c>
      <c r="E5" s="23">
        <f t="shared" si="0"/>
        <v>72475</v>
      </c>
      <c r="F5" s="23">
        <f t="shared" si="1"/>
        <v>72475</v>
      </c>
      <c r="G5" s="2">
        <f t="shared" si="2"/>
        <v>7247.5</v>
      </c>
      <c r="H5" s="2">
        <f t="shared" si="3"/>
        <v>72475</v>
      </c>
      <c r="I5" s="2">
        <f t="shared" si="4"/>
        <v>7247.5</v>
      </c>
    </row>
    <row r="6" spans="1:10" customFormat="1">
      <c r="A6" s="23" t="s">
        <v>99</v>
      </c>
      <c r="B6" s="23" t="s">
        <v>100</v>
      </c>
      <c r="C6" s="23">
        <v>20</v>
      </c>
      <c r="D6" s="23">
        <v>1305</v>
      </c>
      <c r="E6" s="23">
        <f t="shared" si="0"/>
        <v>26100</v>
      </c>
      <c r="F6" s="23">
        <f t="shared" si="1"/>
        <v>26100</v>
      </c>
      <c r="G6" s="2">
        <f t="shared" si="2"/>
        <v>2610</v>
      </c>
      <c r="H6" s="2">
        <f t="shared" si="3"/>
        <v>26100</v>
      </c>
      <c r="I6" s="2">
        <f t="shared" si="4"/>
        <v>0</v>
      </c>
    </row>
    <row r="7" spans="1:10" customFormat="1">
      <c r="A7" s="23" t="s">
        <v>96</v>
      </c>
      <c r="B7" s="23" t="s">
        <v>97</v>
      </c>
      <c r="C7" s="23">
        <v>37</v>
      </c>
      <c r="D7" s="23">
        <v>1362</v>
      </c>
      <c r="E7" s="23">
        <f t="shared" si="0"/>
        <v>50394</v>
      </c>
      <c r="F7" s="23">
        <f t="shared" si="1"/>
        <v>50394</v>
      </c>
      <c r="G7" s="2">
        <f t="shared" si="2"/>
        <v>5039.4000000000005</v>
      </c>
      <c r="H7" s="2">
        <f t="shared" si="3"/>
        <v>50394</v>
      </c>
      <c r="I7" s="2">
        <f t="shared" si="4"/>
        <v>5039.4000000000005</v>
      </c>
    </row>
    <row r="8" spans="1:10" customFormat="1">
      <c r="A8" s="23" t="s">
        <v>99</v>
      </c>
      <c r="B8" s="23" t="s">
        <v>94</v>
      </c>
      <c r="C8" s="23">
        <v>96</v>
      </c>
      <c r="D8" s="23">
        <v>1049</v>
      </c>
      <c r="E8" s="23">
        <f t="shared" si="0"/>
        <v>100704</v>
      </c>
      <c r="F8" s="23">
        <f t="shared" si="1"/>
        <v>100704</v>
      </c>
      <c r="G8" s="2">
        <f t="shared" si="2"/>
        <v>10070.400000000001</v>
      </c>
      <c r="H8" s="2">
        <f t="shared" si="3"/>
        <v>100704</v>
      </c>
      <c r="I8" s="2">
        <f t="shared" si="4"/>
        <v>10070.400000000001</v>
      </c>
    </row>
    <row r="9" spans="1:10" customFormat="1">
      <c r="A9" s="23" t="s">
        <v>104</v>
      </c>
      <c r="B9" s="23" t="s">
        <v>105</v>
      </c>
      <c r="C9" s="23">
        <v>74</v>
      </c>
      <c r="D9" s="23">
        <v>1225</v>
      </c>
      <c r="E9" s="23">
        <f t="shared" si="0"/>
        <v>90650</v>
      </c>
      <c r="F9" s="23">
        <f t="shared" si="1"/>
        <v>90650</v>
      </c>
      <c r="G9" s="2">
        <f t="shared" si="2"/>
        <v>9065</v>
      </c>
      <c r="H9" s="2">
        <f t="shared" si="3"/>
        <v>90650</v>
      </c>
      <c r="I9" s="2">
        <f t="shared" si="4"/>
        <v>9065</v>
      </c>
    </row>
    <row r="10" spans="1:10" customFormat="1">
      <c r="A10" s="23" t="s">
        <v>99</v>
      </c>
      <c r="B10" s="23" t="s">
        <v>107</v>
      </c>
      <c r="C10" s="23">
        <v>80</v>
      </c>
      <c r="D10" s="23">
        <v>1302</v>
      </c>
      <c r="E10" s="23">
        <f t="shared" si="0"/>
        <v>104160</v>
      </c>
      <c r="F10" s="23">
        <f t="shared" si="1"/>
        <v>104160</v>
      </c>
      <c r="G10" s="2">
        <f t="shared" si="2"/>
        <v>10416</v>
      </c>
      <c r="H10" s="2">
        <f t="shared" si="3"/>
        <v>104160</v>
      </c>
      <c r="I10" s="2">
        <f t="shared" si="4"/>
        <v>10416</v>
      </c>
    </row>
    <row r="11" spans="1:10" customFormat="1">
      <c r="A11" s="23" t="s">
        <v>90</v>
      </c>
      <c r="B11" s="23" t="s">
        <v>97</v>
      </c>
      <c r="C11" s="23">
        <v>100</v>
      </c>
      <c r="D11" s="23">
        <v>1265</v>
      </c>
      <c r="E11" s="23">
        <f t="shared" si="0"/>
        <v>126500</v>
      </c>
      <c r="F11" s="23">
        <f t="shared" si="1"/>
        <v>126500</v>
      </c>
      <c r="G11" s="2">
        <f t="shared" si="2"/>
        <v>12650</v>
      </c>
      <c r="H11" s="2">
        <f t="shared" si="3"/>
        <v>126500</v>
      </c>
      <c r="I11" s="2">
        <f t="shared" si="4"/>
        <v>12650</v>
      </c>
    </row>
    <row r="12" spans="1:10" customFormat="1">
      <c r="A12" s="23" t="s">
        <v>90</v>
      </c>
      <c r="B12" s="23" t="s">
        <v>94</v>
      </c>
      <c r="C12" s="23">
        <v>28</v>
      </c>
      <c r="D12" s="23">
        <v>1104</v>
      </c>
      <c r="E12" s="23">
        <f t="shared" si="0"/>
        <v>30912</v>
      </c>
      <c r="F12" s="23">
        <f t="shared" si="1"/>
        <v>30912</v>
      </c>
      <c r="G12" s="2">
        <f t="shared" si="2"/>
        <v>3091.2000000000003</v>
      </c>
      <c r="H12" s="2">
        <f t="shared" si="3"/>
        <v>30912</v>
      </c>
      <c r="I12" s="2">
        <f t="shared" si="4"/>
        <v>3091.2000000000003</v>
      </c>
    </row>
    <row r="13" spans="1:10" customFormat="1">
      <c r="A13" s="23" t="s">
        <v>90</v>
      </c>
      <c r="B13" s="23" t="s">
        <v>91</v>
      </c>
      <c r="C13" s="23">
        <v>22</v>
      </c>
      <c r="D13" s="23">
        <v>1025</v>
      </c>
      <c r="E13" s="23">
        <f t="shared" si="0"/>
        <v>22550</v>
      </c>
      <c r="F13" s="23">
        <f t="shared" si="1"/>
        <v>22550</v>
      </c>
      <c r="G13" s="2">
        <f t="shared" si="2"/>
        <v>2255</v>
      </c>
      <c r="H13" s="2">
        <f t="shared" si="3"/>
        <v>22550</v>
      </c>
      <c r="I13" s="2">
        <f t="shared" si="4"/>
        <v>0</v>
      </c>
    </row>
    <row r="14" spans="1:10" customFormat="1">
      <c r="A14" s="23" t="s">
        <v>96</v>
      </c>
      <c r="B14" s="23" t="s">
        <v>107</v>
      </c>
      <c r="C14" s="23">
        <v>50</v>
      </c>
      <c r="D14" s="23">
        <v>1287</v>
      </c>
      <c r="E14" s="23">
        <f t="shared" si="0"/>
        <v>64350</v>
      </c>
      <c r="F14" s="23">
        <f t="shared" si="1"/>
        <v>64350</v>
      </c>
      <c r="G14" s="2">
        <f t="shared" si="2"/>
        <v>6435</v>
      </c>
      <c r="H14" s="2">
        <f t="shared" si="3"/>
        <v>64350</v>
      </c>
      <c r="I14" s="2">
        <f t="shared" si="4"/>
        <v>6435</v>
      </c>
    </row>
    <row r="15" spans="1:10" customFormat="1">
      <c r="A15" s="23" t="s">
        <v>99</v>
      </c>
      <c r="B15" s="23" t="s">
        <v>94</v>
      </c>
      <c r="C15" s="23">
        <v>53</v>
      </c>
      <c r="D15" s="23">
        <v>1060</v>
      </c>
      <c r="E15" s="23">
        <f t="shared" si="0"/>
        <v>56180</v>
      </c>
      <c r="F15" s="23">
        <f t="shared" si="1"/>
        <v>56180</v>
      </c>
      <c r="G15" s="2">
        <f t="shared" si="2"/>
        <v>5618</v>
      </c>
      <c r="H15" s="2">
        <f t="shared" si="3"/>
        <v>56180</v>
      </c>
      <c r="I15" s="2">
        <f t="shared" si="4"/>
        <v>5618</v>
      </c>
    </row>
    <row r="16" spans="1:10" customFormat="1">
      <c r="A16" s="23" t="s">
        <v>96</v>
      </c>
      <c r="B16" s="23" t="s">
        <v>94</v>
      </c>
      <c r="C16" s="23">
        <v>99</v>
      </c>
      <c r="D16" s="23">
        <v>1171</v>
      </c>
      <c r="E16" s="23">
        <f t="shared" si="0"/>
        <v>115929</v>
      </c>
      <c r="F16" s="23">
        <f t="shared" si="1"/>
        <v>115929</v>
      </c>
      <c r="G16" s="2">
        <f t="shared" si="2"/>
        <v>11592.900000000001</v>
      </c>
      <c r="H16" s="2">
        <f t="shared" si="3"/>
        <v>115929</v>
      </c>
      <c r="I16" s="2">
        <f t="shared" si="4"/>
        <v>11592.900000000001</v>
      </c>
    </row>
    <row r="17" spans="1:9" customFormat="1">
      <c r="A17" s="23" t="s">
        <v>90</v>
      </c>
      <c r="B17" s="23" t="s">
        <v>94</v>
      </c>
      <c r="C17" s="23">
        <v>96</v>
      </c>
      <c r="D17" s="23">
        <v>1100</v>
      </c>
      <c r="E17" s="23">
        <f t="shared" si="0"/>
        <v>105600</v>
      </c>
      <c r="F17" s="23">
        <f t="shared" si="1"/>
        <v>105600</v>
      </c>
      <c r="G17" s="2">
        <f t="shared" si="2"/>
        <v>10560</v>
      </c>
      <c r="H17" s="2">
        <f t="shared" si="3"/>
        <v>105600</v>
      </c>
      <c r="I17" s="2">
        <f t="shared" si="4"/>
        <v>10560</v>
      </c>
    </row>
    <row r="18" spans="1:9" customFormat="1">
      <c r="A18" s="23" t="s">
        <v>96</v>
      </c>
      <c r="B18" s="23" t="s">
        <v>94</v>
      </c>
      <c r="C18" s="23">
        <v>30</v>
      </c>
      <c r="D18" s="23">
        <v>1267</v>
      </c>
      <c r="E18" s="23">
        <f t="shared" si="0"/>
        <v>38010</v>
      </c>
      <c r="F18" s="23">
        <f t="shared" si="1"/>
        <v>38010</v>
      </c>
      <c r="G18" s="2">
        <f t="shared" si="2"/>
        <v>3801</v>
      </c>
      <c r="H18" s="2">
        <f t="shared" si="3"/>
        <v>38010</v>
      </c>
      <c r="I18" s="2">
        <f t="shared" si="4"/>
        <v>3801</v>
      </c>
    </row>
    <row r="19" spans="1:9" customFormat="1">
      <c r="A19" s="23" t="s">
        <v>96</v>
      </c>
      <c r="B19" s="23" t="s">
        <v>100</v>
      </c>
      <c r="C19" s="23">
        <v>37</v>
      </c>
      <c r="D19" s="23">
        <v>1248</v>
      </c>
      <c r="E19" s="23">
        <f t="shared" si="0"/>
        <v>46176</v>
      </c>
      <c r="F19" s="23">
        <f t="shared" si="1"/>
        <v>46176</v>
      </c>
      <c r="G19" s="2">
        <f t="shared" si="2"/>
        <v>4617.6000000000004</v>
      </c>
      <c r="H19" s="2">
        <f t="shared" si="3"/>
        <v>46176</v>
      </c>
      <c r="I19" s="2">
        <f t="shared" si="4"/>
        <v>4617.6000000000004</v>
      </c>
    </row>
    <row r="20" spans="1:9" customFormat="1">
      <c r="A20" s="23" t="s">
        <v>104</v>
      </c>
      <c r="B20" s="23" t="s">
        <v>100</v>
      </c>
      <c r="C20" s="23">
        <v>68</v>
      </c>
      <c r="D20" s="23">
        <v>1098</v>
      </c>
      <c r="E20" s="23">
        <f t="shared" si="0"/>
        <v>74664</v>
      </c>
      <c r="F20" s="23">
        <f t="shared" si="1"/>
        <v>74664</v>
      </c>
      <c r="G20" s="2">
        <f t="shared" si="2"/>
        <v>7466.4000000000005</v>
      </c>
      <c r="H20" s="2">
        <f t="shared" si="3"/>
        <v>74664</v>
      </c>
      <c r="I20" s="2">
        <f t="shared" si="4"/>
        <v>7466.4000000000005</v>
      </c>
    </row>
    <row r="21" spans="1:9" customFormat="1">
      <c r="A21" s="23" t="s">
        <v>90</v>
      </c>
      <c r="B21" s="23" t="s">
        <v>107</v>
      </c>
      <c r="C21" s="23">
        <v>15</v>
      </c>
      <c r="D21" s="23">
        <v>1347</v>
      </c>
      <c r="E21" s="23">
        <f t="shared" si="0"/>
        <v>20205</v>
      </c>
      <c r="F21" s="23">
        <f t="shared" si="1"/>
        <v>20205</v>
      </c>
      <c r="G21" s="2">
        <f t="shared" si="2"/>
        <v>2020.5</v>
      </c>
      <c r="H21" s="2">
        <f t="shared" si="3"/>
        <v>20205</v>
      </c>
      <c r="I21" s="2">
        <f t="shared" si="4"/>
        <v>0</v>
      </c>
    </row>
    <row r="22" spans="1:9" customFormat="1">
      <c r="A22" s="23" t="s">
        <v>109</v>
      </c>
      <c r="B22" s="23" t="s">
        <v>97</v>
      </c>
      <c r="C22" s="23">
        <v>28</v>
      </c>
      <c r="D22" s="23">
        <v>1326</v>
      </c>
      <c r="E22" s="23">
        <f t="shared" si="0"/>
        <v>37128</v>
      </c>
      <c r="F22" s="23">
        <f t="shared" si="1"/>
        <v>37128</v>
      </c>
      <c r="G22" s="2">
        <f t="shared" si="2"/>
        <v>3712.8</v>
      </c>
      <c r="H22" s="2">
        <f t="shared" si="3"/>
        <v>37128</v>
      </c>
      <c r="I22" s="2">
        <f t="shared" si="4"/>
        <v>3712.8</v>
      </c>
    </row>
    <row r="23" spans="1:9" customFormat="1">
      <c r="A23" s="23" t="s">
        <v>96</v>
      </c>
      <c r="B23" s="23" t="s">
        <v>92</v>
      </c>
      <c r="C23" s="23">
        <v>29</v>
      </c>
      <c r="D23" s="23">
        <v>1484</v>
      </c>
      <c r="E23" s="23">
        <f t="shared" si="0"/>
        <v>43036</v>
      </c>
      <c r="F23" s="23">
        <f t="shared" si="1"/>
        <v>43036</v>
      </c>
      <c r="G23" s="2">
        <f t="shared" si="2"/>
        <v>4303.6000000000004</v>
      </c>
      <c r="H23" s="2">
        <f t="shared" si="3"/>
        <v>43036</v>
      </c>
      <c r="I23" s="2">
        <f t="shared" si="4"/>
        <v>4303.6000000000004</v>
      </c>
    </row>
    <row r="24" spans="1:9" customFormat="1">
      <c r="A24" s="23" t="s">
        <v>90</v>
      </c>
      <c r="B24" s="23" t="s">
        <v>105</v>
      </c>
      <c r="C24" s="23">
        <v>96</v>
      </c>
      <c r="D24" s="23">
        <v>1192</v>
      </c>
      <c r="E24" s="23">
        <f t="shared" si="0"/>
        <v>114432</v>
      </c>
      <c r="F24" s="23">
        <f t="shared" si="1"/>
        <v>114432</v>
      </c>
      <c r="G24" s="2">
        <f t="shared" si="2"/>
        <v>11443.2</v>
      </c>
      <c r="H24" s="2">
        <f t="shared" si="3"/>
        <v>114432</v>
      </c>
      <c r="I24" s="2">
        <f t="shared" si="4"/>
        <v>11443.2</v>
      </c>
    </row>
    <row r="25" spans="1:9" customFormat="1">
      <c r="A25" s="23" t="s">
        <v>90</v>
      </c>
      <c r="B25" s="23" t="s">
        <v>97</v>
      </c>
      <c r="C25" s="23">
        <v>85</v>
      </c>
      <c r="D25" s="23">
        <v>1152</v>
      </c>
      <c r="E25" s="23">
        <f t="shared" si="0"/>
        <v>97920</v>
      </c>
      <c r="F25" s="23">
        <f t="shared" si="1"/>
        <v>97920</v>
      </c>
      <c r="G25" s="2">
        <f t="shared" si="2"/>
        <v>9792</v>
      </c>
      <c r="H25" s="2">
        <f t="shared" si="3"/>
        <v>97920</v>
      </c>
      <c r="I25" s="2">
        <f t="shared" si="4"/>
        <v>9792</v>
      </c>
    </row>
    <row r="26" spans="1:9" customFormat="1">
      <c r="A26" s="23" t="s">
        <v>104</v>
      </c>
      <c r="B26" s="23" t="s">
        <v>97</v>
      </c>
      <c r="C26" s="23">
        <v>82</v>
      </c>
      <c r="D26" s="23">
        <v>1108</v>
      </c>
      <c r="E26" s="23">
        <f t="shared" si="0"/>
        <v>90856</v>
      </c>
      <c r="F26" s="23">
        <f t="shared" si="1"/>
        <v>90856</v>
      </c>
      <c r="G26" s="2">
        <f t="shared" si="2"/>
        <v>9085.6</v>
      </c>
      <c r="H26" s="2">
        <f t="shared" si="3"/>
        <v>90856</v>
      </c>
      <c r="I26" s="2">
        <f t="shared" si="4"/>
        <v>9085.6</v>
      </c>
    </row>
    <row r="27" spans="1:9" customFormat="1">
      <c r="A27" s="23" t="s">
        <v>90</v>
      </c>
      <c r="B27" s="23" t="s">
        <v>97</v>
      </c>
      <c r="C27" s="23">
        <v>11</v>
      </c>
      <c r="D27" s="23">
        <v>1140</v>
      </c>
      <c r="E27" s="23">
        <f t="shared" si="0"/>
        <v>12540</v>
      </c>
      <c r="F27" s="23">
        <f t="shared" si="1"/>
        <v>12540</v>
      </c>
      <c r="G27" s="2">
        <f t="shared" si="2"/>
        <v>0</v>
      </c>
      <c r="H27" s="2">
        <f t="shared" si="3"/>
        <v>12540</v>
      </c>
      <c r="I27" s="2">
        <f t="shared" si="4"/>
        <v>0</v>
      </c>
    </row>
    <row r="28" spans="1:9" customFormat="1">
      <c r="A28" s="23" t="s">
        <v>104</v>
      </c>
      <c r="B28" s="23" t="s">
        <v>100</v>
      </c>
      <c r="C28" s="23">
        <v>5</v>
      </c>
      <c r="D28" s="23">
        <v>1467</v>
      </c>
      <c r="E28" s="23">
        <f t="shared" si="0"/>
        <v>7335</v>
      </c>
      <c r="F28" s="23">
        <f t="shared" si="1"/>
        <v>7335</v>
      </c>
      <c r="G28" s="2">
        <f t="shared" si="2"/>
        <v>0</v>
      </c>
      <c r="H28" s="2">
        <f t="shared" si="3"/>
        <v>7335</v>
      </c>
      <c r="I28" s="2">
        <f t="shared" si="4"/>
        <v>0</v>
      </c>
    </row>
    <row r="29" spans="1:9" customFormat="1">
      <c r="A29" s="23" t="s">
        <v>96</v>
      </c>
      <c r="B29" s="23" t="s">
        <v>91</v>
      </c>
      <c r="C29" s="23">
        <v>5</v>
      </c>
      <c r="D29" s="23">
        <v>1276</v>
      </c>
      <c r="E29" s="23">
        <f t="shared" si="0"/>
        <v>6380</v>
      </c>
      <c r="F29" s="23">
        <f t="shared" si="1"/>
        <v>6380</v>
      </c>
      <c r="G29" s="2">
        <f t="shared" si="2"/>
        <v>0</v>
      </c>
      <c r="H29" s="2">
        <f t="shared" si="3"/>
        <v>6380</v>
      </c>
      <c r="I29" s="2">
        <f t="shared" si="4"/>
        <v>0</v>
      </c>
    </row>
    <row r="30" spans="1:9" customFormat="1">
      <c r="A30" s="23" t="s">
        <v>110</v>
      </c>
      <c r="B30" s="23" t="s">
        <v>92</v>
      </c>
      <c r="C30" s="23">
        <v>15</v>
      </c>
      <c r="D30" s="23">
        <v>1005</v>
      </c>
      <c r="E30" s="23">
        <f t="shared" si="0"/>
        <v>15075</v>
      </c>
      <c r="F30" s="23">
        <f t="shared" si="1"/>
        <v>15075</v>
      </c>
      <c r="G30" s="2">
        <f t="shared" si="2"/>
        <v>0</v>
      </c>
      <c r="H30" s="2">
        <f t="shared" si="3"/>
        <v>15075</v>
      </c>
      <c r="I30" s="2">
        <f t="shared" si="4"/>
        <v>0</v>
      </c>
    </row>
    <row r="31" spans="1:9" customFormat="1">
      <c r="A31" s="23" t="s">
        <v>99</v>
      </c>
      <c r="B31" s="23" t="s">
        <v>107</v>
      </c>
      <c r="C31" s="23">
        <v>94</v>
      </c>
      <c r="D31" s="23">
        <v>1155</v>
      </c>
      <c r="E31" s="23">
        <f t="shared" si="0"/>
        <v>108570</v>
      </c>
      <c r="F31" s="23">
        <f t="shared" si="1"/>
        <v>108570</v>
      </c>
      <c r="G31" s="2">
        <f t="shared" si="2"/>
        <v>10857</v>
      </c>
      <c r="H31" s="2">
        <f t="shared" si="3"/>
        <v>108570</v>
      </c>
      <c r="I31" s="2">
        <f t="shared" si="4"/>
        <v>10857</v>
      </c>
    </row>
    <row r="32" spans="1:9" customFormat="1">
      <c r="A32" s="23" t="s">
        <v>109</v>
      </c>
      <c r="B32" s="23" t="s">
        <v>100</v>
      </c>
      <c r="C32" s="23">
        <v>11</v>
      </c>
      <c r="D32" s="23">
        <v>1367</v>
      </c>
      <c r="E32" s="23">
        <f t="shared" si="0"/>
        <v>15037</v>
      </c>
      <c r="F32" s="23">
        <f t="shared" si="1"/>
        <v>15037</v>
      </c>
      <c r="G32" s="2">
        <f t="shared" si="2"/>
        <v>0</v>
      </c>
      <c r="H32" s="2">
        <f t="shared" si="3"/>
        <v>15037</v>
      </c>
      <c r="I32" s="2">
        <f t="shared" si="4"/>
        <v>0</v>
      </c>
    </row>
    <row r="33" spans="1:9" customFormat="1">
      <c r="A33" s="23" t="s">
        <v>96</v>
      </c>
      <c r="B33" s="23" t="s">
        <v>100</v>
      </c>
      <c r="C33" s="23">
        <v>84</v>
      </c>
      <c r="D33" s="23">
        <v>1047</v>
      </c>
      <c r="E33" s="23">
        <f t="shared" si="0"/>
        <v>87948</v>
      </c>
      <c r="F33" s="23">
        <f t="shared" si="1"/>
        <v>87948</v>
      </c>
      <c r="G33" s="2">
        <f t="shared" si="2"/>
        <v>8794.8000000000011</v>
      </c>
      <c r="H33" s="2">
        <f t="shared" si="3"/>
        <v>87948</v>
      </c>
      <c r="I33" s="2">
        <f t="shared" si="4"/>
        <v>8794.8000000000011</v>
      </c>
    </row>
    <row r="34" spans="1:9" customFormat="1">
      <c r="A34" s="23" t="s">
        <v>104</v>
      </c>
      <c r="B34" s="23" t="s">
        <v>105</v>
      </c>
      <c r="C34" s="23">
        <v>62</v>
      </c>
      <c r="D34" s="23">
        <v>1241</v>
      </c>
      <c r="E34" s="23">
        <f t="shared" si="0"/>
        <v>76942</v>
      </c>
      <c r="F34" s="23">
        <f t="shared" si="1"/>
        <v>76942</v>
      </c>
      <c r="G34" s="2">
        <f t="shared" si="2"/>
        <v>7694.2000000000007</v>
      </c>
      <c r="H34" s="2">
        <f t="shared" si="3"/>
        <v>76942</v>
      </c>
      <c r="I34" s="2">
        <f t="shared" si="4"/>
        <v>7694.2000000000007</v>
      </c>
    </row>
    <row r="35" spans="1:9" customFormat="1">
      <c r="A35" s="23" t="s">
        <v>96</v>
      </c>
      <c r="B35" s="23" t="s">
        <v>100</v>
      </c>
      <c r="C35" s="23">
        <v>64</v>
      </c>
      <c r="D35" s="23">
        <v>1230</v>
      </c>
      <c r="E35" s="23">
        <f t="shared" si="0"/>
        <v>78720</v>
      </c>
      <c r="F35" s="23">
        <f t="shared" si="1"/>
        <v>78720</v>
      </c>
      <c r="G35" s="2">
        <f t="shared" si="2"/>
        <v>7872</v>
      </c>
      <c r="H35" s="2">
        <f t="shared" si="3"/>
        <v>78720</v>
      </c>
      <c r="I35" s="2">
        <f t="shared" si="4"/>
        <v>7872</v>
      </c>
    </row>
    <row r="36" spans="1:9" customFormat="1">
      <c r="A36" s="23" t="s">
        <v>109</v>
      </c>
      <c r="B36" s="23" t="s">
        <v>105</v>
      </c>
      <c r="C36" s="23">
        <v>39</v>
      </c>
      <c r="D36" s="23">
        <v>1078</v>
      </c>
      <c r="E36" s="23">
        <f t="shared" si="0"/>
        <v>42042</v>
      </c>
      <c r="F36" s="23">
        <f t="shared" si="1"/>
        <v>42042</v>
      </c>
      <c r="G36" s="2">
        <f t="shared" si="2"/>
        <v>4204.2</v>
      </c>
      <c r="H36" s="2">
        <f t="shared" si="3"/>
        <v>42042</v>
      </c>
      <c r="I36" s="2">
        <f t="shared" si="4"/>
        <v>4204.2</v>
      </c>
    </row>
    <row r="37" spans="1:9" customFormat="1">
      <c r="A37" s="23" t="s">
        <v>96</v>
      </c>
      <c r="B37" s="23" t="s">
        <v>92</v>
      </c>
      <c r="C37" s="23">
        <v>21</v>
      </c>
      <c r="D37" s="23">
        <v>1301</v>
      </c>
      <c r="E37" s="23">
        <f t="shared" si="0"/>
        <v>27321</v>
      </c>
      <c r="F37" s="23">
        <f t="shared" si="1"/>
        <v>27321</v>
      </c>
      <c r="G37" s="2">
        <f t="shared" si="2"/>
        <v>2732.1000000000004</v>
      </c>
      <c r="H37" s="2">
        <f t="shared" si="3"/>
        <v>27321</v>
      </c>
      <c r="I37" s="2">
        <f t="shared" si="4"/>
        <v>0</v>
      </c>
    </row>
    <row r="38" spans="1:9" customFormat="1">
      <c r="A38" s="23" t="s">
        <v>110</v>
      </c>
      <c r="B38" s="23" t="s">
        <v>107</v>
      </c>
      <c r="C38" s="23">
        <v>30</v>
      </c>
      <c r="D38" s="23">
        <v>1338</v>
      </c>
      <c r="E38" s="23">
        <f t="shared" si="0"/>
        <v>40140</v>
      </c>
      <c r="F38" s="23">
        <f t="shared" si="1"/>
        <v>40140</v>
      </c>
      <c r="G38" s="2">
        <f t="shared" si="2"/>
        <v>4014</v>
      </c>
      <c r="H38" s="2">
        <f t="shared" si="3"/>
        <v>40140</v>
      </c>
      <c r="I38" s="2">
        <f t="shared" si="4"/>
        <v>4014</v>
      </c>
    </row>
    <row r="39" spans="1:9" customFormat="1">
      <c r="A39" s="23" t="s">
        <v>99</v>
      </c>
      <c r="B39" s="23" t="s">
        <v>91</v>
      </c>
      <c r="C39" s="23">
        <v>69</v>
      </c>
      <c r="D39" s="23">
        <v>1456</v>
      </c>
      <c r="E39" s="23">
        <f t="shared" si="0"/>
        <v>100464</v>
      </c>
      <c r="F39" s="23">
        <f t="shared" si="1"/>
        <v>100464</v>
      </c>
      <c r="G39" s="2">
        <f t="shared" si="2"/>
        <v>10046.400000000001</v>
      </c>
      <c r="H39" s="2">
        <f t="shared" si="3"/>
        <v>100464</v>
      </c>
      <c r="I39" s="2">
        <f t="shared" si="4"/>
        <v>10046.400000000001</v>
      </c>
    </row>
    <row r="40" spans="1:9" customFormat="1">
      <c r="A40" s="23" t="s">
        <v>110</v>
      </c>
      <c r="B40" s="23" t="s">
        <v>107</v>
      </c>
      <c r="C40" s="23">
        <v>11</v>
      </c>
      <c r="D40" s="23">
        <v>1013</v>
      </c>
      <c r="E40" s="23">
        <f t="shared" si="0"/>
        <v>11143</v>
      </c>
      <c r="F40" s="23">
        <f t="shared" si="1"/>
        <v>11143</v>
      </c>
      <c r="G40" s="2">
        <f t="shared" si="2"/>
        <v>0</v>
      </c>
      <c r="H40" s="2">
        <f t="shared" si="3"/>
        <v>11143</v>
      </c>
      <c r="I40" s="2">
        <f t="shared" si="4"/>
        <v>0</v>
      </c>
    </row>
    <row r="41" spans="1:9" customFormat="1">
      <c r="A41" s="23" t="s">
        <v>99</v>
      </c>
      <c r="B41" s="23" t="s">
        <v>97</v>
      </c>
      <c r="C41" s="23">
        <v>88</v>
      </c>
      <c r="D41" s="23">
        <v>1008</v>
      </c>
      <c r="E41" s="23">
        <f t="shared" si="0"/>
        <v>88704</v>
      </c>
      <c r="F41" s="23">
        <f t="shared" si="1"/>
        <v>88704</v>
      </c>
      <c r="G41" s="2">
        <f t="shared" si="2"/>
        <v>8870.4</v>
      </c>
      <c r="H41" s="2">
        <f t="shared" si="3"/>
        <v>88704</v>
      </c>
      <c r="I41" s="2">
        <f t="shared" si="4"/>
        <v>8870.4</v>
      </c>
    </row>
    <row r="42" spans="1:9" customFormat="1">
      <c r="A42" s="23" t="s">
        <v>96</v>
      </c>
      <c r="B42" s="23" t="s">
        <v>105</v>
      </c>
      <c r="C42" s="23">
        <v>88</v>
      </c>
      <c r="D42" s="23">
        <v>1203</v>
      </c>
      <c r="E42" s="23">
        <f t="shared" si="0"/>
        <v>105864</v>
      </c>
      <c r="F42" s="23">
        <f t="shared" si="1"/>
        <v>105864</v>
      </c>
      <c r="G42" s="2">
        <f t="shared" si="2"/>
        <v>10586.400000000001</v>
      </c>
      <c r="H42" s="2">
        <f t="shared" si="3"/>
        <v>105864</v>
      </c>
      <c r="I42" s="2">
        <f t="shared" si="4"/>
        <v>10586.400000000001</v>
      </c>
    </row>
    <row r="43" spans="1:9" customFormat="1">
      <c r="A43" s="23" t="s">
        <v>104</v>
      </c>
      <c r="B43" s="23" t="s">
        <v>100</v>
      </c>
      <c r="C43" s="23">
        <v>18</v>
      </c>
      <c r="D43" s="23">
        <v>1297</v>
      </c>
      <c r="E43" s="23">
        <f t="shared" si="0"/>
        <v>23346</v>
      </c>
      <c r="F43" s="23">
        <f t="shared" si="1"/>
        <v>23346</v>
      </c>
      <c r="G43" s="2">
        <f t="shared" si="2"/>
        <v>2334.6</v>
      </c>
      <c r="H43" s="2">
        <f t="shared" si="3"/>
        <v>23346</v>
      </c>
      <c r="I43" s="2">
        <f t="shared" si="4"/>
        <v>0</v>
      </c>
    </row>
    <row r="44" spans="1:9" customFormat="1">
      <c r="A44" s="23" t="s">
        <v>99</v>
      </c>
      <c r="B44" s="23" t="s">
        <v>100</v>
      </c>
      <c r="C44" s="23">
        <v>94</v>
      </c>
      <c r="D44" s="23">
        <v>1454</v>
      </c>
      <c r="E44" s="23">
        <f t="shared" si="0"/>
        <v>136676</v>
      </c>
      <c r="F44" s="23">
        <f t="shared" si="1"/>
        <v>136676</v>
      </c>
      <c r="G44" s="2">
        <f t="shared" si="2"/>
        <v>13667.6</v>
      </c>
      <c r="H44" s="2">
        <f t="shared" si="3"/>
        <v>136676</v>
      </c>
      <c r="I44" s="2">
        <f t="shared" si="4"/>
        <v>13667.6</v>
      </c>
    </row>
    <row r="45" spans="1:9" customFormat="1">
      <c r="A45" s="23" t="s">
        <v>96</v>
      </c>
      <c r="B45" s="23" t="s">
        <v>91</v>
      </c>
      <c r="C45" s="23">
        <v>15</v>
      </c>
      <c r="D45" s="23">
        <v>1355</v>
      </c>
      <c r="E45" s="23">
        <f t="shared" si="0"/>
        <v>20325</v>
      </c>
      <c r="F45" s="23">
        <f t="shared" si="1"/>
        <v>20325</v>
      </c>
      <c r="G45" s="2">
        <f t="shared" si="2"/>
        <v>2032.5</v>
      </c>
      <c r="H45" s="2">
        <f t="shared" si="3"/>
        <v>20325</v>
      </c>
      <c r="I45" s="2">
        <f t="shared" si="4"/>
        <v>0</v>
      </c>
    </row>
    <row r="46" spans="1:9" customFormat="1">
      <c r="A46" s="23" t="s">
        <v>104</v>
      </c>
      <c r="B46" s="23" t="s">
        <v>91</v>
      </c>
      <c r="C46" s="23">
        <v>80</v>
      </c>
      <c r="D46" s="23">
        <v>1381</v>
      </c>
      <c r="E46" s="23">
        <f t="shared" si="0"/>
        <v>110480</v>
      </c>
      <c r="F46" s="23">
        <f t="shared" si="1"/>
        <v>110480</v>
      </c>
      <c r="G46" s="2">
        <f t="shared" si="2"/>
        <v>11048</v>
      </c>
      <c r="H46" s="2">
        <f t="shared" si="3"/>
        <v>110480</v>
      </c>
      <c r="I46" s="2">
        <f t="shared" si="4"/>
        <v>11048</v>
      </c>
    </row>
    <row r="47" spans="1:9" customFormat="1">
      <c r="A47" s="23" t="s">
        <v>90</v>
      </c>
      <c r="B47" s="23" t="s">
        <v>92</v>
      </c>
      <c r="C47" s="23">
        <v>95</v>
      </c>
      <c r="D47" s="23">
        <v>1099</v>
      </c>
      <c r="E47" s="23">
        <f t="shared" si="0"/>
        <v>104405</v>
      </c>
      <c r="F47" s="23">
        <f t="shared" si="1"/>
        <v>104405</v>
      </c>
      <c r="G47" s="2">
        <f t="shared" si="2"/>
        <v>10440.5</v>
      </c>
      <c r="H47" s="2">
        <f t="shared" si="3"/>
        <v>104405</v>
      </c>
      <c r="I47" s="2">
        <f t="shared" si="4"/>
        <v>10440.5</v>
      </c>
    </row>
    <row r="48" spans="1:9" customFormat="1">
      <c r="A48" s="23" t="s">
        <v>99</v>
      </c>
      <c r="B48" s="23" t="s">
        <v>100</v>
      </c>
      <c r="C48" s="23">
        <v>4</v>
      </c>
      <c r="D48" s="23">
        <v>1025</v>
      </c>
      <c r="E48" s="23">
        <f t="shared" si="0"/>
        <v>4100</v>
      </c>
      <c r="F48" s="23">
        <f t="shared" si="1"/>
        <v>4100</v>
      </c>
      <c r="G48" s="2">
        <f t="shared" si="2"/>
        <v>0</v>
      </c>
      <c r="H48" s="2">
        <f t="shared" si="3"/>
        <v>4100</v>
      </c>
      <c r="I48" s="2">
        <f t="shared" si="4"/>
        <v>0</v>
      </c>
    </row>
    <row r="49" spans="1:9" customFormat="1">
      <c r="A49" s="23" t="s">
        <v>96</v>
      </c>
      <c r="B49" s="23" t="s">
        <v>91</v>
      </c>
      <c r="C49" s="23">
        <v>91</v>
      </c>
      <c r="D49" s="23">
        <v>1049</v>
      </c>
      <c r="E49" s="23">
        <f t="shared" si="0"/>
        <v>95459</v>
      </c>
      <c r="F49" s="23">
        <f t="shared" si="1"/>
        <v>95459</v>
      </c>
      <c r="G49" s="2">
        <f t="shared" si="2"/>
        <v>9545.9</v>
      </c>
      <c r="H49" s="2">
        <f t="shared" si="3"/>
        <v>95459</v>
      </c>
      <c r="I49" s="2">
        <f t="shared" si="4"/>
        <v>9545.9</v>
      </c>
    </row>
    <row r="50" spans="1:9" customFormat="1">
      <c r="A50" s="23" t="s">
        <v>109</v>
      </c>
      <c r="B50" s="23" t="s">
        <v>100</v>
      </c>
      <c r="C50" s="23">
        <v>70</v>
      </c>
      <c r="D50" s="23">
        <v>1388</v>
      </c>
      <c r="E50" s="23">
        <f t="shared" si="0"/>
        <v>97160</v>
      </c>
      <c r="F50" s="23">
        <f t="shared" si="1"/>
        <v>97160</v>
      </c>
      <c r="G50" s="2">
        <f t="shared" si="2"/>
        <v>9716</v>
      </c>
      <c r="H50" s="2">
        <f t="shared" si="3"/>
        <v>97160</v>
      </c>
      <c r="I50" s="2">
        <f t="shared" si="4"/>
        <v>9716</v>
      </c>
    </row>
    <row r="51" spans="1:9" customFormat="1">
      <c r="A51" s="23" t="s">
        <v>110</v>
      </c>
      <c r="B51" s="23" t="s">
        <v>94</v>
      </c>
      <c r="C51" s="23">
        <v>85</v>
      </c>
      <c r="D51" s="23">
        <v>1031</v>
      </c>
      <c r="E51" s="23">
        <f t="shared" si="0"/>
        <v>87635</v>
      </c>
      <c r="F51" s="23">
        <f t="shared" si="1"/>
        <v>87635</v>
      </c>
      <c r="G51" s="2">
        <f t="shared" si="2"/>
        <v>8763.5</v>
      </c>
      <c r="H51" s="2">
        <f t="shared" si="3"/>
        <v>87635</v>
      </c>
      <c r="I51" s="2">
        <f t="shared" si="4"/>
        <v>8763.5</v>
      </c>
    </row>
    <row r="52" spans="1:9" customFormat="1">
      <c r="A52" s="23" t="s">
        <v>96</v>
      </c>
      <c r="B52" s="23" t="s">
        <v>91</v>
      </c>
      <c r="C52" s="23">
        <v>98</v>
      </c>
      <c r="D52" s="23">
        <v>1264</v>
      </c>
      <c r="E52" s="23">
        <f t="shared" si="0"/>
        <v>123872</v>
      </c>
      <c r="F52" s="23">
        <f t="shared" si="1"/>
        <v>123872</v>
      </c>
      <c r="G52" s="2">
        <f t="shared" si="2"/>
        <v>12387.2</v>
      </c>
      <c r="H52" s="2">
        <f t="shared" si="3"/>
        <v>123872</v>
      </c>
      <c r="I52" s="2">
        <f t="shared" si="4"/>
        <v>12387.2</v>
      </c>
    </row>
    <row r="53" spans="1:9" customFormat="1">
      <c r="A53" s="23" t="s">
        <v>96</v>
      </c>
      <c r="B53" s="23" t="s">
        <v>94</v>
      </c>
      <c r="C53" s="23">
        <v>64</v>
      </c>
      <c r="D53" s="23">
        <v>1097</v>
      </c>
      <c r="E53" s="23">
        <f t="shared" si="0"/>
        <v>70208</v>
      </c>
      <c r="F53" s="23">
        <f t="shared" si="1"/>
        <v>70208</v>
      </c>
      <c r="G53" s="2">
        <f t="shared" si="2"/>
        <v>7020.8</v>
      </c>
      <c r="H53" s="2">
        <f t="shared" si="3"/>
        <v>70208</v>
      </c>
      <c r="I53" s="2">
        <f t="shared" si="4"/>
        <v>7020.8</v>
      </c>
    </row>
    <row r="54" spans="1:9" customFormat="1">
      <c r="A54" s="23" t="s">
        <v>109</v>
      </c>
      <c r="B54" s="23" t="s">
        <v>92</v>
      </c>
      <c r="C54" s="23">
        <v>88</v>
      </c>
      <c r="D54" s="23">
        <v>1352</v>
      </c>
      <c r="E54" s="23">
        <f t="shared" si="0"/>
        <v>118976</v>
      </c>
      <c r="F54" s="23">
        <f t="shared" si="1"/>
        <v>118976</v>
      </c>
      <c r="G54" s="2">
        <f t="shared" si="2"/>
        <v>11897.6</v>
      </c>
      <c r="H54" s="2">
        <f t="shared" si="3"/>
        <v>118976</v>
      </c>
      <c r="I54" s="2">
        <f t="shared" si="4"/>
        <v>11897.6</v>
      </c>
    </row>
    <row r="55" spans="1:9" customFormat="1">
      <c r="A55" s="23" t="s">
        <v>90</v>
      </c>
      <c r="B55" s="23" t="s">
        <v>94</v>
      </c>
      <c r="C55" s="23">
        <v>44</v>
      </c>
      <c r="D55" s="23">
        <v>1258</v>
      </c>
      <c r="E55" s="23">
        <f t="shared" si="0"/>
        <v>55352</v>
      </c>
      <c r="F55" s="23">
        <f t="shared" si="1"/>
        <v>55352</v>
      </c>
      <c r="G55" s="2">
        <f t="shared" si="2"/>
        <v>5535.2000000000007</v>
      </c>
      <c r="H55" s="2">
        <f t="shared" si="3"/>
        <v>55352</v>
      </c>
      <c r="I55" s="2">
        <f t="shared" si="4"/>
        <v>5535.2000000000007</v>
      </c>
    </row>
    <row r="56" spans="1:9" customFormat="1">
      <c r="A56" s="23" t="s">
        <v>96</v>
      </c>
      <c r="B56" s="23" t="s">
        <v>97</v>
      </c>
      <c r="C56" s="23">
        <v>91</v>
      </c>
      <c r="D56" s="23">
        <v>1279</v>
      </c>
      <c r="E56" s="23">
        <f t="shared" si="0"/>
        <v>116389</v>
      </c>
      <c r="F56" s="23">
        <f t="shared" si="1"/>
        <v>116389</v>
      </c>
      <c r="G56" s="2">
        <f t="shared" si="2"/>
        <v>11638.900000000001</v>
      </c>
      <c r="H56" s="2">
        <f t="shared" si="3"/>
        <v>116389</v>
      </c>
      <c r="I56" s="2">
        <f t="shared" si="4"/>
        <v>11638.900000000001</v>
      </c>
    </row>
    <row r="57" spans="1:9" customFormat="1">
      <c r="A57" s="23" t="s">
        <v>104</v>
      </c>
      <c r="B57" s="23" t="s">
        <v>105</v>
      </c>
      <c r="C57" s="23">
        <v>69</v>
      </c>
      <c r="D57" s="23">
        <v>1435</v>
      </c>
      <c r="E57" s="23">
        <f t="shared" si="0"/>
        <v>99015</v>
      </c>
      <c r="F57" s="23">
        <f t="shared" si="1"/>
        <v>99015</v>
      </c>
      <c r="G57" s="2">
        <f t="shared" si="2"/>
        <v>9901.5</v>
      </c>
      <c r="H57" s="2">
        <f t="shared" si="3"/>
        <v>99015</v>
      </c>
      <c r="I57" s="2">
        <f t="shared" si="4"/>
        <v>9901.5</v>
      </c>
    </row>
    <row r="58" spans="1:9" customFormat="1">
      <c r="A58" s="23" t="s">
        <v>104</v>
      </c>
      <c r="B58" s="23" t="s">
        <v>105</v>
      </c>
      <c r="C58" s="23">
        <v>45</v>
      </c>
      <c r="D58" s="23">
        <v>1324</v>
      </c>
      <c r="E58" s="23">
        <f t="shared" si="0"/>
        <v>59580</v>
      </c>
      <c r="F58" s="23">
        <f t="shared" si="1"/>
        <v>59580</v>
      </c>
      <c r="G58" s="2">
        <f t="shared" si="2"/>
        <v>5958</v>
      </c>
      <c r="H58" s="2">
        <f t="shared" si="3"/>
        <v>59580</v>
      </c>
      <c r="I58" s="2">
        <f t="shared" si="4"/>
        <v>5958</v>
      </c>
    </row>
    <row r="59" spans="1:9" customFormat="1">
      <c r="A59" s="23" t="s">
        <v>109</v>
      </c>
      <c r="B59" s="23" t="s">
        <v>97</v>
      </c>
      <c r="C59" s="23">
        <v>8</v>
      </c>
      <c r="D59" s="23">
        <v>1254</v>
      </c>
      <c r="E59" s="23">
        <f t="shared" si="0"/>
        <v>10032</v>
      </c>
      <c r="F59" s="23">
        <f t="shared" si="1"/>
        <v>10032</v>
      </c>
      <c r="G59" s="2">
        <f t="shared" si="2"/>
        <v>0</v>
      </c>
      <c r="H59" s="2">
        <f t="shared" si="3"/>
        <v>10032</v>
      </c>
      <c r="I59" s="2">
        <f t="shared" si="4"/>
        <v>0</v>
      </c>
    </row>
    <row r="60" spans="1:9" customFormat="1">
      <c r="A60" s="23" t="s">
        <v>99</v>
      </c>
      <c r="B60" s="23" t="s">
        <v>91</v>
      </c>
      <c r="C60" s="23">
        <v>80</v>
      </c>
      <c r="D60" s="23">
        <v>1322</v>
      </c>
      <c r="E60" s="23">
        <f t="shared" si="0"/>
        <v>105760</v>
      </c>
      <c r="F60" s="23">
        <f t="shared" si="1"/>
        <v>105760</v>
      </c>
      <c r="G60" s="2">
        <f t="shared" si="2"/>
        <v>10576</v>
      </c>
      <c r="H60" s="2">
        <f t="shared" si="3"/>
        <v>105760</v>
      </c>
      <c r="I60" s="2">
        <f t="shared" si="4"/>
        <v>10576</v>
      </c>
    </row>
    <row r="61" spans="1:9" customFormat="1">
      <c r="A61" s="23" t="s">
        <v>90</v>
      </c>
      <c r="B61" s="23" t="s">
        <v>100</v>
      </c>
      <c r="C61" s="23">
        <v>65</v>
      </c>
      <c r="D61" s="23">
        <v>1341</v>
      </c>
      <c r="E61" s="23">
        <f t="shared" si="0"/>
        <v>87165</v>
      </c>
      <c r="F61" s="23">
        <f t="shared" si="1"/>
        <v>87165</v>
      </c>
      <c r="G61" s="2">
        <f t="shared" si="2"/>
        <v>8716.5</v>
      </c>
      <c r="H61" s="2">
        <f t="shared" si="3"/>
        <v>87165</v>
      </c>
      <c r="I61" s="2">
        <f t="shared" si="4"/>
        <v>8716.5</v>
      </c>
    </row>
    <row r="62" spans="1:9" customFormat="1">
      <c r="A62" s="23" t="s">
        <v>90</v>
      </c>
      <c r="B62" s="23" t="s">
        <v>92</v>
      </c>
      <c r="C62" s="23">
        <v>83</v>
      </c>
      <c r="D62" s="23">
        <v>1268</v>
      </c>
      <c r="E62" s="23">
        <f t="shared" si="0"/>
        <v>105244</v>
      </c>
      <c r="F62" s="23">
        <f t="shared" si="1"/>
        <v>105244</v>
      </c>
      <c r="G62" s="2">
        <f t="shared" si="2"/>
        <v>10524.400000000001</v>
      </c>
      <c r="H62" s="2">
        <f t="shared" si="3"/>
        <v>105244</v>
      </c>
      <c r="I62" s="2">
        <f t="shared" si="4"/>
        <v>10524.400000000001</v>
      </c>
    </row>
    <row r="63" spans="1:9" customFormat="1">
      <c r="A63" s="23" t="s">
        <v>96</v>
      </c>
      <c r="B63" s="23" t="s">
        <v>105</v>
      </c>
      <c r="C63" s="23">
        <v>91</v>
      </c>
      <c r="D63" s="23">
        <v>1229</v>
      </c>
      <c r="E63" s="23">
        <f t="shared" si="0"/>
        <v>111839</v>
      </c>
      <c r="F63" s="23">
        <f t="shared" si="1"/>
        <v>111839</v>
      </c>
      <c r="G63" s="2">
        <f t="shared" si="2"/>
        <v>11183.900000000001</v>
      </c>
      <c r="H63" s="2">
        <f t="shared" si="3"/>
        <v>111839</v>
      </c>
      <c r="I63" s="2">
        <f t="shared" si="4"/>
        <v>11183.900000000001</v>
      </c>
    </row>
    <row r="64" spans="1:9" customFormat="1">
      <c r="A64" s="23" t="s">
        <v>104</v>
      </c>
      <c r="B64" s="23" t="s">
        <v>107</v>
      </c>
      <c r="C64" s="23">
        <v>46</v>
      </c>
      <c r="D64" s="23">
        <v>1461</v>
      </c>
      <c r="E64" s="23">
        <f t="shared" si="0"/>
        <v>67206</v>
      </c>
      <c r="F64" s="23">
        <f t="shared" si="1"/>
        <v>67206</v>
      </c>
      <c r="G64" s="2">
        <f t="shared" si="2"/>
        <v>6720.6</v>
      </c>
      <c r="H64" s="2">
        <f t="shared" si="3"/>
        <v>67206</v>
      </c>
      <c r="I64" s="2">
        <f t="shared" si="4"/>
        <v>6720.6</v>
      </c>
    </row>
    <row r="65" spans="1:9" customFormat="1">
      <c r="A65" s="23" t="s">
        <v>109</v>
      </c>
      <c r="B65" s="23" t="s">
        <v>107</v>
      </c>
      <c r="C65" s="23">
        <v>54</v>
      </c>
      <c r="D65" s="23">
        <v>1132</v>
      </c>
      <c r="E65" s="23">
        <f t="shared" si="0"/>
        <v>61128</v>
      </c>
      <c r="F65" s="23">
        <f t="shared" si="1"/>
        <v>61128</v>
      </c>
      <c r="G65" s="2">
        <f t="shared" si="2"/>
        <v>6112.8</v>
      </c>
      <c r="H65" s="2">
        <f t="shared" si="3"/>
        <v>61128</v>
      </c>
      <c r="I65" s="2">
        <f t="shared" si="4"/>
        <v>6112.8</v>
      </c>
    </row>
    <row r="66" spans="1:9" customFormat="1">
      <c r="A66" s="23" t="s">
        <v>96</v>
      </c>
      <c r="B66" s="23" t="s">
        <v>107</v>
      </c>
      <c r="C66" s="23">
        <v>78</v>
      </c>
      <c r="D66" s="23">
        <v>1237</v>
      </c>
      <c r="E66" s="23">
        <f t="shared" si="0"/>
        <v>96486</v>
      </c>
      <c r="F66" s="23">
        <f t="shared" si="1"/>
        <v>96486</v>
      </c>
      <c r="G66" s="2">
        <f t="shared" si="2"/>
        <v>9648.6</v>
      </c>
      <c r="H66" s="2">
        <f t="shared" si="3"/>
        <v>96486</v>
      </c>
      <c r="I66" s="2">
        <f t="shared" si="4"/>
        <v>9648.6</v>
      </c>
    </row>
    <row r="67" spans="1:9" customFormat="1">
      <c r="A67" s="23" t="s">
        <v>96</v>
      </c>
      <c r="B67" s="23" t="s">
        <v>107</v>
      </c>
      <c r="C67" s="23">
        <v>46</v>
      </c>
      <c r="D67" s="23">
        <v>1120</v>
      </c>
      <c r="E67" s="23">
        <f t="shared" ref="E67:E130" si="5">F67</f>
        <v>51520</v>
      </c>
      <c r="F67" s="23">
        <f t="shared" ref="F67:F130" si="6">C67*D67</f>
        <v>51520</v>
      </c>
      <c r="G67" s="2">
        <f t="shared" ref="G67:G130" si="7">IF(F67&gt;=20000,F67*10%,0)</f>
        <v>5152</v>
      </c>
      <c r="H67" s="2">
        <f t="shared" ref="H67:H130" si="8">F67</f>
        <v>51520</v>
      </c>
      <c r="I67" s="2">
        <f t="shared" ref="I67:I130" si="9">IF(F67&gt;30000,F67*0.1,0)</f>
        <v>5152</v>
      </c>
    </row>
    <row r="68" spans="1:9" customFormat="1">
      <c r="A68" s="23" t="s">
        <v>90</v>
      </c>
      <c r="B68" s="23" t="s">
        <v>94</v>
      </c>
      <c r="C68" s="23">
        <v>38</v>
      </c>
      <c r="D68" s="23">
        <v>1295</v>
      </c>
      <c r="E68" s="23">
        <f t="shared" si="5"/>
        <v>49210</v>
      </c>
      <c r="F68" s="23">
        <f t="shared" si="6"/>
        <v>49210</v>
      </c>
      <c r="G68" s="2">
        <f t="shared" si="7"/>
        <v>4921</v>
      </c>
      <c r="H68" s="2">
        <f t="shared" si="8"/>
        <v>49210</v>
      </c>
      <c r="I68" s="2">
        <f t="shared" si="9"/>
        <v>4921</v>
      </c>
    </row>
    <row r="69" spans="1:9" customFormat="1">
      <c r="A69" s="23" t="s">
        <v>109</v>
      </c>
      <c r="B69" s="23" t="s">
        <v>92</v>
      </c>
      <c r="C69" s="23">
        <v>10</v>
      </c>
      <c r="D69" s="23">
        <v>1261</v>
      </c>
      <c r="E69" s="23">
        <f t="shared" si="5"/>
        <v>12610</v>
      </c>
      <c r="F69" s="23">
        <f t="shared" si="6"/>
        <v>12610</v>
      </c>
      <c r="G69" s="2">
        <f t="shared" si="7"/>
        <v>0</v>
      </c>
      <c r="H69" s="2">
        <f t="shared" si="8"/>
        <v>12610</v>
      </c>
      <c r="I69" s="2">
        <f t="shared" si="9"/>
        <v>0</v>
      </c>
    </row>
    <row r="70" spans="1:9" customFormat="1">
      <c r="A70" s="23" t="s">
        <v>96</v>
      </c>
      <c r="B70" s="23" t="s">
        <v>97</v>
      </c>
      <c r="C70" s="23">
        <v>17</v>
      </c>
      <c r="D70" s="23">
        <v>1245</v>
      </c>
      <c r="E70" s="23">
        <f t="shared" si="5"/>
        <v>21165</v>
      </c>
      <c r="F70" s="23">
        <f t="shared" si="6"/>
        <v>21165</v>
      </c>
      <c r="G70" s="2">
        <f t="shared" si="7"/>
        <v>2116.5</v>
      </c>
      <c r="H70" s="2">
        <f t="shared" si="8"/>
        <v>21165</v>
      </c>
      <c r="I70" s="2">
        <f t="shared" si="9"/>
        <v>0</v>
      </c>
    </row>
    <row r="71" spans="1:9" customFormat="1">
      <c r="A71" s="23" t="s">
        <v>99</v>
      </c>
      <c r="B71" s="23" t="s">
        <v>100</v>
      </c>
      <c r="C71" s="23">
        <v>31</v>
      </c>
      <c r="D71" s="23">
        <v>1079</v>
      </c>
      <c r="E71" s="23">
        <f t="shared" si="5"/>
        <v>33449</v>
      </c>
      <c r="F71" s="23">
        <f t="shared" si="6"/>
        <v>33449</v>
      </c>
      <c r="G71" s="2">
        <f t="shared" si="7"/>
        <v>3344.9</v>
      </c>
      <c r="H71" s="2">
        <f t="shared" si="8"/>
        <v>33449</v>
      </c>
      <c r="I71" s="2">
        <f t="shared" si="9"/>
        <v>3344.9</v>
      </c>
    </row>
    <row r="72" spans="1:9" customFormat="1">
      <c r="A72" s="23" t="s">
        <v>110</v>
      </c>
      <c r="B72" s="23" t="s">
        <v>105</v>
      </c>
      <c r="C72" s="23">
        <v>8</v>
      </c>
      <c r="D72" s="23">
        <v>1298</v>
      </c>
      <c r="E72" s="23">
        <f t="shared" si="5"/>
        <v>10384</v>
      </c>
      <c r="F72" s="23">
        <f t="shared" si="6"/>
        <v>10384</v>
      </c>
      <c r="G72" s="2">
        <f t="shared" si="7"/>
        <v>0</v>
      </c>
      <c r="H72" s="2">
        <f t="shared" si="8"/>
        <v>10384</v>
      </c>
      <c r="I72" s="2">
        <f t="shared" si="9"/>
        <v>0</v>
      </c>
    </row>
    <row r="73" spans="1:9" customFormat="1">
      <c r="A73" s="23" t="s">
        <v>99</v>
      </c>
      <c r="B73" s="23" t="s">
        <v>100</v>
      </c>
      <c r="C73" s="23">
        <v>62</v>
      </c>
      <c r="D73" s="23">
        <v>1182</v>
      </c>
      <c r="E73" s="23">
        <f t="shared" si="5"/>
        <v>73284</v>
      </c>
      <c r="F73" s="23">
        <f t="shared" si="6"/>
        <v>73284</v>
      </c>
      <c r="G73" s="2">
        <f t="shared" si="7"/>
        <v>7328.4000000000005</v>
      </c>
      <c r="H73" s="2">
        <f t="shared" si="8"/>
        <v>73284</v>
      </c>
      <c r="I73" s="2">
        <f t="shared" si="9"/>
        <v>7328.4000000000005</v>
      </c>
    </row>
    <row r="74" spans="1:9" customFormat="1">
      <c r="A74" s="23" t="s">
        <v>104</v>
      </c>
      <c r="B74" s="23" t="s">
        <v>97</v>
      </c>
      <c r="C74" s="23">
        <v>27</v>
      </c>
      <c r="D74" s="23">
        <v>1345</v>
      </c>
      <c r="E74" s="23">
        <f t="shared" si="5"/>
        <v>36315</v>
      </c>
      <c r="F74" s="23">
        <f t="shared" si="6"/>
        <v>36315</v>
      </c>
      <c r="G74" s="2">
        <f t="shared" si="7"/>
        <v>3631.5</v>
      </c>
      <c r="H74" s="2">
        <f t="shared" si="8"/>
        <v>36315</v>
      </c>
      <c r="I74" s="2">
        <f t="shared" si="9"/>
        <v>3631.5</v>
      </c>
    </row>
    <row r="75" spans="1:9" customFormat="1">
      <c r="A75" s="23" t="s">
        <v>104</v>
      </c>
      <c r="B75" s="23" t="s">
        <v>100</v>
      </c>
      <c r="C75" s="23">
        <v>50</v>
      </c>
      <c r="D75" s="23">
        <v>1189</v>
      </c>
      <c r="E75" s="23">
        <f t="shared" si="5"/>
        <v>59450</v>
      </c>
      <c r="F75" s="23">
        <f t="shared" si="6"/>
        <v>59450</v>
      </c>
      <c r="G75" s="2">
        <f t="shared" si="7"/>
        <v>5945</v>
      </c>
      <c r="H75" s="2">
        <f t="shared" si="8"/>
        <v>59450</v>
      </c>
      <c r="I75" s="2">
        <f t="shared" si="9"/>
        <v>5945</v>
      </c>
    </row>
    <row r="76" spans="1:9" customFormat="1">
      <c r="A76" s="23" t="s">
        <v>110</v>
      </c>
      <c r="B76" s="23" t="s">
        <v>97</v>
      </c>
      <c r="C76" s="23">
        <v>22</v>
      </c>
      <c r="D76" s="23">
        <v>1246</v>
      </c>
      <c r="E76" s="23">
        <f t="shared" si="5"/>
        <v>27412</v>
      </c>
      <c r="F76" s="23">
        <f t="shared" si="6"/>
        <v>27412</v>
      </c>
      <c r="G76" s="2">
        <f t="shared" si="7"/>
        <v>2741.2000000000003</v>
      </c>
      <c r="H76" s="2">
        <f t="shared" si="8"/>
        <v>27412</v>
      </c>
      <c r="I76" s="2">
        <f t="shared" si="9"/>
        <v>0</v>
      </c>
    </row>
    <row r="77" spans="1:9" customFormat="1">
      <c r="A77" s="23" t="s">
        <v>104</v>
      </c>
      <c r="B77" s="23" t="s">
        <v>91</v>
      </c>
      <c r="C77" s="23">
        <v>78</v>
      </c>
      <c r="D77" s="23">
        <v>1431</v>
      </c>
      <c r="E77" s="23">
        <f t="shared" si="5"/>
        <v>111618</v>
      </c>
      <c r="F77" s="23">
        <f t="shared" si="6"/>
        <v>111618</v>
      </c>
      <c r="G77" s="2">
        <f t="shared" si="7"/>
        <v>11161.800000000001</v>
      </c>
      <c r="H77" s="2">
        <f t="shared" si="8"/>
        <v>111618</v>
      </c>
      <c r="I77" s="2">
        <f t="shared" si="9"/>
        <v>11161.800000000001</v>
      </c>
    </row>
    <row r="78" spans="1:9" customFormat="1">
      <c r="A78" s="23" t="s">
        <v>110</v>
      </c>
      <c r="B78" s="23" t="s">
        <v>92</v>
      </c>
      <c r="C78" s="23">
        <v>3</v>
      </c>
      <c r="D78" s="23">
        <v>1429</v>
      </c>
      <c r="E78" s="23">
        <f t="shared" si="5"/>
        <v>4287</v>
      </c>
      <c r="F78" s="23">
        <f t="shared" si="6"/>
        <v>4287</v>
      </c>
      <c r="G78" s="2">
        <f t="shared" si="7"/>
        <v>0</v>
      </c>
      <c r="H78" s="2">
        <f t="shared" si="8"/>
        <v>4287</v>
      </c>
      <c r="I78" s="2">
        <f t="shared" si="9"/>
        <v>0</v>
      </c>
    </row>
    <row r="79" spans="1:9" customFormat="1">
      <c r="A79" s="23" t="s">
        <v>96</v>
      </c>
      <c r="B79" s="23" t="s">
        <v>91</v>
      </c>
      <c r="C79" s="23">
        <v>88</v>
      </c>
      <c r="D79" s="23">
        <v>1230</v>
      </c>
      <c r="E79" s="23">
        <f t="shared" si="5"/>
        <v>108240</v>
      </c>
      <c r="F79" s="23">
        <f t="shared" si="6"/>
        <v>108240</v>
      </c>
      <c r="G79" s="2">
        <f t="shared" si="7"/>
        <v>10824</v>
      </c>
      <c r="H79" s="2">
        <f t="shared" si="8"/>
        <v>108240</v>
      </c>
      <c r="I79" s="2">
        <f t="shared" si="9"/>
        <v>10824</v>
      </c>
    </row>
    <row r="80" spans="1:9" customFormat="1">
      <c r="A80" s="23" t="s">
        <v>104</v>
      </c>
      <c r="B80" s="23" t="s">
        <v>107</v>
      </c>
      <c r="C80" s="23">
        <v>21</v>
      </c>
      <c r="D80" s="23">
        <v>1407</v>
      </c>
      <c r="E80" s="23">
        <f t="shared" si="5"/>
        <v>29547</v>
      </c>
      <c r="F80" s="23">
        <f t="shared" si="6"/>
        <v>29547</v>
      </c>
      <c r="G80" s="2">
        <f t="shared" si="7"/>
        <v>2954.7000000000003</v>
      </c>
      <c r="H80" s="2">
        <f t="shared" si="8"/>
        <v>29547</v>
      </c>
      <c r="I80" s="2">
        <f t="shared" si="9"/>
        <v>0</v>
      </c>
    </row>
    <row r="81" spans="1:9" customFormat="1">
      <c r="A81" s="23" t="s">
        <v>99</v>
      </c>
      <c r="B81" s="23" t="s">
        <v>107</v>
      </c>
      <c r="C81" s="23">
        <v>93</v>
      </c>
      <c r="D81" s="23">
        <v>1283</v>
      </c>
      <c r="E81" s="23">
        <f t="shared" si="5"/>
        <v>119319</v>
      </c>
      <c r="F81" s="23">
        <f t="shared" si="6"/>
        <v>119319</v>
      </c>
      <c r="G81" s="2">
        <f t="shared" si="7"/>
        <v>11931.900000000001</v>
      </c>
      <c r="H81" s="2">
        <f t="shared" si="8"/>
        <v>119319</v>
      </c>
      <c r="I81" s="2">
        <f t="shared" si="9"/>
        <v>11931.900000000001</v>
      </c>
    </row>
    <row r="82" spans="1:9" customFormat="1">
      <c r="A82" s="23" t="s">
        <v>109</v>
      </c>
      <c r="B82" s="23" t="s">
        <v>97</v>
      </c>
      <c r="C82" s="23">
        <v>11</v>
      </c>
      <c r="D82" s="23">
        <v>1085</v>
      </c>
      <c r="E82" s="23">
        <f t="shared" si="5"/>
        <v>11935</v>
      </c>
      <c r="F82" s="23">
        <f t="shared" si="6"/>
        <v>11935</v>
      </c>
      <c r="G82" s="2">
        <f t="shared" si="7"/>
        <v>0</v>
      </c>
      <c r="H82" s="2">
        <f t="shared" si="8"/>
        <v>11935</v>
      </c>
      <c r="I82" s="2">
        <f t="shared" si="9"/>
        <v>0</v>
      </c>
    </row>
    <row r="83" spans="1:9" customFormat="1">
      <c r="A83" s="23" t="s">
        <v>110</v>
      </c>
      <c r="B83" s="23" t="s">
        <v>107</v>
      </c>
      <c r="C83" s="23">
        <v>41</v>
      </c>
      <c r="D83" s="23">
        <v>1042</v>
      </c>
      <c r="E83" s="23">
        <f t="shared" si="5"/>
        <v>42722</v>
      </c>
      <c r="F83" s="23">
        <f t="shared" si="6"/>
        <v>42722</v>
      </c>
      <c r="G83" s="2">
        <f t="shared" si="7"/>
        <v>4272.2</v>
      </c>
      <c r="H83" s="2">
        <f t="shared" si="8"/>
        <v>42722</v>
      </c>
      <c r="I83" s="2">
        <f t="shared" si="9"/>
        <v>4272.2</v>
      </c>
    </row>
    <row r="84" spans="1:9" customFormat="1">
      <c r="A84" s="23" t="s">
        <v>109</v>
      </c>
      <c r="B84" s="23" t="s">
        <v>97</v>
      </c>
      <c r="C84" s="23">
        <v>20</v>
      </c>
      <c r="D84" s="23">
        <v>1500</v>
      </c>
      <c r="E84" s="23">
        <f t="shared" si="5"/>
        <v>30000</v>
      </c>
      <c r="F84" s="23">
        <f t="shared" si="6"/>
        <v>30000</v>
      </c>
      <c r="G84" s="2">
        <f t="shared" si="7"/>
        <v>3000</v>
      </c>
      <c r="H84" s="2">
        <f t="shared" si="8"/>
        <v>30000</v>
      </c>
      <c r="I84" s="2">
        <f t="shared" si="9"/>
        <v>0</v>
      </c>
    </row>
    <row r="85" spans="1:9" customFormat="1">
      <c r="A85" s="23" t="s">
        <v>96</v>
      </c>
      <c r="B85" s="23" t="s">
        <v>105</v>
      </c>
      <c r="C85" s="23">
        <v>43</v>
      </c>
      <c r="D85" s="23">
        <v>1099</v>
      </c>
      <c r="E85" s="23">
        <f t="shared" si="5"/>
        <v>47257</v>
      </c>
      <c r="F85" s="23">
        <f t="shared" si="6"/>
        <v>47257</v>
      </c>
      <c r="G85" s="2">
        <f t="shared" si="7"/>
        <v>4725.7</v>
      </c>
      <c r="H85" s="2">
        <f t="shared" si="8"/>
        <v>47257</v>
      </c>
      <c r="I85" s="2">
        <f t="shared" si="9"/>
        <v>4725.7</v>
      </c>
    </row>
    <row r="86" spans="1:9" customFormat="1">
      <c r="A86" s="23" t="s">
        <v>99</v>
      </c>
      <c r="B86" s="23" t="s">
        <v>91</v>
      </c>
      <c r="C86" s="23">
        <v>65</v>
      </c>
      <c r="D86" s="23">
        <v>1490</v>
      </c>
      <c r="E86" s="23">
        <f t="shared" si="5"/>
        <v>96850</v>
      </c>
      <c r="F86" s="23">
        <f t="shared" si="6"/>
        <v>96850</v>
      </c>
      <c r="G86" s="2">
        <f t="shared" si="7"/>
        <v>9685</v>
      </c>
      <c r="H86" s="2">
        <f t="shared" si="8"/>
        <v>96850</v>
      </c>
      <c r="I86" s="2">
        <f t="shared" si="9"/>
        <v>9685</v>
      </c>
    </row>
    <row r="87" spans="1:9" customFormat="1">
      <c r="A87" s="23" t="s">
        <v>109</v>
      </c>
      <c r="B87" s="23" t="s">
        <v>92</v>
      </c>
      <c r="C87" s="23">
        <v>61</v>
      </c>
      <c r="D87" s="23">
        <v>1139</v>
      </c>
      <c r="E87" s="23">
        <f t="shared" si="5"/>
        <v>69479</v>
      </c>
      <c r="F87" s="23">
        <f t="shared" si="6"/>
        <v>69479</v>
      </c>
      <c r="G87" s="2">
        <f t="shared" si="7"/>
        <v>6947.9000000000005</v>
      </c>
      <c r="H87" s="2">
        <f t="shared" si="8"/>
        <v>69479</v>
      </c>
      <c r="I87" s="2">
        <f t="shared" si="9"/>
        <v>6947.9000000000005</v>
      </c>
    </row>
    <row r="88" spans="1:9" customFormat="1">
      <c r="A88" s="23" t="s">
        <v>110</v>
      </c>
      <c r="B88" s="23" t="s">
        <v>94</v>
      </c>
      <c r="C88" s="23">
        <v>51</v>
      </c>
      <c r="D88" s="23">
        <v>1022</v>
      </c>
      <c r="E88" s="23">
        <f t="shared" si="5"/>
        <v>52122</v>
      </c>
      <c r="F88" s="23">
        <f t="shared" si="6"/>
        <v>52122</v>
      </c>
      <c r="G88" s="2">
        <f t="shared" si="7"/>
        <v>5212.2000000000007</v>
      </c>
      <c r="H88" s="2">
        <f t="shared" si="8"/>
        <v>52122</v>
      </c>
      <c r="I88" s="2">
        <f t="shared" si="9"/>
        <v>5212.2000000000007</v>
      </c>
    </row>
    <row r="89" spans="1:9" customFormat="1">
      <c r="A89" s="23" t="s">
        <v>104</v>
      </c>
      <c r="B89" s="23" t="s">
        <v>105</v>
      </c>
      <c r="C89" s="23">
        <v>65</v>
      </c>
      <c r="D89" s="23">
        <v>1113</v>
      </c>
      <c r="E89" s="23">
        <f t="shared" si="5"/>
        <v>72345</v>
      </c>
      <c r="F89" s="23">
        <f t="shared" si="6"/>
        <v>72345</v>
      </c>
      <c r="G89" s="2">
        <f t="shared" si="7"/>
        <v>7234.5</v>
      </c>
      <c r="H89" s="2">
        <f t="shared" si="8"/>
        <v>72345</v>
      </c>
      <c r="I89" s="2">
        <f t="shared" si="9"/>
        <v>7234.5</v>
      </c>
    </row>
    <row r="90" spans="1:9" customFormat="1">
      <c r="A90" s="23" t="s">
        <v>99</v>
      </c>
      <c r="B90" s="23" t="s">
        <v>91</v>
      </c>
      <c r="C90" s="23">
        <v>81</v>
      </c>
      <c r="D90" s="23">
        <v>1135</v>
      </c>
      <c r="E90" s="23">
        <f t="shared" si="5"/>
        <v>91935</v>
      </c>
      <c r="F90" s="23">
        <f t="shared" si="6"/>
        <v>91935</v>
      </c>
      <c r="G90" s="2">
        <f t="shared" si="7"/>
        <v>9193.5</v>
      </c>
      <c r="H90" s="2">
        <f t="shared" si="8"/>
        <v>91935</v>
      </c>
      <c r="I90" s="2">
        <f t="shared" si="9"/>
        <v>9193.5</v>
      </c>
    </row>
    <row r="91" spans="1:9" customFormat="1">
      <c r="A91" s="23" t="s">
        <v>99</v>
      </c>
      <c r="B91" s="23" t="s">
        <v>100</v>
      </c>
      <c r="C91" s="23">
        <v>4</v>
      </c>
      <c r="D91" s="23">
        <v>1018</v>
      </c>
      <c r="E91" s="23">
        <f t="shared" si="5"/>
        <v>4072</v>
      </c>
      <c r="F91" s="23">
        <f t="shared" si="6"/>
        <v>4072</v>
      </c>
      <c r="G91" s="2">
        <f t="shared" si="7"/>
        <v>0</v>
      </c>
      <c r="H91" s="2">
        <f t="shared" si="8"/>
        <v>4072</v>
      </c>
      <c r="I91" s="2">
        <f t="shared" si="9"/>
        <v>0</v>
      </c>
    </row>
    <row r="92" spans="1:9" customFormat="1">
      <c r="A92" s="23" t="s">
        <v>99</v>
      </c>
      <c r="B92" s="23" t="s">
        <v>91</v>
      </c>
      <c r="C92" s="23">
        <v>45</v>
      </c>
      <c r="D92" s="23">
        <v>1202</v>
      </c>
      <c r="E92" s="23">
        <f t="shared" si="5"/>
        <v>54090</v>
      </c>
      <c r="F92" s="23">
        <f t="shared" si="6"/>
        <v>54090</v>
      </c>
      <c r="G92" s="2">
        <f t="shared" si="7"/>
        <v>5409</v>
      </c>
      <c r="H92" s="2">
        <f t="shared" si="8"/>
        <v>54090</v>
      </c>
      <c r="I92" s="2">
        <f t="shared" si="9"/>
        <v>5409</v>
      </c>
    </row>
    <row r="93" spans="1:9" customFormat="1">
      <c r="A93" s="23" t="s">
        <v>90</v>
      </c>
      <c r="B93" s="23" t="s">
        <v>94</v>
      </c>
      <c r="C93" s="23">
        <v>14</v>
      </c>
      <c r="D93" s="23">
        <v>1254</v>
      </c>
      <c r="E93" s="23">
        <f t="shared" si="5"/>
        <v>17556</v>
      </c>
      <c r="F93" s="23">
        <f t="shared" si="6"/>
        <v>17556</v>
      </c>
      <c r="G93" s="2">
        <f t="shared" si="7"/>
        <v>0</v>
      </c>
      <c r="H93" s="2">
        <f t="shared" si="8"/>
        <v>17556</v>
      </c>
      <c r="I93" s="2">
        <f t="shared" si="9"/>
        <v>0</v>
      </c>
    </row>
    <row r="94" spans="1:9" customFormat="1">
      <c r="A94" s="23" t="s">
        <v>110</v>
      </c>
      <c r="B94" s="23" t="s">
        <v>94</v>
      </c>
      <c r="C94" s="23">
        <v>93</v>
      </c>
      <c r="D94" s="23">
        <v>1254</v>
      </c>
      <c r="E94" s="23">
        <f t="shared" si="5"/>
        <v>116622</v>
      </c>
      <c r="F94" s="23">
        <f t="shared" si="6"/>
        <v>116622</v>
      </c>
      <c r="G94" s="2">
        <f t="shared" si="7"/>
        <v>11662.2</v>
      </c>
      <c r="H94" s="2">
        <f t="shared" si="8"/>
        <v>116622</v>
      </c>
      <c r="I94" s="2">
        <f t="shared" si="9"/>
        <v>11662.2</v>
      </c>
    </row>
    <row r="95" spans="1:9" customFormat="1">
      <c r="A95" s="23" t="s">
        <v>104</v>
      </c>
      <c r="B95" s="23" t="s">
        <v>97</v>
      </c>
      <c r="C95" s="23">
        <v>14</v>
      </c>
      <c r="D95" s="23">
        <v>1349</v>
      </c>
      <c r="E95" s="23">
        <f t="shared" si="5"/>
        <v>18886</v>
      </c>
      <c r="F95" s="23">
        <f t="shared" si="6"/>
        <v>18886</v>
      </c>
      <c r="G95" s="2">
        <f t="shared" si="7"/>
        <v>0</v>
      </c>
      <c r="H95" s="2">
        <f t="shared" si="8"/>
        <v>18886</v>
      </c>
      <c r="I95" s="2">
        <f t="shared" si="9"/>
        <v>0</v>
      </c>
    </row>
    <row r="96" spans="1:9" customFormat="1">
      <c r="A96" s="23" t="s">
        <v>96</v>
      </c>
      <c r="B96" s="23" t="s">
        <v>91</v>
      </c>
      <c r="C96" s="23">
        <v>8</v>
      </c>
      <c r="D96" s="23">
        <v>1019</v>
      </c>
      <c r="E96" s="23">
        <f t="shared" si="5"/>
        <v>8152</v>
      </c>
      <c r="F96" s="23">
        <f t="shared" si="6"/>
        <v>8152</v>
      </c>
      <c r="G96" s="2">
        <f t="shared" si="7"/>
        <v>0</v>
      </c>
      <c r="H96" s="2">
        <f t="shared" si="8"/>
        <v>8152</v>
      </c>
      <c r="I96" s="2">
        <f t="shared" si="9"/>
        <v>0</v>
      </c>
    </row>
    <row r="97" spans="1:9" customFormat="1">
      <c r="A97" s="23" t="s">
        <v>110</v>
      </c>
      <c r="B97" s="23" t="s">
        <v>100</v>
      </c>
      <c r="C97" s="23">
        <v>73</v>
      </c>
      <c r="D97" s="23">
        <v>1306</v>
      </c>
      <c r="E97" s="23">
        <f t="shared" si="5"/>
        <v>95338</v>
      </c>
      <c r="F97" s="23">
        <f t="shared" si="6"/>
        <v>95338</v>
      </c>
      <c r="G97" s="2">
        <f t="shared" si="7"/>
        <v>9533.8000000000011</v>
      </c>
      <c r="H97" s="2">
        <f t="shared" si="8"/>
        <v>95338</v>
      </c>
      <c r="I97" s="2">
        <f t="shared" si="9"/>
        <v>9533.8000000000011</v>
      </c>
    </row>
    <row r="98" spans="1:9" customFormat="1">
      <c r="A98" s="23" t="s">
        <v>109</v>
      </c>
      <c r="B98" s="23" t="s">
        <v>107</v>
      </c>
      <c r="C98" s="23">
        <v>72</v>
      </c>
      <c r="D98" s="23">
        <v>1299</v>
      </c>
      <c r="E98" s="23">
        <f t="shared" si="5"/>
        <v>93528</v>
      </c>
      <c r="F98" s="23">
        <f t="shared" si="6"/>
        <v>93528</v>
      </c>
      <c r="G98" s="2">
        <f t="shared" si="7"/>
        <v>9352.8000000000011</v>
      </c>
      <c r="H98" s="2">
        <f t="shared" si="8"/>
        <v>93528</v>
      </c>
      <c r="I98" s="2">
        <f t="shared" si="9"/>
        <v>9352.8000000000011</v>
      </c>
    </row>
    <row r="99" spans="1:9" customFormat="1">
      <c r="A99" s="23" t="s">
        <v>110</v>
      </c>
      <c r="B99" s="23" t="s">
        <v>91</v>
      </c>
      <c r="C99" s="23">
        <v>16</v>
      </c>
      <c r="D99" s="23">
        <v>1121</v>
      </c>
      <c r="E99" s="23">
        <f t="shared" si="5"/>
        <v>17936</v>
      </c>
      <c r="F99" s="23">
        <f t="shared" si="6"/>
        <v>17936</v>
      </c>
      <c r="G99" s="2">
        <f t="shared" si="7"/>
        <v>0</v>
      </c>
      <c r="H99" s="2">
        <f t="shared" si="8"/>
        <v>17936</v>
      </c>
      <c r="I99" s="2">
        <f t="shared" si="9"/>
        <v>0</v>
      </c>
    </row>
    <row r="100" spans="1:9" customFormat="1">
      <c r="A100" s="23" t="s">
        <v>109</v>
      </c>
      <c r="B100" s="23" t="s">
        <v>105</v>
      </c>
      <c r="C100" s="23">
        <v>18</v>
      </c>
      <c r="D100" s="23">
        <v>1127</v>
      </c>
      <c r="E100" s="23">
        <f t="shared" si="5"/>
        <v>20286</v>
      </c>
      <c r="F100" s="23">
        <f t="shared" si="6"/>
        <v>20286</v>
      </c>
      <c r="G100" s="2">
        <f t="shared" si="7"/>
        <v>2028.6000000000001</v>
      </c>
      <c r="H100" s="2">
        <f t="shared" si="8"/>
        <v>20286</v>
      </c>
      <c r="I100" s="2">
        <f t="shared" si="9"/>
        <v>0</v>
      </c>
    </row>
    <row r="101" spans="1:9" customFormat="1">
      <c r="A101" s="23" t="s">
        <v>90</v>
      </c>
      <c r="B101" s="23" t="s">
        <v>91</v>
      </c>
      <c r="C101" s="23">
        <v>63</v>
      </c>
      <c r="D101" s="23">
        <v>1070</v>
      </c>
      <c r="E101" s="23">
        <f t="shared" si="5"/>
        <v>67410</v>
      </c>
      <c r="F101" s="23">
        <f t="shared" si="6"/>
        <v>67410</v>
      </c>
      <c r="G101" s="2">
        <f t="shared" si="7"/>
        <v>6741</v>
      </c>
      <c r="H101" s="2">
        <f t="shared" si="8"/>
        <v>67410</v>
      </c>
      <c r="I101" s="2">
        <f t="shared" si="9"/>
        <v>6741</v>
      </c>
    </row>
    <row r="102" spans="1:9" customFormat="1">
      <c r="A102" s="23" t="s">
        <v>109</v>
      </c>
      <c r="B102" s="23" t="s">
        <v>91</v>
      </c>
      <c r="C102" s="23">
        <v>38</v>
      </c>
      <c r="D102" s="23">
        <v>1486</v>
      </c>
      <c r="E102" s="23">
        <f t="shared" si="5"/>
        <v>56468</v>
      </c>
      <c r="F102" s="23">
        <f t="shared" si="6"/>
        <v>56468</v>
      </c>
      <c r="G102" s="2">
        <f t="shared" si="7"/>
        <v>5646.8</v>
      </c>
      <c r="H102" s="2">
        <f t="shared" si="8"/>
        <v>56468</v>
      </c>
      <c r="I102" s="2">
        <f t="shared" si="9"/>
        <v>5646.8</v>
      </c>
    </row>
    <row r="103" spans="1:9" customFormat="1">
      <c r="A103" s="23" t="s">
        <v>110</v>
      </c>
      <c r="B103" s="23" t="s">
        <v>107</v>
      </c>
      <c r="C103" s="23">
        <v>30</v>
      </c>
      <c r="D103" s="23">
        <v>1245</v>
      </c>
      <c r="E103" s="23">
        <f t="shared" si="5"/>
        <v>37350</v>
      </c>
      <c r="F103" s="23">
        <f t="shared" si="6"/>
        <v>37350</v>
      </c>
      <c r="G103" s="2">
        <f t="shared" si="7"/>
        <v>3735</v>
      </c>
      <c r="H103" s="2">
        <f t="shared" si="8"/>
        <v>37350</v>
      </c>
      <c r="I103" s="2">
        <f t="shared" si="9"/>
        <v>3735</v>
      </c>
    </row>
    <row r="104" spans="1:9" customFormat="1">
      <c r="A104" s="23" t="s">
        <v>110</v>
      </c>
      <c r="B104" s="23" t="s">
        <v>91</v>
      </c>
      <c r="C104" s="23">
        <v>9</v>
      </c>
      <c r="D104" s="23">
        <v>1250</v>
      </c>
      <c r="E104" s="23">
        <f t="shared" si="5"/>
        <v>11250</v>
      </c>
      <c r="F104" s="23">
        <f t="shared" si="6"/>
        <v>11250</v>
      </c>
      <c r="G104" s="2">
        <f t="shared" si="7"/>
        <v>0</v>
      </c>
      <c r="H104" s="2">
        <f t="shared" si="8"/>
        <v>11250</v>
      </c>
      <c r="I104" s="2">
        <f t="shared" si="9"/>
        <v>0</v>
      </c>
    </row>
    <row r="105" spans="1:9" customFormat="1">
      <c r="A105" s="23" t="s">
        <v>99</v>
      </c>
      <c r="B105" s="23" t="s">
        <v>91</v>
      </c>
      <c r="C105" s="23">
        <v>60</v>
      </c>
      <c r="D105" s="23">
        <v>1102</v>
      </c>
      <c r="E105" s="23">
        <f t="shared" si="5"/>
        <v>66120</v>
      </c>
      <c r="F105" s="23">
        <f t="shared" si="6"/>
        <v>66120</v>
      </c>
      <c r="G105" s="2">
        <f t="shared" si="7"/>
        <v>6612</v>
      </c>
      <c r="H105" s="2">
        <f t="shared" si="8"/>
        <v>66120</v>
      </c>
      <c r="I105" s="2">
        <f t="shared" si="9"/>
        <v>6612</v>
      </c>
    </row>
    <row r="106" spans="1:9" customFormat="1">
      <c r="A106" s="23" t="s">
        <v>104</v>
      </c>
      <c r="B106" s="23" t="s">
        <v>97</v>
      </c>
      <c r="C106" s="23">
        <v>46</v>
      </c>
      <c r="D106" s="23">
        <v>1021</v>
      </c>
      <c r="E106" s="23">
        <f t="shared" si="5"/>
        <v>46966</v>
      </c>
      <c r="F106" s="23">
        <f t="shared" si="6"/>
        <v>46966</v>
      </c>
      <c r="G106" s="2">
        <f t="shared" si="7"/>
        <v>4696.6000000000004</v>
      </c>
      <c r="H106" s="2">
        <f t="shared" si="8"/>
        <v>46966</v>
      </c>
      <c r="I106" s="2">
        <f t="shared" si="9"/>
        <v>4696.6000000000004</v>
      </c>
    </row>
    <row r="107" spans="1:9" customFormat="1">
      <c r="A107" s="23" t="s">
        <v>90</v>
      </c>
      <c r="B107" s="23" t="s">
        <v>92</v>
      </c>
      <c r="C107" s="23">
        <v>26</v>
      </c>
      <c r="D107" s="23">
        <v>1053</v>
      </c>
      <c r="E107" s="23">
        <f t="shared" si="5"/>
        <v>27378</v>
      </c>
      <c r="F107" s="23">
        <f t="shared" si="6"/>
        <v>27378</v>
      </c>
      <c r="G107" s="2">
        <f t="shared" si="7"/>
        <v>2737.8</v>
      </c>
      <c r="H107" s="2">
        <f t="shared" si="8"/>
        <v>27378</v>
      </c>
      <c r="I107" s="2">
        <f t="shared" si="9"/>
        <v>0</v>
      </c>
    </row>
    <row r="108" spans="1:9" customFormat="1">
      <c r="A108" s="23" t="s">
        <v>104</v>
      </c>
      <c r="B108" s="23" t="s">
        <v>105</v>
      </c>
      <c r="C108" s="23">
        <v>1</v>
      </c>
      <c r="D108" s="23">
        <v>1089</v>
      </c>
      <c r="E108" s="23">
        <f t="shared" si="5"/>
        <v>1089</v>
      </c>
      <c r="F108" s="23">
        <f t="shared" si="6"/>
        <v>1089</v>
      </c>
      <c r="G108" s="2">
        <f t="shared" si="7"/>
        <v>0</v>
      </c>
      <c r="H108" s="2">
        <f t="shared" si="8"/>
        <v>1089</v>
      </c>
      <c r="I108" s="2">
        <f t="shared" si="9"/>
        <v>0</v>
      </c>
    </row>
    <row r="109" spans="1:9" customFormat="1">
      <c r="A109" s="23" t="s">
        <v>109</v>
      </c>
      <c r="B109" s="23" t="s">
        <v>100</v>
      </c>
      <c r="C109" s="23">
        <v>22</v>
      </c>
      <c r="D109" s="23">
        <v>1057</v>
      </c>
      <c r="E109" s="23">
        <f t="shared" si="5"/>
        <v>23254</v>
      </c>
      <c r="F109" s="23">
        <f t="shared" si="6"/>
        <v>23254</v>
      </c>
      <c r="G109" s="2">
        <f t="shared" si="7"/>
        <v>2325.4</v>
      </c>
      <c r="H109" s="2">
        <f t="shared" si="8"/>
        <v>23254</v>
      </c>
      <c r="I109" s="2">
        <f t="shared" si="9"/>
        <v>0</v>
      </c>
    </row>
    <row r="110" spans="1:9" customFormat="1">
      <c r="A110" s="23" t="s">
        <v>110</v>
      </c>
      <c r="B110" s="23" t="s">
        <v>107</v>
      </c>
      <c r="C110" s="23">
        <v>35</v>
      </c>
      <c r="D110" s="23">
        <v>1341</v>
      </c>
      <c r="E110" s="23">
        <f t="shared" si="5"/>
        <v>46935</v>
      </c>
      <c r="F110" s="23">
        <f t="shared" si="6"/>
        <v>46935</v>
      </c>
      <c r="G110" s="2">
        <f t="shared" si="7"/>
        <v>4693.5</v>
      </c>
      <c r="H110" s="2">
        <f t="shared" si="8"/>
        <v>46935</v>
      </c>
      <c r="I110" s="2">
        <f t="shared" si="9"/>
        <v>4693.5</v>
      </c>
    </row>
    <row r="111" spans="1:9" customFormat="1">
      <c r="A111" s="23" t="s">
        <v>96</v>
      </c>
      <c r="B111" s="23" t="s">
        <v>92</v>
      </c>
      <c r="C111" s="23">
        <v>34</v>
      </c>
      <c r="D111" s="23">
        <v>1229</v>
      </c>
      <c r="E111" s="23">
        <f t="shared" si="5"/>
        <v>41786</v>
      </c>
      <c r="F111" s="23">
        <f t="shared" si="6"/>
        <v>41786</v>
      </c>
      <c r="G111" s="2">
        <f t="shared" si="7"/>
        <v>4178.6000000000004</v>
      </c>
      <c r="H111" s="2">
        <f t="shared" si="8"/>
        <v>41786</v>
      </c>
      <c r="I111" s="2">
        <f t="shared" si="9"/>
        <v>4178.6000000000004</v>
      </c>
    </row>
    <row r="112" spans="1:9" customFormat="1">
      <c r="A112" s="23" t="s">
        <v>96</v>
      </c>
      <c r="B112" s="23" t="s">
        <v>91</v>
      </c>
      <c r="C112" s="23">
        <v>97</v>
      </c>
      <c r="D112" s="23">
        <v>1201</v>
      </c>
      <c r="E112" s="23">
        <f t="shared" si="5"/>
        <v>116497</v>
      </c>
      <c r="F112" s="23">
        <f t="shared" si="6"/>
        <v>116497</v>
      </c>
      <c r="G112" s="2">
        <f t="shared" si="7"/>
        <v>11649.7</v>
      </c>
      <c r="H112" s="2">
        <f t="shared" si="8"/>
        <v>116497</v>
      </c>
      <c r="I112" s="2">
        <f t="shared" si="9"/>
        <v>11649.7</v>
      </c>
    </row>
    <row r="113" spans="1:9" customFormat="1">
      <c r="A113" s="23" t="s">
        <v>90</v>
      </c>
      <c r="B113" s="23" t="s">
        <v>107</v>
      </c>
      <c r="C113" s="23">
        <v>86</v>
      </c>
      <c r="D113" s="23">
        <v>1010</v>
      </c>
      <c r="E113" s="23">
        <f t="shared" si="5"/>
        <v>86860</v>
      </c>
      <c r="F113" s="23">
        <f t="shared" si="6"/>
        <v>86860</v>
      </c>
      <c r="G113" s="2">
        <f t="shared" si="7"/>
        <v>8686</v>
      </c>
      <c r="H113" s="2">
        <f t="shared" si="8"/>
        <v>86860</v>
      </c>
      <c r="I113" s="2">
        <f t="shared" si="9"/>
        <v>8686</v>
      </c>
    </row>
    <row r="114" spans="1:9" customFormat="1">
      <c r="A114" s="23" t="s">
        <v>96</v>
      </c>
      <c r="B114" s="23" t="s">
        <v>100</v>
      </c>
      <c r="C114" s="23">
        <v>76</v>
      </c>
      <c r="D114" s="23">
        <v>1336</v>
      </c>
      <c r="E114" s="23">
        <f t="shared" si="5"/>
        <v>101536</v>
      </c>
      <c r="F114" s="23">
        <f t="shared" si="6"/>
        <v>101536</v>
      </c>
      <c r="G114" s="2">
        <f t="shared" si="7"/>
        <v>10153.6</v>
      </c>
      <c r="H114" s="2">
        <f t="shared" si="8"/>
        <v>101536</v>
      </c>
      <c r="I114" s="2">
        <f t="shared" si="9"/>
        <v>10153.6</v>
      </c>
    </row>
    <row r="115" spans="1:9" customFormat="1">
      <c r="A115" s="23" t="s">
        <v>104</v>
      </c>
      <c r="B115" s="23" t="s">
        <v>107</v>
      </c>
      <c r="C115" s="23">
        <v>60</v>
      </c>
      <c r="D115" s="23">
        <v>1488</v>
      </c>
      <c r="E115" s="23">
        <f t="shared" si="5"/>
        <v>89280</v>
      </c>
      <c r="F115" s="23">
        <f t="shared" si="6"/>
        <v>89280</v>
      </c>
      <c r="G115" s="2">
        <f t="shared" si="7"/>
        <v>8928</v>
      </c>
      <c r="H115" s="2">
        <f t="shared" si="8"/>
        <v>89280</v>
      </c>
      <c r="I115" s="2">
        <f t="shared" si="9"/>
        <v>8928</v>
      </c>
    </row>
    <row r="116" spans="1:9" customFormat="1">
      <c r="A116" s="23" t="s">
        <v>99</v>
      </c>
      <c r="B116" s="23" t="s">
        <v>92</v>
      </c>
      <c r="C116" s="23">
        <v>74</v>
      </c>
      <c r="D116" s="23">
        <v>1273</v>
      </c>
      <c r="E116" s="23">
        <f t="shared" si="5"/>
        <v>94202</v>
      </c>
      <c r="F116" s="23">
        <f t="shared" si="6"/>
        <v>94202</v>
      </c>
      <c r="G116" s="2">
        <f t="shared" si="7"/>
        <v>9420.2000000000007</v>
      </c>
      <c r="H116" s="2">
        <f t="shared" si="8"/>
        <v>94202</v>
      </c>
      <c r="I116" s="2">
        <f t="shared" si="9"/>
        <v>9420.2000000000007</v>
      </c>
    </row>
    <row r="117" spans="1:9" customFormat="1">
      <c r="A117" s="23" t="s">
        <v>99</v>
      </c>
      <c r="B117" s="23" t="s">
        <v>91</v>
      </c>
      <c r="C117" s="23">
        <v>34</v>
      </c>
      <c r="D117" s="23">
        <v>1485</v>
      </c>
      <c r="E117" s="23">
        <f t="shared" si="5"/>
        <v>50490</v>
      </c>
      <c r="F117" s="23">
        <f t="shared" si="6"/>
        <v>50490</v>
      </c>
      <c r="G117" s="2">
        <f t="shared" si="7"/>
        <v>5049</v>
      </c>
      <c r="H117" s="2">
        <f t="shared" si="8"/>
        <v>50490</v>
      </c>
      <c r="I117" s="2">
        <f t="shared" si="9"/>
        <v>5049</v>
      </c>
    </row>
    <row r="118" spans="1:9" customFormat="1">
      <c r="A118" s="23" t="s">
        <v>96</v>
      </c>
      <c r="B118" s="23" t="s">
        <v>105</v>
      </c>
      <c r="C118" s="23">
        <v>99</v>
      </c>
      <c r="D118" s="23">
        <v>1397</v>
      </c>
      <c r="E118" s="23">
        <f t="shared" si="5"/>
        <v>138303</v>
      </c>
      <c r="F118" s="23">
        <f t="shared" si="6"/>
        <v>138303</v>
      </c>
      <c r="G118" s="2">
        <f t="shared" si="7"/>
        <v>13830.300000000001</v>
      </c>
      <c r="H118" s="2">
        <f t="shared" si="8"/>
        <v>138303</v>
      </c>
      <c r="I118" s="2">
        <f t="shared" si="9"/>
        <v>13830.300000000001</v>
      </c>
    </row>
    <row r="119" spans="1:9" customFormat="1">
      <c r="A119" s="23" t="s">
        <v>90</v>
      </c>
      <c r="B119" s="23" t="s">
        <v>105</v>
      </c>
      <c r="C119" s="23">
        <v>48</v>
      </c>
      <c r="D119" s="23">
        <v>1181</v>
      </c>
      <c r="E119" s="23">
        <f t="shared" si="5"/>
        <v>56688</v>
      </c>
      <c r="F119" s="23">
        <f t="shared" si="6"/>
        <v>56688</v>
      </c>
      <c r="G119" s="2">
        <f t="shared" si="7"/>
        <v>5668.8</v>
      </c>
      <c r="H119" s="2">
        <f t="shared" si="8"/>
        <v>56688</v>
      </c>
      <c r="I119" s="2">
        <f t="shared" si="9"/>
        <v>5668.8</v>
      </c>
    </row>
    <row r="120" spans="1:9" customFormat="1">
      <c r="A120" s="23" t="s">
        <v>110</v>
      </c>
      <c r="B120" s="23" t="s">
        <v>107</v>
      </c>
      <c r="C120" s="23">
        <v>8</v>
      </c>
      <c r="D120" s="23">
        <v>1170</v>
      </c>
      <c r="E120" s="23">
        <f t="shared" si="5"/>
        <v>9360</v>
      </c>
      <c r="F120" s="23">
        <f t="shared" si="6"/>
        <v>9360</v>
      </c>
      <c r="G120" s="2">
        <f t="shared" si="7"/>
        <v>0</v>
      </c>
      <c r="H120" s="2">
        <f t="shared" si="8"/>
        <v>9360</v>
      </c>
      <c r="I120" s="2">
        <f t="shared" si="9"/>
        <v>0</v>
      </c>
    </row>
    <row r="121" spans="1:9" customFormat="1">
      <c r="A121" s="23" t="s">
        <v>104</v>
      </c>
      <c r="B121" s="23" t="s">
        <v>100</v>
      </c>
      <c r="C121" s="23">
        <v>83</v>
      </c>
      <c r="D121" s="23">
        <v>1291</v>
      </c>
      <c r="E121" s="23">
        <f t="shared" si="5"/>
        <v>107153</v>
      </c>
      <c r="F121" s="23">
        <f t="shared" si="6"/>
        <v>107153</v>
      </c>
      <c r="G121" s="2">
        <f t="shared" si="7"/>
        <v>10715.300000000001</v>
      </c>
      <c r="H121" s="2">
        <f t="shared" si="8"/>
        <v>107153</v>
      </c>
      <c r="I121" s="2">
        <f t="shared" si="9"/>
        <v>10715.300000000001</v>
      </c>
    </row>
    <row r="122" spans="1:9" customFormat="1">
      <c r="A122" s="23" t="s">
        <v>96</v>
      </c>
      <c r="B122" s="23" t="s">
        <v>92</v>
      </c>
      <c r="C122" s="23">
        <v>56</v>
      </c>
      <c r="D122" s="23">
        <v>1059</v>
      </c>
      <c r="E122" s="23">
        <f t="shared" si="5"/>
        <v>59304</v>
      </c>
      <c r="F122" s="23">
        <f t="shared" si="6"/>
        <v>59304</v>
      </c>
      <c r="G122" s="2">
        <f t="shared" si="7"/>
        <v>5930.4000000000005</v>
      </c>
      <c r="H122" s="2">
        <f t="shared" si="8"/>
        <v>59304</v>
      </c>
      <c r="I122" s="2">
        <f t="shared" si="9"/>
        <v>5930.4000000000005</v>
      </c>
    </row>
    <row r="123" spans="1:9" customFormat="1">
      <c r="A123" s="23" t="s">
        <v>110</v>
      </c>
      <c r="B123" s="23" t="s">
        <v>91</v>
      </c>
      <c r="C123" s="23">
        <v>56</v>
      </c>
      <c r="D123" s="23">
        <v>1007</v>
      </c>
      <c r="E123" s="23">
        <f t="shared" si="5"/>
        <v>56392</v>
      </c>
      <c r="F123" s="23">
        <f t="shared" si="6"/>
        <v>56392</v>
      </c>
      <c r="G123" s="2">
        <f t="shared" si="7"/>
        <v>5639.2000000000007</v>
      </c>
      <c r="H123" s="2">
        <f t="shared" si="8"/>
        <v>56392</v>
      </c>
      <c r="I123" s="2">
        <f t="shared" si="9"/>
        <v>5639.2000000000007</v>
      </c>
    </row>
    <row r="124" spans="1:9" customFormat="1">
      <c r="A124" s="23" t="s">
        <v>109</v>
      </c>
      <c r="B124" s="23" t="s">
        <v>107</v>
      </c>
      <c r="C124" s="23">
        <v>48</v>
      </c>
      <c r="D124" s="23">
        <v>1474</v>
      </c>
      <c r="E124" s="23">
        <f t="shared" si="5"/>
        <v>70752</v>
      </c>
      <c r="F124" s="23">
        <f t="shared" si="6"/>
        <v>70752</v>
      </c>
      <c r="G124" s="2">
        <f t="shared" si="7"/>
        <v>7075.2000000000007</v>
      </c>
      <c r="H124" s="2">
        <f t="shared" si="8"/>
        <v>70752</v>
      </c>
      <c r="I124" s="2">
        <f t="shared" si="9"/>
        <v>7075.2000000000007</v>
      </c>
    </row>
    <row r="125" spans="1:9" customFormat="1">
      <c r="A125" s="23" t="s">
        <v>96</v>
      </c>
      <c r="B125" s="23" t="s">
        <v>97</v>
      </c>
      <c r="C125" s="23">
        <v>89</v>
      </c>
      <c r="D125" s="23">
        <v>1050</v>
      </c>
      <c r="E125" s="23">
        <f t="shared" si="5"/>
        <v>93450</v>
      </c>
      <c r="F125" s="23">
        <f t="shared" si="6"/>
        <v>93450</v>
      </c>
      <c r="G125" s="2">
        <f t="shared" si="7"/>
        <v>9345</v>
      </c>
      <c r="H125" s="2">
        <f t="shared" si="8"/>
        <v>93450</v>
      </c>
      <c r="I125" s="2">
        <f t="shared" si="9"/>
        <v>9345</v>
      </c>
    </row>
    <row r="126" spans="1:9" customFormat="1">
      <c r="A126" s="23" t="s">
        <v>90</v>
      </c>
      <c r="B126" s="23" t="s">
        <v>105</v>
      </c>
      <c r="C126" s="23">
        <v>99</v>
      </c>
      <c r="D126" s="23">
        <v>1433</v>
      </c>
      <c r="E126" s="23">
        <f t="shared" si="5"/>
        <v>141867</v>
      </c>
      <c r="F126" s="23">
        <f t="shared" si="6"/>
        <v>141867</v>
      </c>
      <c r="G126" s="2">
        <f t="shared" si="7"/>
        <v>14186.7</v>
      </c>
      <c r="H126" s="2">
        <f t="shared" si="8"/>
        <v>141867</v>
      </c>
      <c r="I126" s="2">
        <f t="shared" si="9"/>
        <v>14186.7</v>
      </c>
    </row>
    <row r="127" spans="1:9" customFormat="1">
      <c r="A127" s="23" t="s">
        <v>90</v>
      </c>
      <c r="B127" s="23" t="s">
        <v>105</v>
      </c>
      <c r="C127" s="23">
        <v>39</v>
      </c>
      <c r="D127" s="23">
        <v>1060</v>
      </c>
      <c r="E127" s="23">
        <f t="shared" si="5"/>
        <v>41340</v>
      </c>
      <c r="F127" s="23">
        <f t="shared" si="6"/>
        <v>41340</v>
      </c>
      <c r="G127" s="2">
        <f t="shared" si="7"/>
        <v>4134</v>
      </c>
      <c r="H127" s="2">
        <f t="shared" si="8"/>
        <v>41340</v>
      </c>
      <c r="I127" s="2">
        <f t="shared" si="9"/>
        <v>4134</v>
      </c>
    </row>
    <row r="128" spans="1:9" customFormat="1">
      <c r="A128" s="23" t="s">
        <v>110</v>
      </c>
      <c r="B128" s="23" t="s">
        <v>100</v>
      </c>
      <c r="C128" s="23">
        <v>29</v>
      </c>
      <c r="D128" s="23">
        <v>1294</v>
      </c>
      <c r="E128" s="23">
        <f t="shared" si="5"/>
        <v>37526</v>
      </c>
      <c r="F128" s="23">
        <f t="shared" si="6"/>
        <v>37526</v>
      </c>
      <c r="G128" s="2">
        <f t="shared" si="7"/>
        <v>3752.6000000000004</v>
      </c>
      <c r="H128" s="2">
        <f t="shared" si="8"/>
        <v>37526</v>
      </c>
      <c r="I128" s="2">
        <f t="shared" si="9"/>
        <v>3752.6000000000004</v>
      </c>
    </row>
    <row r="129" spans="1:9" customFormat="1">
      <c r="A129" s="23" t="s">
        <v>96</v>
      </c>
      <c r="B129" s="23" t="s">
        <v>107</v>
      </c>
      <c r="C129" s="23">
        <v>30</v>
      </c>
      <c r="D129" s="23">
        <v>1499</v>
      </c>
      <c r="E129" s="23">
        <f t="shared" si="5"/>
        <v>44970</v>
      </c>
      <c r="F129" s="23">
        <f t="shared" si="6"/>
        <v>44970</v>
      </c>
      <c r="G129" s="2">
        <f t="shared" si="7"/>
        <v>4497</v>
      </c>
      <c r="H129" s="2">
        <f t="shared" si="8"/>
        <v>44970</v>
      </c>
      <c r="I129" s="2">
        <f t="shared" si="9"/>
        <v>4497</v>
      </c>
    </row>
    <row r="130" spans="1:9" customFormat="1">
      <c r="A130" s="23" t="s">
        <v>96</v>
      </c>
      <c r="B130" s="23" t="s">
        <v>97</v>
      </c>
      <c r="C130" s="23">
        <v>70</v>
      </c>
      <c r="D130" s="23">
        <v>1132</v>
      </c>
      <c r="E130" s="23">
        <f t="shared" si="5"/>
        <v>79240</v>
      </c>
      <c r="F130" s="23">
        <f t="shared" si="6"/>
        <v>79240</v>
      </c>
      <c r="G130" s="2">
        <f t="shared" si="7"/>
        <v>7924</v>
      </c>
      <c r="H130" s="2">
        <f t="shared" si="8"/>
        <v>79240</v>
      </c>
      <c r="I130" s="2">
        <f t="shared" si="9"/>
        <v>7924</v>
      </c>
    </row>
    <row r="131" spans="1:9" customFormat="1">
      <c r="A131" s="23" t="s">
        <v>90</v>
      </c>
      <c r="B131" s="23" t="s">
        <v>94</v>
      </c>
      <c r="C131" s="23">
        <v>1</v>
      </c>
      <c r="D131" s="23">
        <v>1173</v>
      </c>
      <c r="E131" s="23">
        <f t="shared" ref="E131:E194" si="10">F131</f>
        <v>1173</v>
      </c>
      <c r="F131" s="23">
        <f t="shared" ref="F131:F194" si="11">C131*D131</f>
        <v>1173</v>
      </c>
      <c r="G131" s="2">
        <f t="shared" ref="G131:G194" si="12">IF(F131&gt;=20000,F131*10%,0)</f>
        <v>0</v>
      </c>
      <c r="H131" s="2">
        <f t="shared" ref="H131:H194" si="13">F131</f>
        <v>1173</v>
      </c>
      <c r="I131" s="2">
        <f t="shared" ref="I131:I194" si="14">IF(F131&gt;30000,F131*0.1,0)</f>
        <v>0</v>
      </c>
    </row>
    <row r="132" spans="1:9" customFormat="1">
      <c r="A132" s="23" t="s">
        <v>110</v>
      </c>
      <c r="B132" s="23" t="s">
        <v>97</v>
      </c>
      <c r="C132" s="23">
        <v>25</v>
      </c>
      <c r="D132" s="23">
        <v>1444</v>
      </c>
      <c r="E132" s="23">
        <f t="shared" si="10"/>
        <v>36100</v>
      </c>
      <c r="F132" s="23">
        <f t="shared" si="11"/>
        <v>36100</v>
      </c>
      <c r="G132" s="2">
        <f t="shared" si="12"/>
        <v>3610</v>
      </c>
      <c r="H132" s="2">
        <f t="shared" si="13"/>
        <v>36100</v>
      </c>
      <c r="I132" s="2">
        <f t="shared" si="14"/>
        <v>3610</v>
      </c>
    </row>
    <row r="133" spans="1:9" customFormat="1">
      <c r="A133" s="23" t="s">
        <v>90</v>
      </c>
      <c r="B133" s="23" t="s">
        <v>105</v>
      </c>
      <c r="C133" s="23">
        <v>38</v>
      </c>
      <c r="D133" s="23">
        <v>1073</v>
      </c>
      <c r="E133" s="23">
        <f t="shared" si="10"/>
        <v>40774</v>
      </c>
      <c r="F133" s="23">
        <f t="shared" si="11"/>
        <v>40774</v>
      </c>
      <c r="G133" s="2">
        <f t="shared" si="12"/>
        <v>4077.4</v>
      </c>
      <c r="H133" s="2">
        <f t="shared" si="13"/>
        <v>40774</v>
      </c>
      <c r="I133" s="2">
        <f t="shared" si="14"/>
        <v>4077.4</v>
      </c>
    </row>
    <row r="134" spans="1:9" customFormat="1">
      <c r="A134" s="23" t="s">
        <v>104</v>
      </c>
      <c r="B134" s="23" t="s">
        <v>107</v>
      </c>
      <c r="C134" s="23">
        <v>47</v>
      </c>
      <c r="D134" s="23">
        <v>1407</v>
      </c>
      <c r="E134" s="23">
        <f t="shared" si="10"/>
        <v>66129</v>
      </c>
      <c r="F134" s="23">
        <f t="shared" si="11"/>
        <v>66129</v>
      </c>
      <c r="G134" s="2">
        <f t="shared" si="12"/>
        <v>6612.9000000000005</v>
      </c>
      <c r="H134" s="2">
        <f t="shared" si="13"/>
        <v>66129</v>
      </c>
      <c r="I134" s="2">
        <f t="shared" si="14"/>
        <v>6612.9000000000005</v>
      </c>
    </row>
    <row r="135" spans="1:9" customFormat="1">
      <c r="A135" s="23" t="s">
        <v>99</v>
      </c>
      <c r="B135" s="23" t="s">
        <v>97</v>
      </c>
      <c r="C135" s="23">
        <v>80</v>
      </c>
      <c r="D135" s="23">
        <v>1324</v>
      </c>
      <c r="E135" s="23">
        <f t="shared" si="10"/>
        <v>105920</v>
      </c>
      <c r="F135" s="23">
        <f t="shared" si="11"/>
        <v>105920</v>
      </c>
      <c r="G135" s="2">
        <f t="shared" si="12"/>
        <v>10592</v>
      </c>
      <c r="H135" s="2">
        <f t="shared" si="13"/>
        <v>105920</v>
      </c>
      <c r="I135" s="2">
        <f t="shared" si="14"/>
        <v>10592</v>
      </c>
    </row>
    <row r="136" spans="1:9" customFormat="1">
      <c r="A136" s="23" t="s">
        <v>99</v>
      </c>
      <c r="B136" s="23" t="s">
        <v>97</v>
      </c>
      <c r="C136" s="23">
        <v>95</v>
      </c>
      <c r="D136" s="23">
        <v>1152</v>
      </c>
      <c r="E136" s="23">
        <f t="shared" si="10"/>
        <v>109440</v>
      </c>
      <c r="F136" s="23">
        <f t="shared" si="11"/>
        <v>109440</v>
      </c>
      <c r="G136" s="2">
        <f t="shared" si="12"/>
        <v>10944</v>
      </c>
      <c r="H136" s="2">
        <f t="shared" si="13"/>
        <v>109440</v>
      </c>
      <c r="I136" s="2">
        <f t="shared" si="14"/>
        <v>10944</v>
      </c>
    </row>
    <row r="137" spans="1:9" customFormat="1">
      <c r="A137" s="23" t="s">
        <v>109</v>
      </c>
      <c r="B137" s="23" t="s">
        <v>91</v>
      </c>
      <c r="C137" s="23">
        <v>75</v>
      </c>
      <c r="D137" s="23">
        <v>1383</v>
      </c>
      <c r="E137" s="23">
        <f t="shared" si="10"/>
        <v>103725</v>
      </c>
      <c r="F137" s="23">
        <f t="shared" si="11"/>
        <v>103725</v>
      </c>
      <c r="G137" s="2">
        <f t="shared" si="12"/>
        <v>10372.5</v>
      </c>
      <c r="H137" s="2">
        <f t="shared" si="13"/>
        <v>103725</v>
      </c>
      <c r="I137" s="2">
        <f t="shared" si="14"/>
        <v>10372.5</v>
      </c>
    </row>
    <row r="138" spans="1:9" customFormat="1">
      <c r="A138" s="23" t="s">
        <v>99</v>
      </c>
      <c r="B138" s="23" t="s">
        <v>94</v>
      </c>
      <c r="C138" s="23">
        <v>70</v>
      </c>
      <c r="D138" s="23">
        <v>1128</v>
      </c>
      <c r="E138" s="23">
        <f t="shared" si="10"/>
        <v>78960</v>
      </c>
      <c r="F138" s="23">
        <f t="shared" si="11"/>
        <v>78960</v>
      </c>
      <c r="G138" s="2">
        <f t="shared" si="12"/>
        <v>7896</v>
      </c>
      <c r="H138" s="2">
        <f t="shared" si="13"/>
        <v>78960</v>
      </c>
      <c r="I138" s="2">
        <f t="shared" si="14"/>
        <v>7896</v>
      </c>
    </row>
    <row r="139" spans="1:9" customFormat="1">
      <c r="A139" s="23" t="s">
        <v>104</v>
      </c>
      <c r="B139" s="23" t="s">
        <v>97</v>
      </c>
      <c r="C139" s="23">
        <v>59</v>
      </c>
      <c r="D139" s="23">
        <v>1154</v>
      </c>
      <c r="E139" s="23">
        <f t="shared" si="10"/>
        <v>68086</v>
      </c>
      <c r="F139" s="23">
        <f t="shared" si="11"/>
        <v>68086</v>
      </c>
      <c r="G139" s="2">
        <f t="shared" si="12"/>
        <v>6808.6</v>
      </c>
      <c r="H139" s="2">
        <f t="shared" si="13"/>
        <v>68086</v>
      </c>
      <c r="I139" s="2">
        <f t="shared" si="14"/>
        <v>6808.6</v>
      </c>
    </row>
    <row r="140" spans="1:9" customFormat="1">
      <c r="A140" s="23" t="s">
        <v>109</v>
      </c>
      <c r="B140" s="23" t="s">
        <v>100</v>
      </c>
      <c r="C140" s="23">
        <v>57</v>
      </c>
      <c r="D140" s="23">
        <v>1135</v>
      </c>
      <c r="E140" s="23">
        <f t="shared" si="10"/>
        <v>64695</v>
      </c>
      <c r="F140" s="23">
        <f t="shared" si="11"/>
        <v>64695</v>
      </c>
      <c r="G140" s="2">
        <f t="shared" si="12"/>
        <v>6469.5</v>
      </c>
      <c r="H140" s="2">
        <f t="shared" si="13"/>
        <v>64695</v>
      </c>
      <c r="I140" s="2">
        <f t="shared" si="14"/>
        <v>6469.5</v>
      </c>
    </row>
    <row r="141" spans="1:9" customFormat="1">
      <c r="A141" s="23" t="s">
        <v>110</v>
      </c>
      <c r="B141" s="23" t="s">
        <v>105</v>
      </c>
      <c r="C141" s="23">
        <v>6</v>
      </c>
      <c r="D141" s="23">
        <v>1370</v>
      </c>
      <c r="E141" s="23">
        <f t="shared" si="10"/>
        <v>8220</v>
      </c>
      <c r="F141" s="23">
        <f t="shared" si="11"/>
        <v>8220</v>
      </c>
      <c r="G141" s="2">
        <f t="shared" si="12"/>
        <v>0</v>
      </c>
      <c r="H141" s="2">
        <f t="shared" si="13"/>
        <v>8220</v>
      </c>
      <c r="I141" s="2">
        <f t="shared" si="14"/>
        <v>0</v>
      </c>
    </row>
    <row r="142" spans="1:9" customFormat="1">
      <c r="A142" s="23" t="s">
        <v>110</v>
      </c>
      <c r="B142" s="23" t="s">
        <v>107</v>
      </c>
      <c r="C142" s="23">
        <v>65</v>
      </c>
      <c r="D142" s="23">
        <v>1045</v>
      </c>
      <c r="E142" s="23">
        <f t="shared" si="10"/>
        <v>67925</v>
      </c>
      <c r="F142" s="23">
        <f t="shared" si="11"/>
        <v>67925</v>
      </c>
      <c r="G142" s="2">
        <f t="shared" si="12"/>
        <v>6792.5</v>
      </c>
      <c r="H142" s="2">
        <f t="shared" si="13"/>
        <v>67925</v>
      </c>
      <c r="I142" s="2">
        <f t="shared" si="14"/>
        <v>6792.5</v>
      </c>
    </row>
    <row r="143" spans="1:9" customFormat="1">
      <c r="A143" s="23" t="s">
        <v>109</v>
      </c>
      <c r="B143" s="23" t="s">
        <v>105</v>
      </c>
      <c r="C143" s="23">
        <v>81</v>
      </c>
      <c r="D143" s="23">
        <v>1350</v>
      </c>
      <c r="E143" s="23">
        <f t="shared" si="10"/>
        <v>109350</v>
      </c>
      <c r="F143" s="23">
        <f t="shared" si="11"/>
        <v>109350</v>
      </c>
      <c r="G143" s="2">
        <f t="shared" si="12"/>
        <v>10935</v>
      </c>
      <c r="H143" s="2">
        <f t="shared" si="13"/>
        <v>109350</v>
      </c>
      <c r="I143" s="2">
        <f t="shared" si="14"/>
        <v>10935</v>
      </c>
    </row>
    <row r="144" spans="1:9" customFormat="1">
      <c r="A144" s="23" t="s">
        <v>96</v>
      </c>
      <c r="B144" s="23" t="s">
        <v>91</v>
      </c>
      <c r="C144" s="23">
        <v>40</v>
      </c>
      <c r="D144" s="23">
        <v>1322</v>
      </c>
      <c r="E144" s="23">
        <f t="shared" si="10"/>
        <v>52880</v>
      </c>
      <c r="F144" s="23">
        <f t="shared" si="11"/>
        <v>52880</v>
      </c>
      <c r="G144" s="2">
        <f t="shared" si="12"/>
        <v>5288</v>
      </c>
      <c r="H144" s="2">
        <f t="shared" si="13"/>
        <v>52880</v>
      </c>
      <c r="I144" s="2">
        <f t="shared" si="14"/>
        <v>5288</v>
      </c>
    </row>
    <row r="145" spans="1:9" customFormat="1">
      <c r="A145" s="23" t="s">
        <v>96</v>
      </c>
      <c r="B145" s="23" t="s">
        <v>100</v>
      </c>
      <c r="C145" s="23">
        <v>63</v>
      </c>
      <c r="D145" s="23">
        <v>1272</v>
      </c>
      <c r="E145" s="23">
        <f t="shared" si="10"/>
        <v>80136</v>
      </c>
      <c r="F145" s="23">
        <f t="shared" si="11"/>
        <v>80136</v>
      </c>
      <c r="G145" s="2">
        <f t="shared" si="12"/>
        <v>8013.6</v>
      </c>
      <c r="H145" s="2">
        <f t="shared" si="13"/>
        <v>80136</v>
      </c>
      <c r="I145" s="2">
        <f t="shared" si="14"/>
        <v>8013.6</v>
      </c>
    </row>
    <row r="146" spans="1:9" customFormat="1">
      <c r="A146" s="23" t="s">
        <v>110</v>
      </c>
      <c r="B146" s="23" t="s">
        <v>91</v>
      </c>
      <c r="C146" s="23">
        <v>73</v>
      </c>
      <c r="D146" s="23">
        <v>1185</v>
      </c>
      <c r="E146" s="23">
        <f t="shared" si="10"/>
        <v>86505</v>
      </c>
      <c r="F146" s="23">
        <f t="shared" si="11"/>
        <v>86505</v>
      </c>
      <c r="G146" s="2">
        <f t="shared" si="12"/>
        <v>8650.5</v>
      </c>
      <c r="H146" s="2">
        <f t="shared" si="13"/>
        <v>86505</v>
      </c>
      <c r="I146" s="2">
        <f t="shared" si="14"/>
        <v>8650.5</v>
      </c>
    </row>
    <row r="147" spans="1:9" customFormat="1">
      <c r="A147" s="23" t="s">
        <v>99</v>
      </c>
      <c r="B147" s="23" t="s">
        <v>92</v>
      </c>
      <c r="C147" s="23">
        <v>39</v>
      </c>
      <c r="D147" s="23">
        <v>1346</v>
      </c>
      <c r="E147" s="23">
        <f t="shared" si="10"/>
        <v>52494</v>
      </c>
      <c r="F147" s="23">
        <f t="shared" si="11"/>
        <v>52494</v>
      </c>
      <c r="G147" s="2">
        <f t="shared" si="12"/>
        <v>5249.4000000000005</v>
      </c>
      <c r="H147" s="2">
        <f t="shared" si="13"/>
        <v>52494</v>
      </c>
      <c r="I147" s="2">
        <f t="shared" si="14"/>
        <v>5249.4000000000005</v>
      </c>
    </row>
    <row r="148" spans="1:9" customFormat="1">
      <c r="A148" s="23" t="s">
        <v>104</v>
      </c>
      <c r="B148" s="23" t="s">
        <v>100</v>
      </c>
      <c r="C148" s="23">
        <v>87</v>
      </c>
      <c r="D148" s="23">
        <v>1121</v>
      </c>
      <c r="E148" s="23">
        <f t="shared" si="10"/>
        <v>97527</v>
      </c>
      <c r="F148" s="23">
        <f t="shared" si="11"/>
        <v>97527</v>
      </c>
      <c r="G148" s="2">
        <f t="shared" si="12"/>
        <v>9752.7000000000007</v>
      </c>
      <c r="H148" s="2">
        <f t="shared" si="13"/>
        <v>97527</v>
      </c>
      <c r="I148" s="2">
        <f t="shared" si="14"/>
        <v>9752.7000000000007</v>
      </c>
    </row>
    <row r="149" spans="1:9" customFormat="1">
      <c r="A149" s="23" t="s">
        <v>109</v>
      </c>
      <c r="B149" s="23" t="s">
        <v>97</v>
      </c>
      <c r="C149" s="23">
        <v>7</v>
      </c>
      <c r="D149" s="23">
        <v>1428</v>
      </c>
      <c r="E149" s="23">
        <f t="shared" si="10"/>
        <v>9996</v>
      </c>
      <c r="F149" s="23">
        <f t="shared" si="11"/>
        <v>9996</v>
      </c>
      <c r="G149" s="2">
        <f t="shared" si="12"/>
        <v>0</v>
      </c>
      <c r="H149" s="2">
        <f t="shared" si="13"/>
        <v>9996</v>
      </c>
      <c r="I149" s="2">
        <f t="shared" si="14"/>
        <v>0</v>
      </c>
    </row>
    <row r="150" spans="1:9" customFormat="1">
      <c r="A150" s="23" t="s">
        <v>109</v>
      </c>
      <c r="B150" s="23" t="s">
        <v>92</v>
      </c>
      <c r="C150" s="23">
        <v>19</v>
      </c>
      <c r="D150" s="23">
        <v>1192</v>
      </c>
      <c r="E150" s="23">
        <f t="shared" si="10"/>
        <v>22648</v>
      </c>
      <c r="F150" s="23">
        <f t="shared" si="11"/>
        <v>22648</v>
      </c>
      <c r="G150" s="2">
        <f t="shared" si="12"/>
        <v>2264.8000000000002</v>
      </c>
      <c r="H150" s="2">
        <f t="shared" si="13"/>
        <v>22648</v>
      </c>
      <c r="I150" s="2">
        <f t="shared" si="14"/>
        <v>0</v>
      </c>
    </row>
    <row r="151" spans="1:9" customFormat="1">
      <c r="A151" s="23" t="s">
        <v>99</v>
      </c>
      <c r="B151" s="23" t="s">
        <v>100</v>
      </c>
      <c r="C151" s="23">
        <v>100</v>
      </c>
      <c r="D151" s="23">
        <v>1320</v>
      </c>
      <c r="E151" s="23">
        <f t="shared" si="10"/>
        <v>132000</v>
      </c>
      <c r="F151" s="23">
        <f t="shared" si="11"/>
        <v>132000</v>
      </c>
      <c r="G151" s="2">
        <f t="shared" si="12"/>
        <v>13200</v>
      </c>
      <c r="H151" s="2">
        <f t="shared" si="13"/>
        <v>132000</v>
      </c>
      <c r="I151" s="2">
        <f t="shared" si="14"/>
        <v>13200</v>
      </c>
    </row>
    <row r="152" spans="1:9" customFormat="1">
      <c r="A152" s="23" t="s">
        <v>90</v>
      </c>
      <c r="B152" s="23" t="s">
        <v>105</v>
      </c>
      <c r="C152" s="23">
        <v>38</v>
      </c>
      <c r="D152" s="23">
        <v>1191</v>
      </c>
      <c r="E152" s="23">
        <f t="shared" si="10"/>
        <v>45258</v>
      </c>
      <c r="F152" s="23">
        <f t="shared" si="11"/>
        <v>45258</v>
      </c>
      <c r="G152" s="2">
        <f t="shared" si="12"/>
        <v>4525.8</v>
      </c>
      <c r="H152" s="2">
        <f t="shared" si="13"/>
        <v>45258</v>
      </c>
      <c r="I152" s="2">
        <f t="shared" si="14"/>
        <v>4525.8</v>
      </c>
    </row>
    <row r="153" spans="1:9" customFormat="1">
      <c r="A153" s="23" t="s">
        <v>99</v>
      </c>
      <c r="B153" s="23" t="s">
        <v>105</v>
      </c>
      <c r="C153" s="23">
        <v>61</v>
      </c>
      <c r="D153" s="23">
        <v>1468</v>
      </c>
      <c r="E153" s="23">
        <f t="shared" si="10"/>
        <v>89548</v>
      </c>
      <c r="F153" s="23">
        <f t="shared" si="11"/>
        <v>89548</v>
      </c>
      <c r="G153" s="2">
        <f t="shared" si="12"/>
        <v>8954.8000000000011</v>
      </c>
      <c r="H153" s="2">
        <f t="shared" si="13"/>
        <v>89548</v>
      </c>
      <c r="I153" s="2">
        <f t="shared" si="14"/>
        <v>8954.8000000000011</v>
      </c>
    </row>
    <row r="154" spans="1:9" customFormat="1">
      <c r="A154" s="23" t="s">
        <v>96</v>
      </c>
      <c r="B154" s="23" t="s">
        <v>100</v>
      </c>
      <c r="C154" s="23">
        <v>64</v>
      </c>
      <c r="D154" s="23">
        <v>1159</v>
      </c>
      <c r="E154" s="23">
        <f t="shared" si="10"/>
        <v>74176</v>
      </c>
      <c r="F154" s="23">
        <f t="shared" si="11"/>
        <v>74176</v>
      </c>
      <c r="G154" s="2">
        <f t="shared" si="12"/>
        <v>7417.6</v>
      </c>
      <c r="H154" s="2">
        <f t="shared" si="13"/>
        <v>74176</v>
      </c>
      <c r="I154" s="2">
        <f t="shared" si="14"/>
        <v>7417.6</v>
      </c>
    </row>
    <row r="155" spans="1:9" customFormat="1">
      <c r="A155" s="23" t="s">
        <v>110</v>
      </c>
      <c r="B155" s="23" t="s">
        <v>107</v>
      </c>
      <c r="C155" s="23">
        <v>15</v>
      </c>
      <c r="D155" s="23">
        <v>1297</v>
      </c>
      <c r="E155" s="23">
        <f t="shared" si="10"/>
        <v>19455</v>
      </c>
      <c r="F155" s="23">
        <f t="shared" si="11"/>
        <v>19455</v>
      </c>
      <c r="G155" s="2">
        <f t="shared" si="12"/>
        <v>0</v>
      </c>
      <c r="H155" s="2">
        <f t="shared" si="13"/>
        <v>19455</v>
      </c>
      <c r="I155" s="2">
        <f t="shared" si="14"/>
        <v>0</v>
      </c>
    </row>
    <row r="156" spans="1:9" customFormat="1">
      <c r="A156" s="23" t="s">
        <v>96</v>
      </c>
      <c r="B156" s="23" t="s">
        <v>105</v>
      </c>
      <c r="C156" s="23">
        <v>97</v>
      </c>
      <c r="D156" s="23">
        <v>1490</v>
      </c>
      <c r="E156" s="23">
        <f t="shared" si="10"/>
        <v>144530</v>
      </c>
      <c r="F156" s="23">
        <f t="shared" si="11"/>
        <v>144530</v>
      </c>
      <c r="G156" s="2">
        <f t="shared" si="12"/>
        <v>14453</v>
      </c>
      <c r="H156" s="2">
        <f t="shared" si="13"/>
        <v>144530</v>
      </c>
      <c r="I156" s="2">
        <f t="shared" si="14"/>
        <v>14453</v>
      </c>
    </row>
    <row r="157" spans="1:9" customFormat="1">
      <c r="A157" s="23" t="s">
        <v>104</v>
      </c>
      <c r="B157" s="23" t="s">
        <v>105</v>
      </c>
      <c r="C157" s="23">
        <v>26</v>
      </c>
      <c r="D157" s="23">
        <v>1371</v>
      </c>
      <c r="E157" s="23">
        <f t="shared" si="10"/>
        <v>35646</v>
      </c>
      <c r="F157" s="23">
        <f t="shared" si="11"/>
        <v>35646</v>
      </c>
      <c r="G157" s="2">
        <f t="shared" si="12"/>
        <v>3564.6000000000004</v>
      </c>
      <c r="H157" s="2">
        <f t="shared" si="13"/>
        <v>35646</v>
      </c>
      <c r="I157" s="2">
        <f t="shared" si="14"/>
        <v>3564.6000000000004</v>
      </c>
    </row>
    <row r="158" spans="1:9" customFormat="1">
      <c r="A158" s="23" t="s">
        <v>99</v>
      </c>
      <c r="B158" s="23" t="s">
        <v>97</v>
      </c>
      <c r="C158" s="23">
        <v>70</v>
      </c>
      <c r="D158" s="23">
        <v>1050</v>
      </c>
      <c r="E158" s="23">
        <f t="shared" si="10"/>
        <v>73500</v>
      </c>
      <c r="F158" s="23">
        <f t="shared" si="11"/>
        <v>73500</v>
      </c>
      <c r="G158" s="2">
        <f t="shared" si="12"/>
        <v>7350</v>
      </c>
      <c r="H158" s="2">
        <f t="shared" si="13"/>
        <v>73500</v>
      </c>
      <c r="I158" s="2">
        <f t="shared" si="14"/>
        <v>7350</v>
      </c>
    </row>
    <row r="159" spans="1:9" customFormat="1">
      <c r="A159" s="23" t="s">
        <v>104</v>
      </c>
      <c r="B159" s="23" t="s">
        <v>107</v>
      </c>
      <c r="C159" s="23">
        <v>42</v>
      </c>
      <c r="D159" s="23">
        <v>1205</v>
      </c>
      <c r="E159" s="23">
        <f t="shared" si="10"/>
        <v>50610</v>
      </c>
      <c r="F159" s="23">
        <f t="shared" si="11"/>
        <v>50610</v>
      </c>
      <c r="G159" s="2">
        <f t="shared" si="12"/>
        <v>5061</v>
      </c>
      <c r="H159" s="2">
        <f t="shared" si="13"/>
        <v>50610</v>
      </c>
      <c r="I159" s="2">
        <f t="shared" si="14"/>
        <v>5061</v>
      </c>
    </row>
    <row r="160" spans="1:9" customFormat="1">
      <c r="A160" s="23" t="s">
        <v>96</v>
      </c>
      <c r="B160" s="23" t="s">
        <v>97</v>
      </c>
      <c r="C160" s="23">
        <v>80</v>
      </c>
      <c r="D160" s="23">
        <v>1251</v>
      </c>
      <c r="E160" s="23">
        <f t="shared" si="10"/>
        <v>100080</v>
      </c>
      <c r="F160" s="23">
        <f t="shared" si="11"/>
        <v>100080</v>
      </c>
      <c r="G160" s="2">
        <f t="shared" si="12"/>
        <v>10008</v>
      </c>
      <c r="H160" s="2">
        <f t="shared" si="13"/>
        <v>100080</v>
      </c>
      <c r="I160" s="2">
        <f t="shared" si="14"/>
        <v>10008</v>
      </c>
    </row>
    <row r="161" spans="1:9" customFormat="1">
      <c r="A161" s="23" t="s">
        <v>104</v>
      </c>
      <c r="B161" s="23" t="s">
        <v>92</v>
      </c>
      <c r="C161" s="23">
        <v>2</v>
      </c>
      <c r="D161" s="23">
        <v>1373</v>
      </c>
      <c r="E161" s="23">
        <f t="shared" si="10"/>
        <v>2746</v>
      </c>
      <c r="F161" s="23">
        <f t="shared" si="11"/>
        <v>2746</v>
      </c>
      <c r="G161" s="2">
        <f t="shared" si="12"/>
        <v>0</v>
      </c>
      <c r="H161" s="2">
        <f t="shared" si="13"/>
        <v>2746</v>
      </c>
      <c r="I161" s="2">
        <f t="shared" si="14"/>
        <v>0</v>
      </c>
    </row>
    <row r="162" spans="1:9" customFormat="1">
      <c r="A162" s="23" t="s">
        <v>109</v>
      </c>
      <c r="B162" s="23" t="s">
        <v>91</v>
      </c>
      <c r="C162" s="23">
        <v>80</v>
      </c>
      <c r="D162" s="23">
        <v>1445</v>
      </c>
      <c r="E162" s="23">
        <f t="shared" si="10"/>
        <v>115600</v>
      </c>
      <c r="F162" s="23">
        <f t="shared" si="11"/>
        <v>115600</v>
      </c>
      <c r="G162" s="2">
        <f t="shared" si="12"/>
        <v>11560</v>
      </c>
      <c r="H162" s="2">
        <f t="shared" si="13"/>
        <v>115600</v>
      </c>
      <c r="I162" s="2">
        <f t="shared" si="14"/>
        <v>11560</v>
      </c>
    </row>
    <row r="163" spans="1:9" customFormat="1">
      <c r="A163" s="23" t="s">
        <v>110</v>
      </c>
      <c r="B163" s="23" t="s">
        <v>100</v>
      </c>
      <c r="C163" s="23">
        <v>73</v>
      </c>
      <c r="D163" s="23">
        <v>1237</v>
      </c>
      <c r="E163" s="23">
        <f t="shared" si="10"/>
        <v>90301</v>
      </c>
      <c r="F163" s="23">
        <f t="shared" si="11"/>
        <v>90301</v>
      </c>
      <c r="G163" s="2">
        <f t="shared" si="12"/>
        <v>9030.1</v>
      </c>
      <c r="H163" s="2">
        <f t="shared" si="13"/>
        <v>90301</v>
      </c>
      <c r="I163" s="2">
        <f t="shared" si="14"/>
        <v>9030.1</v>
      </c>
    </row>
    <row r="164" spans="1:9" customFormat="1">
      <c r="A164" s="23" t="s">
        <v>99</v>
      </c>
      <c r="B164" s="23" t="s">
        <v>91</v>
      </c>
      <c r="C164" s="23">
        <v>22</v>
      </c>
      <c r="D164" s="23">
        <v>1369</v>
      </c>
      <c r="E164" s="23">
        <f t="shared" si="10"/>
        <v>30118</v>
      </c>
      <c r="F164" s="23">
        <f t="shared" si="11"/>
        <v>30118</v>
      </c>
      <c r="G164" s="2">
        <f t="shared" si="12"/>
        <v>3011.8</v>
      </c>
      <c r="H164" s="2">
        <f t="shared" si="13"/>
        <v>30118</v>
      </c>
      <c r="I164" s="2">
        <f t="shared" si="14"/>
        <v>3011.8</v>
      </c>
    </row>
    <row r="165" spans="1:9" customFormat="1">
      <c r="A165" s="23" t="s">
        <v>96</v>
      </c>
      <c r="B165" s="23" t="s">
        <v>92</v>
      </c>
      <c r="C165" s="23">
        <v>52</v>
      </c>
      <c r="D165" s="23">
        <v>1366</v>
      </c>
      <c r="E165" s="23">
        <f t="shared" si="10"/>
        <v>71032</v>
      </c>
      <c r="F165" s="23">
        <f t="shared" si="11"/>
        <v>71032</v>
      </c>
      <c r="G165" s="2">
        <f t="shared" si="12"/>
        <v>7103.2000000000007</v>
      </c>
      <c r="H165" s="2">
        <f t="shared" si="13"/>
        <v>71032</v>
      </c>
      <c r="I165" s="2">
        <f t="shared" si="14"/>
        <v>7103.2000000000007</v>
      </c>
    </row>
    <row r="166" spans="1:9" customFormat="1">
      <c r="A166" s="23" t="s">
        <v>90</v>
      </c>
      <c r="B166" s="23" t="s">
        <v>105</v>
      </c>
      <c r="C166" s="23">
        <v>83</v>
      </c>
      <c r="D166" s="23">
        <v>1372</v>
      </c>
      <c r="E166" s="23">
        <f t="shared" si="10"/>
        <v>113876</v>
      </c>
      <c r="F166" s="23">
        <f t="shared" si="11"/>
        <v>113876</v>
      </c>
      <c r="G166" s="2">
        <f t="shared" si="12"/>
        <v>11387.6</v>
      </c>
      <c r="H166" s="2">
        <f t="shared" si="13"/>
        <v>113876</v>
      </c>
      <c r="I166" s="2">
        <f t="shared" si="14"/>
        <v>11387.6</v>
      </c>
    </row>
    <row r="167" spans="1:9" customFormat="1">
      <c r="A167" s="23" t="s">
        <v>96</v>
      </c>
      <c r="B167" s="23" t="s">
        <v>94</v>
      </c>
      <c r="C167" s="23">
        <v>17</v>
      </c>
      <c r="D167" s="23">
        <v>1312</v>
      </c>
      <c r="E167" s="23">
        <f t="shared" si="10"/>
        <v>22304</v>
      </c>
      <c r="F167" s="23">
        <f t="shared" si="11"/>
        <v>22304</v>
      </c>
      <c r="G167" s="2">
        <f t="shared" si="12"/>
        <v>2230.4</v>
      </c>
      <c r="H167" s="2">
        <f t="shared" si="13"/>
        <v>22304</v>
      </c>
      <c r="I167" s="2">
        <f t="shared" si="14"/>
        <v>0</v>
      </c>
    </row>
    <row r="168" spans="1:9" customFormat="1">
      <c r="A168" s="23" t="s">
        <v>90</v>
      </c>
      <c r="B168" s="23" t="s">
        <v>92</v>
      </c>
      <c r="C168" s="23">
        <v>41</v>
      </c>
      <c r="D168" s="23">
        <v>1192</v>
      </c>
      <c r="E168" s="23">
        <f t="shared" si="10"/>
        <v>48872</v>
      </c>
      <c r="F168" s="23">
        <f t="shared" si="11"/>
        <v>48872</v>
      </c>
      <c r="G168" s="2">
        <f t="shared" si="12"/>
        <v>4887.2</v>
      </c>
      <c r="H168" s="2">
        <f t="shared" si="13"/>
        <v>48872</v>
      </c>
      <c r="I168" s="2">
        <f t="shared" si="14"/>
        <v>4887.2</v>
      </c>
    </row>
    <row r="169" spans="1:9" customFormat="1">
      <c r="A169" s="23" t="s">
        <v>109</v>
      </c>
      <c r="B169" s="23" t="s">
        <v>94</v>
      </c>
      <c r="C169" s="23">
        <v>98</v>
      </c>
      <c r="D169" s="23">
        <v>1496</v>
      </c>
      <c r="E169" s="23">
        <f t="shared" si="10"/>
        <v>146608</v>
      </c>
      <c r="F169" s="23">
        <f t="shared" si="11"/>
        <v>146608</v>
      </c>
      <c r="G169" s="2">
        <f t="shared" si="12"/>
        <v>14660.800000000001</v>
      </c>
      <c r="H169" s="2">
        <f t="shared" si="13"/>
        <v>146608</v>
      </c>
      <c r="I169" s="2">
        <f t="shared" si="14"/>
        <v>14660.800000000001</v>
      </c>
    </row>
    <row r="170" spans="1:9" customFormat="1">
      <c r="A170" s="23" t="s">
        <v>110</v>
      </c>
      <c r="B170" s="23" t="s">
        <v>92</v>
      </c>
      <c r="C170" s="23">
        <v>7</v>
      </c>
      <c r="D170" s="23">
        <v>1055</v>
      </c>
      <c r="E170" s="23">
        <f t="shared" si="10"/>
        <v>7385</v>
      </c>
      <c r="F170" s="23">
        <f t="shared" si="11"/>
        <v>7385</v>
      </c>
      <c r="G170" s="2">
        <f t="shared" si="12"/>
        <v>0</v>
      </c>
      <c r="H170" s="2">
        <f t="shared" si="13"/>
        <v>7385</v>
      </c>
      <c r="I170" s="2">
        <f t="shared" si="14"/>
        <v>0</v>
      </c>
    </row>
    <row r="171" spans="1:9" customFormat="1">
      <c r="A171" s="23" t="s">
        <v>110</v>
      </c>
      <c r="B171" s="23" t="s">
        <v>97</v>
      </c>
      <c r="C171" s="23">
        <v>25</v>
      </c>
      <c r="D171" s="23">
        <v>1038</v>
      </c>
      <c r="E171" s="23">
        <f t="shared" si="10"/>
        <v>25950</v>
      </c>
      <c r="F171" s="23">
        <f t="shared" si="11"/>
        <v>25950</v>
      </c>
      <c r="G171" s="2">
        <f t="shared" si="12"/>
        <v>2595</v>
      </c>
      <c r="H171" s="2">
        <f t="shared" si="13"/>
        <v>25950</v>
      </c>
      <c r="I171" s="2">
        <f t="shared" si="14"/>
        <v>0</v>
      </c>
    </row>
    <row r="172" spans="1:9" customFormat="1">
      <c r="A172" s="23" t="s">
        <v>109</v>
      </c>
      <c r="B172" s="23" t="s">
        <v>97</v>
      </c>
      <c r="C172" s="23">
        <v>55</v>
      </c>
      <c r="D172" s="23">
        <v>1433</v>
      </c>
      <c r="E172" s="23">
        <f t="shared" si="10"/>
        <v>78815</v>
      </c>
      <c r="F172" s="23">
        <f t="shared" si="11"/>
        <v>78815</v>
      </c>
      <c r="G172" s="2">
        <f t="shared" si="12"/>
        <v>7881.5</v>
      </c>
      <c r="H172" s="2">
        <f t="shared" si="13"/>
        <v>78815</v>
      </c>
      <c r="I172" s="2">
        <f t="shared" si="14"/>
        <v>7881.5</v>
      </c>
    </row>
    <row r="173" spans="1:9" customFormat="1">
      <c r="A173" s="23" t="s">
        <v>104</v>
      </c>
      <c r="B173" s="23" t="s">
        <v>94</v>
      </c>
      <c r="C173" s="23">
        <v>92</v>
      </c>
      <c r="D173" s="23">
        <v>1212</v>
      </c>
      <c r="E173" s="23">
        <f t="shared" si="10"/>
        <v>111504</v>
      </c>
      <c r="F173" s="23">
        <f t="shared" si="11"/>
        <v>111504</v>
      </c>
      <c r="G173" s="2">
        <f t="shared" si="12"/>
        <v>11150.400000000001</v>
      </c>
      <c r="H173" s="2">
        <f t="shared" si="13"/>
        <v>111504</v>
      </c>
      <c r="I173" s="2">
        <f t="shared" si="14"/>
        <v>11150.400000000001</v>
      </c>
    </row>
    <row r="174" spans="1:9" customFormat="1">
      <c r="A174" s="23" t="s">
        <v>90</v>
      </c>
      <c r="B174" s="23" t="s">
        <v>100</v>
      </c>
      <c r="C174" s="23">
        <v>44</v>
      </c>
      <c r="D174" s="23">
        <v>1311</v>
      </c>
      <c r="E174" s="23">
        <f t="shared" si="10"/>
        <v>57684</v>
      </c>
      <c r="F174" s="23">
        <f t="shared" si="11"/>
        <v>57684</v>
      </c>
      <c r="G174" s="2">
        <f t="shared" si="12"/>
        <v>5768.4000000000005</v>
      </c>
      <c r="H174" s="2">
        <f t="shared" si="13"/>
        <v>57684</v>
      </c>
      <c r="I174" s="2">
        <f t="shared" si="14"/>
        <v>5768.4000000000005</v>
      </c>
    </row>
    <row r="175" spans="1:9" customFormat="1">
      <c r="A175" s="23" t="s">
        <v>109</v>
      </c>
      <c r="B175" s="23" t="s">
        <v>91</v>
      </c>
      <c r="C175" s="23">
        <v>11</v>
      </c>
      <c r="D175" s="23">
        <v>1362</v>
      </c>
      <c r="E175" s="23">
        <f t="shared" si="10"/>
        <v>14982</v>
      </c>
      <c r="F175" s="23">
        <f t="shared" si="11"/>
        <v>14982</v>
      </c>
      <c r="G175" s="2">
        <f t="shared" si="12"/>
        <v>0</v>
      </c>
      <c r="H175" s="2">
        <f t="shared" si="13"/>
        <v>14982</v>
      </c>
      <c r="I175" s="2">
        <f t="shared" si="14"/>
        <v>0</v>
      </c>
    </row>
    <row r="176" spans="1:9" customFormat="1">
      <c r="A176" s="23" t="s">
        <v>104</v>
      </c>
      <c r="B176" s="23" t="s">
        <v>92</v>
      </c>
      <c r="C176" s="23">
        <v>91</v>
      </c>
      <c r="D176" s="23">
        <v>1324</v>
      </c>
      <c r="E176" s="23">
        <f t="shared" si="10"/>
        <v>120484</v>
      </c>
      <c r="F176" s="23">
        <f t="shared" si="11"/>
        <v>120484</v>
      </c>
      <c r="G176" s="2">
        <f t="shared" si="12"/>
        <v>12048.400000000001</v>
      </c>
      <c r="H176" s="2">
        <f t="shared" si="13"/>
        <v>120484</v>
      </c>
      <c r="I176" s="2">
        <f t="shared" si="14"/>
        <v>12048.400000000001</v>
      </c>
    </row>
    <row r="177" spans="1:9" customFormat="1">
      <c r="A177" s="23" t="s">
        <v>104</v>
      </c>
      <c r="B177" s="23" t="s">
        <v>105</v>
      </c>
      <c r="C177" s="23">
        <v>24</v>
      </c>
      <c r="D177" s="23">
        <v>1328</v>
      </c>
      <c r="E177" s="23">
        <f t="shared" si="10"/>
        <v>31872</v>
      </c>
      <c r="F177" s="23">
        <f t="shared" si="11"/>
        <v>31872</v>
      </c>
      <c r="G177" s="2">
        <f t="shared" si="12"/>
        <v>3187.2000000000003</v>
      </c>
      <c r="H177" s="2">
        <f t="shared" si="13"/>
        <v>31872</v>
      </c>
      <c r="I177" s="2">
        <f t="shared" si="14"/>
        <v>3187.2000000000003</v>
      </c>
    </row>
    <row r="178" spans="1:9" customFormat="1">
      <c r="A178" s="23" t="s">
        <v>90</v>
      </c>
      <c r="B178" s="23" t="s">
        <v>92</v>
      </c>
      <c r="C178" s="23">
        <v>4</v>
      </c>
      <c r="D178" s="23">
        <v>1425</v>
      </c>
      <c r="E178" s="23">
        <f t="shared" si="10"/>
        <v>5700</v>
      </c>
      <c r="F178" s="23">
        <f t="shared" si="11"/>
        <v>5700</v>
      </c>
      <c r="G178" s="2">
        <f t="shared" si="12"/>
        <v>0</v>
      </c>
      <c r="H178" s="2">
        <f t="shared" si="13"/>
        <v>5700</v>
      </c>
      <c r="I178" s="2">
        <f t="shared" si="14"/>
        <v>0</v>
      </c>
    </row>
    <row r="179" spans="1:9" customFormat="1">
      <c r="A179" s="23" t="s">
        <v>104</v>
      </c>
      <c r="B179" s="23" t="s">
        <v>105</v>
      </c>
      <c r="C179" s="23">
        <v>81</v>
      </c>
      <c r="D179" s="23">
        <v>1422</v>
      </c>
      <c r="E179" s="23">
        <f t="shared" si="10"/>
        <v>115182</v>
      </c>
      <c r="F179" s="23">
        <f t="shared" si="11"/>
        <v>115182</v>
      </c>
      <c r="G179" s="2">
        <f t="shared" si="12"/>
        <v>11518.2</v>
      </c>
      <c r="H179" s="2">
        <f t="shared" si="13"/>
        <v>115182</v>
      </c>
      <c r="I179" s="2">
        <f t="shared" si="14"/>
        <v>11518.2</v>
      </c>
    </row>
    <row r="180" spans="1:9" customFormat="1">
      <c r="A180" s="23" t="s">
        <v>104</v>
      </c>
      <c r="B180" s="23" t="s">
        <v>94</v>
      </c>
      <c r="C180" s="23">
        <v>15</v>
      </c>
      <c r="D180" s="23">
        <v>1022</v>
      </c>
      <c r="E180" s="23">
        <f t="shared" si="10"/>
        <v>15330</v>
      </c>
      <c r="F180" s="23">
        <f t="shared" si="11"/>
        <v>15330</v>
      </c>
      <c r="G180" s="2">
        <f t="shared" si="12"/>
        <v>0</v>
      </c>
      <c r="H180" s="2">
        <f t="shared" si="13"/>
        <v>15330</v>
      </c>
      <c r="I180" s="2">
        <f t="shared" si="14"/>
        <v>0</v>
      </c>
    </row>
    <row r="181" spans="1:9" customFormat="1">
      <c r="A181" s="23" t="s">
        <v>110</v>
      </c>
      <c r="B181" s="23" t="s">
        <v>94</v>
      </c>
      <c r="C181" s="23">
        <v>12</v>
      </c>
      <c r="D181" s="23">
        <v>1376</v>
      </c>
      <c r="E181" s="23">
        <f t="shared" si="10"/>
        <v>16512</v>
      </c>
      <c r="F181" s="23">
        <f t="shared" si="11"/>
        <v>16512</v>
      </c>
      <c r="G181" s="2">
        <f t="shared" si="12"/>
        <v>0</v>
      </c>
      <c r="H181" s="2">
        <f t="shared" si="13"/>
        <v>16512</v>
      </c>
      <c r="I181" s="2">
        <f t="shared" si="14"/>
        <v>0</v>
      </c>
    </row>
    <row r="182" spans="1:9" customFormat="1">
      <c r="A182" s="23" t="s">
        <v>96</v>
      </c>
      <c r="B182" s="23" t="s">
        <v>91</v>
      </c>
      <c r="C182" s="23">
        <v>25</v>
      </c>
      <c r="D182" s="23">
        <v>1110</v>
      </c>
      <c r="E182" s="23">
        <f t="shared" si="10"/>
        <v>27750</v>
      </c>
      <c r="F182" s="23">
        <f t="shared" si="11"/>
        <v>27750</v>
      </c>
      <c r="G182" s="2">
        <f t="shared" si="12"/>
        <v>2775</v>
      </c>
      <c r="H182" s="2">
        <f t="shared" si="13"/>
        <v>27750</v>
      </c>
      <c r="I182" s="2">
        <f t="shared" si="14"/>
        <v>0</v>
      </c>
    </row>
    <row r="183" spans="1:9" customFormat="1">
      <c r="A183" s="23" t="s">
        <v>99</v>
      </c>
      <c r="B183" s="23" t="s">
        <v>97</v>
      </c>
      <c r="C183" s="23">
        <v>62</v>
      </c>
      <c r="D183" s="23">
        <v>1200</v>
      </c>
      <c r="E183" s="23">
        <f t="shared" si="10"/>
        <v>74400</v>
      </c>
      <c r="F183" s="23">
        <f t="shared" si="11"/>
        <v>74400</v>
      </c>
      <c r="G183" s="2">
        <f t="shared" si="12"/>
        <v>7440</v>
      </c>
      <c r="H183" s="2">
        <f t="shared" si="13"/>
        <v>74400</v>
      </c>
      <c r="I183" s="2">
        <f t="shared" si="14"/>
        <v>7440</v>
      </c>
    </row>
    <row r="184" spans="1:9" customFormat="1">
      <c r="A184" s="23" t="s">
        <v>99</v>
      </c>
      <c r="B184" s="23" t="s">
        <v>105</v>
      </c>
      <c r="C184" s="23">
        <v>2</v>
      </c>
      <c r="D184" s="23">
        <v>1431</v>
      </c>
      <c r="E184" s="23">
        <f t="shared" si="10"/>
        <v>2862</v>
      </c>
      <c r="F184" s="23">
        <f t="shared" si="11"/>
        <v>2862</v>
      </c>
      <c r="G184" s="2">
        <f t="shared" si="12"/>
        <v>0</v>
      </c>
      <c r="H184" s="2">
        <f t="shared" si="13"/>
        <v>2862</v>
      </c>
      <c r="I184" s="2">
        <f t="shared" si="14"/>
        <v>0</v>
      </c>
    </row>
    <row r="185" spans="1:9" customFormat="1">
      <c r="A185" s="23" t="s">
        <v>109</v>
      </c>
      <c r="B185" s="23" t="s">
        <v>91</v>
      </c>
      <c r="C185" s="23">
        <v>96</v>
      </c>
      <c r="D185" s="23">
        <v>1032</v>
      </c>
      <c r="E185" s="23">
        <f t="shared" si="10"/>
        <v>99072</v>
      </c>
      <c r="F185" s="23">
        <f t="shared" si="11"/>
        <v>99072</v>
      </c>
      <c r="G185" s="2">
        <f t="shared" si="12"/>
        <v>9907.2000000000007</v>
      </c>
      <c r="H185" s="2">
        <f t="shared" si="13"/>
        <v>99072</v>
      </c>
      <c r="I185" s="2">
        <f t="shared" si="14"/>
        <v>9907.2000000000007</v>
      </c>
    </row>
    <row r="186" spans="1:9" customFormat="1">
      <c r="A186" s="23" t="s">
        <v>96</v>
      </c>
      <c r="B186" s="23" t="s">
        <v>92</v>
      </c>
      <c r="C186" s="23">
        <v>39</v>
      </c>
      <c r="D186" s="23">
        <v>1397</v>
      </c>
      <c r="E186" s="23">
        <f t="shared" si="10"/>
        <v>54483</v>
      </c>
      <c r="F186" s="23">
        <f t="shared" si="11"/>
        <v>54483</v>
      </c>
      <c r="G186" s="2">
        <f t="shared" si="12"/>
        <v>5448.3</v>
      </c>
      <c r="H186" s="2">
        <f t="shared" si="13"/>
        <v>54483</v>
      </c>
      <c r="I186" s="2">
        <f t="shared" si="14"/>
        <v>5448.3</v>
      </c>
    </row>
    <row r="187" spans="1:9" customFormat="1">
      <c r="A187" s="23" t="s">
        <v>110</v>
      </c>
      <c r="B187" s="23" t="s">
        <v>97</v>
      </c>
      <c r="C187" s="23">
        <v>99</v>
      </c>
      <c r="D187" s="23">
        <v>1381</v>
      </c>
      <c r="E187" s="23">
        <f t="shared" si="10"/>
        <v>136719</v>
      </c>
      <c r="F187" s="23">
        <f t="shared" si="11"/>
        <v>136719</v>
      </c>
      <c r="G187" s="2">
        <f t="shared" si="12"/>
        <v>13671.900000000001</v>
      </c>
      <c r="H187" s="2">
        <f t="shared" si="13"/>
        <v>136719</v>
      </c>
      <c r="I187" s="2">
        <f t="shared" si="14"/>
        <v>13671.900000000001</v>
      </c>
    </row>
    <row r="188" spans="1:9" customFormat="1">
      <c r="A188" s="23" t="s">
        <v>99</v>
      </c>
      <c r="B188" s="23" t="s">
        <v>100</v>
      </c>
      <c r="C188" s="23">
        <v>81</v>
      </c>
      <c r="D188" s="23">
        <v>1024</v>
      </c>
      <c r="E188" s="23">
        <f t="shared" si="10"/>
        <v>82944</v>
      </c>
      <c r="F188" s="23">
        <f t="shared" si="11"/>
        <v>82944</v>
      </c>
      <c r="G188" s="2">
        <f t="shared" si="12"/>
        <v>8294.4</v>
      </c>
      <c r="H188" s="2">
        <f t="shared" si="13"/>
        <v>82944</v>
      </c>
      <c r="I188" s="2">
        <f t="shared" si="14"/>
        <v>8294.4</v>
      </c>
    </row>
    <row r="189" spans="1:9" customFormat="1">
      <c r="A189" s="23" t="s">
        <v>90</v>
      </c>
      <c r="B189" s="23" t="s">
        <v>94</v>
      </c>
      <c r="C189" s="23">
        <v>57</v>
      </c>
      <c r="D189" s="23">
        <v>1200</v>
      </c>
      <c r="E189" s="23">
        <f t="shared" si="10"/>
        <v>68400</v>
      </c>
      <c r="F189" s="23">
        <f t="shared" si="11"/>
        <v>68400</v>
      </c>
      <c r="G189" s="2">
        <f t="shared" si="12"/>
        <v>6840</v>
      </c>
      <c r="H189" s="2">
        <f t="shared" si="13"/>
        <v>68400</v>
      </c>
      <c r="I189" s="2">
        <f t="shared" si="14"/>
        <v>6840</v>
      </c>
    </row>
    <row r="190" spans="1:9" customFormat="1">
      <c r="A190" s="23" t="s">
        <v>109</v>
      </c>
      <c r="B190" s="23" t="s">
        <v>107</v>
      </c>
      <c r="C190" s="23">
        <v>87</v>
      </c>
      <c r="D190" s="23">
        <v>1042</v>
      </c>
      <c r="E190" s="23">
        <f t="shared" si="10"/>
        <v>90654</v>
      </c>
      <c r="F190" s="23">
        <f t="shared" si="11"/>
        <v>90654</v>
      </c>
      <c r="G190" s="2">
        <f t="shared" si="12"/>
        <v>9065.4</v>
      </c>
      <c r="H190" s="2">
        <f t="shared" si="13"/>
        <v>90654</v>
      </c>
      <c r="I190" s="2">
        <f t="shared" si="14"/>
        <v>9065.4</v>
      </c>
    </row>
    <row r="191" spans="1:9" customFormat="1">
      <c r="A191" s="23" t="s">
        <v>109</v>
      </c>
      <c r="B191" s="23" t="s">
        <v>97</v>
      </c>
      <c r="C191" s="23">
        <v>81</v>
      </c>
      <c r="D191" s="23">
        <v>1183</v>
      </c>
      <c r="E191" s="23">
        <f t="shared" si="10"/>
        <v>95823</v>
      </c>
      <c r="F191" s="23">
        <f t="shared" si="11"/>
        <v>95823</v>
      </c>
      <c r="G191" s="2">
        <f t="shared" si="12"/>
        <v>9582.3000000000011</v>
      </c>
      <c r="H191" s="2">
        <f t="shared" si="13"/>
        <v>95823</v>
      </c>
      <c r="I191" s="2">
        <f t="shared" si="14"/>
        <v>9582.3000000000011</v>
      </c>
    </row>
    <row r="192" spans="1:9" customFormat="1">
      <c r="A192" s="23" t="s">
        <v>110</v>
      </c>
      <c r="B192" s="23" t="s">
        <v>107</v>
      </c>
      <c r="C192" s="23">
        <v>59</v>
      </c>
      <c r="D192" s="23">
        <v>1180</v>
      </c>
      <c r="E192" s="23">
        <f t="shared" si="10"/>
        <v>69620</v>
      </c>
      <c r="F192" s="23">
        <f t="shared" si="11"/>
        <v>69620</v>
      </c>
      <c r="G192" s="2">
        <f t="shared" si="12"/>
        <v>6962</v>
      </c>
      <c r="H192" s="2">
        <f t="shared" si="13"/>
        <v>69620</v>
      </c>
      <c r="I192" s="2">
        <f t="shared" si="14"/>
        <v>6962</v>
      </c>
    </row>
    <row r="193" spans="1:9" customFormat="1">
      <c r="A193" s="23" t="s">
        <v>90</v>
      </c>
      <c r="B193" s="23" t="s">
        <v>92</v>
      </c>
      <c r="C193" s="23">
        <v>8</v>
      </c>
      <c r="D193" s="23">
        <v>1365</v>
      </c>
      <c r="E193" s="23">
        <f t="shared" si="10"/>
        <v>10920</v>
      </c>
      <c r="F193" s="23">
        <f t="shared" si="11"/>
        <v>10920</v>
      </c>
      <c r="G193" s="2">
        <f t="shared" si="12"/>
        <v>0</v>
      </c>
      <c r="H193" s="2">
        <f t="shared" si="13"/>
        <v>10920</v>
      </c>
      <c r="I193" s="2">
        <f t="shared" si="14"/>
        <v>0</v>
      </c>
    </row>
    <row r="194" spans="1:9" customFormat="1">
      <c r="A194" s="23" t="s">
        <v>90</v>
      </c>
      <c r="B194" s="23" t="s">
        <v>107</v>
      </c>
      <c r="C194" s="23">
        <v>23</v>
      </c>
      <c r="D194" s="23">
        <v>1035</v>
      </c>
      <c r="E194" s="23">
        <f t="shared" si="10"/>
        <v>23805</v>
      </c>
      <c r="F194" s="23">
        <f t="shared" si="11"/>
        <v>23805</v>
      </c>
      <c r="G194" s="2">
        <f t="shared" si="12"/>
        <v>2380.5</v>
      </c>
      <c r="H194" s="2">
        <f t="shared" si="13"/>
        <v>23805</v>
      </c>
      <c r="I194" s="2">
        <f t="shared" si="14"/>
        <v>0</v>
      </c>
    </row>
    <row r="195" spans="1:9" customFormat="1">
      <c r="A195" s="23" t="s">
        <v>109</v>
      </c>
      <c r="B195" s="23" t="s">
        <v>100</v>
      </c>
      <c r="C195" s="23">
        <v>88</v>
      </c>
      <c r="D195" s="23">
        <v>1021</v>
      </c>
      <c r="E195" s="23">
        <f t="shared" ref="E195:E258" si="15">F195</f>
        <v>89848</v>
      </c>
      <c r="F195" s="23">
        <f t="shared" ref="F195:F258" si="16">C195*D195</f>
        <v>89848</v>
      </c>
      <c r="G195" s="2">
        <f t="shared" ref="G195:G258" si="17">IF(F195&gt;=20000,F195*10%,0)</f>
        <v>8984.8000000000011</v>
      </c>
      <c r="H195" s="2">
        <f t="shared" ref="H195:H258" si="18">F195</f>
        <v>89848</v>
      </c>
      <c r="I195" s="2">
        <f t="shared" ref="I195:I258" si="19">IF(F195&gt;30000,F195*0.1,0)</f>
        <v>8984.8000000000011</v>
      </c>
    </row>
    <row r="196" spans="1:9" customFormat="1">
      <c r="A196" s="23" t="s">
        <v>90</v>
      </c>
      <c r="B196" s="23" t="s">
        <v>100</v>
      </c>
      <c r="C196" s="23">
        <v>57</v>
      </c>
      <c r="D196" s="23">
        <v>1053</v>
      </c>
      <c r="E196" s="23">
        <f t="shared" si="15"/>
        <v>60021</v>
      </c>
      <c r="F196" s="23">
        <f t="shared" si="16"/>
        <v>60021</v>
      </c>
      <c r="G196" s="2">
        <f t="shared" si="17"/>
        <v>6002.1</v>
      </c>
      <c r="H196" s="2">
        <f t="shared" si="18"/>
        <v>60021</v>
      </c>
      <c r="I196" s="2">
        <f t="shared" si="19"/>
        <v>6002.1</v>
      </c>
    </row>
    <row r="197" spans="1:9" customFormat="1">
      <c r="A197" s="23" t="s">
        <v>90</v>
      </c>
      <c r="B197" s="23" t="s">
        <v>94</v>
      </c>
      <c r="C197" s="23">
        <v>6</v>
      </c>
      <c r="D197" s="23">
        <v>1254</v>
      </c>
      <c r="E197" s="23">
        <f t="shared" si="15"/>
        <v>7524</v>
      </c>
      <c r="F197" s="23">
        <f t="shared" si="16"/>
        <v>7524</v>
      </c>
      <c r="G197" s="2">
        <f t="shared" si="17"/>
        <v>0</v>
      </c>
      <c r="H197" s="2">
        <f t="shared" si="18"/>
        <v>7524</v>
      </c>
      <c r="I197" s="2">
        <f t="shared" si="19"/>
        <v>0</v>
      </c>
    </row>
    <row r="198" spans="1:9" customFormat="1">
      <c r="A198" s="23" t="s">
        <v>109</v>
      </c>
      <c r="B198" s="23" t="s">
        <v>100</v>
      </c>
      <c r="C198" s="23">
        <v>80</v>
      </c>
      <c r="D198" s="23">
        <v>1459</v>
      </c>
      <c r="E198" s="23">
        <f t="shared" si="15"/>
        <v>116720</v>
      </c>
      <c r="F198" s="23">
        <f t="shared" si="16"/>
        <v>116720</v>
      </c>
      <c r="G198" s="2">
        <f t="shared" si="17"/>
        <v>11672</v>
      </c>
      <c r="H198" s="2">
        <f t="shared" si="18"/>
        <v>116720</v>
      </c>
      <c r="I198" s="2">
        <f t="shared" si="19"/>
        <v>11672</v>
      </c>
    </row>
    <row r="199" spans="1:9" customFormat="1">
      <c r="A199" s="23" t="s">
        <v>109</v>
      </c>
      <c r="B199" s="23" t="s">
        <v>92</v>
      </c>
      <c r="C199" s="23">
        <v>74</v>
      </c>
      <c r="D199" s="23">
        <v>1459</v>
      </c>
      <c r="E199" s="23">
        <f t="shared" si="15"/>
        <v>107966</v>
      </c>
      <c r="F199" s="23">
        <f t="shared" si="16"/>
        <v>107966</v>
      </c>
      <c r="G199" s="2">
        <f t="shared" si="17"/>
        <v>10796.6</v>
      </c>
      <c r="H199" s="2">
        <f t="shared" si="18"/>
        <v>107966</v>
      </c>
      <c r="I199" s="2">
        <f t="shared" si="19"/>
        <v>10796.6</v>
      </c>
    </row>
    <row r="200" spans="1:9" customFormat="1">
      <c r="A200" s="23" t="s">
        <v>110</v>
      </c>
      <c r="B200" s="23" t="s">
        <v>91</v>
      </c>
      <c r="C200" s="23">
        <v>35</v>
      </c>
      <c r="D200" s="23">
        <v>1142</v>
      </c>
      <c r="E200" s="23">
        <f t="shared" si="15"/>
        <v>39970</v>
      </c>
      <c r="F200" s="23">
        <f t="shared" si="16"/>
        <v>39970</v>
      </c>
      <c r="G200" s="2">
        <f t="shared" si="17"/>
        <v>3997</v>
      </c>
      <c r="H200" s="2">
        <f t="shared" si="18"/>
        <v>39970</v>
      </c>
      <c r="I200" s="2">
        <f t="shared" si="19"/>
        <v>3997</v>
      </c>
    </row>
    <row r="201" spans="1:9" customFormat="1">
      <c r="A201" s="23" t="s">
        <v>96</v>
      </c>
      <c r="B201" s="23" t="s">
        <v>100</v>
      </c>
      <c r="C201" s="23">
        <v>26</v>
      </c>
      <c r="D201" s="23">
        <v>1500</v>
      </c>
      <c r="E201" s="23">
        <f t="shared" si="15"/>
        <v>39000</v>
      </c>
      <c r="F201" s="23">
        <f t="shared" si="16"/>
        <v>39000</v>
      </c>
      <c r="G201" s="2">
        <f t="shared" si="17"/>
        <v>3900</v>
      </c>
      <c r="H201" s="2">
        <f t="shared" si="18"/>
        <v>39000</v>
      </c>
      <c r="I201" s="2">
        <f t="shared" si="19"/>
        <v>3900</v>
      </c>
    </row>
    <row r="202" spans="1:9" customFormat="1">
      <c r="A202" s="23" t="s">
        <v>99</v>
      </c>
      <c r="B202" s="23" t="s">
        <v>91</v>
      </c>
      <c r="C202" s="23">
        <v>12</v>
      </c>
      <c r="D202" s="23">
        <v>1266</v>
      </c>
      <c r="E202" s="23">
        <f t="shared" si="15"/>
        <v>15192</v>
      </c>
      <c r="F202" s="23">
        <f t="shared" si="16"/>
        <v>15192</v>
      </c>
      <c r="G202" s="2">
        <f t="shared" si="17"/>
        <v>0</v>
      </c>
      <c r="H202" s="2">
        <f t="shared" si="18"/>
        <v>15192</v>
      </c>
      <c r="I202" s="2">
        <f t="shared" si="19"/>
        <v>0</v>
      </c>
    </row>
    <row r="203" spans="1:9" customFormat="1">
      <c r="A203" s="23" t="s">
        <v>99</v>
      </c>
      <c r="B203" s="23" t="s">
        <v>94</v>
      </c>
      <c r="C203" s="23">
        <v>5</v>
      </c>
      <c r="D203" s="23">
        <v>1043</v>
      </c>
      <c r="E203" s="23">
        <f t="shared" si="15"/>
        <v>5215</v>
      </c>
      <c r="F203" s="23">
        <f t="shared" si="16"/>
        <v>5215</v>
      </c>
      <c r="G203" s="2">
        <f t="shared" si="17"/>
        <v>0</v>
      </c>
      <c r="H203" s="2">
        <f t="shared" si="18"/>
        <v>5215</v>
      </c>
      <c r="I203" s="2">
        <f t="shared" si="19"/>
        <v>0</v>
      </c>
    </row>
    <row r="204" spans="1:9" customFormat="1">
      <c r="A204" s="23" t="s">
        <v>104</v>
      </c>
      <c r="B204" s="23" t="s">
        <v>92</v>
      </c>
      <c r="C204" s="23">
        <v>19</v>
      </c>
      <c r="D204" s="23">
        <v>1001</v>
      </c>
      <c r="E204" s="23">
        <f t="shared" si="15"/>
        <v>19019</v>
      </c>
      <c r="F204" s="23">
        <f t="shared" si="16"/>
        <v>19019</v>
      </c>
      <c r="G204" s="2">
        <f t="shared" si="17"/>
        <v>0</v>
      </c>
      <c r="H204" s="2">
        <f t="shared" si="18"/>
        <v>19019</v>
      </c>
      <c r="I204" s="2">
        <f t="shared" si="19"/>
        <v>0</v>
      </c>
    </row>
    <row r="205" spans="1:9" customFormat="1">
      <c r="A205" s="23" t="s">
        <v>110</v>
      </c>
      <c r="B205" s="23" t="s">
        <v>107</v>
      </c>
      <c r="C205" s="23">
        <v>100</v>
      </c>
      <c r="D205" s="23">
        <v>1181</v>
      </c>
      <c r="E205" s="23">
        <f t="shared" si="15"/>
        <v>118100</v>
      </c>
      <c r="F205" s="23">
        <f t="shared" si="16"/>
        <v>118100</v>
      </c>
      <c r="G205" s="2">
        <f t="shared" si="17"/>
        <v>11810</v>
      </c>
      <c r="H205" s="2">
        <f t="shared" si="18"/>
        <v>118100</v>
      </c>
      <c r="I205" s="2">
        <f t="shared" si="19"/>
        <v>11810</v>
      </c>
    </row>
    <row r="206" spans="1:9" customFormat="1">
      <c r="A206" s="23" t="s">
        <v>90</v>
      </c>
      <c r="B206" s="23" t="s">
        <v>97</v>
      </c>
      <c r="C206" s="23">
        <v>74</v>
      </c>
      <c r="D206" s="23">
        <v>1109</v>
      </c>
      <c r="E206" s="23">
        <f t="shared" si="15"/>
        <v>82066</v>
      </c>
      <c r="F206" s="23">
        <f t="shared" si="16"/>
        <v>82066</v>
      </c>
      <c r="G206" s="2">
        <f t="shared" si="17"/>
        <v>8206.6</v>
      </c>
      <c r="H206" s="2">
        <f t="shared" si="18"/>
        <v>82066</v>
      </c>
      <c r="I206" s="2">
        <f t="shared" si="19"/>
        <v>8206.6</v>
      </c>
    </row>
    <row r="207" spans="1:9" customFormat="1">
      <c r="A207" s="23" t="s">
        <v>99</v>
      </c>
      <c r="B207" s="23" t="s">
        <v>100</v>
      </c>
      <c r="C207" s="23">
        <v>39</v>
      </c>
      <c r="D207" s="23">
        <v>1178</v>
      </c>
      <c r="E207" s="23">
        <f t="shared" si="15"/>
        <v>45942</v>
      </c>
      <c r="F207" s="23">
        <f t="shared" si="16"/>
        <v>45942</v>
      </c>
      <c r="G207" s="2">
        <f t="shared" si="17"/>
        <v>4594.2</v>
      </c>
      <c r="H207" s="2">
        <f t="shared" si="18"/>
        <v>45942</v>
      </c>
      <c r="I207" s="2">
        <f t="shared" si="19"/>
        <v>4594.2</v>
      </c>
    </row>
    <row r="208" spans="1:9" customFormat="1">
      <c r="A208" s="23" t="s">
        <v>109</v>
      </c>
      <c r="B208" s="23" t="s">
        <v>100</v>
      </c>
      <c r="C208" s="23">
        <v>9</v>
      </c>
      <c r="D208" s="23">
        <v>1117</v>
      </c>
      <c r="E208" s="23">
        <f t="shared" si="15"/>
        <v>10053</v>
      </c>
      <c r="F208" s="23">
        <f t="shared" si="16"/>
        <v>10053</v>
      </c>
      <c r="G208" s="2">
        <f t="shared" si="17"/>
        <v>0</v>
      </c>
      <c r="H208" s="2">
        <f t="shared" si="18"/>
        <v>10053</v>
      </c>
      <c r="I208" s="2">
        <f t="shared" si="19"/>
        <v>0</v>
      </c>
    </row>
    <row r="209" spans="1:9" customFormat="1">
      <c r="A209" s="23" t="s">
        <v>96</v>
      </c>
      <c r="B209" s="23" t="s">
        <v>92</v>
      </c>
      <c r="C209" s="23">
        <v>5</v>
      </c>
      <c r="D209" s="23">
        <v>1389</v>
      </c>
      <c r="E209" s="23">
        <f t="shared" si="15"/>
        <v>6945</v>
      </c>
      <c r="F209" s="23">
        <f t="shared" si="16"/>
        <v>6945</v>
      </c>
      <c r="G209" s="2">
        <f t="shared" si="17"/>
        <v>0</v>
      </c>
      <c r="H209" s="2">
        <f t="shared" si="18"/>
        <v>6945</v>
      </c>
      <c r="I209" s="2">
        <f t="shared" si="19"/>
        <v>0</v>
      </c>
    </row>
    <row r="210" spans="1:9" customFormat="1">
      <c r="A210" s="23" t="s">
        <v>110</v>
      </c>
      <c r="B210" s="23" t="s">
        <v>107</v>
      </c>
      <c r="C210" s="23">
        <v>35</v>
      </c>
      <c r="D210" s="23">
        <v>1031</v>
      </c>
      <c r="E210" s="23">
        <f t="shared" si="15"/>
        <v>36085</v>
      </c>
      <c r="F210" s="23">
        <f t="shared" si="16"/>
        <v>36085</v>
      </c>
      <c r="G210" s="2">
        <f t="shared" si="17"/>
        <v>3608.5</v>
      </c>
      <c r="H210" s="2">
        <f t="shared" si="18"/>
        <v>36085</v>
      </c>
      <c r="I210" s="2">
        <f t="shared" si="19"/>
        <v>3608.5</v>
      </c>
    </row>
    <row r="211" spans="1:9" customFormat="1">
      <c r="A211" s="23" t="s">
        <v>96</v>
      </c>
      <c r="B211" s="23" t="s">
        <v>91</v>
      </c>
      <c r="C211" s="23">
        <v>89</v>
      </c>
      <c r="D211" s="23">
        <v>1064</v>
      </c>
      <c r="E211" s="23">
        <f t="shared" si="15"/>
        <v>94696</v>
      </c>
      <c r="F211" s="23">
        <f t="shared" si="16"/>
        <v>94696</v>
      </c>
      <c r="G211" s="2">
        <f t="shared" si="17"/>
        <v>9469.6</v>
      </c>
      <c r="H211" s="2">
        <f t="shared" si="18"/>
        <v>94696</v>
      </c>
      <c r="I211" s="2">
        <f t="shared" si="19"/>
        <v>9469.6</v>
      </c>
    </row>
    <row r="212" spans="1:9" customFormat="1">
      <c r="A212" s="23" t="s">
        <v>96</v>
      </c>
      <c r="B212" s="23" t="s">
        <v>94</v>
      </c>
      <c r="C212" s="23">
        <v>79</v>
      </c>
      <c r="D212" s="23">
        <v>1354</v>
      </c>
      <c r="E212" s="23">
        <f t="shared" si="15"/>
        <v>106966</v>
      </c>
      <c r="F212" s="23">
        <f t="shared" si="16"/>
        <v>106966</v>
      </c>
      <c r="G212" s="2">
        <f t="shared" si="17"/>
        <v>10696.6</v>
      </c>
      <c r="H212" s="2">
        <f t="shared" si="18"/>
        <v>106966</v>
      </c>
      <c r="I212" s="2">
        <f t="shared" si="19"/>
        <v>10696.6</v>
      </c>
    </row>
    <row r="213" spans="1:9" customFormat="1">
      <c r="A213" s="23" t="s">
        <v>110</v>
      </c>
      <c r="B213" s="23" t="s">
        <v>94</v>
      </c>
      <c r="C213" s="23">
        <v>58</v>
      </c>
      <c r="D213" s="23">
        <v>1474</v>
      </c>
      <c r="E213" s="23">
        <f t="shared" si="15"/>
        <v>85492</v>
      </c>
      <c r="F213" s="23">
        <f t="shared" si="16"/>
        <v>85492</v>
      </c>
      <c r="G213" s="2">
        <f t="shared" si="17"/>
        <v>8549.2000000000007</v>
      </c>
      <c r="H213" s="2">
        <f t="shared" si="18"/>
        <v>85492</v>
      </c>
      <c r="I213" s="2">
        <f t="shared" si="19"/>
        <v>8549.2000000000007</v>
      </c>
    </row>
    <row r="214" spans="1:9" customFormat="1">
      <c r="A214" s="23" t="s">
        <v>104</v>
      </c>
      <c r="B214" s="23" t="s">
        <v>107</v>
      </c>
      <c r="C214" s="23">
        <v>91</v>
      </c>
      <c r="D214" s="23">
        <v>1297</v>
      </c>
      <c r="E214" s="23">
        <f t="shared" si="15"/>
        <v>118027</v>
      </c>
      <c r="F214" s="23">
        <f t="shared" si="16"/>
        <v>118027</v>
      </c>
      <c r="G214" s="2">
        <f t="shared" si="17"/>
        <v>11802.7</v>
      </c>
      <c r="H214" s="2">
        <f t="shared" si="18"/>
        <v>118027</v>
      </c>
      <c r="I214" s="2">
        <f t="shared" si="19"/>
        <v>11802.7</v>
      </c>
    </row>
    <row r="215" spans="1:9" customFormat="1">
      <c r="A215" s="23" t="s">
        <v>99</v>
      </c>
      <c r="B215" s="23" t="s">
        <v>100</v>
      </c>
      <c r="C215" s="23">
        <v>23</v>
      </c>
      <c r="D215" s="23">
        <v>1309</v>
      </c>
      <c r="E215" s="23">
        <f t="shared" si="15"/>
        <v>30107</v>
      </c>
      <c r="F215" s="23">
        <f t="shared" si="16"/>
        <v>30107</v>
      </c>
      <c r="G215" s="2">
        <f t="shared" si="17"/>
        <v>3010.7000000000003</v>
      </c>
      <c r="H215" s="2">
        <f t="shared" si="18"/>
        <v>30107</v>
      </c>
      <c r="I215" s="2">
        <f t="shared" si="19"/>
        <v>3010.7000000000003</v>
      </c>
    </row>
    <row r="216" spans="1:9" customFormat="1">
      <c r="A216" s="23" t="s">
        <v>110</v>
      </c>
      <c r="B216" s="23" t="s">
        <v>100</v>
      </c>
      <c r="C216" s="23">
        <v>59</v>
      </c>
      <c r="D216" s="23">
        <v>1165</v>
      </c>
      <c r="E216" s="23">
        <f t="shared" si="15"/>
        <v>68735</v>
      </c>
      <c r="F216" s="23">
        <f t="shared" si="16"/>
        <v>68735</v>
      </c>
      <c r="G216" s="2">
        <f t="shared" si="17"/>
        <v>6873.5</v>
      </c>
      <c r="H216" s="2">
        <f t="shared" si="18"/>
        <v>68735</v>
      </c>
      <c r="I216" s="2">
        <f t="shared" si="19"/>
        <v>6873.5</v>
      </c>
    </row>
    <row r="217" spans="1:9" customFormat="1">
      <c r="A217" s="23" t="s">
        <v>109</v>
      </c>
      <c r="B217" s="23" t="s">
        <v>100</v>
      </c>
      <c r="C217" s="23">
        <v>40</v>
      </c>
      <c r="D217" s="23">
        <v>1302</v>
      </c>
      <c r="E217" s="23">
        <f t="shared" si="15"/>
        <v>52080</v>
      </c>
      <c r="F217" s="23">
        <f t="shared" si="16"/>
        <v>52080</v>
      </c>
      <c r="G217" s="2">
        <f t="shared" si="17"/>
        <v>5208</v>
      </c>
      <c r="H217" s="2">
        <f t="shared" si="18"/>
        <v>52080</v>
      </c>
      <c r="I217" s="2">
        <f t="shared" si="19"/>
        <v>5208</v>
      </c>
    </row>
    <row r="218" spans="1:9" customFormat="1">
      <c r="A218" s="23" t="s">
        <v>109</v>
      </c>
      <c r="B218" s="23" t="s">
        <v>91</v>
      </c>
      <c r="C218" s="23">
        <v>58</v>
      </c>
      <c r="D218" s="23">
        <v>1080</v>
      </c>
      <c r="E218" s="23">
        <f t="shared" si="15"/>
        <v>62640</v>
      </c>
      <c r="F218" s="23">
        <f t="shared" si="16"/>
        <v>62640</v>
      </c>
      <c r="G218" s="2">
        <f t="shared" si="17"/>
        <v>6264</v>
      </c>
      <c r="H218" s="2">
        <f t="shared" si="18"/>
        <v>62640</v>
      </c>
      <c r="I218" s="2">
        <f t="shared" si="19"/>
        <v>6264</v>
      </c>
    </row>
    <row r="219" spans="1:9" customFormat="1">
      <c r="A219" s="23" t="s">
        <v>109</v>
      </c>
      <c r="B219" s="23" t="s">
        <v>91</v>
      </c>
      <c r="C219" s="23">
        <v>54</v>
      </c>
      <c r="D219" s="23">
        <v>1204</v>
      </c>
      <c r="E219" s="23">
        <f t="shared" si="15"/>
        <v>65016</v>
      </c>
      <c r="F219" s="23">
        <f t="shared" si="16"/>
        <v>65016</v>
      </c>
      <c r="G219" s="2">
        <f t="shared" si="17"/>
        <v>6501.6</v>
      </c>
      <c r="H219" s="2">
        <f t="shared" si="18"/>
        <v>65016</v>
      </c>
      <c r="I219" s="2">
        <f t="shared" si="19"/>
        <v>6501.6</v>
      </c>
    </row>
    <row r="220" spans="1:9" customFormat="1">
      <c r="A220" s="23" t="s">
        <v>90</v>
      </c>
      <c r="B220" s="23" t="s">
        <v>97</v>
      </c>
      <c r="C220" s="23">
        <v>30</v>
      </c>
      <c r="D220" s="23">
        <v>1057</v>
      </c>
      <c r="E220" s="23">
        <f t="shared" si="15"/>
        <v>31710</v>
      </c>
      <c r="F220" s="23">
        <f t="shared" si="16"/>
        <v>31710</v>
      </c>
      <c r="G220" s="2">
        <f t="shared" si="17"/>
        <v>3171</v>
      </c>
      <c r="H220" s="2">
        <f t="shared" si="18"/>
        <v>31710</v>
      </c>
      <c r="I220" s="2">
        <f t="shared" si="19"/>
        <v>3171</v>
      </c>
    </row>
    <row r="221" spans="1:9" customFormat="1">
      <c r="A221" s="23" t="s">
        <v>109</v>
      </c>
      <c r="B221" s="23" t="s">
        <v>107</v>
      </c>
      <c r="C221" s="23">
        <v>88</v>
      </c>
      <c r="D221" s="23">
        <v>1288</v>
      </c>
      <c r="E221" s="23">
        <f t="shared" si="15"/>
        <v>113344</v>
      </c>
      <c r="F221" s="23">
        <f t="shared" si="16"/>
        <v>113344</v>
      </c>
      <c r="G221" s="2">
        <f t="shared" si="17"/>
        <v>11334.400000000001</v>
      </c>
      <c r="H221" s="2">
        <f t="shared" si="18"/>
        <v>113344</v>
      </c>
      <c r="I221" s="2">
        <f t="shared" si="19"/>
        <v>11334.400000000001</v>
      </c>
    </row>
    <row r="222" spans="1:9" customFormat="1">
      <c r="A222" s="23" t="s">
        <v>99</v>
      </c>
      <c r="B222" s="23" t="s">
        <v>105</v>
      </c>
      <c r="C222" s="23">
        <v>16</v>
      </c>
      <c r="D222" s="23">
        <v>1105</v>
      </c>
      <c r="E222" s="23">
        <f t="shared" si="15"/>
        <v>17680</v>
      </c>
      <c r="F222" s="23">
        <f t="shared" si="16"/>
        <v>17680</v>
      </c>
      <c r="G222" s="2">
        <f t="shared" si="17"/>
        <v>0</v>
      </c>
      <c r="H222" s="2">
        <f t="shared" si="18"/>
        <v>17680</v>
      </c>
      <c r="I222" s="2">
        <f t="shared" si="19"/>
        <v>0</v>
      </c>
    </row>
    <row r="223" spans="1:9" customFormat="1">
      <c r="A223" s="23" t="s">
        <v>96</v>
      </c>
      <c r="B223" s="23" t="s">
        <v>105</v>
      </c>
      <c r="C223" s="23">
        <v>80</v>
      </c>
      <c r="D223" s="23">
        <v>1269</v>
      </c>
      <c r="E223" s="23">
        <f t="shared" si="15"/>
        <v>101520</v>
      </c>
      <c r="F223" s="23">
        <f t="shared" si="16"/>
        <v>101520</v>
      </c>
      <c r="G223" s="2">
        <f t="shared" si="17"/>
        <v>10152</v>
      </c>
      <c r="H223" s="2">
        <f t="shared" si="18"/>
        <v>101520</v>
      </c>
      <c r="I223" s="2">
        <f t="shared" si="19"/>
        <v>10152</v>
      </c>
    </row>
    <row r="224" spans="1:9" customFormat="1">
      <c r="A224" s="23" t="s">
        <v>104</v>
      </c>
      <c r="B224" s="23" t="s">
        <v>100</v>
      </c>
      <c r="C224" s="23">
        <v>98</v>
      </c>
      <c r="D224" s="23">
        <v>1177</v>
      </c>
      <c r="E224" s="23">
        <f t="shared" si="15"/>
        <v>115346</v>
      </c>
      <c r="F224" s="23">
        <f t="shared" si="16"/>
        <v>115346</v>
      </c>
      <c r="G224" s="2">
        <f t="shared" si="17"/>
        <v>11534.6</v>
      </c>
      <c r="H224" s="2">
        <f t="shared" si="18"/>
        <v>115346</v>
      </c>
      <c r="I224" s="2">
        <f t="shared" si="19"/>
        <v>11534.6</v>
      </c>
    </row>
    <row r="225" spans="1:9" customFormat="1">
      <c r="A225" s="23" t="s">
        <v>104</v>
      </c>
      <c r="B225" s="23" t="s">
        <v>92</v>
      </c>
      <c r="C225" s="23">
        <v>52</v>
      </c>
      <c r="D225" s="23">
        <v>1461</v>
      </c>
      <c r="E225" s="23">
        <f t="shared" si="15"/>
        <v>75972</v>
      </c>
      <c r="F225" s="23">
        <f t="shared" si="16"/>
        <v>75972</v>
      </c>
      <c r="G225" s="2">
        <f t="shared" si="17"/>
        <v>7597.2000000000007</v>
      </c>
      <c r="H225" s="2">
        <f t="shared" si="18"/>
        <v>75972</v>
      </c>
      <c r="I225" s="2">
        <f t="shared" si="19"/>
        <v>7597.2000000000007</v>
      </c>
    </row>
    <row r="226" spans="1:9" customFormat="1">
      <c r="A226" s="23" t="s">
        <v>109</v>
      </c>
      <c r="B226" s="23" t="s">
        <v>107</v>
      </c>
      <c r="C226" s="23">
        <v>58</v>
      </c>
      <c r="D226" s="23">
        <v>1290</v>
      </c>
      <c r="E226" s="23">
        <f t="shared" si="15"/>
        <v>74820</v>
      </c>
      <c r="F226" s="23">
        <f t="shared" si="16"/>
        <v>74820</v>
      </c>
      <c r="G226" s="2">
        <f t="shared" si="17"/>
        <v>7482</v>
      </c>
      <c r="H226" s="2">
        <f t="shared" si="18"/>
        <v>74820</v>
      </c>
      <c r="I226" s="2">
        <f t="shared" si="19"/>
        <v>7482</v>
      </c>
    </row>
    <row r="227" spans="1:9" customFormat="1">
      <c r="A227" s="23" t="s">
        <v>90</v>
      </c>
      <c r="B227" s="23" t="s">
        <v>94</v>
      </c>
      <c r="C227" s="23">
        <v>69</v>
      </c>
      <c r="D227" s="23">
        <v>1175</v>
      </c>
      <c r="E227" s="23">
        <f t="shared" si="15"/>
        <v>81075</v>
      </c>
      <c r="F227" s="23">
        <f t="shared" si="16"/>
        <v>81075</v>
      </c>
      <c r="G227" s="2">
        <f t="shared" si="17"/>
        <v>8107.5</v>
      </c>
      <c r="H227" s="2">
        <f t="shared" si="18"/>
        <v>81075</v>
      </c>
      <c r="I227" s="2">
        <f t="shared" si="19"/>
        <v>8107.5</v>
      </c>
    </row>
    <row r="228" spans="1:9" customFormat="1">
      <c r="A228" s="23" t="s">
        <v>99</v>
      </c>
      <c r="B228" s="23" t="s">
        <v>105</v>
      </c>
      <c r="C228" s="23">
        <v>55</v>
      </c>
      <c r="D228" s="23">
        <v>1425</v>
      </c>
      <c r="E228" s="23">
        <f t="shared" si="15"/>
        <v>78375</v>
      </c>
      <c r="F228" s="23">
        <f t="shared" si="16"/>
        <v>78375</v>
      </c>
      <c r="G228" s="2">
        <f t="shared" si="17"/>
        <v>7837.5</v>
      </c>
      <c r="H228" s="2">
        <f t="shared" si="18"/>
        <v>78375</v>
      </c>
      <c r="I228" s="2">
        <f t="shared" si="19"/>
        <v>7837.5</v>
      </c>
    </row>
    <row r="229" spans="1:9" customFormat="1">
      <c r="A229" s="23" t="s">
        <v>90</v>
      </c>
      <c r="B229" s="23" t="s">
        <v>92</v>
      </c>
      <c r="C229" s="23">
        <v>89</v>
      </c>
      <c r="D229" s="23">
        <v>1369</v>
      </c>
      <c r="E229" s="23">
        <f t="shared" si="15"/>
        <v>121841</v>
      </c>
      <c r="F229" s="23">
        <f t="shared" si="16"/>
        <v>121841</v>
      </c>
      <c r="G229" s="2">
        <f t="shared" si="17"/>
        <v>12184.1</v>
      </c>
      <c r="H229" s="2">
        <f t="shared" si="18"/>
        <v>121841</v>
      </c>
      <c r="I229" s="2">
        <f t="shared" si="19"/>
        <v>12184.1</v>
      </c>
    </row>
    <row r="230" spans="1:9" customFormat="1">
      <c r="A230" s="23" t="s">
        <v>109</v>
      </c>
      <c r="B230" s="23" t="s">
        <v>100</v>
      </c>
      <c r="C230" s="23">
        <v>33</v>
      </c>
      <c r="D230" s="23">
        <v>1477</v>
      </c>
      <c r="E230" s="23">
        <f t="shared" si="15"/>
        <v>48741</v>
      </c>
      <c r="F230" s="23">
        <f t="shared" si="16"/>
        <v>48741</v>
      </c>
      <c r="G230" s="2">
        <f t="shared" si="17"/>
        <v>4874.1000000000004</v>
      </c>
      <c r="H230" s="2">
        <f t="shared" si="18"/>
        <v>48741</v>
      </c>
      <c r="I230" s="2">
        <f t="shared" si="19"/>
        <v>4874.1000000000004</v>
      </c>
    </row>
    <row r="231" spans="1:9" customFormat="1">
      <c r="A231" s="23" t="s">
        <v>90</v>
      </c>
      <c r="B231" s="23" t="s">
        <v>91</v>
      </c>
      <c r="C231" s="23">
        <v>44</v>
      </c>
      <c r="D231" s="23">
        <v>1102</v>
      </c>
      <c r="E231" s="23">
        <f t="shared" si="15"/>
        <v>48488</v>
      </c>
      <c r="F231" s="23">
        <f t="shared" si="16"/>
        <v>48488</v>
      </c>
      <c r="G231" s="2">
        <f t="shared" si="17"/>
        <v>4848.8</v>
      </c>
      <c r="H231" s="2">
        <f t="shared" si="18"/>
        <v>48488</v>
      </c>
      <c r="I231" s="2">
        <f t="shared" si="19"/>
        <v>4848.8</v>
      </c>
    </row>
    <row r="232" spans="1:9" customFormat="1">
      <c r="A232" s="23" t="s">
        <v>96</v>
      </c>
      <c r="B232" s="23" t="s">
        <v>105</v>
      </c>
      <c r="C232" s="23">
        <v>86</v>
      </c>
      <c r="D232" s="23">
        <v>1348</v>
      </c>
      <c r="E232" s="23">
        <f t="shared" si="15"/>
        <v>115928</v>
      </c>
      <c r="F232" s="23">
        <f t="shared" si="16"/>
        <v>115928</v>
      </c>
      <c r="G232" s="2">
        <f t="shared" si="17"/>
        <v>11592.800000000001</v>
      </c>
      <c r="H232" s="2">
        <f t="shared" si="18"/>
        <v>115928</v>
      </c>
      <c r="I232" s="2">
        <f t="shared" si="19"/>
        <v>11592.800000000001</v>
      </c>
    </row>
    <row r="233" spans="1:9" customFormat="1">
      <c r="A233" s="23" t="s">
        <v>104</v>
      </c>
      <c r="B233" s="23" t="s">
        <v>107</v>
      </c>
      <c r="C233" s="23">
        <v>12</v>
      </c>
      <c r="D233" s="23">
        <v>1254</v>
      </c>
      <c r="E233" s="23">
        <f t="shared" si="15"/>
        <v>15048</v>
      </c>
      <c r="F233" s="23">
        <f t="shared" si="16"/>
        <v>15048</v>
      </c>
      <c r="G233" s="2">
        <f t="shared" si="17"/>
        <v>0</v>
      </c>
      <c r="H233" s="2">
        <f t="shared" si="18"/>
        <v>15048</v>
      </c>
      <c r="I233" s="2">
        <f t="shared" si="19"/>
        <v>0</v>
      </c>
    </row>
    <row r="234" spans="1:9" customFormat="1">
      <c r="A234" s="23" t="s">
        <v>90</v>
      </c>
      <c r="B234" s="23" t="s">
        <v>91</v>
      </c>
      <c r="C234" s="23">
        <v>36</v>
      </c>
      <c r="D234" s="23">
        <v>1483</v>
      </c>
      <c r="E234" s="23">
        <f t="shared" si="15"/>
        <v>53388</v>
      </c>
      <c r="F234" s="23">
        <f t="shared" si="16"/>
        <v>53388</v>
      </c>
      <c r="G234" s="2">
        <f t="shared" si="17"/>
        <v>5338.8</v>
      </c>
      <c r="H234" s="2">
        <f t="shared" si="18"/>
        <v>53388</v>
      </c>
      <c r="I234" s="2">
        <f t="shared" si="19"/>
        <v>5338.8</v>
      </c>
    </row>
    <row r="235" spans="1:9" customFormat="1">
      <c r="A235" s="23" t="s">
        <v>90</v>
      </c>
      <c r="B235" s="23" t="s">
        <v>107</v>
      </c>
      <c r="C235" s="23">
        <v>24</v>
      </c>
      <c r="D235" s="23">
        <v>1082</v>
      </c>
      <c r="E235" s="23">
        <f t="shared" si="15"/>
        <v>25968</v>
      </c>
      <c r="F235" s="23">
        <f t="shared" si="16"/>
        <v>25968</v>
      </c>
      <c r="G235" s="2">
        <f t="shared" si="17"/>
        <v>2596.8000000000002</v>
      </c>
      <c r="H235" s="2">
        <f t="shared" si="18"/>
        <v>25968</v>
      </c>
      <c r="I235" s="2">
        <f t="shared" si="19"/>
        <v>0</v>
      </c>
    </row>
    <row r="236" spans="1:9" customFormat="1">
      <c r="A236" s="23" t="s">
        <v>90</v>
      </c>
      <c r="B236" s="23" t="s">
        <v>92</v>
      </c>
      <c r="C236" s="23">
        <v>50</v>
      </c>
      <c r="D236" s="23">
        <v>1252</v>
      </c>
      <c r="E236" s="23">
        <f t="shared" si="15"/>
        <v>62600</v>
      </c>
      <c r="F236" s="23">
        <f t="shared" si="16"/>
        <v>62600</v>
      </c>
      <c r="G236" s="2">
        <f t="shared" si="17"/>
        <v>6260</v>
      </c>
      <c r="H236" s="2">
        <f t="shared" si="18"/>
        <v>62600</v>
      </c>
      <c r="I236" s="2">
        <f t="shared" si="19"/>
        <v>6260</v>
      </c>
    </row>
    <row r="237" spans="1:9" customFormat="1">
      <c r="A237" s="23" t="s">
        <v>99</v>
      </c>
      <c r="B237" s="23" t="s">
        <v>107</v>
      </c>
      <c r="C237" s="23">
        <v>35</v>
      </c>
      <c r="D237" s="23">
        <v>1229</v>
      </c>
      <c r="E237" s="23">
        <f t="shared" si="15"/>
        <v>43015</v>
      </c>
      <c r="F237" s="23">
        <f t="shared" si="16"/>
        <v>43015</v>
      </c>
      <c r="G237" s="2">
        <f t="shared" si="17"/>
        <v>4301.5</v>
      </c>
      <c r="H237" s="2">
        <f t="shared" si="18"/>
        <v>43015</v>
      </c>
      <c r="I237" s="2">
        <f t="shared" si="19"/>
        <v>4301.5</v>
      </c>
    </row>
    <row r="238" spans="1:9" customFormat="1">
      <c r="A238" s="23" t="s">
        <v>90</v>
      </c>
      <c r="B238" s="23" t="s">
        <v>91</v>
      </c>
      <c r="C238" s="23">
        <v>74</v>
      </c>
      <c r="D238" s="23">
        <v>1321</v>
      </c>
      <c r="E238" s="23">
        <f t="shared" si="15"/>
        <v>97754</v>
      </c>
      <c r="F238" s="23">
        <f t="shared" si="16"/>
        <v>97754</v>
      </c>
      <c r="G238" s="2">
        <f t="shared" si="17"/>
        <v>9775.4</v>
      </c>
      <c r="H238" s="2">
        <f t="shared" si="18"/>
        <v>97754</v>
      </c>
      <c r="I238" s="2">
        <f t="shared" si="19"/>
        <v>9775.4</v>
      </c>
    </row>
    <row r="239" spans="1:9" customFormat="1">
      <c r="A239" s="23" t="s">
        <v>99</v>
      </c>
      <c r="B239" s="23" t="s">
        <v>92</v>
      </c>
      <c r="C239" s="23">
        <v>7</v>
      </c>
      <c r="D239" s="23">
        <v>1442</v>
      </c>
      <c r="E239" s="23">
        <f t="shared" si="15"/>
        <v>10094</v>
      </c>
      <c r="F239" s="23">
        <f t="shared" si="16"/>
        <v>10094</v>
      </c>
      <c r="G239" s="2">
        <f t="shared" si="17"/>
        <v>0</v>
      </c>
      <c r="H239" s="2">
        <f t="shared" si="18"/>
        <v>10094</v>
      </c>
      <c r="I239" s="2">
        <f t="shared" si="19"/>
        <v>0</v>
      </c>
    </row>
    <row r="240" spans="1:9" customFormat="1">
      <c r="A240" s="23" t="s">
        <v>99</v>
      </c>
      <c r="B240" s="23" t="s">
        <v>107</v>
      </c>
      <c r="C240" s="23">
        <v>87</v>
      </c>
      <c r="D240" s="23">
        <v>1135</v>
      </c>
      <c r="E240" s="23">
        <f t="shared" si="15"/>
        <v>98745</v>
      </c>
      <c r="F240" s="23">
        <f t="shared" si="16"/>
        <v>98745</v>
      </c>
      <c r="G240" s="2">
        <f t="shared" si="17"/>
        <v>9874.5</v>
      </c>
      <c r="H240" s="2">
        <f t="shared" si="18"/>
        <v>98745</v>
      </c>
      <c r="I240" s="2">
        <f t="shared" si="19"/>
        <v>9874.5</v>
      </c>
    </row>
    <row r="241" spans="1:9" customFormat="1">
      <c r="A241" s="23" t="s">
        <v>99</v>
      </c>
      <c r="B241" s="23" t="s">
        <v>92</v>
      </c>
      <c r="C241" s="23">
        <v>96</v>
      </c>
      <c r="D241" s="23">
        <v>1196</v>
      </c>
      <c r="E241" s="23">
        <f t="shared" si="15"/>
        <v>114816</v>
      </c>
      <c r="F241" s="23">
        <f t="shared" si="16"/>
        <v>114816</v>
      </c>
      <c r="G241" s="2">
        <f t="shared" si="17"/>
        <v>11481.6</v>
      </c>
      <c r="H241" s="2">
        <f t="shared" si="18"/>
        <v>114816</v>
      </c>
      <c r="I241" s="2">
        <f t="shared" si="19"/>
        <v>11481.6</v>
      </c>
    </row>
    <row r="242" spans="1:9" customFormat="1">
      <c r="A242" s="23" t="s">
        <v>96</v>
      </c>
      <c r="B242" s="23" t="s">
        <v>97</v>
      </c>
      <c r="C242" s="23">
        <v>14</v>
      </c>
      <c r="D242" s="23">
        <v>1315</v>
      </c>
      <c r="E242" s="23">
        <f t="shared" si="15"/>
        <v>18410</v>
      </c>
      <c r="F242" s="23">
        <f t="shared" si="16"/>
        <v>18410</v>
      </c>
      <c r="G242" s="2">
        <f t="shared" si="17"/>
        <v>0</v>
      </c>
      <c r="H242" s="2">
        <f t="shared" si="18"/>
        <v>18410</v>
      </c>
      <c r="I242" s="2">
        <f t="shared" si="19"/>
        <v>0</v>
      </c>
    </row>
    <row r="243" spans="1:9" customFormat="1">
      <c r="A243" s="23" t="s">
        <v>90</v>
      </c>
      <c r="B243" s="23" t="s">
        <v>91</v>
      </c>
      <c r="C243" s="23">
        <v>54</v>
      </c>
      <c r="D243" s="23">
        <v>1076</v>
      </c>
      <c r="E243" s="23">
        <f t="shared" si="15"/>
        <v>58104</v>
      </c>
      <c r="F243" s="23">
        <f t="shared" si="16"/>
        <v>58104</v>
      </c>
      <c r="G243" s="2">
        <f t="shared" si="17"/>
        <v>5810.4000000000005</v>
      </c>
      <c r="H243" s="2">
        <f t="shared" si="18"/>
        <v>58104</v>
      </c>
      <c r="I243" s="2">
        <f t="shared" si="19"/>
        <v>5810.4000000000005</v>
      </c>
    </row>
    <row r="244" spans="1:9" customFormat="1">
      <c r="A244" s="23" t="s">
        <v>90</v>
      </c>
      <c r="B244" s="23" t="s">
        <v>97</v>
      </c>
      <c r="C244" s="23">
        <v>77</v>
      </c>
      <c r="D244" s="23">
        <v>1328</v>
      </c>
      <c r="E244" s="23">
        <f t="shared" si="15"/>
        <v>102256</v>
      </c>
      <c r="F244" s="23">
        <f t="shared" si="16"/>
        <v>102256</v>
      </c>
      <c r="G244" s="2">
        <f t="shared" si="17"/>
        <v>10225.6</v>
      </c>
      <c r="H244" s="2">
        <f t="shared" si="18"/>
        <v>102256</v>
      </c>
      <c r="I244" s="2">
        <f t="shared" si="19"/>
        <v>10225.6</v>
      </c>
    </row>
    <row r="245" spans="1:9" customFormat="1">
      <c r="A245" s="23" t="s">
        <v>99</v>
      </c>
      <c r="B245" s="23" t="s">
        <v>100</v>
      </c>
      <c r="C245" s="23">
        <v>74</v>
      </c>
      <c r="D245" s="23">
        <v>1175</v>
      </c>
      <c r="E245" s="23">
        <f t="shared" si="15"/>
        <v>86950</v>
      </c>
      <c r="F245" s="23">
        <f t="shared" si="16"/>
        <v>86950</v>
      </c>
      <c r="G245" s="2">
        <f t="shared" si="17"/>
        <v>8695</v>
      </c>
      <c r="H245" s="2">
        <f t="shared" si="18"/>
        <v>86950</v>
      </c>
      <c r="I245" s="2">
        <f t="shared" si="19"/>
        <v>8695</v>
      </c>
    </row>
    <row r="246" spans="1:9" customFormat="1">
      <c r="A246" s="23" t="s">
        <v>96</v>
      </c>
      <c r="B246" s="23" t="s">
        <v>91</v>
      </c>
      <c r="C246" s="23">
        <v>93</v>
      </c>
      <c r="D246" s="23">
        <v>1287</v>
      </c>
      <c r="E246" s="23">
        <f t="shared" si="15"/>
        <v>119691</v>
      </c>
      <c r="F246" s="23">
        <f t="shared" si="16"/>
        <v>119691</v>
      </c>
      <c r="G246" s="2">
        <f t="shared" si="17"/>
        <v>11969.1</v>
      </c>
      <c r="H246" s="2">
        <f t="shared" si="18"/>
        <v>119691</v>
      </c>
      <c r="I246" s="2">
        <f t="shared" si="19"/>
        <v>11969.1</v>
      </c>
    </row>
    <row r="247" spans="1:9" customFormat="1">
      <c r="A247" s="23" t="s">
        <v>90</v>
      </c>
      <c r="B247" s="23" t="s">
        <v>92</v>
      </c>
      <c r="C247" s="23">
        <v>60</v>
      </c>
      <c r="D247" s="23">
        <v>1047</v>
      </c>
      <c r="E247" s="23">
        <f t="shared" si="15"/>
        <v>62820</v>
      </c>
      <c r="F247" s="23">
        <f t="shared" si="16"/>
        <v>62820</v>
      </c>
      <c r="G247" s="2">
        <f t="shared" si="17"/>
        <v>6282</v>
      </c>
      <c r="H247" s="2">
        <f t="shared" si="18"/>
        <v>62820</v>
      </c>
      <c r="I247" s="2">
        <f t="shared" si="19"/>
        <v>6282</v>
      </c>
    </row>
    <row r="248" spans="1:9" customFormat="1">
      <c r="A248" s="23" t="s">
        <v>104</v>
      </c>
      <c r="B248" s="23" t="s">
        <v>100</v>
      </c>
      <c r="C248" s="23">
        <v>34</v>
      </c>
      <c r="D248" s="23">
        <v>1113</v>
      </c>
      <c r="E248" s="23">
        <f t="shared" si="15"/>
        <v>37842</v>
      </c>
      <c r="F248" s="23">
        <f t="shared" si="16"/>
        <v>37842</v>
      </c>
      <c r="G248" s="2">
        <f t="shared" si="17"/>
        <v>3784.2000000000003</v>
      </c>
      <c r="H248" s="2">
        <f t="shared" si="18"/>
        <v>37842</v>
      </c>
      <c r="I248" s="2">
        <f t="shared" si="19"/>
        <v>3784.2000000000003</v>
      </c>
    </row>
    <row r="249" spans="1:9" customFormat="1">
      <c r="A249" s="23" t="s">
        <v>90</v>
      </c>
      <c r="B249" s="23" t="s">
        <v>94</v>
      </c>
      <c r="C249" s="23">
        <v>16</v>
      </c>
      <c r="D249" s="23">
        <v>1246</v>
      </c>
      <c r="E249" s="23">
        <f t="shared" si="15"/>
        <v>19936</v>
      </c>
      <c r="F249" s="23">
        <f t="shared" si="16"/>
        <v>19936</v>
      </c>
      <c r="G249" s="2">
        <f t="shared" si="17"/>
        <v>0</v>
      </c>
      <c r="H249" s="2">
        <f t="shared" si="18"/>
        <v>19936</v>
      </c>
      <c r="I249" s="2">
        <f t="shared" si="19"/>
        <v>0</v>
      </c>
    </row>
    <row r="250" spans="1:9" customFormat="1">
      <c r="A250" s="23" t="s">
        <v>96</v>
      </c>
      <c r="B250" s="23" t="s">
        <v>105</v>
      </c>
      <c r="C250" s="23">
        <v>52</v>
      </c>
      <c r="D250" s="23">
        <v>1153</v>
      </c>
      <c r="E250" s="23">
        <f t="shared" si="15"/>
        <v>59956</v>
      </c>
      <c r="F250" s="23">
        <f t="shared" si="16"/>
        <v>59956</v>
      </c>
      <c r="G250" s="2">
        <f t="shared" si="17"/>
        <v>5995.6</v>
      </c>
      <c r="H250" s="2">
        <f t="shared" si="18"/>
        <v>59956</v>
      </c>
      <c r="I250" s="2">
        <f t="shared" si="19"/>
        <v>5995.6</v>
      </c>
    </row>
    <row r="251" spans="1:9" customFormat="1">
      <c r="A251" s="23" t="s">
        <v>110</v>
      </c>
      <c r="B251" s="23" t="s">
        <v>105</v>
      </c>
      <c r="C251" s="23">
        <v>48</v>
      </c>
      <c r="D251" s="23">
        <v>1038</v>
      </c>
      <c r="E251" s="23">
        <f t="shared" si="15"/>
        <v>49824</v>
      </c>
      <c r="F251" s="23">
        <f t="shared" si="16"/>
        <v>49824</v>
      </c>
      <c r="G251" s="2">
        <f t="shared" si="17"/>
        <v>4982.4000000000005</v>
      </c>
      <c r="H251" s="2">
        <f t="shared" si="18"/>
        <v>49824</v>
      </c>
      <c r="I251" s="2">
        <f t="shared" si="19"/>
        <v>4982.4000000000005</v>
      </c>
    </row>
    <row r="252" spans="1:9" customFormat="1">
      <c r="A252" s="23" t="s">
        <v>109</v>
      </c>
      <c r="B252" s="23" t="s">
        <v>107</v>
      </c>
      <c r="C252" s="23">
        <v>73</v>
      </c>
      <c r="D252" s="23">
        <v>1449</v>
      </c>
      <c r="E252" s="23">
        <f t="shared" si="15"/>
        <v>105777</v>
      </c>
      <c r="F252" s="23">
        <f t="shared" si="16"/>
        <v>105777</v>
      </c>
      <c r="G252" s="2">
        <f t="shared" si="17"/>
        <v>10577.7</v>
      </c>
      <c r="H252" s="2">
        <f t="shared" si="18"/>
        <v>105777</v>
      </c>
      <c r="I252" s="2">
        <f t="shared" si="19"/>
        <v>10577.7</v>
      </c>
    </row>
    <row r="253" spans="1:9" customFormat="1">
      <c r="A253" s="23" t="s">
        <v>96</v>
      </c>
      <c r="B253" s="23" t="s">
        <v>97</v>
      </c>
      <c r="C253" s="23">
        <v>10</v>
      </c>
      <c r="D253" s="23">
        <v>1183</v>
      </c>
      <c r="E253" s="23">
        <f t="shared" si="15"/>
        <v>11830</v>
      </c>
      <c r="F253" s="23">
        <f t="shared" si="16"/>
        <v>11830</v>
      </c>
      <c r="G253" s="2">
        <f t="shared" si="17"/>
        <v>0</v>
      </c>
      <c r="H253" s="2">
        <f t="shared" si="18"/>
        <v>11830</v>
      </c>
      <c r="I253" s="2">
        <f t="shared" si="19"/>
        <v>0</v>
      </c>
    </row>
    <row r="254" spans="1:9" customFormat="1">
      <c r="A254" s="23" t="s">
        <v>90</v>
      </c>
      <c r="B254" s="23" t="s">
        <v>92</v>
      </c>
      <c r="C254" s="23">
        <v>79</v>
      </c>
      <c r="D254" s="23">
        <v>1455</v>
      </c>
      <c r="E254" s="23">
        <f t="shared" si="15"/>
        <v>114945</v>
      </c>
      <c r="F254" s="23">
        <f t="shared" si="16"/>
        <v>114945</v>
      </c>
      <c r="G254" s="2">
        <f t="shared" si="17"/>
        <v>11494.5</v>
      </c>
      <c r="H254" s="2">
        <f t="shared" si="18"/>
        <v>114945</v>
      </c>
      <c r="I254" s="2">
        <f t="shared" si="19"/>
        <v>11494.5</v>
      </c>
    </row>
    <row r="255" spans="1:9" customFormat="1">
      <c r="A255" s="23" t="s">
        <v>96</v>
      </c>
      <c r="B255" s="23" t="s">
        <v>107</v>
      </c>
      <c r="C255" s="23">
        <v>100</v>
      </c>
      <c r="D255" s="23">
        <v>1470</v>
      </c>
      <c r="E255" s="23">
        <f t="shared" si="15"/>
        <v>147000</v>
      </c>
      <c r="F255" s="23">
        <f t="shared" si="16"/>
        <v>147000</v>
      </c>
      <c r="G255" s="2">
        <f t="shared" si="17"/>
        <v>14700</v>
      </c>
      <c r="H255" s="2">
        <f t="shared" si="18"/>
        <v>147000</v>
      </c>
      <c r="I255" s="2">
        <f t="shared" si="19"/>
        <v>14700</v>
      </c>
    </row>
    <row r="256" spans="1:9" customFormat="1">
      <c r="A256" s="23" t="s">
        <v>104</v>
      </c>
      <c r="B256" s="23" t="s">
        <v>107</v>
      </c>
      <c r="C256" s="23">
        <v>74</v>
      </c>
      <c r="D256" s="23">
        <v>1223</v>
      </c>
      <c r="E256" s="23">
        <f t="shared" si="15"/>
        <v>90502</v>
      </c>
      <c r="F256" s="23">
        <f t="shared" si="16"/>
        <v>90502</v>
      </c>
      <c r="G256" s="2">
        <f t="shared" si="17"/>
        <v>9050.2000000000007</v>
      </c>
      <c r="H256" s="2">
        <f t="shared" si="18"/>
        <v>90502</v>
      </c>
      <c r="I256" s="2">
        <f t="shared" si="19"/>
        <v>9050.2000000000007</v>
      </c>
    </row>
    <row r="257" spans="1:9" customFormat="1">
      <c r="A257" s="23" t="s">
        <v>96</v>
      </c>
      <c r="B257" s="23" t="s">
        <v>91</v>
      </c>
      <c r="C257" s="23">
        <v>3</v>
      </c>
      <c r="D257" s="23">
        <v>1425</v>
      </c>
      <c r="E257" s="23">
        <f t="shared" si="15"/>
        <v>4275</v>
      </c>
      <c r="F257" s="23">
        <f t="shared" si="16"/>
        <v>4275</v>
      </c>
      <c r="G257" s="2">
        <f t="shared" si="17"/>
        <v>0</v>
      </c>
      <c r="H257" s="2">
        <f t="shared" si="18"/>
        <v>4275</v>
      </c>
      <c r="I257" s="2">
        <f t="shared" si="19"/>
        <v>0</v>
      </c>
    </row>
    <row r="258" spans="1:9" customFormat="1">
      <c r="A258" s="23" t="s">
        <v>104</v>
      </c>
      <c r="B258" s="23" t="s">
        <v>107</v>
      </c>
      <c r="C258" s="23">
        <v>28</v>
      </c>
      <c r="D258" s="23">
        <v>1131</v>
      </c>
      <c r="E258" s="23">
        <f t="shared" si="15"/>
        <v>31668</v>
      </c>
      <c r="F258" s="23">
        <f t="shared" si="16"/>
        <v>31668</v>
      </c>
      <c r="G258" s="2">
        <f t="shared" si="17"/>
        <v>3166.8</v>
      </c>
      <c r="H258" s="2">
        <f t="shared" si="18"/>
        <v>31668</v>
      </c>
      <c r="I258" s="2">
        <f t="shared" si="19"/>
        <v>3166.8</v>
      </c>
    </row>
    <row r="259" spans="1:9" customFormat="1">
      <c r="A259" s="23" t="s">
        <v>110</v>
      </c>
      <c r="B259" s="23" t="s">
        <v>105</v>
      </c>
      <c r="C259" s="23">
        <v>84</v>
      </c>
      <c r="D259" s="23">
        <v>1037</v>
      </c>
      <c r="E259" s="23">
        <f t="shared" ref="E259:E322" si="20">F259</f>
        <v>87108</v>
      </c>
      <c r="F259" s="23">
        <f t="shared" ref="F259:F322" si="21">C259*D259</f>
        <v>87108</v>
      </c>
      <c r="G259" s="2">
        <f t="shared" ref="G259:G322" si="22">IF(F259&gt;=20000,F259*10%,0)</f>
        <v>8710.8000000000011</v>
      </c>
      <c r="H259" s="2">
        <f t="shared" ref="H259:H322" si="23">F259</f>
        <v>87108</v>
      </c>
      <c r="I259" s="2">
        <f t="shared" ref="I259:I322" si="24">IF(F259&gt;30000,F259*0.1,0)</f>
        <v>8710.8000000000011</v>
      </c>
    </row>
    <row r="260" spans="1:9" customFormat="1">
      <c r="A260" s="23" t="s">
        <v>104</v>
      </c>
      <c r="B260" s="23" t="s">
        <v>100</v>
      </c>
      <c r="C260" s="23">
        <v>43</v>
      </c>
      <c r="D260" s="23">
        <v>1419</v>
      </c>
      <c r="E260" s="23">
        <f t="shared" si="20"/>
        <v>61017</v>
      </c>
      <c r="F260" s="23">
        <f t="shared" si="21"/>
        <v>61017</v>
      </c>
      <c r="G260" s="2">
        <f t="shared" si="22"/>
        <v>6101.7000000000007</v>
      </c>
      <c r="H260" s="2">
        <f t="shared" si="23"/>
        <v>61017</v>
      </c>
      <c r="I260" s="2">
        <f t="shared" si="24"/>
        <v>6101.7000000000007</v>
      </c>
    </row>
    <row r="261" spans="1:9" customFormat="1">
      <c r="A261" s="23" t="s">
        <v>99</v>
      </c>
      <c r="B261" s="23" t="s">
        <v>105</v>
      </c>
      <c r="C261" s="23">
        <v>45</v>
      </c>
      <c r="D261" s="23">
        <v>1471</v>
      </c>
      <c r="E261" s="23">
        <f t="shared" si="20"/>
        <v>66195</v>
      </c>
      <c r="F261" s="23">
        <f t="shared" si="21"/>
        <v>66195</v>
      </c>
      <c r="G261" s="2">
        <f t="shared" si="22"/>
        <v>6619.5</v>
      </c>
      <c r="H261" s="2">
        <f t="shared" si="23"/>
        <v>66195</v>
      </c>
      <c r="I261" s="2">
        <f t="shared" si="24"/>
        <v>6619.5</v>
      </c>
    </row>
    <row r="262" spans="1:9" customFormat="1">
      <c r="A262" s="23" t="s">
        <v>109</v>
      </c>
      <c r="B262" s="23" t="s">
        <v>105</v>
      </c>
      <c r="C262" s="23">
        <v>99</v>
      </c>
      <c r="D262" s="23">
        <v>1402</v>
      </c>
      <c r="E262" s="23">
        <f t="shared" si="20"/>
        <v>138798</v>
      </c>
      <c r="F262" s="23">
        <f t="shared" si="21"/>
        <v>138798</v>
      </c>
      <c r="G262" s="2">
        <f t="shared" si="22"/>
        <v>13879.800000000001</v>
      </c>
      <c r="H262" s="2">
        <f t="shared" si="23"/>
        <v>138798</v>
      </c>
      <c r="I262" s="2">
        <f t="shared" si="24"/>
        <v>13879.800000000001</v>
      </c>
    </row>
    <row r="263" spans="1:9" customFormat="1">
      <c r="A263" s="23" t="s">
        <v>109</v>
      </c>
      <c r="B263" s="23" t="s">
        <v>100</v>
      </c>
      <c r="C263" s="23">
        <v>35</v>
      </c>
      <c r="D263" s="23">
        <v>1405</v>
      </c>
      <c r="E263" s="23">
        <f t="shared" si="20"/>
        <v>49175</v>
      </c>
      <c r="F263" s="23">
        <f t="shared" si="21"/>
        <v>49175</v>
      </c>
      <c r="G263" s="2">
        <f t="shared" si="22"/>
        <v>4917.5</v>
      </c>
      <c r="H263" s="2">
        <f t="shared" si="23"/>
        <v>49175</v>
      </c>
      <c r="I263" s="2">
        <f t="shared" si="24"/>
        <v>4917.5</v>
      </c>
    </row>
    <row r="264" spans="1:9" customFormat="1">
      <c r="A264" s="23" t="s">
        <v>104</v>
      </c>
      <c r="B264" s="23" t="s">
        <v>107</v>
      </c>
      <c r="C264" s="23">
        <v>27</v>
      </c>
      <c r="D264" s="23">
        <v>1174</v>
      </c>
      <c r="E264" s="23">
        <f t="shared" si="20"/>
        <v>31698</v>
      </c>
      <c r="F264" s="23">
        <f t="shared" si="21"/>
        <v>31698</v>
      </c>
      <c r="G264" s="2">
        <f t="shared" si="22"/>
        <v>3169.8</v>
      </c>
      <c r="H264" s="2">
        <f t="shared" si="23"/>
        <v>31698</v>
      </c>
      <c r="I264" s="2">
        <f t="shared" si="24"/>
        <v>3169.8</v>
      </c>
    </row>
    <row r="265" spans="1:9" customFormat="1">
      <c r="A265" s="23" t="s">
        <v>104</v>
      </c>
      <c r="B265" s="23" t="s">
        <v>92</v>
      </c>
      <c r="C265" s="23">
        <v>57</v>
      </c>
      <c r="D265" s="23">
        <v>1456</v>
      </c>
      <c r="E265" s="23">
        <f t="shared" si="20"/>
        <v>82992</v>
      </c>
      <c r="F265" s="23">
        <f t="shared" si="21"/>
        <v>82992</v>
      </c>
      <c r="G265" s="2">
        <f t="shared" si="22"/>
        <v>8299.2000000000007</v>
      </c>
      <c r="H265" s="2">
        <f t="shared" si="23"/>
        <v>82992</v>
      </c>
      <c r="I265" s="2">
        <f t="shared" si="24"/>
        <v>8299.2000000000007</v>
      </c>
    </row>
    <row r="266" spans="1:9" customFormat="1">
      <c r="A266" s="23" t="s">
        <v>96</v>
      </c>
      <c r="B266" s="23" t="s">
        <v>97</v>
      </c>
      <c r="C266" s="23">
        <v>60</v>
      </c>
      <c r="D266" s="23">
        <v>1399</v>
      </c>
      <c r="E266" s="23">
        <f t="shared" si="20"/>
        <v>83940</v>
      </c>
      <c r="F266" s="23">
        <f t="shared" si="21"/>
        <v>83940</v>
      </c>
      <c r="G266" s="2">
        <f t="shared" si="22"/>
        <v>8394</v>
      </c>
      <c r="H266" s="2">
        <f t="shared" si="23"/>
        <v>83940</v>
      </c>
      <c r="I266" s="2">
        <f t="shared" si="24"/>
        <v>8394</v>
      </c>
    </row>
    <row r="267" spans="1:9" customFormat="1">
      <c r="A267" s="23" t="s">
        <v>90</v>
      </c>
      <c r="B267" s="23" t="s">
        <v>94</v>
      </c>
      <c r="C267" s="23">
        <v>93</v>
      </c>
      <c r="D267" s="23">
        <v>1100</v>
      </c>
      <c r="E267" s="23">
        <f t="shared" si="20"/>
        <v>102300</v>
      </c>
      <c r="F267" s="23">
        <f t="shared" si="21"/>
        <v>102300</v>
      </c>
      <c r="G267" s="2">
        <f t="shared" si="22"/>
        <v>10230</v>
      </c>
      <c r="H267" s="2">
        <f t="shared" si="23"/>
        <v>102300</v>
      </c>
      <c r="I267" s="2">
        <f t="shared" si="24"/>
        <v>10230</v>
      </c>
    </row>
    <row r="268" spans="1:9" customFormat="1">
      <c r="A268" s="23" t="s">
        <v>99</v>
      </c>
      <c r="B268" s="23" t="s">
        <v>105</v>
      </c>
      <c r="C268" s="23">
        <v>51</v>
      </c>
      <c r="D268" s="23">
        <v>1302</v>
      </c>
      <c r="E268" s="23">
        <f t="shared" si="20"/>
        <v>66402</v>
      </c>
      <c r="F268" s="23">
        <f t="shared" si="21"/>
        <v>66402</v>
      </c>
      <c r="G268" s="2">
        <f t="shared" si="22"/>
        <v>6640.2000000000007</v>
      </c>
      <c r="H268" s="2">
        <f t="shared" si="23"/>
        <v>66402</v>
      </c>
      <c r="I268" s="2">
        <f t="shared" si="24"/>
        <v>6640.2000000000007</v>
      </c>
    </row>
    <row r="269" spans="1:9" customFormat="1">
      <c r="A269" s="23" t="s">
        <v>109</v>
      </c>
      <c r="B269" s="23" t="s">
        <v>91</v>
      </c>
      <c r="C269" s="23">
        <v>27</v>
      </c>
      <c r="D269" s="23">
        <v>1419</v>
      </c>
      <c r="E269" s="23">
        <f t="shared" si="20"/>
        <v>38313</v>
      </c>
      <c r="F269" s="23">
        <f t="shared" si="21"/>
        <v>38313</v>
      </c>
      <c r="G269" s="2">
        <f t="shared" si="22"/>
        <v>3831.3</v>
      </c>
      <c r="H269" s="2">
        <f t="shared" si="23"/>
        <v>38313</v>
      </c>
      <c r="I269" s="2">
        <f t="shared" si="24"/>
        <v>3831.3</v>
      </c>
    </row>
    <row r="270" spans="1:9" customFormat="1">
      <c r="A270" s="23" t="s">
        <v>99</v>
      </c>
      <c r="B270" s="23" t="s">
        <v>105</v>
      </c>
      <c r="C270" s="23">
        <v>18</v>
      </c>
      <c r="D270" s="23">
        <v>1432</v>
      </c>
      <c r="E270" s="23">
        <f t="shared" si="20"/>
        <v>25776</v>
      </c>
      <c r="F270" s="23">
        <f t="shared" si="21"/>
        <v>25776</v>
      </c>
      <c r="G270" s="2">
        <f t="shared" si="22"/>
        <v>2577.6000000000004</v>
      </c>
      <c r="H270" s="2">
        <f t="shared" si="23"/>
        <v>25776</v>
      </c>
      <c r="I270" s="2">
        <f t="shared" si="24"/>
        <v>0</v>
      </c>
    </row>
    <row r="271" spans="1:9" customFormat="1">
      <c r="A271" s="23" t="s">
        <v>110</v>
      </c>
      <c r="B271" s="23" t="s">
        <v>100</v>
      </c>
      <c r="C271" s="23">
        <v>64</v>
      </c>
      <c r="D271" s="23">
        <v>1165</v>
      </c>
      <c r="E271" s="23">
        <f t="shared" si="20"/>
        <v>74560</v>
      </c>
      <c r="F271" s="23">
        <f t="shared" si="21"/>
        <v>74560</v>
      </c>
      <c r="G271" s="2">
        <f t="shared" si="22"/>
        <v>7456</v>
      </c>
      <c r="H271" s="2">
        <f t="shared" si="23"/>
        <v>74560</v>
      </c>
      <c r="I271" s="2">
        <f t="shared" si="24"/>
        <v>7456</v>
      </c>
    </row>
    <row r="272" spans="1:9" customFormat="1">
      <c r="A272" s="23" t="s">
        <v>110</v>
      </c>
      <c r="B272" s="23" t="s">
        <v>91</v>
      </c>
      <c r="C272" s="23">
        <v>83</v>
      </c>
      <c r="D272" s="23">
        <v>1153</v>
      </c>
      <c r="E272" s="23">
        <f t="shared" si="20"/>
        <v>95699</v>
      </c>
      <c r="F272" s="23">
        <f t="shared" si="21"/>
        <v>95699</v>
      </c>
      <c r="G272" s="2">
        <f t="shared" si="22"/>
        <v>9569.9</v>
      </c>
      <c r="H272" s="2">
        <f t="shared" si="23"/>
        <v>95699</v>
      </c>
      <c r="I272" s="2">
        <f t="shared" si="24"/>
        <v>9569.9</v>
      </c>
    </row>
    <row r="273" spans="1:9" customFormat="1">
      <c r="A273" s="23" t="s">
        <v>96</v>
      </c>
      <c r="B273" s="23" t="s">
        <v>94</v>
      </c>
      <c r="C273" s="23">
        <v>4</v>
      </c>
      <c r="D273" s="23">
        <v>1284</v>
      </c>
      <c r="E273" s="23">
        <f t="shared" si="20"/>
        <v>5136</v>
      </c>
      <c r="F273" s="23">
        <f t="shared" si="21"/>
        <v>5136</v>
      </c>
      <c r="G273" s="2">
        <f t="shared" si="22"/>
        <v>0</v>
      </c>
      <c r="H273" s="2">
        <f t="shared" si="23"/>
        <v>5136</v>
      </c>
      <c r="I273" s="2">
        <f t="shared" si="24"/>
        <v>0</v>
      </c>
    </row>
    <row r="274" spans="1:9" customFormat="1">
      <c r="A274" s="23" t="s">
        <v>99</v>
      </c>
      <c r="B274" s="23" t="s">
        <v>105</v>
      </c>
      <c r="C274" s="23">
        <v>24</v>
      </c>
      <c r="D274" s="23">
        <v>1042</v>
      </c>
      <c r="E274" s="23">
        <f t="shared" si="20"/>
        <v>25008</v>
      </c>
      <c r="F274" s="23">
        <f t="shared" si="21"/>
        <v>25008</v>
      </c>
      <c r="G274" s="2">
        <f t="shared" si="22"/>
        <v>2500.8000000000002</v>
      </c>
      <c r="H274" s="2">
        <f t="shared" si="23"/>
        <v>25008</v>
      </c>
      <c r="I274" s="2">
        <f t="shared" si="24"/>
        <v>0</v>
      </c>
    </row>
    <row r="275" spans="1:9" customFormat="1">
      <c r="A275" s="23" t="s">
        <v>104</v>
      </c>
      <c r="B275" s="23" t="s">
        <v>105</v>
      </c>
      <c r="C275" s="23">
        <v>17</v>
      </c>
      <c r="D275" s="23">
        <v>1054</v>
      </c>
      <c r="E275" s="23">
        <f t="shared" si="20"/>
        <v>17918</v>
      </c>
      <c r="F275" s="23">
        <f t="shared" si="21"/>
        <v>17918</v>
      </c>
      <c r="G275" s="2">
        <f t="shared" si="22"/>
        <v>0</v>
      </c>
      <c r="H275" s="2">
        <f t="shared" si="23"/>
        <v>17918</v>
      </c>
      <c r="I275" s="2">
        <f t="shared" si="24"/>
        <v>0</v>
      </c>
    </row>
    <row r="276" spans="1:9" customFormat="1">
      <c r="A276" s="23" t="s">
        <v>99</v>
      </c>
      <c r="B276" s="23" t="s">
        <v>107</v>
      </c>
      <c r="C276" s="23">
        <v>49</v>
      </c>
      <c r="D276" s="23">
        <v>1126</v>
      </c>
      <c r="E276" s="23">
        <f t="shared" si="20"/>
        <v>55174</v>
      </c>
      <c r="F276" s="23">
        <f t="shared" si="21"/>
        <v>55174</v>
      </c>
      <c r="G276" s="2">
        <f t="shared" si="22"/>
        <v>5517.4000000000005</v>
      </c>
      <c r="H276" s="2">
        <f t="shared" si="23"/>
        <v>55174</v>
      </c>
      <c r="I276" s="2">
        <f t="shared" si="24"/>
        <v>5517.4000000000005</v>
      </c>
    </row>
    <row r="277" spans="1:9" customFormat="1">
      <c r="A277" s="23" t="s">
        <v>104</v>
      </c>
      <c r="B277" s="23" t="s">
        <v>92</v>
      </c>
      <c r="C277" s="23">
        <v>32</v>
      </c>
      <c r="D277" s="23">
        <v>1362</v>
      </c>
      <c r="E277" s="23">
        <f t="shared" si="20"/>
        <v>43584</v>
      </c>
      <c r="F277" s="23">
        <f t="shared" si="21"/>
        <v>43584</v>
      </c>
      <c r="G277" s="2">
        <f t="shared" si="22"/>
        <v>4358.4000000000005</v>
      </c>
      <c r="H277" s="2">
        <f t="shared" si="23"/>
        <v>43584</v>
      </c>
      <c r="I277" s="2">
        <f t="shared" si="24"/>
        <v>4358.4000000000005</v>
      </c>
    </row>
    <row r="278" spans="1:9" customFormat="1">
      <c r="A278" s="23" t="s">
        <v>96</v>
      </c>
      <c r="B278" s="23" t="s">
        <v>91</v>
      </c>
      <c r="C278" s="23">
        <v>52</v>
      </c>
      <c r="D278" s="23">
        <v>1430</v>
      </c>
      <c r="E278" s="23">
        <f t="shared" si="20"/>
        <v>74360</v>
      </c>
      <c r="F278" s="23">
        <f t="shared" si="21"/>
        <v>74360</v>
      </c>
      <c r="G278" s="2">
        <f t="shared" si="22"/>
        <v>7436</v>
      </c>
      <c r="H278" s="2">
        <f t="shared" si="23"/>
        <v>74360</v>
      </c>
      <c r="I278" s="2">
        <f t="shared" si="24"/>
        <v>7436</v>
      </c>
    </row>
    <row r="279" spans="1:9" customFormat="1">
      <c r="A279" s="23" t="s">
        <v>99</v>
      </c>
      <c r="B279" s="23" t="s">
        <v>97</v>
      </c>
      <c r="C279" s="23">
        <v>39</v>
      </c>
      <c r="D279" s="23">
        <v>1333</v>
      </c>
      <c r="E279" s="23">
        <f t="shared" si="20"/>
        <v>51987</v>
      </c>
      <c r="F279" s="23">
        <f t="shared" si="21"/>
        <v>51987</v>
      </c>
      <c r="G279" s="2">
        <f t="shared" si="22"/>
        <v>5198.7000000000007</v>
      </c>
      <c r="H279" s="2">
        <f t="shared" si="23"/>
        <v>51987</v>
      </c>
      <c r="I279" s="2">
        <f t="shared" si="24"/>
        <v>5198.7000000000007</v>
      </c>
    </row>
    <row r="280" spans="1:9" customFormat="1">
      <c r="A280" s="23" t="s">
        <v>109</v>
      </c>
      <c r="B280" s="23" t="s">
        <v>97</v>
      </c>
      <c r="C280" s="23">
        <v>17</v>
      </c>
      <c r="D280" s="23">
        <v>1415</v>
      </c>
      <c r="E280" s="23">
        <f t="shared" si="20"/>
        <v>24055</v>
      </c>
      <c r="F280" s="23">
        <f t="shared" si="21"/>
        <v>24055</v>
      </c>
      <c r="G280" s="2">
        <f t="shared" si="22"/>
        <v>2405.5</v>
      </c>
      <c r="H280" s="2">
        <f t="shared" si="23"/>
        <v>24055</v>
      </c>
      <c r="I280" s="2">
        <f t="shared" si="24"/>
        <v>0</v>
      </c>
    </row>
    <row r="281" spans="1:9" customFormat="1">
      <c r="A281" s="23" t="s">
        <v>99</v>
      </c>
      <c r="B281" s="23" t="s">
        <v>94</v>
      </c>
      <c r="C281" s="23">
        <v>83</v>
      </c>
      <c r="D281" s="23">
        <v>1150</v>
      </c>
      <c r="E281" s="23">
        <f t="shared" si="20"/>
        <v>95450</v>
      </c>
      <c r="F281" s="23">
        <f t="shared" si="21"/>
        <v>95450</v>
      </c>
      <c r="G281" s="2">
        <f t="shared" si="22"/>
        <v>9545</v>
      </c>
      <c r="H281" s="2">
        <f t="shared" si="23"/>
        <v>95450</v>
      </c>
      <c r="I281" s="2">
        <f t="shared" si="24"/>
        <v>9545</v>
      </c>
    </row>
    <row r="282" spans="1:9" customFormat="1">
      <c r="A282" s="23" t="s">
        <v>109</v>
      </c>
      <c r="B282" s="23" t="s">
        <v>105</v>
      </c>
      <c r="C282" s="23">
        <v>22</v>
      </c>
      <c r="D282" s="23">
        <v>1332</v>
      </c>
      <c r="E282" s="23">
        <f t="shared" si="20"/>
        <v>29304</v>
      </c>
      <c r="F282" s="23">
        <f t="shared" si="21"/>
        <v>29304</v>
      </c>
      <c r="G282" s="2">
        <f t="shared" si="22"/>
        <v>2930.4</v>
      </c>
      <c r="H282" s="2">
        <f t="shared" si="23"/>
        <v>29304</v>
      </c>
      <c r="I282" s="2">
        <f t="shared" si="24"/>
        <v>0</v>
      </c>
    </row>
    <row r="283" spans="1:9" customFormat="1">
      <c r="A283" s="23" t="s">
        <v>99</v>
      </c>
      <c r="B283" s="23" t="s">
        <v>107</v>
      </c>
      <c r="C283" s="23">
        <v>96</v>
      </c>
      <c r="D283" s="23">
        <v>1344</v>
      </c>
      <c r="E283" s="23">
        <f t="shared" si="20"/>
        <v>129024</v>
      </c>
      <c r="F283" s="23">
        <f t="shared" si="21"/>
        <v>129024</v>
      </c>
      <c r="G283" s="2">
        <f t="shared" si="22"/>
        <v>12902.400000000001</v>
      </c>
      <c r="H283" s="2">
        <f t="shared" si="23"/>
        <v>129024</v>
      </c>
      <c r="I283" s="2">
        <f t="shared" si="24"/>
        <v>12902.400000000001</v>
      </c>
    </row>
    <row r="284" spans="1:9" customFormat="1">
      <c r="A284" s="23" t="s">
        <v>99</v>
      </c>
      <c r="B284" s="23" t="s">
        <v>97</v>
      </c>
      <c r="C284" s="23">
        <v>89</v>
      </c>
      <c r="D284" s="23">
        <v>1171</v>
      </c>
      <c r="E284" s="23">
        <f t="shared" si="20"/>
        <v>104219</v>
      </c>
      <c r="F284" s="23">
        <f t="shared" si="21"/>
        <v>104219</v>
      </c>
      <c r="G284" s="2">
        <f t="shared" si="22"/>
        <v>10421.900000000001</v>
      </c>
      <c r="H284" s="2">
        <f t="shared" si="23"/>
        <v>104219</v>
      </c>
      <c r="I284" s="2">
        <f t="shared" si="24"/>
        <v>10421.900000000001</v>
      </c>
    </row>
    <row r="285" spans="1:9" customFormat="1">
      <c r="A285" s="23" t="s">
        <v>90</v>
      </c>
      <c r="B285" s="23" t="s">
        <v>105</v>
      </c>
      <c r="C285" s="23">
        <v>78</v>
      </c>
      <c r="D285" s="23">
        <v>1003</v>
      </c>
      <c r="E285" s="23">
        <f t="shared" si="20"/>
        <v>78234</v>
      </c>
      <c r="F285" s="23">
        <f t="shared" si="21"/>
        <v>78234</v>
      </c>
      <c r="G285" s="2">
        <f t="shared" si="22"/>
        <v>7823.4000000000005</v>
      </c>
      <c r="H285" s="2">
        <f t="shared" si="23"/>
        <v>78234</v>
      </c>
      <c r="I285" s="2">
        <f t="shared" si="24"/>
        <v>7823.4000000000005</v>
      </c>
    </row>
    <row r="286" spans="1:9" customFormat="1">
      <c r="A286" s="23" t="s">
        <v>90</v>
      </c>
      <c r="B286" s="23" t="s">
        <v>100</v>
      </c>
      <c r="C286" s="23">
        <v>29</v>
      </c>
      <c r="D286" s="23">
        <v>1239</v>
      </c>
      <c r="E286" s="23">
        <f t="shared" si="20"/>
        <v>35931</v>
      </c>
      <c r="F286" s="23">
        <f t="shared" si="21"/>
        <v>35931</v>
      </c>
      <c r="G286" s="2">
        <f t="shared" si="22"/>
        <v>3593.1000000000004</v>
      </c>
      <c r="H286" s="2">
        <f t="shared" si="23"/>
        <v>35931</v>
      </c>
      <c r="I286" s="2">
        <f t="shared" si="24"/>
        <v>3593.1000000000004</v>
      </c>
    </row>
    <row r="287" spans="1:9" customFormat="1">
      <c r="A287" s="23" t="s">
        <v>109</v>
      </c>
      <c r="B287" s="23" t="s">
        <v>97</v>
      </c>
      <c r="C287" s="23">
        <v>29</v>
      </c>
      <c r="D287" s="23">
        <v>1368</v>
      </c>
      <c r="E287" s="23">
        <f t="shared" si="20"/>
        <v>39672</v>
      </c>
      <c r="F287" s="23">
        <f t="shared" si="21"/>
        <v>39672</v>
      </c>
      <c r="G287" s="2">
        <f t="shared" si="22"/>
        <v>3967.2000000000003</v>
      </c>
      <c r="H287" s="2">
        <f t="shared" si="23"/>
        <v>39672</v>
      </c>
      <c r="I287" s="2">
        <f t="shared" si="24"/>
        <v>3967.2000000000003</v>
      </c>
    </row>
    <row r="288" spans="1:9" customFormat="1">
      <c r="A288" s="23" t="s">
        <v>110</v>
      </c>
      <c r="B288" s="23" t="s">
        <v>105</v>
      </c>
      <c r="C288" s="23">
        <v>5</v>
      </c>
      <c r="D288" s="23">
        <v>1100</v>
      </c>
      <c r="E288" s="23">
        <f t="shared" si="20"/>
        <v>5500</v>
      </c>
      <c r="F288" s="23">
        <f t="shared" si="21"/>
        <v>5500</v>
      </c>
      <c r="G288" s="2">
        <f t="shared" si="22"/>
        <v>0</v>
      </c>
      <c r="H288" s="2">
        <f t="shared" si="23"/>
        <v>5500</v>
      </c>
      <c r="I288" s="2">
        <f t="shared" si="24"/>
        <v>0</v>
      </c>
    </row>
    <row r="289" spans="1:9" customFormat="1">
      <c r="A289" s="23" t="s">
        <v>104</v>
      </c>
      <c r="B289" s="23" t="s">
        <v>107</v>
      </c>
      <c r="C289" s="23">
        <v>29</v>
      </c>
      <c r="D289" s="23">
        <v>1026</v>
      </c>
      <c r="E289" s="23">
        <f t="shared" si="20"/>
        <v>29754</v>
      </c>
      <c r="F289" s="23">
        <f t="shared" si="21"/>
        <v>29754</v>
      </c>
      <c r="G289" s="2">
        <f t="shared" si="22"/>
        <v>2975.4</v>
      </c>
      <c r="H289" s="2">
        <f t="shared" si="23"/>
        <v>29754</v>
      </c>
      <c r="I289" s="2">
        <f t="shared" si="24"/>
        <v>0</v>
      </c>
    </row>
    <row r="290" spans="1:9" customFormat="1">
      <c r="A290" s="23" t="s">
        <v>99</v>
      </c>
      <c r="B290" s="23" t="s">
        <v>94</v>
      </c>
      <c r="C290" s="23">
        <v>56</v>
      </c>
      <c r="D290" s="23">
        <v>1236</v>
      </c>
      <c r="E290" s="23">
        <f t="shared" si="20"/>
        <v>69216</v>
      </c>
      <c r="F290" s="23">
        <f t="shared" si="21"/>
        <v>69216</v>
      </c>
      <c r="G290" s="2">
        <f t="shared" si="22"/>
        <v>6921.6</v>
      </c>
      <c r="H290" s="2">
        <f t="shared" si="23"/>
        <v>69216</v>
      </c>
      <c r="I290" s="2">
        <f t="shared" si="24"/>
        <v>6921.6</v>
      </c>
    </row>
    <row r="291" spans="1:9" customFormat="1">
      <c r="A291" s="23" t="s">
        <v>110</v>
      </c>
      <c r="B291" s="23" t="s">
        <v>92</v>
      </c>
      <c r="C291" s="23">
        <v>55</v>
      </c>
      <c r="D291" s="23">
        <v>1366</v>
      </c>
      <c r="E291" s="23">
        <f t="shared" si="20"/>
        <v>75130</v>
      </c>
      <c r="F291" s="23">
        <f t="shared" si="21"/>
        <v>75130</v>
      </c>
      <c r="G291" s="2">
        <f t="shared" si="22"/>
        <v>7513</v>
      </c>
      <c r="H291" s="2">
        <f t="shared" si="23"/>
        <v>75130</v>
      </c>
      <c r="I291" s="2">
        <f t="shared" si="24"/>
        <v>7513</v>
      </c>
    </row>
    <row r="292" spans="1:9" customFormat="1">
      <c r="A292" s="23" t="s">
        <v>90</v>
      </c>
      <c r="B292" s="23" t="s">
        <v>97</v>
      </c>
      <c r="C292" s="23">
        <v>91</v>
      </c>
      <c r="D292" s="23">
        <v>1132</v>
      </c>
      <c r="E292" s="23">
        <f t="shared" si="20"/>
        <v>103012</v>
      </c>
      <c r="F292" s="23">
        <f t="shared" si="21"/>
        <v>103012</v>
      </c>
      <c r="G292" s="2">
        <f t="shared" si="22"/>
        <v>10301.200000000001</v>
      </c>
      <c r="H292" s="2">
        <f t="shared" si="23"/>
        <v>103012</v>
      </c>
      <c r="I292" s="2">
        <f t="shared" si="24"/>
        <v>10301.200000000001</v>
      </c>
    </row>
    <row r="293" spans="1:9" customFormat="1">
      <c r="A293" s="23" t="s">
        <v>99</v>
      </c>
      <c r="B293" s="23" t="s">
        <v>91</v>
      </c>
      <c r="C293" s="23">
        <v>45</v>
      </c>
      <c r="D293" s="23">
        <v>1052</v>
      </c>
      <c r="E293" s="23">
        <f t="shared" si="20"/>
        <v>47340</v>
      </c>
      <c r="F293" s="23">
        <f t="shared" si="21"/>
        <v>47340</v>
      </c>
      <c r="G293" s="2">
        <f t="shared" si="22"/>
        <v>4734</v>
      </c>
      <c r="H293" s="2">
        <f t="shared" si="23"/>
        <v>47340</v>
      </c>
      <c r="I293" s="2">
        <f t="shared" si="24"/>
        <v>4734</v>
      </c>
    </row>
    <row r="294" spans="1:9" customFormat="1">
      <c r="A294" s="23" t="s">
        <v>104</v>
      </c>
      <c r="B294" s="23" t="s">
        <v>107</v>
      </c>
      <c r="C294" s="23">
        <v>45</v>
      </c>
      <c r="D294" s="23">
        <v>1411</v>
      </c>
      <c r="E294" s="23">
        <f t="shared" si="20"/>
        <v>63495</v>
      </c>
      <c r="F294" s="23">
        <f t="shared" si="21"/>
        <v>63495</v>
      </c>
      <c r="G294" s="2">
        <f t="shared" si="22"/>
        <v>6349.5</v>
      </c>
      <c r="H294" s="2">
        <f t="shared" si="23"/>
        <v>63495</v>
      </c>
      <c r="I294" s="2">
        <f t="shared" si="24"/>
        <v>6349.5</v>
      </c>
    </row>
    <row r="295" spans="1:9" customFormat="1">
      <c r="A295" s="23" t="s">
        <v>90</v>
      </c>
      <c r="B295" s="23" t="s">
        <v>97</v>
      </c>
      <c r="C295" s="23">
        <v>84</v>
      </c>
      <c r="D295" s="23">
        <v>1223</v>
      </c>
      <c r="E295" s="23">
        <f t="shared" si="20"/>
        <v>102732</v>
      </c>
      <c r="F295" s="23">
        <f t="shared" si="21"/>
        <v>102732</v>
      </c>
      <c r="G295" s="2">
        <f t="shared" si="22"/>
        <v>10273.200000000001</v>
      </c>
      <c r="H295" s="2">
        <f t="shared" si="23"/>
        <v>102732</v>
      </c>
      <c r="I295" s="2">
        <f t="shared" si="24"/>
        <v>10273.200000000001</v>
      </c>
    </row>
    <row r="296" spans="1:9" customFormat="1">
      <c r="A296" s="23" t="s">
        <v>96</v>
      </c>
      <c r="B296" s="23" t="s">
        <v>100</v>
      </c>
      <c r="C296" s="23">
        <v>30</v>
      </c>
      <c r="D296" s="23">
        <v>1163</v>
      </c>
      <c r="E296" s="23">
        <f t="shared" si="20"/>
        <v>34890</v>
      </c>
      <c r="F296" s="23">
        <f t="shared" si="21"/>
        <v>34890</v>
      </c>
      <c r="G296" s="2">
        <f t="shared" si="22"/>
        <v>3489</v>
      </c>
      <c r="H296" s="2">
        <f t="shared" si="23"/>
        <v>34890</v>
      </c>
      <c r="I296" s="2">
        <f t="shared" si="24"/>
        <v>3489</v>
      </c>
    </row>
    <row r="297" spans="1:9" customFormat="1">
      <c r="A297" s="23" t="s">
        <v>109</v>
      </c>
      <c r="B297" s="23" t="s">
        <v>94</v>
      </c>
      <c r="C297" s="23">
        <v>62</v>
      </c>
      <c r="D297" s="23">
        <v>1241</v>
      </c>
      <c r="E297" s="23">
        <f t="shared" si="20"/>
        <v>76942</v>
      </c>
      <c r="F297" s="23">
        <f t="shared" si="21"/>
        <v>76942</v>
      </c>
      <c r="G297" s="2">
        <f t="shared" si="22"/>
        <v>7694.2000000000007</v>
      </c>
      <c r="H297" s="2">
        <f t="shared" si="23"/>
        <v>76942</v>
      </c>
      <c r="I297" s="2">
        <f t="shared" si="24"/>
        <v>7694.2000000000007</v>
      </c>
    </row>
    <row r="298" spans="1:9" customFormat="1">
      <c r="A298" s="23" t="s">
        <v>104</v>
      </c>
      <c r="B298" s="23" t="s">
        <v>97</v>
      </c>
      <c r="C298" s="23">
        <v>59</v>
      </c>
      <c r="D298" s="23">
        <v>1019</v>
      </c>
      <c r="E298" s="23">
        <f t="shared" si="20"/>
        <v>60121</v>
      </c>
      <c r="F298" s="23">
        <f t="shared" si="21"/>
        <v>60121</v>
      </c>
      <c r="G298" s="2">
        <f t="shared" si="22"/>
        <v>6012.1</v>
      </c>
      <c r="H298" s="2">
        <f t="shared" si="23"/>
        <v>60121</v>
      </c>
      <c r="I298" s="2">
        <f t="shared" si="24"/>
        <v>6012.1</v>
      </c>
    </row>
    <row r="299" spans="1:9" customFormat="1">
      <c r="A299" s="23" t="s">
        <v>104</v>
      </c>
      <c r="B299" s="23" t="s">
        <v>107</v>
      </c>
      <c r="C299" s="23">
        <v>41</v>
      </c>
      <c r="D299" s="23">
        <v>1136</v>
      </c>
      <c r="E299" s="23">
        <f t="shared" si="20"/>
        <v>46576</v>
      </c>
      <c r="F299" s="23">
        <f t="shared" si="21"/>
        <v>46576</v>
      </c>
      <c r="G299" s="2">
        <f t="shared" si="22"/>
        <v>4657.6000000000004</v>
      </c>
      <c r="H299" s="2">
        <f t="shared" si="23"/>
        <v>46576</v>
      </c>
      <c r="I299" s="2">
        <f t="shared" si="24"/>
        <v>4657.6000000000004</v>
      </c>
    </row>
    <row r="300" spans="1:9" customFormat="1">
      <c r="A300" s="23" t="s">
        <v>109</v>
      </c>
      <c r="B300" s="23" t="s">
        <v>91</v>
      </c>
      <c r="C300" s="23">
        <v>28</v>
      </c>
      <c r="D300" s="23">
        <v>1208</v>
      </c>
      <c r="E300" s="23">
        <f t="shared" si="20"/>
        <v>33824</v>
      </c>
      <c r="F300" s="23">
        <f t="shared" si="21"/>
        <v>33824</v>
      </c>
      <c r="G300" s="2">
        <f t="shared" si="22"/>
        <v>3382.4</v>
      </c>
      <c r="H300" s="2">
        <f t="shared" si="23"/>
        <v>33824</v>
      </c>
      <c r="I300" s="2">
        <f t="shared" si="24"/>
        <v>3382.4</v>
      </c>
    </row>
    <row r="301" spans="1:9" customFormat="1">
      <c r="A301" s="23" t="s">
        <v>110</v>
      </c>
      <c r="B301" s="23" t="s">
        <v>94</v>
      </c>
      <c r="C301" s="23">
        <v>80</v>
      </c>
      <c r="D301" s="23">
        <v>1015</v>
      </c>
      <c r="E301" s="23">
        <f t="shared" si="20"/>
        <v>81200</v>
      </c>
      <c r="F301" s="23">
        <f t="shared" si="21"/>
        <v>81200</v>
      </c>
      <c r="G301" s="2">
        <f t="shared" si="22"/>
        <v>8120</v>
      </c>
      <c r="H301" s="2">
        <f t="shared" si="23"/>
        <v>81200</v>
      </c>
      <c r="I301" s="2">
        <f t="shared" si="24"/>
        <v>8120</v>
      </c>
    </row>
    <row r="302" spans="1:9" customFormat="1">
      <c r="A302" s="23" t="s">
        <v>90</v>
      </c>
      <c r="B302" s="23" t="s">
        <v>92</v>
      </c>
      <c r="C302" s="23">
        <v>44</v>
      </c>
      <c r="D302" s="23">
        <v>1389</v>
      </c>
      <c r="E302" s="23">
        <f t="shared" si="20"/>
        <v>61116</v>
      </c>
      <c r="F302" s="23">
        <f t="shared" si="21"/>
        <v>61116</v>
      </c>
      <c r="G302" s="2">
        <f t="shared" si="22"/>
        <v>6111.6</v>
      </c>
      <c r="H302" s="2">
        <f t="shared" si="23"/>
        <v>61116</v>
      </c>
      <c r="I302" s="2">
        <f t="shared" si="24"/>
        <v>6111.6</v>
      </c>
    </row>
    <row r="303" spans="1:9" customFormat="1">
      <c r="A303" s="23" t="s">
        <v>110</v>
      </c>
      <c r="B303" s="23" t="s">
        <v>97</v>
      </c>
      <c r="C303" s="23">
        <v>24</v>
      </c>
      <c r="D303" s="23">
        <v>1419</v>
      </c>
      <c r="E303" s="23">
        <f t="shared" si="20"/>
        <v>34056</v>
      </c>
      <c r="F303" s="23">
        <f t="shared" si="21"/>
        <v>34056</v>
      </c>
      <c r="G303" s="2">
        <f t="shared" si="22"/>
        <v>3405.6000000000004</v>
      </c>
      <c r="H303" s="2">
        <f t="shared" si="23"/>
        <v>34056</v>
      </c>
      <c r="I303" s="2">
        <f t="shared" si="24"/>
        <v>3405.6000000000004</v>
      </c>
    </row>
    <row r="304" spans="1:9" customFormat="1">
      <c r="A304" s="23" t="s">
        <v>110</v>
      </c>
      <c r="B304" s="23" t="s">
        <v>94</v>
      </c>
      <c r="C304" s="23">
        <v>42</v>
      </c>
      <c r="D304" s="23">
        <v>1074</v>
      </c>
      <c r="E304" s="23">
        <f t="shared" si="20"/>
        <v>45108</v>
      </c>
      <c r="F304" s="23">
        <f t="shared" si="21"/>
        <v>45108</v>
      </c>
      <c r="G304" s="2">
        <f t="shared" si="22"/>
        <v>4510.8</v>
      </c>
      <c r="H304" s="2">
        <f t="shared" si="23"/>
        <v>45108</v>
      </c>
      <c r="I304" s="2">
        <f t="shared" si="24"/>
        <v>4510.8</v>
      </c>
    </row>
    <row r="305" spans="1:9" customFormat="1">
      <c r="A305" s="23" t="s">
        <v>109</v>
      </c>
      <c r="B305" s="23" t="s">
        <v>92</v>
      </c>
      <c r="C305" s="23">
        <v>83</v>
      </c>
      <c r="D305" s="23">
        <v>1208</v>
      </c>
      <c r="E305" s="23">
        <f t="shared" si="20"/>
        <v>100264</v>
      </c>
      <c r="F305" s="23">
        <f t="shared" si="21"/>
        <v>100264</v>
      </c>
      <c r="G305" s="2">
        <f t="shared" si="22"/>
        <v>10026.400000000001</v>
      </c>
      <c r="H305" s="2">
        <f t="shared" si="23"/>
        <v>100264</v>
      </c>
      <c r="I305" s="2">
        <f t="shared" si="24"/>
        <v>10026.400000000001</v>
      </c>
    </row>
    <row r="306" spans="1:9" customFormat="1">
      <c r="A306" s="23" t="s">
        <v>99</v>
      </c>
      <c r="B306" s="23" t="s">
        <v>100</v>
      </c>
      <c r="C306" s="23">
        <v>45</v>
      </c>
      <c r="D306" s="23">
        <v>1353</v>
      </c>
      <c r="E306" s="23">
        <f t="shared" si="20"/>
        <v>60885</v>
      </c>
      <c r="F306" s="23">
        <f t="shared" si="21"/>
        <v>60885</v>
      </c>
      <c r="G306" s="2">
        <f t="shared" si="22"/>
        <v>6088.5</v>
      </c>
      <c r="H306" s="2">
        <f t="shared" si="23"/>
        <v>60885</v>
      </c>
      <c r="I306" s="2">
        <f t="shared" si="24"/>
        <v>6088.5</v>
      </c>
    </row>
    <row r="307" spans="1:9" customFormat="1">
      <c r="A307" s="23" t="s">
        <v>96</v>
      </c>
      <c r="B307" s="23" t="s">
        <v>97</v>
      </c>
      <c r="C307" s="23">
        <v>61</v>
      </c>
      <c r="D307" s="23">
        <v>1295</v>
      </c>
      <c r="E307" s="23">
        <f t="shared" si="20"/>
        <v>78995</v>
      </c>
      <c r="F307" s="23">
        <f t="shared" si="21"/>
        <v>78995</v>
      </c>
      <c r="G307" s="2">
        <f t="shared" si="22"/>
        <v>7899.5</v>
      </c>
      <c r="H307" s="2">
        <f t="shared" si="23"/>
        <v>78995</v>
      </c>
      <c r="I307" s="2">
        <f t="shared" si="24"/>
        <v>7899.5</v>
      </c>
    </row>
    <row r="308" spans="1:9" customFormat="1">
      <c r="A308" s="23" t="s">
        <v>99</v>
      </c>
      <c r="B308" s="23" t="s">
        <v>100</v>
      </c>
      <c r="C308" s="23">
        <v>39</v>
      </c>
      <c r="D308" s="23">
        <v>1277</v>
      </c>
      <c r="E308" s="23">
        <f t="shared" si="20"/>
        <v>49803</v>
      </c>
      <c r="F308" s="23">
        <f t="shared" si="21"/>
        <v>49803</v>
      </c>
      <c r="G308" s="2">
        <f t="shared" si="22"/>
        <v>4980.3</v>
      </c>
      <c r="H308" s="2">
        <f t="shared" si="23"/>
        <v>49803</v>
      </c>
      <c r="I308" s="2">
        <f t="shared" si="24"/>
        <v>4980.3</v>
      </c>
    </row>
    <row r="309" spans="1:9" customFormat="1">
      <c r="A309" s="23" t="s">
        <v>99</v>
      </c>
      <c r="B309" s="23" t="s">
        <v>91</v>
      </c>
      <c r="C309" s="23">
        <v>84</v>
      </c>
      <c r="D309" s="23">
        <v>1302</v>
      </c>
      <c r="E309" s="23">
        <f t="shared" si="20"/>
        <v>109368</v>
      </c>
      <c r="F309" s="23">
        <f t="shared" si="21"/>
        <v>109368</v>
      </c>
      <c r="G309" s="2">
        <f t="shared" si="22"/>
        <v>10936.800000000001</v>
      </c>
      <c r="H309" s="2">
        <f t="shared" si="23"/>
        <v>109368</v>
      </c>
      <c r="I309" s="2">
        <f t="shared" si="24"/>
        <v>10936.800000000001</v>
      </c>
    </row>
    <row r="310" spans="1:9" customFormat="1">
      <c r="A310" s="23" t="s">
        <v>109</v>
      </c>
      <c r="B310" s="23" t="s">
        <v>100</v>
      </c>
      <c r="C310" s="23">
        <v>71</v>
      </c>
      <c r="D310" s="23">
        <v>1169</v>
      </c>
      <c r="E310" s="23">
        <f t="shared" si="20"/>
        <v>82999</v>
      </c>
      <c r="F310" s="23">
        <f t="shared" si="21"/>
        <v>82999</v>
      </c>
      <c r="G310" s="2">
        <f t="shared" si="22"/>
        <v>8299.9</v>
      </c>
      <c r="H310" s="2">
        <f t="shared" si="23"/>
        <v>82999</v>
      </c>
      <c r="I310" s="2">
        <f t="shared" si="24"/>
        <v>8299.9</v>
      </c>
    </row>
    <row r="311" spans="1:9" customFormat="1">
      <c r="A311" s="23" t="s">
        <v>109</v>
      </c>
      <c r="B311" s="23" t="s">
        <v>94</v>
      </c>
      <c r="C311" s="23">
        <v>76</v>
      </c>
      <c r="D311" s="23">
        <v>1296</v>
      </c>
      <c r="E311" s="23">
        <f t="shared" si="20"/>
        <v>98496</v>
      </c>
      <c r="F311" s="23">
        <f t="shared" si="21"/>
        <v>98496</v>
      </c>
      <c r="G311" s="2">
        <f t="shared" si="22"/>
        <v>9849.6</v>
      </c>
      <c r="H311" s="2">
        <f t="shared" si="23"/>
        <v>98496</v>
      </c>
      <c r="I311" s="2">
        <f t="shared" si="24"/>
        <v>9849.6</v>
      </c>
    </row>
    <row r="312" spans="1:9" customFormat="1">
      <c r="A312" s="23" t="s">
        <v>96</v>
      </c>
      <c r="B312" s="23" t="s">
        <v>97</v>
      </c>
      <c r="C312" s="23">
        <v>76</v>
      </c>
      <c r="D312" s="23">
        <v>1033</v>
      </c>
      <c r="E312" s="23">
        <f t="shared" si="20"/>
        <v>78508</v>
      </c>
      <c r="F312" s="23">
        <f t="shared" si="21"/>
        <v>78508</v>
      </c>
      <c r="G312" s="2">
        <f t="shared" si="22"/>
        <v>7850.8</v>
      </c>
      <c r="H312" s="2">
        <f t="shared" si="23"/>
        <v>78508</v>
      </c>
      <c r="I312" s="2">
        <f t="shared" si="24"/>
        <v>7850.8</v>
      </c>
    </row>
    <row r="313" spans="1:9" customFormat="1">
      <c r="A313" s="23" t="s">
        <v>104</v>
      </c>
      <c r="B313" s="23" t="s">
        <v>107</v>
      </c>
      <c r="C313" s="23">
        <v>23</v>
      </c>
      <c r="D313" s="23">
        <v>1100</v>
      </c>
      <c r="E313" s="23">
        <f t="shared" si="20"/>
        <v>25300</v>
      </c>
      <c r="F313" s="23">
        <f t="shared" si="21"/>
        <v>25300</v>
      </c>
      <c r="G313" s="2">
        <f t="shared" si="22"/>
        <v>2530</v>
      </c>
      <c r="H313" s="2">
        <f t="shared" si="23"/>
        <v>25300</v>
      </c>
      <c r="I313" s="2">
        <f t="shared" si="24"/>
        <v>0</v>
      </c>
    </row>
    <row r="314" spans="1:9" customFormat="1">
      <c r="A314" s="23" t="s">
        <v>109</v>
      </c>
      <c r="B314" s="23" t="s">
        <v>94</v>
      </c>
      <c r="C314" s="23">
        <v>75</v>
      </c>
      <c r="D314" s="23">
        <v>1000</v>
      </c>
      <c r="E314" s="23">
        <f t="shared" si="20"/>
        <v>75000</v>
      </c>
      <c r="F314" s="23">
        <f t="shared" si="21"/>
        <v>75000</v>
      </c>
      <c r="G314" s="2">
        <f t="shared" si="22"/>
        <v>7500</v>
      </c>
      <c r="H314" s="2">
        <f t="shared" si="23"/>
        <v>75000</v>
      </c>
      <c r="I314" s="2">
        <f t="shared" si="24"/>
        <v>7500</v>
      </c>
    </row>
    <row r="315" spans="1:9" customFormat="1">
      <c r="A315" s="23" t="s">
        <v>90</v>
      </c>
      <c r="B315" s="23" t="s">
        <v>105</v>
      </c>
      <c r="C315" s="23">
        <v>41</v>
      </c>
      <c r="D315" s="23">
        <v>1202</v>
      </c>
      <c r="E315" s="23">
        <f t="shared" si="20"/>
        <v>49282</v>
      </c>
      <c r="F315" s="23">
        <f t="shared" si="21"/>
        <v>49282</v>
      </c>
      <c r="G315" s="2">
        <f t="shared" si="22"/>
        <v>4928.2000000000007</v>
      </c>
      <c r="H315" s="2">
        <f t="shared" si="23"/>
        <v>49282</v>
      </c>
      <c r="I315" s="2">
        <f t="shared" si="24"/>
        <v>4928.2000000000007</v>
      </c>
    </row>
    <row r="316" spans="1:9" customFormat="1">
      <c r="A316" s="23" t="s">
        <v>110</v>
      </c>
      <c r="B316" s="23" t="s">
        <v>94</v>
      </c>
      <c r="C316" s="23">
        <v>99</v>
      </c>
      <c r="D316" s="23">
        <v>1005</v>
      </c>
      <c r="E316" s="23">
        <f t="shared" si="20"/>
        <v>99495</v>
      </c>
      <c r="F316" s="23">
        <f t="shared" si="21"/>
        <v>99495</v>
      </c>
      <c r="G316" s="2">
        <f t="shared" si="22"/>
        <v>9949.5</v>
      </c>
      <c r="H316" s="2">
        <f t="shared" si="23"/>
        <v>99495</v>
      </c>
      <c r="I316" s="2">
        <f t="shared" si="24"/>
        <v>9949.5</v>
      </c>
    </row>
    <row r="317" spans="1:9" customFormat="1">
      <c r="A317" s="23" t="s">
        <v>96</v>
      </c>
      <c r="B317" s="23" t="s">
        <v>97</v>
      </c>
      <c r="C317" s="23">
        <v>62</v>
      </c>
      <c r="D317" s="23">
        <v>1454</v>
      </c>
      <c r="E317" s="23">
        <f t="shared" si="20"/>
        <v>90148</v>
      </c>
      <c r="F317" s="23">
        <f t="shared" si="21"/>
        <v>90148</v>
      </c>
      <c r="G317" s="2">
        <f t="shared" si="22"/>
        <v>9014.8000000000011</v>
      </c>
      <c r="H317" s="2">
        <f t="shared" si="23"/>
        <v>90148</v>
      </c>
      <c r="I317" s="2">
        <f t="shared" si="24"/>
        <v>9014.8000000000011</v>
      </c>
    </row>
    <row r="318" spans="1:9" customFormat="1">
      <c r="A318" s="23" t="s">
        <v>90</v>
      </c>
      <c r="B318" s="23" t="s">
        <v>91</v>
      </c>
      <c r="C318" s="23">
        <v>63</v>
      </c>
      <c r="D318" s="23">
        <v>1016</v>
      </c>
      <c r="E318" s="23">
        <f t="shared" si="20"/>
        <v>64008</v>
      </c>
      <c r="F318" s="23">
        <f t="shared" si="21"/>
        <v>64008</v>
      </c>
      <c r="G318" s="2">
        <f t="shared" si="22"/>
        <v>6400.8</v>
      </c>
      <c r="H318" s="2">
        <f t="shared" si="23"/>
        <v>64008</v>
      </c>
      <c r="I318" s="2">
        <f t="shared" si="24"/>
        <v>6400.8</v>
      </c>
    </row>
    <row r="319" spans="1:9" customFormat="1">
      <c r="A319" s="23" t="s">
        <v>109</v>
      </c>
      <c r="B319" s="23" t="s">
        <v>92</v>
      </c>
      <c r="C319" s="23">
        <v>4</v>
      </c>
      <c r="D319" s="23">
        <v>1049</v>
      </c>
      <c r="E319" s="23">
        <f t="shared" si="20"/>
        <v>4196</v>
      </c>
      <c r="F319" s="23">
        <f t="shared" si="21"/>
        <v>4196</v>
      </c>
      <c r="G319" s="2">
        <f t="shared" si="22"/>
        <v>0</v>
      </c>
      <c r="H319" s="2">
        <f t="shared" si="23"/>
        <v>4196</v>
      </c>
      <c r="I319" s="2">
        <f t="shared" si="24"/>
        <v>0</v>
      </c>
    </row>
    <row r="320" spans="1:9" customFormat="1">
      <c r="A320" s="23" t="s">
        <v>90</v>
      </c>
      <c r="B320" s="23" t="s">
        <v>100</v>
      </c>
      <c r="C320" s="23">
        <v>4</v>
      </c>
      <c r="D320" s="23">
        <v>1202</v>
      </c>
      <c r="E320" s="23">
        <f t="shared" si="20"/>
        <v>4808</v>
      </c>
      <c r="F320" s="23">
        <f t="shared" si="21"/>
        <v>4808</v>
      </c>
      <c r="G320" s="2">
        <f t="shared" si="22"/>
        <v>0</v>
      </c>
      <c r="H320" s="2">
        <f t="shared" si="23"/>
        <v>4808</v>
      </c>
      <c r="I320" s="2">
        <f t="shared" si="24"/>
        <v>0</v>
      </c>
    </row>
    <row r="321" spans="1:9" customFormat="1">
      <c r="A321" s="23" t="s">
        <v>104</v>
      </c>
      <c r="B321" s="23" t="s">
        <v>100</v>
      </c>
      <c r="C321" s="23">
        <v>18</v>
      </c>
      <c r="D321" s="23">
        <v>1462</v>
      </c>
      <c r="E321" s="23">
        <f t="shared" si="20"/>
        <v>26316</v>
      </c>
      <c r="F321" s="23">
        <f t="shared" si="21"/>
        <v>26316</v>
      </c>
      <c r="G321" s="2">
        <f t="shared" si="22"/>
        <v>2631.6000000000004</v>
      </c>
      <c r="H321" s="2">
        <f t="shared" si="23"/>
        <v>26316</v>
      </c>
      <c r="I321" s="2">
        <f t="shared" si="24"/>
        <v>0</v>
      </c>
    </row>
    <row r="322" spans="1:9" customFormat="1">
      <c r="A322" s="23" t="s">
        <v>104</v>
      </c>
      <c r="B322" s="23" t="s">
        <v>105</v>
      </c>
      <c r="C322" s="23">
        <v>49</v>
      </c>
      <c r="D322" s="23">
        <v>1109</v>
      </c>
      <c r="E322" s="23">
        <f t="shared" si="20"/>
        <v>54341</v>
      </c>
      <c r="F322" s="23">
        <f t="shared" si="21"/>
        <v>54341</v>
      </c>
      <c r="G322" s="2">
        <f t="shared" si="22"/>
        <v>5434.1</v>
      </c>
      <c r="H322" s="2">
        <f t="shared" si="23"/>
        <v>54341</v>
      </c>
      <c r="I322" s="2">
        <f t="shared" si="24"/>
        <v>5434.1</v>
      </c>
    </row>
    <row r="323" spans="1:9" customFormat="1">
      <c r="A323" s="23" t="s">
        <v>104</v>
      </c>
      <c r="B323" s="23" t="s">
        <v>100</v>
      </c>
      <c r="C323" s="23">
        <v>46</v>
      </c>
      <c r="D323" s="23">
        <v>1443</v>
      </c>
      <c r="E323" s="23">
        <f t="shared" ref="E323:E386" si="25">F323</f>
        <v>66378</v>
      </c>
      <c r="F323" s="23">
        <f t="shared" ref="F323:F386" si="26">C323*D323</f>
        <v>66378</v>
      </c>
      <c r="G323" s="2">
        <f t="shared" ref="G323:G386" si="27">IF(F323&gt;=20000,F323*10%,0)</f>
        <v>6637.8</v>
      </c>
      <c r="H323" s="2">
        <f t="shared" ref="H323:H386" si="28">F323</f>
        <v>66378</v>
      </c>
      <c r="I323" s="2">
        <f t="shared" ref="I323:I386" si="29">IF(F323&gt;30000,F323*0.1,0)</f>
        <v>6637.8</v>
      </c>
    </row>
    <row r="324" spans="1:9" customFormat="1">
      <c r="A324" s="23" t="s">
        <v>99</v>
      </c>
      <c r="B324" s="23" t="s">
        <v>91</v>
      </c>
      <c r="C324" s="23">
        <v>24</v>
      </c>
      <c r="D324" s="23">
        <v>1019</v>
      </c>
      <c r="E324" s="23">
        <f t="shared" si="25"/>
        <v>24456</v>
      </c>
      <c r="F324" s="23">
        <f t="shared" si="26"/>
        <v>24456</v>
      </c>
      <c r="G324" s="2">
        <f t="shared" si="27"/>
        <v>2445.6</v>
      </c>
      <c r="H324" s="2">
        <f t="shared" si="28"/>
        <v>24456</v>
      </c>
      <c r="I324" s="2">
        <f t="shared" si="29"/>
        <v>0</v>
      </c>
    </row>
    <row r="325" spans="1:9" customFormat="1">
      <c r="A325" s="23" t="s">
        <v>109</v>
      </c>
      <c r="B325" s="23" t="s">
        <v>105</v>
      </c>
      <c r="C325" s="23">
        <v>35</v>
      </c>
      <c r="D325" s="23">
        <v>1144</v>
      </c>
      <c r="E325" s="23">
        <f t="shared" si="25"/>
        <v>40040</v>
      </c>
      <c r="F325" s="23">
        <f t="shared" si="26"/>
        <v>40040</v>
      </c>
      <c r="G325" s="2">
        <f t="shared" si="27"/>
        <v>4004</v>
      </c>
      <c r="H325" s="2">
        <f t="shared" si="28"/>
        <v>40040</v>
      </c>
      <c r="I325" s="2">
        <f t="shared" si="29"/>
        <v>4004</v>
      </c>
    </row>
    <row r="326" spans="1:9" customFormat="1">
      <c r="A326" s="23" t="s">
        <v>96</v>
      </c>
      <c r="B326" s="23" t="s">
        <v>94</v>
      </c>
      <c r="C326" s="23">
        <v>24</v>
      </c>
      <c r="D326" s="23">
        <v>1142</v>
      </c>
      <c r="E326" s="23">
        <f t="shared" si="25"/>
        <v>27408</v>
      </c>
      <c r="F326" s="23">
        <f t="shared" si="26"/>
        <v>27408</v>
      </c>
      <c r="G326" s="2">
        <f t="shared" si="27"/>
        <v>2740.8</v>
      </c>
      <c r="H326" s="2">
        <f t="shared" si="28"/>
        <v>27408</v>
      </c>
      <c r="I326" s="2">
        <f t="shared" si="29"/>
        <v>0</v>
      </c>
    </row>
    <row r="327" spans="1:9" customFormat="1">
      <c r="A327" s="23" t="s">
        <v>109</v>
      </c>
      <c r="B327" s="23" t="s">
        <v>91</v>
      </c>
      <c r="C327" s="23">
        <v>32</v>
      </c>
      <c r="D327" s="23">
        <v>1343</v>
      </c>
      <c r="E327" s="23">
        <f t="shared" si="25"/>
        <v>42976</v>
      </c>
      <c r="F327" s="23">
        <f t="shared" si="26"/>
        <v>42976</v>
      </c>
      <c r="G327" s="2">
        <f t="shared" si="27"/>
        <v>4297.6000000000004</v>
      </c>
      <c r="H327" s="2">
        <f t="shared" si="28"/>
        <v>42976</v>
      </c>
      <c r="I327" s="2">
        <f t="shared" si="29"/>
        <v>4297.6000000000004</v>
      </c>
    </row>
    <row r="328" spans="1:9" customFormat="1">
      <c r="A328" s="23" t="s">
        <v>104</v>
      </c>
      <c r="B328" s="23" t="s">
        <v>97</v>
      </c>
      <c r="C328" s="23">
        <v>39</v>
      </c>
      <c r="D328" s="23">
        <v>1110</v>
      </c>
      <c r="E328" s="23">
        <f t="shared" si="25"/>
        <v>43290</v>
      </c>
      <c r="F328" s="23">
        <f t="shared" si="26"/>
        <v>43290</v>
      </c>
      <c r="G328" s="2">
        <f t="shared" si="27"/>
        <v>4329</v>
      </c>
      <c r="H328" s="2">
        <f t="shared" si="28"/>
        <v>43290</v>
      </c>
      <c r="I328" s="2">
        <f t="shared" si="29"/>
        <v>4329</v>
      </c>
    </row>
    <row r="329" spans="1:9" customFormat="1">
      <c r="A329" s="23" t="s">
        <v>109</v>
      </c>
      <c r="B329" s="23" t="s">
        <v>97</v>
      </c>
      <c r="C329" s="23">
        <v>9</v>
      </c>
      <c r="D329" s="23">
        <v>1212</v>
      </c>
      <c r="E329" s="23">
        <f t="shared" si="25"/>
        <v>10908</v>
      </c>
      <c r="F329" s="23">
        <f t="shared" si="26"/>
        <v>10908</v>
      </c>
      <c r="G329" s="2">
        <f t="shared" si="27"/>
        <v>0</v>
      </c>
      <c r="H329" s="2">
        <f t="shared" si="28"/>
        <v>10908</v>
      </c>
      <c r="I329" s="2">
        <f t="shared" si="29"/>
        <v>0</v>
      </c>
    </row>
    <row r="330" spans="1:9" customFormat="1">
      <c r="A330" s="23" t="s">
        <v>96</v>
      </c>
      <c r="B330" s="23" t="s">
        <v>107</v>
      </c>
      <c r="C330" s="23">
        <v>14</v>
      </c>
      <c r="D330" s="23">
        <v>1267</v>
      </c>
      <c r="E330" s="23">
        <f t="shared" si="25"/>
        <v>17738</v>
      </c>
      <c r="F330" s="23">
        <f t="shared" si="26"/>
        <v>17738</v>
      </c>
      <c r="G330" s="2">
        <f t="shared" si="27"/>
        <v>0</v>
      </c>
      <c r="H330" s="2">
        <f t="shared" si="28"/>
        <v>17738</v>
      </c>
      <c r="I330" s="2">
        <f t="shared" si="29"/>
        <v>0</v>
      </c>
    </row>
    <row r="331" spans="1:9" customFormat="1">
      <c r="A331" s="23" t="s">
        <v>90</v>
      </c>
      <c r="B331" s="23" t="s">
        <v>94</v>
      </c>
      <c r="C331" s="23">
        <v>49</v>
      </c>
      <c r="D331" s="23">
        <v>1012</v>
      </c>
      <c r="E331" s="23">
        <f t="shared" si="25"/>
        <v>49588</v>
      </c>
      <c r="F331" s="23">
        <f t="shared" si="26"/>
        <v>49588</v>
      </c>
      <c r="G331" s="2">
        <f t="shared" si="27"/>
        <v>4958.8</v>
      </c>
      <c r="H331" s="2">
        <f t="shared" si="28"/>
        <v>49588</v>
      </c>
      <c r="I331" s="2">
        <f t="shared" si="29"/>
        <v>4958.8</v>
      </c>
    </row>
    <row r="332" spans="1:9" customFormat="1">
      <c r="A332" s="23" t="s">
        <v>104</v>
      </c>
      <c r="B332" s="23" t="s">
        <v>107</v>
      </c>
      <c r="C332" s="23">
        <v>9</v>
      </c>
      <c r="D332" s="23">
        <v>1427</v>
      </c>
      <c r="E332" s="23">
        <f t="shared" si="25"/>
        <v>12843</v>
      </c>
      <c r="F332" s="23">
        <f t="shared" si="26"/>
        <v>12843</v>
      </c>
      <c r="G332" s="2">
        <f t="shared" si="27"/>
        <v>0</v>
      </c>
      <c r="H332" s="2">
        <f t="shared" si="28"/>
        <v>12843</v>
      </c>
      <c r="I332" s="2">
        <f t="shared" si="29"/>
        <v>0</v>
      </c>
    </row>
    <row r="333" spans="1:9" customFormat="1">
      <c r="A333" s="23" t="s">
        <v>90</v>
      </c>
      <c r="B333" s="23" t="s">
        <v>107</v>
      </c>
      <c r="C333" s="23">
        <v>72</v>
      </c>
      <c r="D333" s="23">
        <v>1312</v>
      </c>
      <c r="E333" s="23">
        <f t="shared" si="25"/>
        <v>94464</v>
      </c>
      <c r="F333" s="23">
        <f t="shared" si="26"/>
        <v>94464</v>
      </c>
      <c r="G333" s="2">
        <f t="shared" si="27"/>
        <v>9446.4</v>
      </c>
      <c r="H333" s="2">
        <f t="shared" si="28"/>
        <v>94464</v>
      </c>
      <c r="I333" s="2">
        <f t="shared" si="29"/>
        <v>9446.4</v>
      </c>
    </row>
    <row r="334" spans="1:9" customFormat="1">
      <c r="A334" s="23" t="s">
        <v>90</v>
      </c>
      <c r="B334" s="23" t="s">
        <v>91</v>
      </c>
      <c r="C334" s="23">
        <v>79</v>
      </c>
      <c r="D334" s="23">
        <v>1158</v>
      </c>
      <c r="E334" s="23">
        <f t="shared" si="25"/>
        <v>91482</v>
      </c>
      <c r="F334" s="23">
        <f t="shared" si="26"/>
        <v>91482</v>
      </c>
      <c r="G334" s="2">
        <f t="shared" si="27"/>
        <v>9148.2000000000007</v>
      </c>
      <c r="H334" s="2">
        <f t="shared" si="28"/>
        <v>91482</v>
      </c>
      <c r="I334" s="2">
        <f t="shared" si="29"/>
        <v>9148.2000000000007</v>
      </c>
    </row>
    <row r="335" spans="1:9" customFormat="1">
      <c r="A335" s="23" t="s">
        <v>110</v>
      </c>
      <c r="B335" s="23" t="s">
        <v>107</v>
      </c>
      <c r="C335" s="23">
        <v>22</v>
      </c>
      <c r="D335" s="23">
        <v>1497</v>
      </c>
      <c r="E335" s="23">
        <f t="shared" si="25"/>
        <v>32934</v>
      </c>
      <c r="F335" s="23">
        <f t="shared" si="26"/>
        <v>32934</v>
      </c>
      <c r="G335" s="2">
        <f t="shared" si="27"/>
        <v>3293.4</v>
      </c>
      <c r="H335" s="2">
        <f t="shared" si="28"/>
        <v>32934</v>
      </c>
      <c r="I335" s="2">
        <f t="shared" si="29"/>
        <v>3293.4</v>
      </c>
    </row>
    <row r="336" spans="1:9" customFormat="1">
      <c r="A336" s="23" t="s">
        <v>90</v>
      </c>
      <c r="B336" s="23" t="s">
        <v>97</v>
      </c>
      <c r="C336" s="23">
        <v>56</v>
      </c>
      <c r="D336" s="23">
        <v>1073</v>
      </c>
      <c r="E336" s="23">
        <f t="shared" si="25"/>
        <v>60088</v>
      </c>
      <c r="F336" s="23">
        <f t="shared" si="26"/>
        <v>60088</v>
      </c>
      <c r="G336" s="2">
        <f t="shared" si="27"/>
        <v>6008.8</v>
      </c>
      <c r="H336" s="2">
        <f t="shared" si="28"/>
        <v>60088</v>
      </c>
      <c r="I336" s="2">
        <f t="shared" si="29"/>
        <v>6008.8</v>
      </c>
    </row>
    <row r="337" spans="1:9" customFormat="1">
      <c r="A337" s="23" t="s">
        <v>104</v>
      </c>
      <c r="B337" s="23" t="s">
        <v>94</v>
      </c>
      <c r="C337" s="23">
        <v>93</v>
      </c>
      <c r="D337" s="23">
        <v>1267</v>
      </c>
      <c r="E337" s="23">
        <f t="shared" si="25"/>
        <v>117831</v>
      </c>
      <c r="F337" s="23">
        <f t="shared" si="26"/>
        <v>117831</v>
      </c>
      <c r="G337" s="2">
        <f t="shared" si="27"/>
        <v>11783.1</v>
      </c>
      <c r="H337" s="2">
        <f t="shared" si="28"/>
        <v>117831</v>
      </c>
      <c r="I337" s="2">
        <f t="shared" si="29"/>
        <v>11783.1</v>
      </c>
    </row>
    <row r="338" spans="1:9" customFormat="1">
      <c r="A338" s="23" t="s">
        <v>104</v>
      </c>
      <c r="B338" s="23" t="s">
        <v>92</v>
      </c>
      <c r="C338" s="23">
        <v>26</v>
      </c>
      <c r="D338" s="23">
        <v>1164</v>
      </c>
      <c r="E338" s="23">
        <f t="shared" si="25"/>
        <v>30264</v>
      </c>
      <c r="F338" s="23">
        <f t="shared" si="26"/>
        <v>30264</v>
      </c>
      <c r="G338" s="2">
        <f t="shared" si="27"/>
        <v>3026.4</v>
      </c>
      <c r="H338" s="2">
        <f t="shared" si="28"/>
        <v>30264</v>
      </c>
      <c r="I338" s="2">
        <f t="shared" si="29"/>
        <v>3026.4</v>
      </c>
    </row>
    <row r="339" spans="1:9" customFormat="1">
      <c r="A339" s="23" t="s">
        <v>90</v>
      </c>
      <c r="B339" s="23" t="s">
        <v>91</v>
      </c>
      <c r="C339" s="23">
        <v>67</v>
      </c>
      <c r="D339" s="23">
        <v>1329</v>
      </c>
      <c r="E339" s="23">
        <f t="shared" si="25"/>
        <v>89043</v>
      </c>
      <c r="F339" s="23">
        <f t="shared" si="26"/>
        <v>89043</v>
      </c>
      <c r="G339" s="2">
        <f t="shared" si="27"/>
        <v>8904.3000000000011</v>
      </c>
      <c r="H339" s="2">
        <f t="shared" si="28"/>
        <v>89043</v>
      </c>
      <c r="I339" s="2">
        <f t="shared" si="29"/>
        <v>8904.3000000000011</v>
      </c>
    </row>
    <row r="340" spans="1:9" customFormat="1">
      <c r="A340" s="23" t="s">
        <v>104</v>
      </c>
      <c r="B340" s="23" t="s">
        <v>92</v>
      </c>
      <c r="C340" s="23">
        <v>98</v>
      </c>
      <c r="D340" s="23">
        <v>1010</v>
      </c>
      <c r="E340" s="23">
        <f t="shared" si="25"/>
        <v>98980</v>
      </c>
      <c r="F340" s="23">
        <f t="shared" si="26"/>
        <v>98980</v>
      </c>
      <c r="G340" s="2">
        <f t="shared" si="27"/>
        <v>9898</v>
      </c>
      <c r="H340" s="2">
        <f t="shared" si="28"/>
        <v>98980</v>
      </c>
      <c r="I340" s="2">
        <f t="shared" si="29"/>
        <v>9898</v>
      </c>
    </row>
    <row r="341" spans="1:9" customFormat="1">
      <c r="A341" s="23" t="s">
        <v>104</v>
      </c>
      <c r="B341" s="23" t="s">
        <v>100</v>
      </c>
      <c r="C341" s="23">
        <v>59</v>
      </c>
      <c r="D341" s="23">
        <v>1474</v>
      </c>
      <c r="E341" s="23">
        <f t="shared" si="25"/>
        <v>86966</v>
      </c>
      <c r="F341" s="23">
        <f t="shared" si="26"/>
        <v>86966</v>
      </c>
      <c r="G341" s="2">
        <f t="shared" si="27"/>
        <v>8696.6</v>
      </c>
      <c r="H341" s="2">
        <f t="shared" si="28"/>
        <v>86966</v>
      </c>
      <c r="I341" s="2">
        <f t="shared" si="29"/>
        <v>8696.6</v>
      </c>
    </row>
    <row r="342" spans="1:9" customFormat="1">
      <c r="A342" s="23" t="s">
        <v>90</v>
      </c>
      <c r="B342" s="23" t="s">
        <v>91</v>
      </c>
      <c r="C342" s="23">
        <v>5</v>
      </c>
      <c r="D342" s="23">
        <v>1231</v>
      </c>
      <c r="E342" s="23">
        <f t="shared" si="25"/>
        <v>6155</v>
      </c>
      <c r="F342" s="23">
        <f t="shared" si="26"/>
        <v>6155</v>
      </c>
      <c r="G342" s="2">
        <f t="shared" si="27"/>
        <v>0</v>
      </c>
      <c r="H342" s="2">
        <f t="shared" si="28"/>
        <v>6155</v>
      </c>
      <c r="I342" s="2">
        <f t="shared" si="29"/>
        <v>0</v>
      </c>
    </row>
    <row r="343" spans="1:9" customFormat="1">
      <c r="A343" s="23" t="s">
        <v>110</v>
      </c>
      <c r="B343" s="23" t="s">
        <v>94</v>
      </c>
      <c r="C343" s="23">
        <v>61</v>
      </c>
      <c r="D343" s="23">
        <v>1457</v>
      </c>
      <c r="E343" s="23">
        <f t="shared" si="25"/>
        <v>88877</v>
      </c>
      <c r="F343" s="23">
        <f t="shared" si="26"/>
        <v>88877</v>
      </c>
      <c r="G343" s="2">
        <f t="shared" si="27"/>
        <v>8887.7000000000007</v>
      </c>
      <c r="H343" s="2">
        <f t="shared" si="28"/>
        <v>88877</v>
      </c>
      <c r="I343" s="2">
        <f t="shared" si="29"/>
        <v>8887.7000000000007</v>
      </c>
    </row>
    <row r="344" spans="1:9" customFormat="1">
      <c r="A344" s="23" t="s">
        <v>109</v>
      </c>
      <c r="B344" s="23" t="s">
        <v>92</v>
      </c>
      <c r="C344" s="23">
        <v>84</v>
      </c>
      <c r="D344" s="23">
        <v>1247</v>
      </c>
      <c r="E344" s="23">
        <f t="shared" si="25"/>
        <v>104748</v>
      </c>
      <c r="F344" s="23">
        <f t="shared" si="26"/>
        <v>104748</v>
      </c>
      <c r="G344" s="2">
        <f t="shared" si="27"/>
        <v>10474.800000000001</v>
      </c>
      <c r="H344" s="2">
        <f t="shared" si="28"/>
        <v>104748</v>
      </c>
      <c r="I344" s="2">
        <f t="shared" si="29"/>
        <v>10474.800000000001</v>
      </c>
    </row>
    <row r="345" spans="1:9" customFormat="1">
      <c r="A345" s="23" t="s">
        <v>99</v>
      </c>
      <c r="B345" s="23" t="s">
        <v>91</v>
      </c>
      <c r="C345" s="23">
        <v>88</v>
      </c>
      <c r="D345" s="23">
        <v>1011</v>
      </c>
      <c r="E345" s="23">
        <f t="shared" si="25"/>
        <v>88968</v>
      </c>
      <c r="F345" s="23">
        <f t="shared" si="26"/>
        <v>88968</v>
      </c>
      <c r="G345" s="2">
        <f t="shared" si="27"/>
        <v>8896.8000000000011</v>
      </c>
      <c r="H345" s="2">
        <f t="shared" si="28"/>
        <v>88968</v>
      </c>
      <c r="I345" s="2">
        <f t="shared" si="29"/>
        <v>8896.8000000000011</v>
      </c>
    </row>
    <row r="346" spans="1:9" customFormat="1">
      <c r="A346" s="23" t="s">
        <v>90</v>
      </c>
      <c r="B346" s="23" t="s">
        <v>97</v>
      </c>
      <c r="C346" s="23">
        <v>67</v>
      </c>
      <c r="D346" s="23">
        <v>1350</v>
      </c>
      <c r="E346" s="23">
        <f t="shared" si="25"/>
        <v>90450</v>
      </c>
      <c r="F346" s="23">
        <f t="shared" si="26"/>
        <v>90450</v>
      </c>
      <c r="G346" s="2">
        <f t="shared" si="27"/>
        <v>9045</v>
      </c>
      <c r="H346" s="2">
        <f t="shared" si="28"/>
        <v>90450</v>
      </c>
      <c r="I346" s="2">
        <f t="shared" si="29"/>
        <v>9045</v>
      </c>
    </row>
    <row r="347" spans="1:9" customFormat="1">
      <c r="A347" s="23" t="s">
        <v>96</v>
      </c>
      <c r="B347" s="23" t="s">
        <v>107</v>
      </c>
      <c r="C347" s="23">
        <v>55</v>
      </c>
      <c r="D347" s="23">
        <v>1305</v>
      </c>
      <c r="E347" s="23">
        <f t="shared" si="25"/>
        <v>71775</v>
      </c>
      <c r="F347" s="23">
        <f t="shared" si="26"/>
        <v>71775</v>
      </c>
      <c r="G347" s="2">
        <f t="shared" si="27"/>
        <v>7177.5</v>
      </c>
      <c r="H347" s="2">
        <f t="shared" si="28"/>
        <v>71775</v>
      </c>
      <c r="I347" s="2">
        <f t="shared" si="29"/>
        <v>7177.5</v>
      </c>
    </row>
    <row r="348" spans="1:9" customFormat="1">
      <c r="A348" s="23" t="s">
        <v>110</v>
      </c>
      <c r="B348" s="23" t="s">
        <v>105</v>
      </c>
      <c r="C348" s="23">
        <v>39</v>
      </c>
      <c r="D348" s="23">
        <v>1387</v>
      </c>
      <c r="E348" s="23">
        <f t="shared" si="25"/>
        <v>54093</v>
      </c>
      <c r="F348" s="23">
        <f t="shared" si="26"/>
        <v>54093</v>
      </c>
      <c r="G348" s="2">
        <f t="shared" si="27"/>
        <v>5409.3</v>
      </c>
      <c r="H348" s="2">
        <f t="shared" si="28"/>
        <v>54093</v>
      </c>
      <c r="I348" s="2">
        <f t="shared" si="29"/>
        <v>5409.3</v>
      </c>
    </row>
    <row r="349" spans="1:9" customFormat="1">
      <c r="A349" s="23" t="s">
        <v>99</v>
      </c>
      <c r="B349" s="23" t="s">
        <v>105</v>
      </c>
      <c r="C349" s="23">
        <v>97</v>
      </c>
      <c r="D349" s="23">
        <v>1009</v>
      </c>
      <c r="E349" s="23">
        <f t="shared" si="25"/>
        <v>97873</v>
      </c>
      <c r="F349" s="23">
        <f t="shared" si="26"/>
        <v>97873</v>
      </c>
      <c r="G349" s="2">
        <f t="shared" si="27"/>
        <v>9787.3000000000011</v>
      </c>
      <c r="H349" s="2">
        <f t="shared" si="28"/>
        <v>97873</v>
      </c>
      <c r="I349" s="2">
        <f t="shared" si="29"/>
        <v>9787.3000000000011</v>
      </c>
    </row>
    <row r="350" spans="1:9" customFormat="1">
      <c r="A350" s="23" t="s">
        <v>104</v>
      </c>
      <c r="B350" s="23" t="s">
        <v>94</v>
      </c>
      <c r="C350" s="23">
        <v>16</v>
      </c>
      <c r="D350" s="23">
        <v>1127</v>
      </c>
      <c r="E350" s="23">
        <f t="shared" si="25"/>
        <v>18032</v>
      </c>
      <c r="F350" s="23">
        <f t="shared" si="26"/>
        <v>18032</v>
      </c>
      <c r="G350" s="2">
        <f t="shared" si="27"/>
        <v>0</v>
      </c>
      <c r="H350" s="2">
        <f t="shared" si="28"/>
        <v>18032</v>
      </c>
      <c r="I350" s="2">
        <f t="shared" si="29"/>
        <v>0</v>
      </c>
    </row>
    <row r="351" spans="1:9" customFormat="1">
      <c r="A351" s="23" t="s">
        <v>109</v>
      </c>
      <c r="B351" s="23" t="s">
        <v>105</v>
      </c>
      <c r="C351" s="23">
        <v>52</v>
      </c>
      <c r="D351" s="23">
        <v>1491</v>
      </c>
      <c r="E351" s="23">
        <f t="shared" si="25"/>
        <v>77532</v>
      </c>
      <c r="F351" s="23">
        <f t="shared" si="26"/>
        <v>77532</v>
      </c>
      <c r="G351" s="2">
        <f t="shared" si="27"/>
        <v>7753.2000000000007</v>
      </c>
      <c r="H351" s="2">
        <f t="shared" si="28"/>
        <v>77532</v>
      </c>
      <c r="I351" s="2">
        <f t="shared" si="29"/>
        <v>7753.2000000000007</v>
      </c>
    </row>
    <row r="352" spans="1:9" customFormat="1">
      <c r="A352" s="23" t="s">
        <v>90</v>
      </c>
      <c r="B352" s="23" t="s">
        <v>92</v>
      </c>
      <c r="C352" s="23">
        <v>60</v>
      </c>
      <c r="D352" s="23">
        <v>1127</v>
      </c>
      <c r="E352" s="23">
        <f t="shared" si="25"/>
        <v>67620</v>
      </c>
      <c r="F352" s="23">
        <f t="shared" si="26"/>
        <v>67620</v>
      </c>
      <c r="G352" s="2">
        <f t="shared" si="27"/>
        <v>6762</v>
      </c>
      <c r="H352" s="2">
        <f t="shared" si="28"/>
        <v>67620</v>
      </c>
      <c r="I352" s="2">
        <f t="shared" si="29"/>
        <v>6762</v>
      </c>
    </row>
    <row r="353" spans="1:9" customFormat="1">
      <c r="A353" s="23" t="s">
        <v>99</v>
      </c>
      <c r="B353" s="23" t="s">
        <v>105</v>
      </c>
      <c r="C353" s="23">
        <v>9</v>
      </c>
      <c r="D353" s="23">
        <v>1457</v>
      </c>
      <c r="E353" s="23">
        <f t="shared" si="25"/>
        <v>13113</v>
      </c>
      <c r="F353" s="23">
        <f t="shared" si="26"/>
        <v>13113</v>
      </c>
      <c r="G353" s="2">
        <f t="shared" si="27"/>
        <v>0</v>
      </c>
      <c r="H353" s="2">
        <f t="shared" si="28"/>
        <v>13113</v>
      </c>
      <c r="I353" s="2">
        <f t="shared" si="29"/>
        <v>0</v>
      </c>
    </row>
    <row r="354" spans="1:9" customFormat="1">
      <c r="A354" s="23" t="s">
        <v>90</v>
      </c>
      <c r="B354" s="23" t="s">
        <v>97</v>
      </c>
      <c r="C354" s="23">
        <v>100</v>
      </c>
      <c r="D354" s="23">
        <v>1092</v>
      </c>
      <c r="E354" s="23">
        <f t="shared" si="25"/>
        <v>109200</v>
      </c>
      <c r="F354" s="23">
        <f t="shared" si="26"/>
        <v>109200</v>
      </c>
      <c r="G354" s="2">
        <f t="shared" si="27"/>
        <v>10920</v>
      </c>
      <c r="H354" s="2">
        <f t="shared" si="28"/>
        <v>109200</v>
      </c>
      <c r="I354" s="2">
        <f t="shared" si="29"/>
        <v>10920</v>
      </c>
    </row>
    <row r="355" spans="1:9" customFormat="1">
      <c r="A355" s="23" t="s">
        <v>110</v>
      </c>
      <c r="B355" s="23" t="s">
        <v>107</v>
      </c>
      <c r="C355" s="23">
        <v>18</v>
      </c>
      <c r="D355" s="23">
        <v>1343</v>
      </c>
      <c r="E355" s="23">
        <f t="shared" si="25"/>
        <v>24174</v>
      </c>
      <c r="F355" s="23">
        <f t="shared" si="26"/>
        <v>24174</v>
      </c>
      <c r="G355" s="2">
        <f t="shared" si="27"/>
        <v>2417.4</v>
      </c>
      <c r="H355" s="2">
        <f t="shared" si="28"/>
        <v>24174</v>
      </c>
      <c r="I355" s="2">
        <f t="shared" si="29"/>
        <v>0</v>
      </c>
    </row>
    <row r="356" spans="1:9" customFormat="1">
      <c r="A356" s="23" t="s">
        <v>110</v>
      </c>
      <c r="B356" s="23" t="s">
        <v>100</v>
      </c>
      <c r="C356" s="23">
        <v>16</v>
      </c>
      <c r="D356" s="23">
        <v>1146</v>
      </c>
      <c r="E356" s="23">
        <f t="shared" si="25"/>
        <v>18336</v>
      </c>
      <c r="F356" s="23">
        <f t="shared" si="26"/>
        <v>18336</v>
      </c>
      <c r="G356" s="2">
        <f t="shared" si="27"/>
        <v>0</v>
      </c>
      <c r="H356" s="2">
        <f t="shared" si="28"/>
        <v>18336</v>
      </c>
      <c r="I356" s="2">
        <f t="shared" si="29"/>
        <v>0</v>
      </c>
    </row>
    <row r="357" spans="1:9" customFormat="1">
      <c r="A357" s="23" t="s">
        <v>109</v>
      </c>
      <c r="B357" s="23" t="s">
        <v>100</v>
      </c>
      <c r="C357" s="23">
        <v>69</v>
      </c>
      <c r="D357" s="23">
        <v>1473</v>
      </c>
      <c r="E357" s="23">
        <f t="shared" si="25"/>
        <v>101637</v>
      </c>
      <c r="F357" s="23">
        <f t="shared" si="26"/>
        <v>101637</v>
      </c>
      <c r="G357" s="2">
        <f t="shared" si="27"/>
        <v>10163.700000000001</v>
      </c>
      <c r="H357" s="2">
        <f t="shared" si="28"/>
        <v>101637</v>
      </c>
      <c r="I357" s="2">
        <f t="shared" si="29"/>
        <v>10163.700000000001</v>
      </c>
    </row>
    <row r="358" spans="1:9" customFormat="1">
      <c r="A358" s="23" t="s">
        <v>104</v>
      </c>
      <c r="B358" s="23" t="s">
        <v>107</v>
      </c>
      <c r="C358" s="23">
        <v>36</v>
      </c>
      <c r="D358" s="23">
        <v>1270</v>
      </c>
      <c r="E358" s="23">
        <f t="shared" si="25"/>
        <v>45720</v>
      </c>
      <c r="F358" s="23">
        <f t="shared" si="26"/>
        <v>45720</v>
      </c>
      <c r="G358" s="2">
        <f t="shared" si="27"/>
        <v>4572</v>
      </c>
      <c r="H358" s="2">
        <f t="shared" si="28"/>
        <v>45720</v>
      </c>
      <c r="I358" s="2">
        <f t="shared" si="29"/>
        <v>4572</v>
      </c>
    </row>
    <row r="359" spans="1:9" customFormat="1">
      <c r="A359" s="23" t="s">
        <v>99</v>
      </c>
      <c r="B359" s="23" t="s">
        <v>97</v>
      </c>
      <c r="C359" s="23">
        <v>59</v>
      </c>
      <c r="D359" s="23">
        <v>1221</v>
      </c>
      <c r="E359" s="23">
        <f t="shared" si="25"/>
        <v>72039</v>
      </c>
      <c r="F359" s="23">
        <f t="shared" si="26"/>
        <v>72039</v>
      </c>
      <c r="G359" s="2">
        <f t="shared" si="27"/>
        <v>7203.9000000000005</v>
      </c>
      <c r="H359" s="2">
        <f t="shared" si="28"/>
        <v>72039</v>
      </c>
      <c r="I359" s="2">
        <f t="shared" si="29"/>
        <v>7203.9000000000005</v>
      </c>
    </row>
    <row r="360" spans="1:9" customFormat="1">
      <c r="A360" s="23" t="s">
        <v>104</v>
      </c>
      <c r="B360" s="23" t="s">
        <v>91</v>
      </c>
      <c r="C360" s="23">
        <v>93</v>
      </c>
      <c r="D360" s="23">
        <v>1153</v>
      </c>
      <c r="E360" s="23">
        <f t="shared" si="25"/>
        <v>107229</v>
      </c>
      <c r="F360" s="23">
        <f t="shared" si="26"/>
        <v>107229</v>
      </c>
      <c r="G360" s="2">
        <f t="shared" si="27"/>
        <v>10722.900000000001</v>
      </c>
      <c r="H360" s="2">
        <f t="shared" si="28"/>
        <v>107229</v>
      </c>
      <c r="I360" s="2">
        <f t="shared" si="29"/>
        <v>10722.900000000001</v>
      </c>
    </row>
    <row r="361" spans="1:9" customFormat="1">
      <c r="A361" s="23" t="s">
        <v>109</v>
      </c>
      <c r="B361" s="23" t="s">
        <v>100</v>
      </c>
      <c r="C361" s="23">
        <v>61</v>
      </c>
      <c r="D361" s="23">
        <v>1139</v>
      </c>
      <c r="E361" s="23">
        <f t="shared" si="25"/>
        <v>69479</v>
      </c>
      <c r="F361" s="23">
        <f t="shared" si="26"/>
        <v>69479</v>
      </c>
      <c r="G361" s="2">
        <f t="shared" si="27"/>
        <v>6947.9000000000005</v>
      </c>
      <c r="H361" s="2">
        <f t="shared" si="28"/>
        <v>69479</v>
      </c>
      <c r="I361" s="2">
        <f t="shared" si="29"/>
        <v>6947.9000000000005</v>
      </c>
    </row>
    <row r="362" spans="1:9" customFormat="1">
      <c r="A362" s="23" t="s">
        <v>110</v>
      </c>
      <c r="B362" s="23" t="s">
        <v>91</v>
      </c>
      <c r="C362" s="23">
        <v>82</v>
      </c>
      <c r="D362" s="23">
        <v>1082</v>
      </c>
      <c r="E362" s="23">
        <f t="shared" si="25"/>
        <v>88724</v>
      </c>
      <c r="F362" s="23">
        <f t="shared" si="26"/>
        <v>88724</v>
      </c>
      <c r="G362" s="2">
        <f t="shared" si="27"/>
        <v>8872.4</v>
      </c>
      <c r="H362" s="2">
        <f t="shared" si="28"/>
        <v>88724</v>
      </c>
      <c r="I362" s="2">
        <f t="shared" si="29"/>
        <v>8872.4</v>
      </c>
    </row>
    <row r="363" spans="1:9" customFormat="1">
      <c r="A363" s="23" t="s">
        <v>99</v>
      </c>
      <c r="B363" s="23" t="s">
        <v>92</v>
      </c>
      <c r="C363" s="23">
        <v>53</v>
      </c>
      <c r="D363" s="23">
        <v>1275</v>
      </c>
      <c r="E363" s="23">
        <f t="shared" si="25"/>
        <v>67575</v>
      </c>
      <c r="F363" s="23">
        <f t="shared" si="26"/>
        <v>67575</v>
      </c>
      <c r="G363" s="2">
        <f t="shared" si="27"/>
        <v>6757.5</v>
      </c>
      <c r="H363" s="2">
        <f t="shared" si="28"/>
        <v>67575</v>
      </c>
      <c r="I363" s="2">
        <f t="shared" si="29"/>
        <v>6757.5</v>
      </c>
    </row>
    <row r="364" spans="1:9" customFormat="1">
      <c r="A364" s="23" t="s">
        <v>110</v>
      </c>
      <c r="B364" s="23" t="s">
        <v>107</v>
      </c>
      <c r="C364" s="23">
        <v>30</v>
      </c>
      <c r="D364" s="23">
        <v>1089</v>
      </c>
      <c r="E364" s="23">
        <f t="shared" si="25"/>
        <v>32670</v>
      </c>
      <c r="F364" s="23">
        <f t="shared" si="26"/>
        <v>32670</v>
      </c>
      <c r="G364" s="2">
        <f t="shared" si="27"/>
        <v>3267</v>
      </c>
      <c r="H364" s="2">
        <f t="shared" si="28"/>
        <v>32670</v>
      </c>
      <c r="I364" s="2">
        <f t="shared" si="29"/>
        <v>3267</v>
      </c>
    </row>
    <row r="365" spans="1:9" customFormat="1">
      <c r="A365" s="23" t="s">
        <v>96</v>
      </c>
      <c r="B365" s="23" t="s">
        <v>105</v>
      </c>
      <c r="C365" s="23">
        <v>10</v>
      </c>
      <c r="D365" s="23">
        <v>1076</v>
      </c>
      <c r="E365" s="23">
        <f t="shared" si="25"/>
        <v>10760</v>
      </c>
      <c r="F365" s="23">
        <f t="shared" si="26"/>
        <v>10760</v>
      </c>
      <c r="G365" s="2">
        <f t="shared" si="27"/>
        <v>0</v>
      </c>
      <c r="H365" s="2">
        <f t="shared" si="28"/>
        <v>10760</v>
      </c>
      <c r="I365" s="2">
        <f t="shared" si="29"/>
        <v>0</v>
      </c>
    </row>
    <row r="366" spans="1:9" customFormat="1">
      <c r="A366" s="23" t="s">
        <v>96</v>
      </c>
      <c r="B366" s="23" t="s">
        <v>100</v>
      </c>
      <c r="C366" s="23">
        <v>95</v>
      </c>
      <c r="D366" s="23">
        <v>1184</v>
      </c>
      <c r="E366" s="23">
        <f t="shared" si="25"/>
        <v>112480</v>
      </c>
      <c r="F366" s="23">
        <f t="shared" si="26"/>
        <v>112480</v>
      </c>
      <c r="G366" s="2">
        <f t="shared" si="27"/>
        <v>11248</v>
      </c>
      <c r="H366" s="2">
        <f t="shared" si="28"/>
        <v>112480</v>
      </c>
      <c r="I366" s="2">
        <f t="shared" si="29"/>
        <v>11248</v>
      </c>
    </row>
    <row r="367" spans="1:9" customFormat="1">
      <c r="A367" s="23" t="s">
        <v>90</v>
      </c>
      <c r="B367" s="23" t="s">
        <v>105</v>
      </c>
      <c r="C367" s="23">
        <v>27</v>
      </c>
      <c r="D367" s="23">
        <v>1156</v>
      </c>
      <c r="E367" s="23">
        <f t="shared" si="25"/>
        <v>31212</v>
      </c>
      <c r="F367" s="23">
        <f t="shared" si="26"/>
        <v>31212</v>
      </c>
      <c r="G367" s="2">
        <f t="shared" si="27"/>
        <v>3121.2000000000003</v>
      </c>
      <c r="H367" s="2">
        <f t="shared" si="28"/>
        <v>31212</v>
      </c>
      <c r="I367" s="2">
        <f t="shared" si="29"/>
        <v>3121.2000000000003</v>
      </c>
    </row>
    <row r="368" spans="1:9" customFormat="1">
      <c r="A368" s="23" t="s">
        <v>99</v>
      </c>
      <c r="B368" s="23" t="s">
        <v>105</v>
      </c>
      <c r="C368" s="23">
        <v>73</v>
      </c>
      <c r="D368" s="23">
        <v>1266</v>
      </c>
      <c r="E368" s="23">
        <f t="shared" si="25"/>
        <v>92418</v>
      </c>
      <c r="F368" s="23">
        <f t="shared" si="26"/>
        <v>92418</v>
      </c>
      <c r="G368" s="2">
        <f t="shared" si="27"/>
        <v>9241.8000000000011</v>
      </c>
      <c r="H368" s="2">
        <f t="shared" si="28"/>
        <v>92418</v>
      </c>
      <c r="I368" s="2">
        <f t="shared" si="29"/>
        <v>9241.8000000000011</v>
      </c>
    </row>
    <row r="369" spans="1:9" customFormat="1">
      <c r="A369" s="23" t="s">
        <v>109</v>
      </c>
      <c r="B369" s="23" t="s">
        <v>92</v>
      </c>
      <c r="C369" s="23">
        <v>81</v>
      </c>
      <c r="D369" s="23">
        <v>1310</v>
      </c>
      <c r="E369" s="23">
        <f t="shared" si="25"/>
        <v>106110</v>
      </c>
      <c r="F369" s="23">
        <f t="shared" si="26"/>
        <v>106110</v>
      </c>
      <c r="G369" s="2">
        <f t="shared" si="27"/>
        <v>10611</v>
      </c>
      <c r="H369" s="2">
        <f t="shared" si="28"/>
        <v>106110</v>
      </c>
      <c r="I369" s="2">
        <f t="shared" si="29"/>
        <v>10611</v>
      </c>
    </row>
    <row r="370" spans="1:9" customFormat="1">
      <c r="A370" s="23" t="s">
        <v>109</v>
      </c>
      <c r="B370" s="23" t="s">
        <v>100</v>
      </c>
      <c r="C370" s="23">
        <v>65</v>
      </c>
      <c r="D370" s="23">
        <v>1496</v>
      </c>
      <c r="E370" s="23">
        <f t="shared" si="25"/>
        <v>97240</v>
      </c>
      <c r="F370" s="23">
        <f t="shared" si="26"/>
        <v>97240</v>
      </c>
      <c r="G370" s="2">
        <f t="shared" si="27"/>
        <v>9724</v>
      </c>
      <c r="H370" s="2">
        <f t="shared" si="28"/>
        <v>97240</v>
      </c>
      <c r="I370" s="2">
        <f t="shared" si="29"/>
        <v>9724</v>
      </c>
    </row>
    <row r="371" spans="1:9" customFormat="1">
      <c r="A371" s="23" t="s">
        <v>104</v>
      </c>
      <c r="B371" s="23" t="s">
        <v>107</v>
      </c>
      <c r="C371" s="23">
        <v>15</v>
      </c>
      <c r="D371" s="23">
        <v>1456</v>
      </c>
      <c r="E371" s="23">
        <f t="shared" si="25"/>
        <v>21840</v>
      </c>
      <c r="F371" s="23">
        <f t="shared" si="26"/>
        <v>21840</v>
      </c>
      <c r="G371" s="2">
        <f t="shared" si="27"/>
        <v>2184</v>
      </c>
      <c r="H371" s="2">
        <f t="shared" si="28"/>
        <v>21840</v>
      </c>
      <c r="I371" s="2">
        <f t="shared" si="29"/>
        <v>0</v>
      </c>
    </row>
    <row r="372" spans="1:9" customFormat="1">
      <c r="A372" s="23" t="s">
        <v>96</v>
      </c>
      <c r="B372" s="23" t="s">
        <v>105</v>
      </c>
      <c r="C372" s="23">
        <v>41</v>
      </c>
      <c r="D372" s="23">
        <v>1309</v>
      </c>
      <c r="E372" s="23">
        <f t="shared" si="25"/>
        <v>53669</v>
      </c>
      <c r="F372" s="23">
        <f t="shared" si="26"/>
        <v>53669</v>
      </c>
      <c r="G372" s="2">
        <f t="shared" si="27"/>
        <v>5366.9000000000005</v>
      </c>
      <c r="H372" s="2">
        <f t="shared" si="28"/>
        <v>53669</v>
      </c>
      <c r="I372" s="2">
        <f t="shared" si="29"/>
        <v>5366.9000000000005</v>
      </c>
    </row>
    <row r="373" spans="1:9" customFormat="1">
      <c r="A373" s="23" t="s">
        <v>90</v>
      </c>
      <c r="B373" s="23" t="s">
        <v>105</v>
      </c>
      <c r="C373" s="23">
        <v>15</v>
      </c>
      <c r="D373" s="23">
        <v>1287</v>
      </c>
      <c r="E373" s="23">
        <f t="shared" si="25"/>
        <v>19305</v>
      </c>
      <c r="F373" s="23">
        <f t="shared" si="26"/>
        <v>19305</v>
      </c>
      <c r="G373" s="2">
        <f t="shared" si="27"/>
        <v>0</v>
      </c>
      <c r="H373" s="2">
        <f t="shared" si="28"/>
        <v>19305</v>
      </c>
      <c r="I373" s="2">
        <f t="shared" si="29"/>
        <v>0</v>
      </c>
    </row>
    <row r="374" spans="1:9" customFormat="1">
      <c r="A374" s="23" t="s">
        <v>110</v>
      </c>
      <c r="B374" s="23" t="s">
        <v>91</v>
      </c>
      <c r="C374" s="23">
        <v>10</v>
      </c>
      <c r="D374" s="23">
        <v>1208</v>
      </c>
      <c r="E374" s="23">
        <f t="shared" si="25"/>
        <v>12080</v>
      </c>
      <c r="F374" s="23">
        <f t="shared" si="26"/>
        <v>12080</v>
      </c>
      <c r="G374" s="2">
        <f t="shared" si="27"/>
        <v>0</v>
      </c>
      <c r="H374" s="2">
        <f t="shared" si="28"/>
        <v>12080</v>
      </c>
      <c r="I374" s="2">
        <f t="shared" si="29"/>
        <v>0</v>
      </c>
    </row>
    <row r="375" spans="1:9" customFormat="1">
      <c r="A375" s="23" t="s">
        <v>110</v>
      </c>
      <c r="B375" s="23" t="s">
        <v>100</v>
      </c>
      <c r="C375" s="23">
        <v>3</v>
      </c>
      <c r="D375" s="23">
        <v>1300</v>
      </c>
      <c r="E375" s="23">
        <f t="shared" si="25"/>
        <v>3900</v>
      </c>
      <c r="F375" s="23">
        <f t="shared" si="26"/>
        <v>3900</v>
      </c>
      <c r="G375" s="2">
        <f t="shared" si="27"/>
        <v>0</v>
      </c>
      <c r="H375" s="2">
        <f t="shared" si="28"/>
        <v>3900</v>
      </c>
      <c r="I375" s="2">
        <f t="shared" si="29"/>
        <v>0</v>
      </c>
    </row>
    <row r="376" spans="1:9" customFormat="1">
      <c r="A376" s="23" t="s">
        <v>104</v>
      </c>
      <c r="B376" s="23" t="s">
        <v>105</v>
      </c>
      <c r="C376" s="23">
        <v>27</v>
      </c>
      <c r="D376" s="23">
        <v>1129</v>
      </c>
      <c r="E376" s="23">
        <f t="shared" si="25"/>
        <v>30483</v>
      </c>
      <c r="F376" s="23">
        <f t="shared" si="26"/>
        <v>30483</v>
      </c>
      <c r="G376" s="2">
        <f t="shared" si="27"/>
        <v>3048.3</v>
      </c>
      <c r="H376" s="2">
        <f t="shared" si="28"/>
        <v>30483</v>
      </c>
      <c r="I376" s="2">
        <f t="shared" si="29"/>
        <v>3048.3</v>
      </c>
    </row>
    <row r="377" spans="1:9" customFormat="1">
      <c r="A377" s="23" t="s">
        <v>104</v>
      </c>
      <c r="B377" s="23" t="s">
        <v>100</v>
      </c>
      <c r="C377" s="23">
        <v>61</v>
      </c>
      <c r="D377" s="23">
        <v>1251</v>
      </c>
      <c r="E377" s="23">
        <f t="shared" si="25"/>
        <v>76311</v>
      </c>
      <c r="F377" s="23">
        <f t="shared" si="26"/>
        <v>76311</v>
      </c>
      <c r="G377" s="2">
        <f t="shared" si="27"/>
        <v>7631.1</v>
      </c>
      <c r="H377" s="2">
        <f t="shared" si="28"/>
        <v>76311</v>
      </c>
      <c r="I377" s="2">
        <f t="shared" si="29"/>
        <v>7631.1</v>
      </c>
    </row>
    <row r="378" spans="1:9" customFormat="1">
      <c r="A378" s="23" t="s">
        <v>109</v>
      </c>
      <c r="B378" s="23" t="s">
        <v>107</v>
      </c>
      <c r="C378" s="23">
        <v>90</v>
      </c>
      <c r="D378" s="23">
        <v>1254</v>
      </c>
      <c r="E378" s="23">
        <f t="shared" si="25"/>
        <v>112860</v>
      </c>
      <c r="F378" s="23">
        <f t="shared" si="26"/>
        <v>112860</v>
      </c>
      <c r="G378" s="2">
        <f t="shared" si="27"/>
        <v>11286</v>
      </c>
      <c r="H378" s="2">
        <f t="shared" si="28"/>
        <v>112860</v>
      </c>
      <c r="I378" s="2">
        <f t="shared" si="29"/>
        <v>11286</v>
      </c>
    </row>
    <row r="379" spans="1:9" customFormat="1">
      <c r="A379" s="23" t="s">
        <v>104</v>
      </c>
      <c r="B379" s="23" t="s">
        <v>92</v>
      </c>
      <c r="C379" s="23">
        <v>56</v>
      </c>
      <c r="D379" s="23">
        <v>1427</v>
      </c>
      <c r="E379" s="23">
        <f t="shared" si="25"/>
        <v>79912</v>
      </c>
      <c r="F379" s="23">
        <f t="shared" si="26"/>
        <v>79912</v>
      </c>
      <c r="G379" s="2">
        <f t="shared" si="27"/>
        <v>7991.2000000000007</v>
      </c>
      <c r="H379" s="2">
        <f t="shared" si="28"/>
        <v>79912</v>
      </c>
      <c r="I379" s="2">
        <f t="shared" si="29"/>
        <v>7991.2000000000007</v>
      </c>
    </row>
    <row r="380" spans="1:9" customFormat="1">
      <c r="A380" s="23" t="s">
        <v>96</v>
      </c>
      <c r="B380" s="23" t="s">
        <v>92</v>
      </c>
      <c r="C380" s="23">
        <v>100</v>
      </c>
      <c r="D380" s="23">
        <v>1385</v>
      </c>
      <c r="E380" s="23">
        <f t="shared" si="25"/>
        <v>138500</v>
      </c>
      <c r="F380" s="23">
        <f t="shared" si="26"/>
        <v>138500</v>
      </c>
      <c r="G380" s="2">
        <f t="shared" si="27"/>
        <v>13850</v>
      </c>
      <c r="H380" s="2">
        <f t="shared" si="28"/>
        <v>138500</v>
      </c>
      <c r="I380" s="2">
        <f t="shared" si="29"/>
        <v>13850</v>
      </c>
    </row>
    <row r="381" spans="1:9" customFormat="1">
      <c r="A381" s="23" t="s">
        <v>104</v>
      </c>
      <c r="B381" s="23" t="s">
        <v>107</v>
      </c>
      <c r="C381" s="23">
        <v>23</v>
      </c>
      <c r="D381" s="23">
        <v>1235</v>
      </c>
      <c r="E381" s="23">
        <f t="shared" si="25"/>
        <v>28405</v>
      </c>
      <c r="F381" s="23">
        <f t="shared" si="26"/>
        <v>28405</v>
      </c>
      <c r="G381" s="2">
        <f t="shared" si="27"/>
        <v>2840.5</v>
      </c>
      <c r="H381" s="2">
        <f t="shared" si="28"/>
        <v>28405</v>
      </c>
      <c r="I381" s="2">
        <f t="shared" si="29"/>
        <v>0</v>
      </c>
    </row>
    <row r="382" spans="1:9" customFormat="1">
      <c r="A382" s="23" t="s">
        <v>109</v>
      </c>
      <c r="B382" s="23" t="s">
        <v>92</v>
      </c>
      <c r="C382" s="23">
        <v>15</v>
      </c>
      <c r="D382" s="23">
        <v>1100</v>
      </c>
      <c r="E382" s="23">
        <f t="shared" si="25"/>
        <v>16500</v>
      </c>
      <c r="F382" s="23">
        <f t="shared" si="26"/>
        <v>16500</v>
      </c>
      <c r="G382" s="2">
        <f t="shared" si="27"/>
        <v>0</v>
      </c>
      <c r="H382" s="2">
        <f t="shared" si="28"/>
        <v>16500</v>
      </c>
      <c r="I382" s="2">
        <f t="shared" si="29"/>
        <v>0</v>
      </c>
    </row>
    <row r="383" spans="1:9" customFormat="1">
      <c r="A383" s="23" t="s">
        <v>109</v>
      </c>
      <c r="B383" s="23" t="s">
        <v>94</v>
      </c>
      <c r="C383" s="23">
        <v>4</v>
      </c>
      <c r="D383" s="23">
        <v>1101</v>
      </c>
      <c r="E383" s="23">
        <f t="shared" si="25"/>
        <v>4404</v>
      </c>
      <c r="F383" s="23">
        <f t="shared" si="26"/>
        <v>4404</v>
      </c>
      <c r="G383" s="2">
        <f t="shared" si="27"/>
        <v>0</v>
      </c>
      <c r="H383" s="2">
        <f t="shared" si="28"/>
        <v>4404</v>
      </c>
      <c r="I383" s="2">
        <f t="shared" si="29"/>
        <v>0</v>
      </c>
    </row>
    <row r="384" spans="1:9" customFormat="1">
      <c r="A384" s="23" t="s">
        <v>110</v>
      </c>
      <c r="B384" s="23" t="s">
        <v>94</v>
      </c>
      <c r="C384" s="23">
        <v>55</v>
      </c>
      <c r="D384" s="23">
        <v>1055</v>
      </c>
      <c r="E384" s="23">
        <f t="shared" si="25"/>
        <v>58025</v>
      </c>
      <c r="F384" s="23">
        <f t="shared" si="26"/>
        <v>58025</v>
      </c>
      <c r="G384" s="2">
        <f t="shared" si="27"/>
        <v>5802.5</v>
      </c>
      <c r="H384" s="2">
        <f t="shared" si="28"/>
        <v>58025</v>
      </c>
      <c r="I384" s="2">
        <f t="shared" si="29"/>
        <v>5802.5</v>
      </c>
    </row>
    <row r="385" spans="1:9" customFormat="1">
      <c r="A385" s="23" t="s">
        <v>90</v>
      </c>
      <c r="B385" s="23" t="s">
        <v>105</v>
      </c>
      <c r="C385" s="23">
        <v>23</v>
      </c>
      <c r="D385" s="23">
        <v>1427</v>
      </c>
      <c r="E385" s="23">
        <f t="shared" si="25"/>
        <v>32821</v>
      </c>
      <c r="F385" s="23">
        <f t="shared" si="26"/>
        <v>32821</v>
      </c>
      <c r="G385" s="2">
        <f t="shared" si="27"/>
        <v>3282.1000000000004</v>
      </c>
      <c r="H385" s="2">
        <f t="shared" si="28"/>
        <v>32821</v>
      </c>
      <c r="I385" s="2">
        <f t="shared" si="29"/>
        <v>3282.1000000000004</v>
      </c>
    </row>
    <row r="386" spans="1:9" customFormat="1">
      <c r="A386" s="23" t="s">
        <v>104</v>
      </c>
      <c r="B386" s="23" t="s">
        <v>100</v>
      </c>
      <c r="C386" s="23">
        <v>96</v>
      </c>
      <c r="D386" s="23">
        <v>1397</v>
      </c>
      <c r="E386" s="23">
        <f t="shared" si="25"/>
        <v>134112</v>
      </c>
      <c r="F386" s="23">
        <f t="shared" si="26"/>
        <v>134112</v>
      </c>
      <c r="G386" s="2">
        <f t="shared" si="27"/>
        <v>13411.2</v>
      </c>
      <c r="H386" s="2">
        <f t="shared" si="28"/>
        <v>134112</v>
      </c>
      <c r="I386" s="2">
        <f t="shared" si="29"/>
        <v>13411.2</v>
      </c>
    </row>
    <row r="387" spans="1:9" customFormat="1">
      <c r="A387" s="23" t="s">
        <v>109</v>
      </c>
      <c r="B387" s="23" t="s">
        <v>100</v>
      </c>
      <c r="C387" s="23">
        <v>85</v>
      </c>
      <c r="D387" s="23">
        <v>1105</v>
      </c>
      <c r="E387" s="23">
        <f t="shared" ref="E387:E450" si="30">F387</f>
        <v>93925</v>
      </c>
      <c r="F387" s="23">
        <f t="shared" ref="F387:F450" si="31">C387*D387</f>
        <v>93925</v>
      </c>
      <c r="G387" s="2">
        <f t="shared" ref="G387:G450" si="32">IF(F387&gt;=20000,F387*10%,0)</f>
        <v>9392.5</v>
      </c>
      <c r="H387" s="2">
        <f t="shared" ref="H387:H450" si="33">F387</f>
        <v>93925</v>
      </c>
      <c r="I387" s="2">
        <f t="shared" ref="I387:I450" si="34">IF(F387&gt;30000,F387*0.1,0)</f>
        <v>9392.5</v>
      </c>
    </row>
    <row r="388" spans="1:9" customFormat="1">
      <c r="A388" s="23" t="s">
        <v>104</v>
      </c>
      <c r="B388" s="23" t="s">
        <v>105</v>
      </c>
      <c r="C388" s="23">
        <v>10</v>
      </c>
      <c r="D388" s="23">
        <v>1224</v>
      </c>
      <c r="E388" s="23">
        <f t="shared" si="30"/>
        <v>12240</v>
      </c>
      <c r="F388" s="23">
        <f t="shared" si="31"/>
        <v>12240</v>
      </c>
      <c r="G388" s="2">
        <f t="shared" si="32"/>
        <v>0</v>
      </c>
      <c r="H388" s="2">
        <f t="shared" si="33"/>
        <v>12240</v>
      </c>
      <c r="I388" s="2">
        <f t="shared" si="34"/>
        <v>0</v>
      </c>
    </row>
    <row r="389" spans="1:9" customFormat="1">
      <c r="A389" s="23" t="s">
        <v>96</v>
      </c>
      <c r="B389" s="23" t="s">
        <v>94</v>
      </c>
      <c r="C389" s="23">
        <v>93</v>
      </c>
      <c r="D389" s="23">
        <v>1373</v>
      </c>
      <c r="E389" s="23">
        <f t="shared" si="30"/>
        <v>127689</v>
      </c>
      <c r="F389" s="23">
        <f t="shared" si="31"/>
        <v>127689</v>
      </c>
      <c r="G389" s="2">
        <f t="shared" si="32"/>
        <v>12768.900000000001</v>
      </c>
      <c r="H389" s="2">
        <f t="shared" si="33"/>
        <v>127689</v>
      </c>
      <c r="I389" s="2">
        <f t="shared" si="34"/>
        <v>12768.900000000001</v>
      </c>
    </row>
    <row r="390" spans="1:9" customFormat="1">
      <c r="A390" s="23" t="s">
        <v>109</v>
      </c>
      <c r="B390" s="23" t="s">
        <v>94</v>
      </c>
      <c r="C390" s="23">
        <v>12</v>
      </c>
      <c r="D390" s="23">
        <v>1329</v>
      </c>
      <c r="E390" s="23">
        <f t="shared" si="30"/>
        <v>15948</v>
      </c>
      <c r="F390" s="23">
        <f t="shared" si="31"/>
        <v>15948</v>
      </c>
      <c r="G390" s="2">
        <f t="shared" si="32"/>
        <v>0</v>
      </c>
      <c r="H390" s="2">
        <f t="shared" si="33"/>
        <v>15948</v>
      </c>
      <c r="I390" s="2">
        <f t="shared" si="34"/>
        <v>0</v>
      </c>
    </row>
    <row r="391" spans="1:9" customFormat="1">
      <c r="A391" s="23" t="s">
        <v>110</v>
      </c>
      <c r="B391" s="23" t="s">
        <v>97</v>
      </c>
      <c r="C391" s="23">
        <v>5</v>
      </c>
      <c r="D391" s="23">
        <v>1325</v>
      </c>
      <c r="E391" s="23">
        <f t="shared" si="30"/>
        <v>6625</v>
      </c>
      <c r="F391" s="23">
        <f t="shared" si="31"/>
        <v>6625</v>
      </c>
      <c r="G391" s="2">
        <f t="shared" si="32"/>
        <v>0</v>
      </c>
      <c r="H391" s="2">
        <f t="shared" si="33"/>
        <v>6625</v>
      </c>
      <c r="I391" s="2">
        <f t="shared" si="34"/>
        <v>0</v>
      </c>
    </row>
    <row r="392" spans="1:9" customFormat="1">
      <c r="A392" s="23" t="s">
        <v>109</v>
      </c>
      <c r="B392" s="23" t="s">
        <v>107</v>
      </c>
      <c r="C392" s="23">
        <v>56</v>
      </c>
      <c r="D392" s="23">
        <v>1476</v>
      </c>
      <c r="E392" s="23">
        <f t="shared" si="30"/>
        <v>82656</v>
      </c>
      <c r="F392" s="23">
        <f t="shared" si="31"/>
        <v>82656</v>
      </c>
      <c r="G392" s="2">
        <f t="shared" si="32"/>
        <v>8265.6</v>
      </c>
      <c r="H392" s="2">
        <f t="shared" si="33"/>
        <v>82656</v>
      </c>
      <c r="I392" s="2">
        <f t="shared" si="34"/>
        <v>8265.6</v>
      </c>
    </row>
    <row r="393" spans="1:9" customFormat="1">
      <c r="A393" s="23" t="s">
        <v>104</v>
      </c>
      <c r="B393" s="23" t="s">
        <v>92</v>
      </c>
      <c r="C393" s="23">
        <v>94</v>
      </c>
      <c r="D393" s="23">
        <v>1440</v>
      </c>
      <c r="E393" s="23">
        <f t="shared" si="30"/>
        <v>135360</v>
      </c>
      <c r="F393" s="23">
        <f t="shared" si="31"/>
        <v>135360</v>
      </c>
      <c r="G393" s="2">
        <f t="shared" si="32"/>
        <v>13536</v>
      </c>
      <c r="H393" s="2">
        <f t="shared" si="33"/>
        <v>135360</v>
      </c>
      <c r="I393" s="2">
        <f t="shared" si="34"/>
        <v>13536</v>
      </c>
    </row>
    <row r="394" spans="1:9" customFormat="1">
      <c r="A394" s="23" t="s">
        <v>110</v>
      </c>
      <c r="B394" s="23" t="s">
        <v>105</v>
      </c>
      <c r="C394" s="23">
        <v>91</v>
      </c>
      <c r="D394" s="23">
        <v>1190</v>
      </c>
      <c r="E394" s="23">
        <f t="shared" si="30"/>
        <v>108290</v>
      </c>
      <c r="F394" s="23">
        <f t="shared" si="31"/>
        <v>108290</v>
      </c>
      <c r="G394" s="2">
        <f t="shared" si="32"/>
        <v>10829</v>
      </c>
      <c r="H394" s="2">
        <f t="shared" si="33"/>
        <v>108290</v>
      </c>
      <c r="I394" s="2">
        <f t="shared" si="34"/>
        <v>10829</v>
      </c>
    </row>
    <row r="395" spans="1:9" customFormat="1">
      <c r="A395" s="23" t="s">
        <v>90</v>
      </c>
      <c r="B395" s="23" t="s">
        <v>97</v>
      </c>
      <c r="C395" s="23">
        <v>54</v>
      </c>
      <c r="D395" s="23">
        <v>1224</v>
      </c>
      <c r="E395" s="23">
        <f t="shared" si="30"/>
        <v>66096</v>
      </c>
      <c r="F395" s="23">
        <f t="shared" si="31"/>
        <v>66096</v>
      </c>
      <c r="G395" s="2">
        <f t="shared" si="32"/>
        <v>6609.6</v>
      </c>
      <c r="H395" s="2">
        <f t="shared" si="33"/>
        <v>66096</v>
      </c>
      <c r="I395" s="2">
        <f t="shared" si="34"/>
        <v>6609.6</v>
      </c>
    </row>
    <row r="396" spans="1:9" customFormat="1">
      <c r="A396" s="23" t="s">
        <v>104</v>
      </c>
      <c r="B396" s="23" t="s">
        <v>97</v>
      </c>
      <c r="C396" s="23">
        <v>43</v>
      </c>
      <c r="D396" s="23">
        <v>1223</v>
      </c>
      <c r="E396" s="23">
        <f t="shared" si="30"/>
        <v>52589</v>
      </c>
      <c r="F396" s="23">
        <f t="shared" si="31"/>
        <v>52589</v>
      </c>
      <c r="G396" s="2">
        <f t="shared" si="32"/>
        <v>5258.9000000000005</v>
      </c>
      <c r="H396" s="2">
        <f t="shared" si="33"/>
        <v>52589</v>
      </c>
      <c r="I396" s="2">
        <f t="shared" si="34"/>
        <v>5258.9000000000005</v>
      </c>
    </row>
    <row r="397" spans="1:9" customFormat="1">
      <c r="A397" s="23" t="s">
        <v>90</v>
      </c>
      <c r="B397" s="23" t="s">
        <v>105</v>
      </c>
      <c r="C397" s="23">
        <v>19</v>
      </c>
      <c r="D397" s="23">
        <v>1261</v>
      </c>
      <c r="E397" s="23">
        <f t="shared" si="30"/>
        <v>23959</v>
      </c>
      <c r="F397" s="23">
        <f t="shared" si="31"/>
        <v>23959</v>
      </c>
      <c r="G397" s="2">
        <f t="shared" si="32"/>
        <v>2395.9</v>
      </c>
      <c r="H397" s="2">
        <f t="shared" si="33"/>
        <v>23959</v>
      </c>
      <c r="I397" s="2">
        <f t="shared" si="34"/>
        <v>0</v>
      </c>
    </row>
    <row r="398" spans="1:9" customFormat="1">
      <c r="A398" s="23" t="s">
        <v>90</v>
      </c>
      <c r="B398" s="23" t="s">
        <v>100</v>
      </c>
      <c r="C398" s="23">
        <v>71</v>
      </c>
      <c r="D398" s="23">
        <v>1313</v>
      </c>
      <c r="E398" s="23">
        <f t="shared" si="30"/>
        <v>93223</v>
      </c>
      <c r="F398" s="23">
        <f t="shared" si="31"/>
        <v>93223</v>
      </c>
      <c r="G398" s="2">
        <f t="shared" si="32"/>
        <v>9322.3000000000011</v>
      </c>
      <c r="H398" s="2">
        <f t="shared" si="33"/>
        <v>93223</v>
      </c>
      <c r="I398" s="2">
        <f t="shared" si="34"/>
        <v>9322.3000000000011</v>
      </c>
    </row>
    <row r="399" spans="1:9" customFormat="1">
      <c r="A399" s="23" t="s">
        <v>110</v>
      </c>
      <c r="B399" s="23" t="s">
        <v>107</v>
      </c>
      <c r="C399" s="23">
        <v>64</v>
      </c>
      <c r="D399" s="23">
        <v>1076</v>
      </c>
      <c r="E399" s="23">
        <f t="shared" si="30"/>
        <v>68864</v>
      </c>
      <c r="F399" s="23">
        <f t="shared" si="31"/>
        <v>68864</v>
      </c>
      <c r="G399" s="2">
        <f t="shared" si="32"/>
        <v>6886.4000000000005</v>
      </c>
      <c r="H399" s="2">
        <f t="shared" si="33"/>
        <v>68864</v>
      </c>
      <c r="I399" s="2">
        <f t="shared" si="34"/>
        <v>6886.4000000000005</v>
      </c>
    </row>
    <row r="400" spans="1:9" customFormat="1">
      <c r="A400" s="23" t="s">
        <v>90</v>
      </c>
      <c r="B400" s="23" t="s">
        <v>100</v>
      </c>
      <c r="C400" s="23">
        <v>38</v>
      </c>
      <c r="D400" s="23">
        <v>1097</v>
      </c>
      <c r="E400" s="23">
        <f t="shared" si="30"/>
        <v>41686</v>
      </c>
      <c r="F400" s="23">
        <f t="shared" si="31"/>
        <v>41686</v>
      </c>
      <c r="G400" s="2">
        <f t="shared" si="32"/>
        <v>4168.6000000000004</v>
      </c>
      <c r="H400" s="2">
        <f t="shared" si="33"/>
        <v>41686</v>
      </c>
      <c r="I400" s="2">
        <f t="shared" si="34"/>
        <v>4168.6000000000004</v>
      </c>
    </row>
    <row r="401" spans="1:9" customFormat="1">
      <c r="A401" s="23" t="s">
        <v>110</v>
      </c>
      <c r="B401" s="23" t="s">
        <v>107</v>
      </c>
      <c r="C401" s="23">
        <v>50</v>
      </c>
      <c r="D401" s="23">
        <v>1146</v>
      </c>
      <c r="E401" s="23">
        <f t="shared" si="30"/>
        <v>57300</v>
      </c>
      <c r="F401" s="23">
        <f t="shared" si="31"/>
        <v>57300</v>
      </c>
      <c r="G401" s="2">
        <f t="shared" si="32"/>
        <v>5730</v>
      </c>
      <c r="H401" s="2">
        <f t="shared" si="33"/>
        <v>57300</v>
      </c>
      <c r="I401" s="2">
        <f t="shared" si="34"/>
        <v>5730</v>
      </c>
    </row>
    <row r="402" spans="1:9" customFormat="1">
      <c r="A402" s="23" t="s">
        <v>96</v>
      </c>
      <c r="B402" s="23" t="s">
        <v>92</v>
      </c>
      <c r="C402" s="23">
        <v>98</v>
      </c>
      <c r="D402" s="23">
        <v>1064</v>
      </c>
      <c r="E402" s="23">
        <f t="shared" si="30"/>
        <v>104272</v>
      </c>
      <c r="F402" s="23">
        <f t="shared" si="31"/>
        <v>104272</v>
      </c>
      <c r="G402" s="2">
        <f t="shared" si="32"/>
        <v>10427.200000000001</v>
      </c>
      <c r="H402" s="2">
        <f t="shared" si="33"/>
        <v>104272</v>
      </c>
      <c r="I402" s="2">
        <f t="shared" si="34"/>
        <v>10427.200000000001</v>
      </c>
    </row>
    <row r="403" spans="1:9" customFormat="1">
      <c r="A403" s="23" t="s">
        <v>99</v>
      </c>
      <c r="B403" s="23" t="s">
        <v>92</v>
      </c>
      <c r="C403" s="23">
        <v>72</v>
      </c>
      <c r="D403" s="23">
        <v>1364</v>
      </c>
      <c r="E403" s="23">
        <f t="shared" si="30"/>
        <v>98208</v>
      </c>
      <c r="F403" s="23">
        <f t="shared" si="31"/>
        <v>98208</v>
      </c>
      <c r="G403" s="2">
        <f t="shared" si="32"/>
        <v>9820.8000000000011</v>
      </c>
      <c r="H403" s="2">
        <f t="shared" si="33"/>
        <v>98208</v>
      </c>
      <c r="I403" s="2">
        <f t="shared" si="34"/>
        <v>9820.8000000000011</v>
      </c>
    </row>
    <row r="404" spans="1:9" customFormat="1">
      <c r="A404" s="23" t="s">
        <v>104</v>
      </c>
      <c r="B404" s="23" t="s">
        <v>105</v>
      </c>
      <c r="C404" s="23">
        <v>62</v>
      </c>
      <c r="D404" s="23">
        <v>1056</v>
      </c>
      <c r="E404" s="23">
        <f t="shared" si="30"/>
        <v>65472</v>
      </c>
      <c r="F404" s="23">
        <f t="shared" si="31"/>
        <v>65472</v>
      </c>
      <c r="G404" s="2">
        <f t="shared" si="32"/>
        <v>6547.2000000000007</v>
      </c>
      <c r="H404" s="2">
        <f t="shared" si="33"/>
        <v>65472</v>
      </c>
      <c r="I404" s="2">
        <f t="shared" si="34"/>
        <v>6547.2000000000007</v>
      </c>
    </row>
    <row r="405" spans="1:9" customFormat="1">
      <c r="A405" s="23" t="s">
        <v>110</v>
      </c>
      <c r="B405" s="23" t="s">
        <v>94</v>
      </c>
      <c r="C405" s="23">
        <v>43</v>
      </c>
      <c r="D405" s="23">
        <v>1467</v>
      </c>
      <c r="E405" s="23">
        <f t="shared" si="30"/>
        <v>63081</v>
      </c>
      <c r="F405" s="23">
        <f t="shared" si="31"/>
        <v>63081</v>
      </c>
      <c r="G405" s="2">
        <f t="shared" si="32"/>
        <v>6308.1</v>
      </c>
      <c r="H405" s="2">
        <f t="shared" si="33"/>
        <v>63081</v>
      </c>
      <c r="I405" s="2">
        <f t="shared" si="34"/>
        <v>6308.1</v>
      </c>
    </row>
    <row r="406" spans="1:9" customFormat="1">
      <c r="A406" s="23" t="s">
        <v>96</v>
      </c>
      <c r="B406" s="23" t="s">
        <v>92</v>
      </c>
      <c r="C406" s="23">
        <v>25</v>
      </c>
      <c r="D406" s="23">
        <v>1383</v>
      </c>
      <c r="E406" s="23">
        <f t="shared" si="30"/>
        <v>34575</v>
      </c>
      <c r="F406" s="23">
        <f t="shared" si="31"/>
        <v>34575</v>
      </c>
      <c r="G406" s="2">
        <f t="shared" si="32"/>
        <v>3457.5</v>
      </c>
      <c r="H406" s="2">
        <f t="shared" si="33"/>
        <v>34575</v>
      </c>
      <c r="I406" s="2">
        <f t="shared" si="34"/>
        <v>3457.5</v>
      </c>
    </row>
    <row r="407" spans="1:9" customFormat="1">
      <c r="A407" s="23" t="s">
        <v>96</v>
      </c>
      <c r="B407" s="23" t="s">
        <v>107</v>
      </c>
      <c r="C407" s="23">
        <v>9</v>
      </c>
      <c r="D407" s="23">
        <v>1444</v>
      </c>
      <c r="E407" s="23">
        <f t="shared" si="30"/>
        <v>12996</v>
      </c>
      <c r="F407" s="23">
        <f t="shared" si="31"/>
        <v>12996</v>
      </c>
      <c r="G407" s="2">
        <f t="shared" si="32"/>
        <v>0</v>
      </c>
      <c r="H407" s="2">
        <f t="shared" si="33"/>
        <v>12996</v>
      </c>
      <c r="I407" s="2">
        <f t="shared" si="34"/>
        <v>0</v>
      </c>
    </row>
    <row r="408" spans="1:9" customFormat="1">
      <c r="A408" s="23" t="s">
        <v>109</v>
      </c>
      <c r="B408" s="23" t="s">
        <v>92</v>
      </c>
      <c r="C408" s="23">
        <v>89</v>
      </c>
      <c r="D408" s="23">
        <v>1251</v>
      </c>
      <c r="E408" s="23">
        <f t="shared" si="30"/>
        <v>111339</v>
      </c>
      <c r="F408" s="23">
        <f t="shared" si="31"/>
        <v>111339</v>
      </c>
      <c r="G408" s="2">
        <f t="shared" si="32"/>
        <v>11133.900000000001</v>
      </c>
      <c r="H408" s="2">
        <f t="shared" si="33"/>
        <v>111339</v>
      </c>
      <c r="I408" s="2">
        <f t="shared" si="34"/>
        <v>11133.900000000001</v>
      </c>
    </row>
    <row r="409" spans="1:9" customFormat="1">
      <c r="A409" s="23" t="s">
        <v>99</v>
      </c>
      <c r="B409" s="23" t="s">
        <v>91</v>
      </c>
      <c r="C409" s="23">
        <v>78</v>
      </c>
      <c r="D409" s="23">
        <v>1491</v>
      </c>
      <c r="E409" s="23">
        <f t="shared" si="30"/>
        <v>116298</v>
      </c>
      <c r="F409" s="23">
        <f t="shared" si="31"/>
        <v>116298</v>
      </c>
      <c r="G409" s="2">
        <f t="shared" si="32"/>
        <v>11629.800000000001</v>
      </c>
      <c r="H409" s="2">
        <f t="shared" si="33"/>
        <v>116298</v>
      </c>
      <c r="I409" s="2">
        <f t="shared" si="34"/>
        <v>11629.800000000001</v>
      </c>
    </row>
    <row r="410" spans="1:9" customFormat="1">
      <c r="A410" s="23" t="s">
        <v>96</v>
      </c>
      <c r="B410" s="23" t="s">
        <v>94</v>
      </c>
      <c r="C410" s="23">
        <v>82</v>
      </c>
      <c r="D410" s="23">
        <v>1061</v>
      </c>
      <c r="E410" s="23">
        <f t="shared" si="30"/>
        <v>87002</v>
      </c>
      <c r="F410" s="23">
        <f t="shared" si="31"/>
        <v>87002</v>
      </c>
      <c r="G410" s="2">
        <f t="shared" si="32"/>
        <v>8700.2000000000007</v>
      </c>
      <c r="H410" s="2">
        <f t="shared" si="33"/>
        <v>87002</v>
      </c>
      <c r="I410" s="2">
        <f t="shared" si="34"/>
        <v>8700.2000000000007</v>
      </c>
    </row>
    <row r="411" spans="1:9" customFormat="1">
      <c r="A411" s="23" t="s">
        <v>110</v>
      </c>
      <c r="B411" s="23" t="s">
        <v>94</v>
      </c>
      <c r="C411" s="23">
        <v>30</v>
      </c>
      <c r="D411" s="23">
        <v>1268</v>
      </c>
      <c r="E411" s="23">
        <f t="shared" si="30"/>
        <v>38040</v>
      </c>
      <c r="F411" s="23">
        <f t="shared" si="31"/>
        <v>38040</v>
      </c>
      <c r="G411" s="2">
        <f t="shared" si="32"/>
        <v>3804</v>
      </c>
      <c r="H411" s="2">
        <f t="shared" si="33"/>
        <v>38040</v>
      </c>
      <c r="I411" s="2">
        <f t="shared" si="34"/>
        <v>3804</v>
      </c>
    </row>
    <row r="412" spans="1:9" customFormat="1">
      <c r="A412" s="23" t="s">
        <v>109</v>
      </c>
      <c r="B412" s="23" t="s">
        <v>91</v>
      </c>
      <c r="C412" s="23">
        <v>71</v>
      </c>
      <c r="D412" s="23">
        <v>1160</v>
      </c>
      <c r="E412" s="23">
        <f t="shared" si="30"/>
        <v>82360</v>
      </c>
      <c r="F412" s="23">
        <f t="shared" si="31"/>
        <v>82360</v>
      </c>
      <c r="G412" s="2">
        <f t="shared" si="32"/>
        <v>8236</v>
      </c>
      <c r="H412" s="2">
        <f t="shared" si="33"/>
        <v>82360</v>
      </c>
      <c r="I412" s="2">
        <f t="shared" si="34"/>
        <v>8236</v>
      </c>
    </row>
    <row r="413" spans="1:9" customFormat="1">
      <c r="A413" s="23" t="s">
        <v>96</v>
      </c>
      <c r="B413" s="23" t="s">
        <v>91</v>
      </c>
      <c r="C413" s="23">
        <v>75</v>
      </c>
      <c r="D413" s="23">
        <v>1098</v>
      </c>
      <c r="E413" s="23">
        <f t="shared" si="30"/>
        <v>82350</v>
      </c>
      <c r="F413" s="23">
        <f t="shared" si="31"/>
        <v>82350</v>
      </c>
      <c r="G413" s="2">
        <f t="shared" si="32"/>
        <v>8235</v>
      </c>
      <c r="H413" s="2">
        <f t="shared" si="33"/>
        <v>82350</v>
      </c>
      <c r="I413" s="2">
        <f t="shared" si="34"/>
        <v>8235</v>
      </c>
    </row>
    <row r="414" spans="1:9" customFormat="1">
      <c r="A414" s="23" t="s">
        <v>96</v>
      </c>
      <c r="B414" s="23" t="s">
        <v>100</v>
      </c>
      <c r="C414" s="23">
        <v>11</v>
      </c>
      <c r="D414" s="23">
        <v>1394</v>
      </c>
      <c r="E414" s="23">
        <f t="shared" si="30"/>
        <v>15334</v>
      </c>
      <c r="F414" s="23">
        <f t="shared" si="31"/>
        <v>15334</v>
      </c>
      <c r="G414" s="2">
        <f t="shared" si="32"/>
        <v>0</v>
      </c>
      <c r="H414" s="2">
        <f t="shared" si="33"/>
        <v>15334</v>
      </c>
      <c r="I414" s="2">
        <f t="shared" si="34"/>
        <v>0</v>
      </c>
    </row>
    <row r="415" spans="1:9" customFormat="1">
      <c r="A415" s="23" t="s">
        <v>110</v>
      </c>
      <c r="B415" s="23" t="s">
        <v>94</v>
      </c>
      <c r="C415" s="23">
        <v>62</v>
      </c>
      <c r="D415" s="23">
        <v>1119</v>
      </c>
      <c r="E415" s="23">
        <f t="shared" si="30"/>
        <v>69378</v>
      </c>
      <c r="F415" s="23">
        <f t="shared" si="31"/>
        <v>69378</v>
      </c>
      <c r="G415" s="2">
        <f t="shared" si="32"/>
        <v>6937.8</v>
      </c>
      <c r="H415" s="2">
        <f t="shared" si="33"/>
        <v>69378</v>
      </c>
      <c r="I415" s="2">
        <f t="shared" si="34"/>
        <v>6937.8</v>
      </c>
    </row>
    <row r="416" spans="1:9" customFormat="1">
      <c r="A416" s="23" t="s">
        <v>109</v>
      </c>
      <c r="B416" s="23" t="s">
        <v>100</v>
      </c>
      <c r="C416" s="23">
        <v>6</v>
      </c>
      <c r="D416" s="23">
        <v>1157</v>
      </c>
      <c r="E416" s="23">
        <f t="shared" si="30"/>
        <v>6942</v>
      </c>
      <c r="F416" s="23">
        <f t="shared" si="31"/>
        <v>6942</v>
      </c>
      <c r="G416" s="2">
        <f t="shared" si="32"/>
        <v>0</v>
      </c>
      <c r="H416" s="2">
        <f t="shared" si="33"/>
        <v>6942</v>
      </c>
      <c r="I416" s="2">
        <f t="shared" si="34"/>
        <v>0</v>
      </c>
    </row>
    <row r="417" spans="1:9" customFormat="1">
      <c r="A417" s="23" t="s">
        <v>96</v>
      </c>
      <c r="B417" s="23" t="s">
        <v>94</v>
      </c>
      <c r="C417" s="23">
        <v>81</v>
      </c>
      <c r="D417" s="23">
        <v>1479</v>
      </c>
      <c r="E417" s="23">
        <f t="shared" si="30"/>
        <v>119799</v>
      </c>
      <c r="F417" s="23">
        <f t="shared" si="31"/>
        <v>119799</v>
      </c>
      <c r="G417" s="2">
        <f t="shared" si="32"/>
        <v>11979.900000000001</v>
      </c>
      <c r="H417" s="2">
        <f t="shared" si="33"/>
        <v>119799</v>
      </c>
      <c r="I417" s="2">
        <f t="shared" si="34"/>
        <v>11979.900000000001</v>
      </c>
    </row>
    <row r="418" spans="1:9" customFormat="1">
      <c r="A418" s="23" t="s">
        <v>110</v>
      </c>
      <c r="B418" s="23" t="s">
        <v>91</v>
      </c>
      <c r="C418" s="23">
        <v>44</v>
      </c>
      <c r="D418" s="23">
        <v>1179</v>
      </c>
      <c r="E418" s="23">
        <f t="shared" si="30"/>
        <v>51876</v>
      </c>
      <c r="F418" s="23">
        <f t="shared" si="31"/>
        <v>51876</v>
      </c>
      <c r="G418" s="2">
        <f t="shared" si="32"/>
        <v>5187.6000000000004</v>
      </c>
      <c r="H418" s="2">
        <f t="shared" si="33"/>
        <v>51876</v>
      </c>
      <c r="I418" s="2">
        <f t="shared" si="34"/>
        <v>5187.6000000000004</v>
      </c>
    </row>
    <row r="419" spans="1:9" customFormat="1">
      <c r="A419" s="23" t="s">
        <v>109</v>
      </c>
      <c r="B419" s="23" t="s">
        <v>97</v>
      </c>
      <c r="C419" s="23">
        <v>16</v>
      </c>
      <c r="D419" s="23">
        <v>1274</v>
      </c>
      <c r="E419" s="23">
        <f t="shared" si="30"/>
        <v>20384</v>
      </c>
      <c r="F419" s="23">
        <f t="shared" si="31"/>
        <v>20384</v>
      </c>
      <c r="G419" s="2">
        <f t="shared" si="32"/>
        <v>2038.4</v>
      </c>
      <c r="H419" s="2">
        <f t="shared" si="33"/>
        <v>20384</v>
      </c>
      <c r="I419" s="2">
        <f t="shared" si="34"/>
        <v>0</v>
      </c>
    </row>
    <row r="420" spans="1:9" customFormat="1">
      <c r="A420" s="23" t="s">
        <v>99</v>
      </c>
      <c r="B420" s="23" t="s">
        <v>97</v>
      </c>
      <c r="C420" s="23">
        <v>54</v>
      </c>
      <c r="D420" s="23">
        <v>1413</v>
      </c>
      <c r="E420" s="23">
        <f t="shared" si="30"/>
        <v>76302</v>
      </c>
      <c r="F420" s="23">
        <f t="shared" si="31"/>
        <v>76302</v>
      </c>
      <c r="G420" s="2">
        <f t="shared" si="32"/>
        <v>7630.2000000000007</v>
      </c>
      <c r="H420" s="2">
        <f t="shared" si="33"/>
        <v>76302</v>
      </c>
      <c r="I420" s="2">
        <f t="shared" si="34"/>
        <v>7630.2000000000007</v>
      </c>
    </row>
    <row r="421" spans="1:9" customFormat="1">
      <c r="A421" s="23" t="s">
        <v>99</v>
      </c>
      <c r="B421" s="23" t="s">
        <v>97</v>
      </c>
      <c r="C421" s="23">
        <v>56</v>
      </c>
      <c r="D421" s="23">
        <v>1463</v>
      </c>
      <c r="E421" s="23">
        <f t="shared" si="30"/>
        <v>81928</v>
      </c>
      <c r="F421" s="23">
        <f t="shared" si="31"/>
        <v>81928</v>
      </c>
      <c r="G421" s="2">
        <f t="shared" si="32"/>
        <v>8192.8000000000011</v>
      </c>
      <c r="H421" s="2">
        <f t="shared" si="33"/>
        <v>81928</v>
      </c>
      <c r="I421" s="2">
        <f t="shared" si="34"/>
        <v>8192.8000000000011</v>
      </c>
    </row>
    <row r="422" spans="1:9" customFormat="1">
      <c r="A422" s="23" t="s">
        <v>109</v>
      </c>
      <c r="B422" s="23" t="s">
        <v>91</v>
      </c>
      <c r="C422" s="23">
        <v>41</v>
      </c>
      <c r="D422" s="23">
        <v>1034</v>
      </c>
      <c r="E422" s="23">
        <f t="shared" si="30"/>
        <v>42394</v>
      </c>
      <c r="F422" s="23">
        <f t="shared" si="31"/>
        <v>42394</v>
      </c>
      <c r="G422" s="2">
        <f t="shared" si="32"/>
        <v>4239.4000000000005</v>
      </c>
      <c r="H422" s="2">
        <f t="shared" si="33"/>
        <v>42394</v>
      </c>
      <c r="I422" s="2">
        <f t="shared" si="34"/>
        <v>4239.4000000000005</v>
      </c>
    </row>
    <row r="423" spans="1:9" customFormat="1">
      <c r="A423" s="23" t="s">
        <v>104</v>
      </c>
      <c r="B423" s="23" t="s">
        <v>94</v>
      </c>
      <c r="C423" s="23">
        <v>67</v>
      </c>
      <c r="D423" s="23">
        <v>1093</v>
      </c>
      <c r="E423" s="23">
        <f t="shared" si="30"/>
        <v>73231</v>
      </c>
      <c r="F423" s="23">
        <f t="shared" si="31"/>
        <v>73231</v>
      </c>
      <c r="G423" s="2">
        <f t="shared" si="32"/>
        <v>7323.1</v>
      </c>
      <c r="H423" s="2">
        <f t="shared" si="33"/>
        <v>73231</v>
      </c>
      <c r="I423" s="2">
        <f t="shared" si="34"/>
        <v>7323.1</v>
      </c>
    </row>
    <row r="424" spans="1:9" customFormat="1">
      <c r="A424" s="23" t="s">
        <v>99</v>
      </c>
      <c r="B424" s="23" t="s">
        <v>92</v>
      </c>
      <c r="C424" s="23">
        <v>80</v>
      </c>
      <c r="D424" s="23">
        <v>1216</v>
      </c>
      <c r="E424" s="23">
        <f t="shared" si="30"/>
        <v>97280</v>
      </c>
      <c r="F424" s="23">
        <f t="shared" si="31"/>
        <v>97280</v>
      </c>
      <c r="G424" s="2">
        <f t="shared" si="32"/>
        <v>9728</v>
      </c>
      <c r="H424" s="2">
        <f t="shared" si="33"/>
        <v>97280</v>
      </c>
      <c r="I424" s="2">
        <f t="shared" si="34"/>
        <v>9728</v>
      </c>
    </row>
    <row r="425" spans="1:9" customFormat="1">
      <c r="A425" s="23" t="s">
        <v>110</v>
      </c>
      <c r="B425" s="23" t="s">
        <v>105</v>
      </c>
      <c r="C425" s="23">
        <v>32</v>
      </c>
      <c r="D425" s="23">
        <v>1055</v>
      </c>
      <c r="E425" s="23">
        <f t="shared" si="30"/>
        <v>33760</v>
      </c>
      <c r="F425" s="23">
        <f t="shared" si="31"/>
        <v>33760</v>
      </c>
      <c r="G425" s="2">
        <f t="shared" si="32"/>
        <v>3376</v>
      </c>
      <c r="H425" s="2">
        <f t="shared" si="33"/>
        <v>33760</v>
      </c>
      <c r="I425" s="2">
        <f t="shared" si="34"/>
        <v>3376</v>
      </c>
    </row>
    <row r="426" spans="1:9" customFormat="1">
      <c r="A426" s="23" t="s">
        <v>109</v>
      </c>
      <c r="B426" s="23" t="s">
        <v>105</v>
      </c>
      <c r="C426" s="23">
        <v>45</v>
      </c>
      <c r="D426" s="23">
        <v>1309</v>
      </c>
      <c r="E426" s="23">
        <f t="shared" si="30"/>
        <v>58905</v>
      </c>
      <c r="F426" s="23">
        <f t="shared" si="31"/>
        <v>58905</v>
      </c>
      <c r="G426" s="2">
        <f t="shared" si="32"/>
        <v>5890.5</v>
      </c>
      <c r="H426" s="2">
        <f t="shared" si="33"/>
        <v>58905</v>
      </c>
      <c r="I426" s="2">
        <f t="shared" si="34"/>
        <v>5890.5</v>
      </c>
    </row>
    <row r="427" spans="1:9" customFormat="1">
      <c r="A427" s="23" t="s">
        <v>90</v>
      </c>
      <c r="B427" s="23" t="s">
        <v>92</v>
      </c>
      <c r="C427" s="23">
        <v>37</v>
      </c>
      <c r="D427" s="23">
        <v>1073</v>
      </c>
      <c r="E427" s="23">
        <f t="shared" si="30"/>
        <v>39701</v>
      </c>
      <c r="F427" s="23">
        <f t="shared" si="31"/>
        <v>39701</v>
      </c>
      <c r="G427" s="2">
        <f t="shared" si="32"/>
        <v>3970.1000000000004</v>
      </c>
      <c r="H427" s="2">
        <f t="shared" si="33"/>
        <v>39701</v>
      </c>
      <c r="I427" s="2">
        <f t="shared" si="34"/>
        <v>3970.1000000000004</v>
      </c>
    </row>
    <row r="428" spans="1:9" customFormat="1">
      <c r="A428" s="23" t="s">
        <v>96</v>
      </c>
      <c r="B428" s="23" t="s">
        <v>100</v>
      </c>
      <c r="C428" s="23">
        <v>32</v>
      </c>
      <c r="D428" s="23">
        <v>1195</v>
      </c>
      <c r="E428" s="23">
        <f t="shared" si="30"/>
        <v>38240</v>
      </c>
      <c r="F428" s="23">
        <f t="shared" si="31"/>
        <v>38240</v>
      </c>
      <c r="G428" s="2">
        <f t="shared" si="32"/>
        <v>3824</v>
      </c>
      <c r="H428" s="2">
        <f t="shared" si="33"/>
        <v>38240</v>
      </c>
      <c r="I428" s="2">
        <f t="shared" si="34"/>
        <v>3824</v>
      </c>
    </row>
    <row r="429" spans="1:9" customFormat="1">
      <c r="A429" s="23" t="s">
        <v>90</v>
      </c>
      <c r="B429" s="23" t="s">
        <v>91</v>
      </c>
      <c r="C429" s="23">
        <v>36</v>
      </c>
      <c r="D429" s="23">
        <v>1217</v>
      </c>
      <c r="E429" s="23">
        <f t="shared" si="30"/>
        <v>43812</v>
      </c>
      <c r="F429" s="23">
        <f t="shared" si="31"/>
        <v>43812</v>
      </c>
      <c r="G429" s="2">
        <f t="shared" si="32"/>
        <v>4381.2</v>
      </c>
      <c r="H429" s="2">
        <f t="shared" si="33"/>
        <v>43812</v>
      </c>
      <c r="I429" s="2">
        <f t="shared" si="34"/>
        <v>4381.2</v>
      </c>
    </row>
    <row r="430" spans="1:9" customFormat="1">
      <c r="A430" s="23" t="s">
        <v>90</v>
      </c>
      <c r="B430" s="23" t="s">
        <v>97</v>
      </c>
      <c r="C430" s="23">
        <v>50</v>
      </c>
      <c r="D430" s="23">
        <v>1007</v>
      </c>
      <c r="E430" s="23">
        <f t="shared" si="30"/>
        <v>50350</v>
      </c>
      <c r="F430" s="23">
        <f t="shared" si="31"/>
        <v>50350</v>
      </c>
      <c r="G430" s="2">
        <f t="shared" si="32"/>
        <v>5035</v>
      </c>
      <c r="H430" s="2">
        <f t="shared" si="33"/>
        <v>50350</v>
      </c>
      <c r="I430" s="2">
        <f t="shared" si="34"/>
        <v>5035</v>
      </c>
    </row>
    <row r="431" spans="1:9" customFormat="1">
      <c r="A431" s="23" t="s">
        <v>109</v>
      </c>
      <c r="B431" s="23" t="s">
        <v>107</v>
      </c>
      <c r="C431" s="23">
        <v>8</v>
      </c>
      <c r="D431" s="23">
        <v>1116</v>
      </c>
      <c r="E431" s="23">
        <f t="shared" si="30"/>
        <v>8928</v>
      </c>
      <c r="F431" s="23">
        <f t="shared" si="31"/>
        <v>8928</v>
      </c>
      <c r="G431" s="2">
        <f t="shared" si="32"/>
        <v>0</v>
      </c>
      <c r="H431" s="2">
        <f t="shared" si="33"/>
        <v>8928</v>
      </c>
      <c r="I431" s="2">
        <f t="shared" si="34"/>
        <v>0</v>
      </c>
    </row>
    <row r="432" spans="1:9" customFormat="1">
      <c r="A432" s="23" t="s">
        <v>110</v>
      </c>
      <c r="B432" s="23" t="s">
        <v>107</v>
      </c>
      <c r="C432" s="23">
        <v>59</v>
      </c>
      <c r="D432" s="23">
        <v>1034</v>
      </c>
      <c r="E432" s="23">
        <f t="shared" si="30"/>
        <v>61006</v>
      </c>
      <c r="F432" s="23">
        <f t="shared" si="31"/>
        <v>61006</v>
      </c>
      <c r="G432" s="2">
        <f t="shared" si="32"/>
        <v>6100.6</v>
      </c>
      <c r="H432" s="2">
        <f t="shared" si="33"/>
        <v>61006</v>
      </c>
      <c r="I432" s="2">
        <f t="shared" si="34"/>
        <v>6100.6</v>
      </c>
    </row>
    <row r="433" spans="1:9" customFormat="1">
      <c r="A433" s="23" t="s">
        <v>104</v>
      </c>
      <c r="B433" s="23" t="s">
        <v>97</v>
      </c>
      <c r="C433" s="23">
        <v>26</v>
      </c>
      <c r="D433" s="23">
        <v>1182</v>
      </c>
      <c r="E433" s="23">
        <f t="shared" si="30"/>
        <v>30732</v>
      </c>
      <c r="F433" s="23">
        <f t="shared" si="31"/>
        <v>30732</v>
      </c>
      <c r="G433" s="2">
        <f t="shared" si="32"/>
        <v>3073.2000000000003</v>
      </c>
      <c r="H433" s="2">
        <f t="shared" si="33"/>
        <v>30732</v>
      </c>
      <c r="I433" s="2">
        <f t="shared" si="34"/>
        <v>3073.2000000000003</v>
      </c>
    </row>
    <row r="434" spans="1:9" customFormat="1">
      <c r="A434" s="23" t="s">
        <v>99</v>
      </c>
      <c r="B434" s="23" t="s">
        <v>94</v>
      </c>
      <c r="C434" s="23">
        <v>38</v>
      </c>
      <c r="D434" s="23">
        <v>1314</v>
      </c>
      <c r="E434" s="23">
        <f t="shared" si="30"/>
        <v>49932</v>
      </c>
      <c r="F434" s="23">
        <f t="shared" si="31"/>
        <v>49932</v>
      </c>
      <c r="G434" s="2">
        <f t="shared" si="32"/>
        <v>4993.2000000000007</v>
      </c>
      <c r="H434" s="2">
        <f t="shared" si="33"/>
        <v>49932</v>
      </c>
      <c r="I434" s="2">
        <f t="shared" si="34"/>
        <v>4993.2000000000007</v>
      </c>
    </row>
    <row r="435" spans="1:9" customFormat="1">
      <c r="A435" s="23" t="s">
        <v>90</v>
      </c>
      <c r="B435" s="23" t="s">
        <v>107</v>
      </c>
      <c r="C435" s="23">
        <v>83</v>
      </c>
      <c r="D435" s="23">
        <v>1421</v>
      </c>
      <c r="E435" s="23">
        <f t="shared" si="30"/>
        <v>117943</v>
      </c>
      <c r="F435" s="23">
        <f t="shared" si="31"/>
        <v>117943</v>
      </c>
      <c r="G435" s="2">
        <f t="shared" si="32"/>
        <v>11794.300000000001</v>
      </c>
      <c r="H435" s="2">
        <f t="shared" si="33"/>
        <v>117943</v>
      </c>
      <c r="I435" s="2">
        <f t="shared" si="34"/>
        <v>11794.300000000001</v>
      </c>
    </row>
    <row r="436" spans="1:9" customFormat="1">
      <c r="A436" s="23" t="s">
        <v>110</v>
      </c>
      <c r="B436" s="23" t="s">
        <v>94</v>
      </c>
      <c r="C436" s="23">
        <v>72</v>
      </c>
      <c r="D436" s="23">
        <v>1229</v>
      </c>
      <c r="E436" s="23">
        <f t="shared" si="30"/>
        <v>88488</v>
      </c>
      <c r="F436" s="23">
        <f t="shared" si="31"/>
        <v>88488</v>
      </c>
      <c r="G436" s="2">
        <f t="shared" si="32"/>
        <v>8848.8000000000011</v>
      </c>
      <c r="H436" s="2">
        <f t="shared" si="33"/>
        <v>88488</v>
      </c>
      <c r="I436" s="2">
        <f t="shared" si="34"/>
        <v>8848.8000000000011</v>
      </c>
    </row>
    <row r="437" spans="1:9" customFormat="1">
      <c r="A437" s="23" t="s">
        <v>109</v>
      </c>
      <c r="B437" s="23" t="s">
        <v>100</v>
      </c>
      <c r="C437" s="23">
        <v>56</v>
      </c>
      <c r="D437" s="23">
        <v>1434</v>
      </c>
      <c r="E437" s="23">
        <f t="shared" si="30"/>
        <v>80304</v>
      </c>
      <c r="F437" s="23">
        <f t="shared" si="31"/>
        <v>80304</v>
      </c>
      <c r="G437" s="2">
        <f t="shared" si="32"/>
        <v>8030.4000000000005</v>
      </c>
      <c r="H437" s="2">
        <f t="shared" si="33"/>
        <v>80304</v>
      </c>
      <c r="I437" s="2">
        <f t="shared" si="34"/>
        <v>8030.4000000000005</v>
      </c>
    </row>
    <row r="438" spans="1:9" customFormat="1">
      <c r="A438" s="23" t="s">
        <v>109</v>
      </c>
      <c r="B438" s="23" t="s">
        <v>100</v>
      </c>
      <c r="C438" s="23">
        <v>88</v>
      </c>
      <c r="D438" s="23">
        <v>1019</v>
      </c>
      <c r="E438" s="23">
        <f t="shared" si="30"/>
        <v>89672</v>
      </c>
      <c r="F438" s="23">
        <f t="shared" si="31"/>
        <v>89672</v>
      </c>
      <c r="G438" s="2">
        <f t="shared" si="32"/>
        <v>8967.2000000000007</v>
      </c>
      <c r="H438" s="2">
        <f t="shared" si="33"/>
        <v>89672</v>
      </c>
      <c r="I438" s="2">
        <f t="shared" si="34"/>
        <v>8967.2000000000007</v>
      </c>
    </row>
    <row r="439" spans="1:9" customFormat="1">
      <c r="A439" s="23" t="s">
        <v>109</v>
      </c>
      <c r="B439" s="23" t="s">
        <v>105</v>
      </c>
      <c r="C439" s="23">
        <v>95</v>
      </c>
      <c r="D439" s="23">
        <v>1259</v>
      </c>
      <c r="E439" s="23">
        <f t="shared" si="30"/>
        <v>119605</v>
      </c>
      <c r="F439" s="23">
        <f t="shared" si="31"/>
        <v>119605</v>
      </c>
      <c r="G439" s="2">
        <f t="shared" si="32"/>
        <v>11960.5</v>
      </c>
      <c r="H439" s="2">
        <f t="shared" si="33"/>
        <v>119605</v>
      </c>
      <c r="I439" s="2">
        <f t="shared" si="34"/>
        <v>11960.5</v>
      </c>
    </row>
    <row r="440" spans="1:9" customFormat="1">
      <c r="A440" s="23" t="s">
        <v>109</v>
      </c>
      <c r="B440" s="23" t="s">
        <v>105</v>
      </c>
      <c r="C440" s="23">
        <v>20</v>
      </c>
      <c r="D440" s="23">
        <v>1268</v>
      </c>
      <c r="E440" s="23">
        <f t="shared" si="30"/>
        <v>25360</v>
      </c>
      <c r="F440" s="23">
        <f t="shared" si="31"/>
        <v>25360</v>
      </c>
      <c r="G440" s="2">
        <f t="shared" si="32"/>
        <v>2536</v>
      </c>
      <c r="H440" s="2">
        <f t="shared" si="33"/>
        <v>25360</v>
      </c>
      <c r="I440" s="2">
        <f t="shared" si="34"/>
        <v>0</v>
      </c>
    </row>
    <row r="441" spans="1:9" customFormat="1">
      <c r="A441" s="23" t="s">
        <v>110</v>
      </c>
      <c r="B441" s="23" t="s">
        <v>100</v>
      </c>
      <c r="C441" s="23">
        <v>17</v>
      </c>
      <c r="D441" s="23">
        <v>1287</v>
      </c>
      <c r="E441" s="23">
        <f t="shared" si="30"/>
        <v>21879</v>
      </c>
      <c r="F441" s="23">
        <f t="shared" si="31"/>
        <v>21879</v>
      </c>
      <c r="G441" s="2">
        <f t="shared" si="32"/>
        <v>2187.9</v>
      </c>
      <c r="H441" s="2">
        <f t="shared" si="33"/>
        <v>21879</v>
      </c>
      <c r="I441" s="2">
        <f t="shared" si="34"/>
        <v>0</v>
      </c>
    </row>
    <row r="442" spans="1:9" customFormat="1">
      <c r="A442" s="23" t="s">
        <v>96</v>
      </c>
      <c r="B442" s="23" t="s">
        <v>97</v>
      </c>
      <c r="C442" s="23">
        <v>40</v>
      </c>
      <c r="D442" s="23">
        <v>1424</v>
      </c>
      <c r="E442" s="23">
        <f t="shared" si="30"/>
        <v>56960</v>
      </c>
      <c r="F442" s="23">
        <f t="shared" si="31"/>
        <v>56960</v>
      </c>
      <c r="G442" s="2">
        <f t="shared" si="32"/>
        <v>5696</v>
      </c>
      <c r="H442" s="2">
        <f t="shared" si="33"/>
        <v>56960</v>
      </c>
      <c r="I442" s="2">
        <f t="shared" si="34"/>
        <v>5696</v>
      </c>
    </row>
    <row r="443" spans="1:9" customFormat="1">
      <c r="A443" s="23" t="s">
        <v>99</v>
      </c>
      <c r="B443" s="23" t="s">
        <v>100</v>
      </c>
      <c r="C443" s="23">
        <v>34</v>
      </c>
      <c r="D443" s="23">
        <v>1317</v>
      </c>
      <c r="E443" s="23">
        <f t="shared" si="30"/>
        <v>44778</v>
      </c>
      <c r="F443" s="23">
        <f t="shared" si="31"/>
        <v>44778</v>
      </c>
      <c r="G443" s="2">
        <f t="shared" si="32"/>
        <v>4477.8</v>
      </c>
      <c r="H443" s="2">
        <f t="shared" si="33"/>
        <v>44778</v>
      </c>
      <c r="I443" s="2">
        <f t="shared" si="34"/>
        <v>4477.8</v>
      </c>
    </row>
    <row r="444" spans="1:9" customFormat="1">
      <c r="A444" s="23" t="s">
        <v>90</v>
      </c>
      <c r="B444" s="23" t="s">
        <v>92</v>
      </c>
      <c r="C444" s="23">
        <v>49</v>
      </c>
      <c r="D444" s="23">
        <v>1048</v>
      </c>
      <c r="E444" s="23">
        <f t="shared" si="30"/>
        <v>51352</v>
      </c>
      <c r="F444" s="23">
        <f t="shared" si="31"/>
        <v>51352</v>
      </c>
      <c r="G444" s="2">
        <f t="shared" si="32"/>
        <v>5135.2000000000007</v>
      </c>
      <c r="H444" s="2">
        <f t="shared" si="33"/>
        <v>51352</v>
      </c>
      <c r="I444" s="2">
        <f t="shared" si="34"/>
        <v>5135.2000000000007</v>
      </c>
    </row>
    <row r="445" spans="1:9" customFormat="1">
      <c r="A445" s="23" t="s">
        <v>96</v>
      </c>
      <c r="B445" s="23" t="s">
        <v>97</v>
      </c>
      <c r="C445" s="23">
        <v>39</v>
      </c>
      <c r="D445" s="23">
        <v>1354</v>
      </c>
      <c r="E445" s="23">
        <f t="shared" si="30"/>
        <v>52806</v>
      </c>
      <c r="F445" s="23">
        <f t="shared" si="31"/>
        <v>52806</v>
      </c>
      <c r="G445" s="2">
        <f t="shared" si="32"/>
        <v>5280.6</v>
      </c>
      <c r="H445" s="2">
        <f t="shared" si="33"/>
        <v>52806</v>
      </c>
      <c r="I445" s="2">
        <f t="shared" si="34"/>
        <v>5280.6</v>
      </c>
    </row>
    <row r="446" spans="1:9" customFormat="1">
      <c r="A446" s="23" t="s">
        <v>104</v>
      </c>
      <c r="B446" s="23" t="s">
        <v>107</v>
      </c>
      <c r="C446" s="23">
        <v>61</v>
      </c>
      <c r="D446" s="23">
        <v>1005</v>
      </c>
      <c r="E446" s="23">
        <f t="shared" si="30"/>
        <v>61305</v>
      </c>
      <c r="F446" s="23">
        <f t="shared" si="31"/>
        <v>61305</v>
      </c>
      <c r="G446" s="2">
        <f t="shared" si="32"/>
        <v>6130.5</v>
      </c>
      <c r="H446" s="2">
        <f t="shared" si="33"/>
        <v>61305</v>
      </c>
      <c r="I446" s="2">
        <f t="shared" si="34"/>
        <v>6130.5</v>
      </c>
    </row>
    <row r="447" spans="1:9" customFormat="1">
      <c r="A447" s="23" t="s">
        <v>104</v>
      </c>
      <c r="B447" s="23" t="s">
        <v>94</v>
      </c>
      <c r="C447" s="23">
        <v>41</v>
      </c>
      <c r="D447" s="23">
        <v>1045</v>
      </c>
      <c r="E447" s="23">
        <f t="shared" si="30"/>
        <v>42845</v>
      </c>
      <c r="F447" s="23">
        <f t="shared" si="31"/>
        <v>42845</v>
      </c>
      <c r="G447" s="2">
        <f t="shared" si="32"/>
        <v>4284.5</v>
      </c>
      <c r="H447" s="2">
        <f t="shared" si="33"/>
        <v>42845</v>
      </c>
      <c r="I447" s="2">
        <f t="shared" si="34"/>
        <v>4284.5</v>
      </c>
    </row>
    <row r="448" spans="1:9" customFormat="1">
      <c r="A448" s="23" t="s">
        <v>99</v>
      </c>
      <c r="B448" s="23" t="s">
        <v>92</v>
      </c>
      <c r="C448" s="23">
        <v>53</v>
      </c>
      <c r="D448" s="23">
        <v>1207</v>
      </c>
      <c r="E448" s="23">
        <f t="shared" si="30"/>
        <v>63971</v>
      </c>
      <c r="F448" s="23">
        <f t="shared" si="31"/>
        <v>63971</v>
      </c>
      <c r="G448" s="2">
        <f t="shared" si="32"/>
        <v>6397.1</v>
      </c>
      <c r="H448" s="2">
        <f t="shared" si="33"/>
        <v>63971</v>
      </c>
      <c r="I448" s="2">
        <f t="shared" si="34"/>
        <v>6397.1</v>
      </c>
    </row>
    <row r="449" spans="1:9" customFormat="1">
      <c r="A449" s="23" t="s">
        <v>96</v>
      </c>
      <c r="B449" s="23" t="s">
        <v>92</v>
      </c>
      <c r="C449" s="23">
        <v>50</v>
      </c>
      <c r="D449" s="23">
        <v>1038</v>
      </c>
      <c r="E449" s="23">
        <f t="shared" si="30"/>
        <v>51900</v>
      </c>
      <c r="F449" s="23">
        <f t="shared" si="31"/>
        <v>51900</v>
      </c>
      <c r="G449" s="2">
        <f t="shared" si="32"/>
        <v>5190</v>
      </c>
      <c r="H449" s="2">
        <f t="shared" si="33"/>
        <v>51900</v>
      </c>
      <c r="I449" s="2">
        <f t="shared" si="34"/>
        <v>5190</v>
      </c>
    </row>
    <row r="450" spans="1:9" customFormat="1">
      <c r="A450" s="23" t="s">
        <v>90</v>
      </c>
      <c r="B450" s="23" t="s">
        <v>97</v>
      </c>
      <c r="C450" s="23">
        <v>19</v>
      </c>
      <c r="D450" s="23">
        <v>1213</v>
      </c>
      <c r="E450" s="23">
        <f t="shared" si="30"/>
        <v>23047</v>
      </c>
      <c r="F450" s="23">
        <f t="shared" si="31"/>
        <v>23047</v>
      </c>
      <c r="G450" s="2">
        <f t="shared" si="32"/>
        <v>2304.7000000000003</v>
      </c>
      <c r="H450" s="2">
        <f t="shared" si="33"/>
        <v>23047</v>
      </c>
      <c r="I450" s="2">
        <f t="shared" si="34"/>
        <v>0</v>
      </c>
    </row>
    <row r="451" spans="1:9" customFormat="1">
      <c r="A451" s="23" t="s">
        <v>90</v>
      </c>
      <c r="B451" s="23" t="s">
        <v>91</v>
      </c>
      <c r="C451" s="23">
        <v>73</v>
      </c>
      <c r="D451" s="23">
        <v>1304</v>
      </c>
      <c r="E451" s="23">
        <f>F451</f>
        <v>95192</v>
      </c>
      <c r="F451" s="23">
        <f>C451*D451</f>
        <v>95192</v>
      </c>
      <c r="G451" s="2">
        <f>IF(F451&gt;=20000,F451*10%,0)</f>
        <v>9519.2000000000007</v>
      </c>
      <c r="H451" s="2">
        <f>F451</f>
        <v>95192</v>
      </c>
      <c r="I451" s="2">
        <f>IF(F451&gt;30000,F451*0.1,0)</f>
        <v>9519.2000000000007</v>
      </c>
    </row>
    <row r="452" spans="1:9" customFormat="1">
      <c r="A452" s="23" t="s">
        <v>104</v>
      </c>
      <c r="B452" s="23" t="s">
        <v>107</v>
      </c>
      <c r="C452" s="23">
        <v>17</v>
      </c>
      <c r="D452" s="23">
        <v>1412</v>
      </c>
      <c r="E452" s="23">
        <f>F452</f>
        <v>24004</v>
      </c>
      <c r="F452" s="23">
        <f>C452*D452</f>
        <v>24004</v>
      </c>
      <c r="G452" s="2">
        <f>IF(F452&gt;=20000,F452*10%,0)</f>
        <v>2400.4</v>
      </c>
      <c r="H452" s="2">
        <f>F452</f>
        <v>24004</v>
      </c>
      <c r="I452" s="2">
        <f>IF(F452&gt;30000,F452*0.1,0)</f>
        <v>0</v>
      </c>
    </row>
    <row r="453" spans="1:9" customFormat="1">
      <c r="A453" s="23" t="s">
        <v>99</v>
      </c>
      <c r="B453" s="23" t="s">
        <v>91</v>
      </c>
      <c r="C453" s="23">
        <v>13</v>
      </c>
      <c r="D453" s="23">
        <v>1003</v>
      </c>
      <c r="E453" s="23">
        <f>F453</f>
        <v>13039</v>
      </c>
      <c r="F453" s="23">
        <f>C453*D453</f>
        <v>13039</v>
      </c>
      <c r="G453" s="2">
        <f>IF(F453&gt;=20000,F453*10%,0)</f>
        <v>0</v>
      </c>
      <c r="H453" s="2">
        <f>F453</f>
        <v>13039</v>
      </c>
      <c r="I453" s="2">
        <f>IF(F453&gt;30000,F453*0.1,0)</f>
        <v>0</v>
      </c>
    </row>
    <row r="454" spans="1:9" customFormat="1">
      <c r="A454" s="23" t="s">
        <v>104</v>
      </c>
      <c r="B454" s="23" t="s">
        <v>94</v>
      </c>
      <c r="C454" s="23">
        <v>89</v>
      </c>
      <c r="D454" s="23">
        <v>1085</v>
      </c>
      <c r="E454" s="23">
        <f>F454</f>
        <v>96565</v>
      </c>
      <c r="F454" s="23">
        <f>C454*D454</f>
        <v>96565</v>
      </c>
      <c r="G454" s="2">
        <f>IF(F454&gt;=20000,F454*10%,0)</f>
        <v>9656.5</v>
      </c>
      <c r="H454" s="2">
        <f>F454</f>
        <v>96565</v>
      </c>
      <c r="I454" s="2">
        <f>IF(F454&gt;30000,F454*0.1,0)</f>
        <v>9656.5</v>
      </c>
    </row>
    <row r="455" spans="1:9" customFormat="1">
      <c r="A455" s="23" t="s">
        <v>104</v>
      </c>
      <c r="B455" s="23" t="s">
        <v>91</v>
      </c>
      <c r="C455" s="23">
        <v>22</v>
      </c>
      <c r="D455" s="23">
        <v>1305</v>
      </c>
      <c r="E455" s="23">
        <f>F455</f>
        <v>28710</v>
      </c>
      <c r="F455" s="23">
        <f>C455*D455</f>
        <v>28710</v>
      </c>
      <c r="G455" s="2">
        <f>IF(F455&gt;=20000,F455*10%,0)</f>
        <v>2871</v>
      </c>
      <c r="H455" s="2">
        <f>F455</f>
        <v>28710</v>
      </c>
      <c r="I455" s="2">
        <f>IF(F455&gt;30000,F455*0.1,0)</f>
        <v>0</v>
      </c>
    </row>
  </sheetData>
  <conditionalFormatting sqref="A2:A455">
    <cfRule type="cellIs" dxfId="115" priority="5" operator="equal">
      <formula>"کاله"</formula>
    </cfRule>
  </conditionalFormatting>
  <conditionalFormatting sqref="F2:F455">
    <cfRule type="cellIs" dxfId="114" priority="4" operator="greaterThan">
      <formula>30000</formula>
    </cfRule>
  </conditionalFormatting>
  <conditionalFormatting sqref="E2:E455">
    <cfRule type="aboveAverage" dxfId="113" priority="2"/>
    <cfRule type="top10" dxfId="112" priority="3" rank="20"/>
  </conditionalFormatting>
  <conditionalFormatting sqref="H2:H455">
    <cfRule type="dataBar" priority="1">
      <dataBar>
        <cfvo type="min"/>
        <cfvo type="max"/>
        <color rgb="FF638EC6"/>
      </dataBar>
      <extLst>
        <ext xmlns:x14="http://schemas.microsoft.com/office/spreadsheetml/2009/9/main" uri="{B025F937-C7B1-47D3-B67F-A62EFF666E3E}">
          <x14:id>{50455936-FA07-4E4C-80CD-1006E6A0D6B5}</x14:id>
        </ext>
      </extLst>
    </cfRule>
  </conditionalFormatting>
  <pageMargins left="0.7" right="0.7" top="0.75" bottom="0.75" header="0.3" footer="0.3"/>
  <pageSetup orientation="portrait" horizontalDpi="200" verticalDpi="200" r:id="rId1"/>
  <extLst>
    <ext xmlns:x14="http://schemas.microsoft.com/office/spreadsheetml/2009/9/main" uri="{78C0D931-6437-407d-A8EE-F0AAD7539E65}">
      <x14:conditionalFormattings>
        <x14:conditionalFormatting xmlns:xm="http://schemas.microsoft.com/office/excel/2006/main">
          <x14:cfRule type="dataBar" id="{50455936-FA07-4E4C-80CD-1006E6A0D6B5}">
            <x14:dataBar minLength="0" maxLength="100" border="1" negativeBarBorderColorSameAsPositive="0">
              <x14:cfvo type="autoMin"/>
              <x14:cfvo type="autoMax"/>
              <x14:borderColor rgb="FF638EC6"/>
              <x14:negativeFillColor rgb="FFFF0000"/>
              <x14:negativeBorderColor rgb="FFFF0000"/>
              <x14:axisColor rgb="FF000000"/>
            </x14:dataBar>
          </x14:cfRule>
          <xm:sqref>H2:H455</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showGridLines="0" zoomScale="150" zoomScaleNormal="150" workbookViewId="0">
      <pane ySplit="1" topLeftCell="A2" activePane="bottomLeft" state="frozen"/>
      <selection pane="bottomLeft" activeCell="J11" sqref="J11"/>
    </sheetView>
  </sheetViews>
  <sheetFormatPr defaultRowHeight="15"/>
  <cols>
    <col min="1" max="1" width="12.85546875" bestFit="1" customWidth="1"/>
    <col min="2" max="2" width="10.7109375" bestFit="1" customWidth="1"/>
    <col min="3" max="3" width="5.5703125" bestFit="1" customWidth="1"/>
    <col min="4" max="4" width="9" bestFit="1" customWidth="1"/>
    <col min="5" max="5" width="9.7109375" bestFit="1" customWidth="1"/>
    <col min="6" max="6" width="9" bestFit="1" customWidth="1"/>
    <col min="7" max="7" width="9.140625" customWidth="1"/>
    <col min="8" max="8" width="1.5703125" customWidth="1"/>
    <col min="9" max="9" width="11.85546875" bestFit="1" customWidth="1"/>
    <col min="10" max="10" width="16.7109375" bestFit="1" customWidth="1"/>
    <col min="11" max="11" width="7.7109375" bestFit="1" customWidth="1"/>
    <col min="12" max="12" width="13" customWidth="1"/>
    <col min="13" max="13" width="25.140625" customWidth="1"/>
  </cols>
  <sheetData>
    <row r="1" spans="1:13" ht="30">
      <c r="A1" s="28" t="s">
        <v>111</v>
      </c>
      <c r="B1" s="28" t="s">
        <v>112</v>
      </c>
      <c r="C1" s="28" t="s">
        <v>113</v>
      </c>
      <c r="D1" s="28" t="s">
        <v>114</v>
      </c>
      <c r="E1" s="28" t="s">
        <v>115</v>
      </c>
      <c r="F1" s="29" t="s">
        <v>116</v>
      </c>
      <c r="G1" s="30" t="s">
        <v>117</v>
      </c>
      <c r="H1" s="31"/>
      <c r="I1" s="32" t="s">
        <v>111</v>
      </c>
      <c r="J1" s="32" t="s">
        <v>113</v>
      </c>
      <c r="K1" s="32" t="s">
        <v>118</v>
      </c>
      <c r="L1" s="32" t="s">
        <v>119</v>
      </c>
    </row>
    <row r="2" spans="1:13" ht="18">
      <c r="A2" s="33">
        <v>131490</v>
      </c>
      <c r="B2" s="33" t="s">
        <v>120</v>
      </c>
      <c r="C2" s="33">
        <v>1395</v>
      </c>
      <c r="D2" s="33">
        <v>4550000</v>
      </c>
      <c r="E2" s="33">
        <v>2326645</v>
      </c>
      <c r="F2" s="34">
        <v>2582214</v>
      </c>
      <c r="G2" s="35" t="s">
        <v>121</v>
      </c>
      <c r="I2" s="36">
        <v>523219</v>
      </c>
      <c r="J2" s="36">
        <v>1394</v>
      </c>
      <c r="K2" s="36" t="s">
        <v>115</v>
      </c>
      <c r="L2" s="36" t="s">
        <v>121</v>
      </c>
      <c r="M2" s="37"/>
    </row>
    <row r="3" spans="1:13" ht="18">
      <c r="A3" s="33">
        <v>523219</v>
      </c>
      <c r="B3" s="33" t="s">
        <v>122</v>
      </c>
      <c r="C3" s="33">
        <v>1395</v>
      </c>
      <c r="D3" s="33">
        <v>1681371</v>
      </c>
      <c r="E3" s="33">
        <v>1082835</v>
      </c>
      <c r="F3" s="34">
        <v>2159155</v>
      </c>
      <c r="G3" s="38"/>
    </row>
    <row r="4" spans="1:13" ht="18">
      <c r="A4" s="33">
        <v>921316</v>
      </c>
      <c r="B4" s="33" t="s">
        <v>120</v>
      </c>
      <c r="C4" s="33">
        <v>1394</v>
      </c>
      <c r="D4" s="33">
        <v>1678525</v>
      </c>
      <c r="E4" s="33">
        <v>1165341</v>
      </c>
      <c r="F4" s="34">
        <v>1616321</v>
      </c>
      <c r="G4" s="38"/>
      <c r="I4" s="336"/>
      <c r="J4" s="336"/>
    </row>
    <row r="5" spans="1:13" ht="18">
      <c r="A5" s="33">
        <v>557364</v>
      </c>
      <c r="B5" s="33" t="s">
        <v>120</v>
      </c>
      <c r="C5" s="33">
        <v>1395</v>
      </c>
      <c r="D5" s="33">
        <v>1539561</v>
      </c>
      <c r="E5" s="33">
        <v>2858228</v>
      </c>
      <c r="F5" s="34">
        <v>2627503</v>
      </c>
      <c r="G5" s="38"/>
      <c r="I5" s="39" t="s">
        <v>123</v>
      </c>
      <c r="J5" s="40">
        <f>MAX(D2:F23)</f>
        <v>4550000</v>
      </c>
    </row>
    <row r="6" spans="1:13" ht="18">
      <c r="A6" s="33">
        <v>1063371</v>
      </c>
      <c r="B6" s="33" t="s">
        <v>120</v>
      </c>
      <c r="C6" s="33">
        <v>1394</v>
      </c>
      <c r="D6" s="33">
        <v>1969819</v>
      </c>
      <c r="E6" s="33">
        <v>1607755</v>
      </c>
      <c r="F6" s="34">
        <v>1687589</v>
      </c>
      <c r="G6" s="38"/>
      <c r="I6" s="39" t="s">
        <v>124</v>
      </c>
      <c r="J6" s="40">
        <f>MIN(D2:F23)</f>
        <v>1016227</v>
      </c>
    </row>
    <row r="7" spans="1:13" ht="18">
      <c r="A7" s="33">
        <v>557364</v>
      </c>
      <c r="B7" s="33" t="s">
        <v>122</v>
      </c>
      <c r="C7" s="33">
        <v>1394</v>
      </c>
      <c r="D7" s="33">
        <v>2932390</v>
      </c>
      <c r="E7" s="33">
        <v>2635896</v>
      </c>
      <c r="F7" s="34">
        <v>1523498</v>
      </c>
      <c r="G7" s="38"/>
      <c r="I7" s="39" t="s">
        <v>125</v>
      </c>
      <c r="J7" s="40">
        <f>MIN(D3:F24)</f>
        <v>1016227</v>
      </c>
    </row>
    <row r="8" spans="1:13" ht="18">
      <c r="A8" s="33">
        <v>197273</v>
      </c>
      <c r="B8" s="33" t="s">
        <v>120</v>
      </c>
      <c r="C8" s="33">
        <v>1394</v>
      </c>
      <c r="D8" s="33">
        <v>2295202</v>
      </c>
      <c r="E8" s="33">
        <v>2569955</v>
      </c>
      <c r="F8" s="34">
        <v>2056611</v>
      </c>
      <c r="G8" s="38"/>
      <c r="I8" s="337" t="s">
        <v>126</v>
      </c>
      <c r="J8" s="337"/>
      <c r="K8" s="235" t="s">
        <v>3</v>
      </c>
      <c r="L8" s="236"/>
    </row>
    <row r="9" spans="1:13" ht="18">
      <c r="A9" s="33">
        <v>807289</v>
      </c>
      <c r="B9" s="33" t="s">
        <v>120</v>
      </c>
      <c r="C9" s="33">
        <v>1394</v>
      </c>
      <c r="D9" s="33">
        <v>2326645</v>
      </c>
      <c r="E9" s="33">
        <v>2479107</v>
      </c>
      <c r="F9" s="34">
        <v>2693128</v>
      </c>
      <c r="G9" s="38"/>
      <c r="I9" s="39" t="s">
        <v>127</v>
      </c>
      <c r="J9" s="40" t="s">
        <v>128</v>
      </c>
      <c r="K9" s="121"/>
    </row>
    <row r="10" spans="1:13" ht="18">
      <c r="A10" s="33">
        <v>807289</v>
      </c>
      <c r="B10" s="33" t="s">
        <v>122</v>
      </c>
      <c r="C10" s="33">
        <v>1395</v>
      </c>
      <c r="D10" s="33">
        <v>2073919</v>
      </c>
      <c r="E10" s="33">
        <v>1402573</v>
      </c>
      <c r="F10" s="34">
        <v>1840745</v>
      </c>
      <c r="G10" s="38"/>
      <c r="I10" s="39" t="s">
        <v>129</v>
      </c>
      <c r="J10" s="40" t="s">
        <v>448</v>
      </c>
      <c r="K10" s="121"/>
    </row>
    <row r="11" spans="1:13" ht="18">
      <c r="A11" s="33">
        <v>921316</v>
      </c>
      <c r="B11" s="33" t="s">
        <v>120</v>
      </c>
      <c r="C11" s="33">
        <v>1395</v>
      </c>
      <c r="D11" s="33">
        <v>1521303</v>
      </c>
      <c r="E11" s="33">
        <v>1963294</v>
      </c>
      <c r="F11" s="34">
        <v>2173403</v>
      </c>
      <c r="G11" s="38"/>
      <c r="I11" s="39" t="s">
        <v>131</v>
      </c>
      <c r="J11" s="40" t="s">
        <v>132</v>
      </c>
      <c r="K11" s="121"/>
    </row>
    <row r="12" spans="1:13" ht="18">
      <c r="A12" s="33">
        <v>1063371</v>
      </c>
      <c r="B12" s="33" t="s">
        <v>122</v>
      </c>
      <c r="C12" s="33">
        <v>1395</v>
      </c>
      <c r="D12" s="33">
        <v>2192741</v>
      </c>
      <c r="E12" s="33">
        <v>2582214</v>
      </c>
      <c r="F12" s="34">
        <v>1310183</v>
      </c>
      <c r="G12" s="38"/>
    </row>
    <row r="13" spans="1:13" ht="18">
      <c r="A13" s="33">
        <v>458213</v>
      </c>
      <c r="B13" s="33" t="s">
        <v>122</v>
      </c>
      <c r="C13" s="33">
        <v>1394</v>
      </c>
      <c r="D13" s="33">
        <v>1839548</v>
      </c>
      <c r="E13" s="33">
        <v>1557878</v>
      </c>
      <c r="F13" s="34">
        <v>1067630</v>
      </c>
      <c r="G13" s="38"/>
    </row>
    <row r="14" spans="1:13" ht="18">
      <c r="A14" s="33">
        <v>1063371</v>
      </c>
      <c r="B14" s="33" t="s">
        <v>122</v>
      </c>
      <c r="C14" s="33">
        <v>1394</v>
      </c>
      <c r="D14" s="33">
        <v>2938273</v>
      </c>
      <c r="E14" s="33">
        <v>1409941</v>
      </c>
      <c r="F14" s="34">
        <v>2152629</v>
      </c>
      <c r="G14" s="38"/>
    </row>
    <row r="15" spans="1:13" ht="18">
      <c r="A15" s="33">
        <v>458213</v>
      </c>
      <c r="B15" s="33" t="s">
        <v>120</v>
      </c>
      <c r="C15" s="33">
        <v>1395</v>
      </c>
      <c r="D15" s="33">
        <v>2195832</v>
      </c>
      <c r="E15" s="33">
        <v>2031153</v>
      </c>
      <c r="F15" s="34">
        <v>2671915</v>
      </c>
      <c r="G15" s="38"/>
    </row>
    <row r="16" spans="1:13" ht="18">
      <c r="A16" s="33">
        <v>131490</v>
      </c>
      <c r="B16" s="33" t="s">
        <v>120</v>
      </c>
      <c r="C16" s="33">
        <v>1394</v>
      </c>
      <c r="D16" s="33">
        <v>1345566</v>
      </c>
      <c r="E16" s="33">
        <v>2059847</v>
      </c>
      <c r="F16" s="34">
        <v>2889297</v>
      </c>
      <c r="G16" s="38"/>
    </row>
    <row r="17" spans="1:7" ht="18">
      <c r="A17" s="33">
        <v>879722</v>
      </c>
      <c r="B17" s="33" t="s">
        <v>122</v>
      </c>
      <c r="C17" s="33">
        <v>1394</v>
      </c>
      <c r="D17" s="33">
        <v>2745436</v>
      </c>
      <c r="E17" s="33">
        <v>2843820</v>
      </c>
      <c r="F17" s="34">
        <v>1783218</v>
      </c>
      <c r="G17" s="38"/>
    </row>
    <row r="18" spans="1:7" ht="18">
      <c r="A18" s="33">
        <v>879722</v>
      </c>
      <c r="B18" s="33" t="s">
        <v>120</v>
      </c>
      <c r="C18" s="33">
        <v>1395</v>
      </c>
      <c r="D18" s="33">
        <v>2123300</v>
      </c>
      <c r="E18" s="33">
        <v>1016227</v>
      </c>
      <c r="F18" s="34">
        <v>1896893</v>
      </c>
      <c r="G18" s="38"/>
    </row>
    <row r="19" spans="1:7" ht="18">
      <c r="A19" s="33">
        <v>893728</v>
      </c>
      <c r="B19" s="33" t="s">
        <v>120</v>
      </c>
      <c r="C19" s="33">
        <v>1394</v>
      </c>
      <c r="D19" s="33">
        <v>2057974</v>
      </c>
      <c r="E19" s="33">
        <v>2352884</v>
      </c>
      <c r="F19" s="34">
        <v>1503276</v>
      </c>
      <c r="G19" s="38"/>
    </row>
    <row r="20" spans="1:7" ht="18">
      <c r="A20" s="33">
        <v>893728</v>
      </c>
      <c r="B20" s="33" t="s">
        <v>120</v>
      </c>
      <c r="C20" s="33">
        <v>1395</v>
      </c>
      <c r="D20" s="33">
        <v>1586561</v>
      </c>
      <c r="E20" s="33">
        <v>1799796</v>
      </c>
      <c r="F20" s="34">
        <v>2783521</v>
      </c>
      <c r="G20" s="38"/>
    </row>
    <row r="21" spans="1:7" ht="18">
      <c r="A21" s="33">
        <v>1060272</v>
      </c>
      <c r="B21" s="33" t="s">
        <v>120</v>
      </c>
      <c r="C21" s="33">
        <v>1394</v>
      </c>
      <c r="D21" s="33">
        <v>2721002</v>
      </c>
      <c r="E21" s="33">
        <v>2144964</v>
      </c>
      <c r="F21" s="34">
        <v>1434498</v>
      </c>
      <c r="G21" s="38"/>
    </row>
    <row r="22" spans="1:7" ht="18">
      <c r="A22" s="33">
        <v>197273</v>
      </c>
      <c r="B22" s="33" t="s">
        <v>120</v>
      </c>
      <c r="C22" s="33">
        <v>1395</v>
      </c>
      <c r="D22" s="33">
        <v>2773291</v>
      </c>
      <c r="E22" s="33">
        <v>2871665</v>
      </c>
      <c r="F22" s="34">
        <v>2763000</v>
      </c>
      <c r="G22" s="38"/>
    </row>
    <row r="23" spans="1:7" ht="18">
      <c r="A23" s="33">
        <v>1060272</v>
      </c>
      <c r="B23" s="33" t="s">
        <v>122</v>
      </c>
      <c r="C23" s="33">
        <v>1395</v>
      </c>
      <c r="D23" s="33">
        <v>1387378</v>
      </c>
      <c r="E23" s="33">
        <v>2609833</v>
      </c>
      <c r="F23" s="34">
        <v>2637924</v>
      </c>
      <c r="G23" s="38"/>
    </row>
  </sheetData>
  <mergeCells count="2">
    <mergeCell ref="I4:J4"/>
    <mergeCell ref="I8:J8"/>
  </mergeCells>
  <pageMargins left="0.7" right="0.7" top="0.75" bottom="0.75" header="0.3" footer="0.3"/>
  <pageSetup scale="63" fitToWidth="0" fitToHeight="0" orientation="portrait" horizontalDpi="200" verticalDpi="2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0"/>
  <sheetViews>
    <sheetView workbookViewId="0">
      <selection activeCell="J11" sqref="J11"/>
    </sheetView>
  </sheetViews>
  <sheetFormatPr defaultRowHeight="15"/>
  <cols>
    <col min="3" max="4" width="10.5703125" bestFit="1" customWidth="1"/>
    <col min="6" max="6" width="10.5703125" bestFit="1" customWidth="1"/>
  </cols>
  <sheetData>
    <row r="1" spans="2:12" ht="49.5" customHeight="1">
      <c r="B1" s="121" t="s">
        <v>13</v>
      </c>
      <c r="C1" s="121" t="s">
        <v>14</v>
      </c>
      <c r="D1" s="360" t="s">
        <v>442</v>
      </c>
      <c r="E1" s="361"/>
      <c r="F1" s="361"/>
      <c r="G1" s="361"/>
    </row>
    <row r="2" spans="2:12" ht="18.75">
      <c r="B2" s="232">
        <v>1</v>
      </c>
      <c r="C2" s="121" t="str">
        <f>IFERROR(VLOOKUP(B2,'[5]8_List'!$A$4:$P$23,2,FALSE),"موجود نیست")</f>
        <v>موجود نیست</v>
      </c>
      <c r="D2" s="360"/>
      <c r="E2" s="361"/>
      <c r="F2" s="361"/>
      <c r="G2" s="361"/>
      <c r="I2" s="42"/>
      <c r="J2" s="362" t="s">
        <v>443</v>
      </c>
      <c r="K2" s="362"/>
      <c r="L2" s="362"/>
    </row>
    <row r="3" spans="2:12" ht="18.75">
      <c r="B3" s="233">
        <v>433</v>
      </c>
      <c r="C3" s="121" t="str">
        <f>IFERROR(VLOOKUP(B3,'[5]8_List'!$A$4:$P$23,2,FALSE),"موجود نیست")</f>
        <v>حمداله</v>
      </c>
      <c r="D3" s="360"/>
      <c r="E3" s="361"/>
      <c r="F3" s="361"/>
      <c r="G3" s="361"/>
      <c r="I3" s="42" t="s">
        <v>13</v>
      </c>
      <c r="J3" s="42" t="s">
        <v>14</v>
      </c>
      <c r="K3" s="42" t="s">
        <v>15</v>
      </c>
      <c r="L3" s="42" t="s">
        <v>20</v>
      </c>
    </row>
    <row r="4" spans="2:12" ht="18.75">
      <c r="B4" s="233">
        <v>402</v>
      </c>
      <c r="C4" s="121" t="str">
        <f>IFERROR(VLOOKUP(B4,'[5]8_List'!$A$4:$P$23,2,FALSE),"موجود نیست")</f>
        <v>حسن</v>
      </c>
      <c r="D4" s="360"/>
      <c r="E4" s="361"/>
      <c r="F4" s="361"/>
      <c r="G4" s="361"/>
      <c r="I4" s="232">
        <v>351</v>
      </c>
      <c r="J4" s="42"/>
      <c r="K4" s="42"/>
      <c r="L4" s="42"/>
    </row>
    <row r="5" spans="2:12" ht="18.75">
      <c r="I5" s="233">
        <v>433</v>
      </c>
      <c r="J5" s="42"/>
      <c r="K5" s="42"/>
      <c r="L5" s="42"/>
    </row>
    <row r="6" spans="2:12" ht="18.75">
      <c r="I6" s="232">
        <v>329</v>
      </c>
      <c r="J6" s="42"/>
      <c r="K6" s="42"/>
      <c r="L6" s="42"/>
    </row>
    <row r="8" spans="2:12">
      <c r="B8" s="361" t="s">
        <v>444</v>
      </c>
      <c r="C8" s="361"/>
      <c r="D8" s="361"/>
      <c r="E8" s="361"/>
      <c r="F8" s="361"/>
    </row>
    <row r="9" spans="2:12">
      <c r="B9" s="363"/>
      <c r="C9" s="363"/>
      <c r="D9" s="363"/>
      <c r="E9" s="363"/>
      <c r="F9" s="363"/>
    </row>
    <row r="10" spans="2:12">
      <c r="B10" s="234" t="s">
        <v>13</v>
      </c>
      <c r="C10" s="234" t="s">
        <v>14</v>
      </c>
      <c r="D10" s="234" t="s">
        <v>15</v>
      </c>
      <c r="E10" s="234" t="s">
        <v>445</v>
      </c>
      <c r="F10" s="234" t="s">
        <v>446</v>
      </c>
    </row>
    <row r="11" spans="2:12" ht="18.75">
      <c r="B11" s="232">
        <v>1</v>
      </c>
      <c r="C11" s="234" t="e">
        <f>VLOOKUP(B11,'[5]8_List'!$A$4:$P$23,2,FALSE)</f>
        <v>#N/A</v>
      </c>
      <c r="D11" s="234"/>
      <c r="E11" s="234" t="b">
        <f>ISERROR(C11)</f>
        <v>1</v>
      </c>
      <c r="F11" s="234" t="str">
        <f>IF(E11,"موجود نیست",C11)</f>
        <v>موجود نیست</v>
      </c>
    </row>
    <row r="12" spans="2:12" ht="18.75">
      <c r="B12" s="233">
        <v>433</v>
      </c>
      <c r="C12" s="234" t="str">
        <f>VLOOKUP(B12,'[5]8_List'!$A$4:$P$23,2,FALSE)</f>
        <v>حمداله</v>
      </c>
      <c r="D12" s="234"/>
      <c r="E12" s="234" t="b">
        <f>ISERROR(C12)</f>
        <v>0</v>
      </c>
      <c r="F12" s="234" t="str">
        <f>IF(E12,"موجود نیست",C12)</f>
        <v>حمداله</v>
      </c>
    </row>
    <row r="13" spans="2:12" ht="18.75">
      <c r="B13" s="233">
        <v>402</v>
      </c>
      <c r="C13" s="234" t="str">
        <f>VLOOKUP(B13,'[5]8_List'!$A$4:$P$23,2,FALSE)</f>
        <v>حسن</v>
      </c>
      <c r="D13" s="234"/>
      <c r="E13" s="234" t="b">
        <f>ISERROR(C13)</f>
        <v>0</v>
      </c>
      <c r="F13" s="234" t="str">
        <f>IF(E13,"موجود نیست",C13)</f>
        <v>حسن</v>
      </c>
    </row>
    <row r="15" spans="2:12">
      <c r="B15" s="361" t="s">
        <v>447</v>
      </c>
      <c r="C15" s="361"/>
      <c r="D15" s="361"/>
      <c r="E15" s="361"/>
      <c r="F15" s="361"/>
    </row>
    <row r="16" spans="2:12">
      <c r="B16" s="361"/>
      <c r="C16" s="361"/>
      <c r="D16" s="361"/>
      <c r="E16" s="361"/>
      <c r="F16" s="361"/>
    </row>
    <row r="17" spans="2:3">
      <c r="B17" s="42" t="s">
        <v>13</v>
      </c>
      <c r="C17" s="42" t="s">
        <v>14</v>
      </c>
    </row>
    <row r="18" spans="2:3" ht="18.75">
      <c r="B18" s="232">
        <v>1</v>
      </c>
      <c r="C18" s="42" t="str">
        <f>IF(ISERROR(VLOOKUP(B18,#REF!,2,FALSE)),"موجود نیست",VLOOKUP(B18,#REF!,2,FALSE))</f>
        <v>موجود نیست</v>
      </c>
    </row>
    <row r="19" spans="2:3" ht="18.75">
      <c r="B19" s="233">
        <v>433</v>
      </c>
      <c r="C19" s="42"/>
    </row>
    <row r="20" spans="2:3" ht="18.75">
      <c r="B20" s="233">
        <v>402</v>
      </c>
      <c r="C20" s="42"/>
    </row>
  </sheetData>
  <mergeCells count="4">
    <mergeCell ref="D1:G4"/>
    <mergeCell ref="J2:L2"/>
    <mergeCell ref="B8:F9"/>
    <mergeCell ref="B15:F16"/>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5"/>
  <sheetViews>
    <sheetView workbookViewId="0">
      <selection activeCell="F2" sqref="F2"/>
    </sheetView>
  </sheetViews>
  <sheetFormatPr defaultRowHeight="15"/>
  <cols>
    <col min="10" max="10" width="15.7109375" bestFit="1" customWidth="1"/>
    <col min="11" max="11" width="10.7109375" bestFit="1" customWidth="1"/>
  </cols>
  <sheetData>
    <row r="1" spans="1:12" ht="22.5">
      <c r="A1" s="22" t="s">
        <v>86</v>
      </c>
      <c r="B1" s="22" t="s">
        <v>1</v>
      </c>
      <c r="C1" s="22" t="s">
        <v>87</v>
      </c>
      <c r="D1" s="22" t="s">
        <v>2</v>
      </c>
      <c r="E1" s="22" t="s">
        <v>4</v>
      </c>
      <c r="F1" s="226" t="s">
        <v>437</v>
      </c>
      <c r="G1" s="228"/>
      <c r="H1" s="229"/>
      <c r="I1" s="229"/>
      <c r="J1" s="229"/>
      <c r="K1" s="229"/>
      <c r="L1" s="229"/>
    </row>
    <row r="2" spans="1:12" ht="22.5">
      <c r="A2" s="23" t="s">
        <v>90</v>
      </c>
      <c r="B2" s="23" t="s">
        <v>91</v>
      </c>
      <c r="C2" s="23">
        <v>32</v>
      </c>
      <c r="D2" s="23">
        <v>1125</v>
      </c>
      <c r="E2" s="23">
        <f>C2*D2</f>
        <v>36000</v>
      </c>
      <c r="F2">
        <f>IF(E2&lt;=30000,E2*$K$6,IF(E2&lt;=50000,$K$7*E2,$K$8*E2))</f>
        <v>10800</v>
      </c>
    </row>
    <row r="3" spans="1:12" ht="22.5">
      <c r="A3" s="23" t="s">
        <v>90</v>
      </c>
      <c r="B3" s="23" t="s">
        <v>92</v>
      </c>
      <c r="C3" s="23">
        <v>98</v>
      </c>
      <c r="D3" s="23">
        <v>1001</v>
      </c>
      <c r="E3" s="23">
        <f t="shared" ref="E3:E66" si="0">C3*D3</f>
        <v>98098</v>
      </c>
      <c r="F3">
        <f t="shared" ref="F3:F66" si="1">IF(E3&lt;=30000,E3*$K$6,IF(E3&lt;=50000,$K$7*E3,$K$8*E3))</f>
        <v>39239.200000000004</v>
      </c>
    </row>
    <row r="4" spans="1:12" ht="22.5">
      <c r="A4" s="23" t="s">
        <v>90</v>
      </c>
      <c r="B4" s="23" t="s">
        <v>94</v>
      </c>
      <c r="C4" s="23">
        <v>42</v>
      </c>
      <c r="D4" s="23">
        <v>1078</v>
      </c>
      <c r="E4" s="23">
        <f t="shared" si="0"/>
        <v>45276</v>
      </c>
      <c r="F4">
        <f t="shared" si="1"/>
        <v>13582.8</v>
      </c>
    </row>
    <row r="5" spans="1:12" ht="22.5">
      <c r="A5" s="23" t="s">
        <v>96</v>
      </c>
      <c r="B5" s="23" t="s">
        <v>97</v>
      </c>
      <c r="C5" s="23">
        <v>65</v>
      </c>
      <c r="D5" s="23">
        <v>1115</v>
      </c>
      <c r="E5" s="23">
        <f t="shared" si="0"/>
        <v>72475</v>
      </c>
      <c r="F5">
        <f t="shared" si="1"/>
        <v>28990</v>
      </c>
      <c r="J5" s="230" t="s">
        <v>4</v>
      </c>
      <c r="K5" s="230" t="s">
        <v>10</v>
      </c>
    </row>
    <row r="6" spans="1:12" ht="22.5">
      <c r="A6" s="23" t="s">
        <v>99</v>
      </c>
      <c r="B6" s="23" t="s">
        <v>100</v>
      </c>
      <c r="C6" s="23">
        <v>17</v>
      </c>
      <c r="D6" s="23">
        <v>1305</v>
      </c>
      <c r="E6" s="23">
        <f t="shared" si="0"/>
        <v>22185</v>
      </c>
      <c r="F6">
        <f t="shared" si="1"/>
        <v>4437</v>
      </c>
      <c r="J6" s="42" t="s">
        <v>439</v>
      </c>
      <c r="K6" s="231">
        <v>0.2</v>
      </c>
    </row>
    <row r="7" spans="1:12" ht="22.5">
      <c r="A7" s="23" t="s">
        <v>96</v>
      </c>
      <c r="B7" s="23" t="s">
        <v>97</v>
      </c>
      <c r="C7" s="23">
        <v>37</v>
      </c>
      <c r="D7" s="23">
        <v>1362</v>
      </c>
      <c r="E7" s="23">
        <f t="shared" si="0"/>
        <v>50394</v>
      </c>
      <c r="F7">
        <f t="shared" si="1"/>
        <v>20157.600000000002</v>
      </c>
      <c r="J7" s="42" t="s">
        <v>440</v>
      </c>
      <c r="K7" s="231">
        <v>0.3</v>
      </c>
    </row>
    <row r="8" spans="1:12" ht="22.5">
      <c r="A8" s="23" t="s">
        <v>99</v>
      </c>
      <c r="B8" s="23" t="s">
        <v>94</v>
      </c>
      <c r="C8" s="23">
        <v>96</v>
      </c>
      <c r="D8" s="23">
        <v>1049</v>
      </c>
      <c r="E8" s="23">
        <f t="shared" si="0"/>
        <v>100704</v>
      </c>
      <c r="F8">
        <f t="shared" si="1"/>
        <v>40281.600000000006</v>
      </c>
      <c r="J8" s="42" t="s">
        <v>441</v>
      </c>
      <c r="K8" s="231">
        <v>0.4</v>
      </c>
    </row>
    <row r="9" spans="1:12" ht="22.5">
      <c r="A9" s="23" t="s">
        <v>104</v>
      </c>
      <c r="B9" s="23" t="s">
        <v>105</v>
      </c>
      <c r="C9" s="23">
        <v>74</v>
      </c>
      <c r="D9" s="23">
        <v>1225</v>
      </c>
      <c r="E9" s="23">
        <f t="shared" si="0"/>
        <v>90650</v>
      </c>
      <c r="F9">
        <f t="shared" si="1"/>
        <v>36260</v>
      </c>
    </row>
    <row r="10" spans="1:12" ht="22.5">
      <c r="A10" s="23" t="s">
        <v>99</v>
      </c>
      <c r="B10" s="23" t="s">
        <v>107</v>
      </c>
      <c r="C10" s="23">
        <v>80</v>
      </c>
      <c r="D10" s="23">
        <v>1302</v>
      </c>
      <c r="E10" s="23">
        <f t="shared" si="0"/>
        <v>104160</v>
      </c>
      <c r="F10">
        <f t="shared" si="1"/>
        <v>41664</v>
      </c>
    </row>
    <row r="11" spans="1:12" ht="22.5">
      <c r="A11" s="23" t="s">
        <v>90</v>
      </c>
      <c r="B11" s="23" t="s">
        <v>97</v>
      </c>
      <c r="C11" s="23">
        <v>100</v>
      </c>
      <c r="D11" s="23">
        <v>1265</v>
      </c>
      <c r="E11" s="23">
        <f t="shared" si="0"/>
        <v>126500</v>
      </c>
      <c r="F11">
        <f t="shared" si="1"/>
        <v>50600</v>
      </c>
    </row>
    <row r="12" spans="1:12" ht="22.5">
      <c r="A12" s="23" t="s">
        <v>90</v>
      </c>
      <c r="B12" s="23" t="s">
        <v>94</v>
      </c>
      <c r="C12" s="23">
        <v>28</v>
      </c>
      <c r="D12" s="23">
        <v>1104</v>
      </c>
      <c r="E12" s="23">
        <f t="shared" si="0"/>
        <v>30912</v>
      </c>
      <c r="F12">
        <f t="shared" si="1"/>
        <v>9273.6</v>
      </c>
    </row>
    <row r="13" spans="1:12" ht="22.5">
      <c r="A13" s="23" t="s">
        <v>90</v>
      </c>
      <c r="B13" s="23" t="s">
        <v>91</v>
      </c>
      <c r="C13" s="23">
        <v>22</v>
      </c>
      <c r="D13" s="23">
        <v>1025</v>
      </c>
      <c r="E13" s="23">
        <f t="shared" si="0"/>
        <v>22550</v>
      </c>
      <c r="F13">
        <f t="shared" si="1"/>
        <v>4510</v>
      </c>
    </row>
    <row r="14" spans="1:12" ht="22.5">
      <c r="A14" s="23" t="s">
        <v>96</v>
      </c>
      <c r="B14" s="23" t="s">
        <v>107</v>
      </c>
      <c r="C14" s="23">
        <v>50</v>
      </c>
      <c r="D14" s="23">
        <v>1287</v>
      </c>
      <c r="E14" s="23">
        <f t="shared" si="0"/>
        <v>64350</v>
      </c>
      <c r="F14">
        <f t="shared" si="1"/>
        <v>25740</v>
      </c>
    </row>
    <row r="15" spans="1:12" ht="22.5">
      <c r="A15" s="23" t="s">
        <v>99</v>
      </c>
      <c r="B15" s="23" t="s">
        <v>94</v>
      </c>
      <c r="C15" s="23">
        <v>53</v>
      </c>
      <c r="D15" s="23">
        <v>1060</v>
      </c>
      <c r="E15" s="23">
        <f t="shared" si="0"/>
        <v>56180</v>
      </c>
      <c r="F15">
        <f t="shared" si="1"/>
        <v>22472</v>
      </c>
    </row>
    <row r="16" spans="1:12" ht="22.5">
      <c r="A16" s="23" t="s">
        <v>96</v>
      </c>
      <c r="B16" s="23" t="s">
        <v>94</v>
      </c>
      <c r="C16" s="23">
        <v>99</v>
      </c>
      <c r="D16" s="23">
        <v>1171</v>
      </c>
      <c r="E16" s="23">
        <f t="shared" si="0"/>
        <v>115929</v>
      </c>
      <c r="F16">
        <f t="shared" si="1"/>
        <v>46371.600000000006</v>
      </c>
    </row>
    <row r="17" spans="1:6" ht="22.5">
      <c r="A17" s="23" t="s">
        <v>90</v>
      </c>
      <c r="B17" s="23" t="s">
        <v>94</v>
      </c>
      <c r="C17" s="23">
        <v>96</v>
      </c>
      <c r="D17" s="23">
        <v>1100</v>
      </c>
      <c r="E17" s="23">
        <f t="shared" si="0"/>
        <v>105600</v>
      </c>
      <c r="F17">
        <f t="shared" si="1"/>
        <v>42240</v>
      </c>
    </row>
    <row r="18" spans="1:6" ht="22.5">
      <c r="A18" s="23" t="s">
        <v>96</v>
      </c>
      <c r="B18" s="23" t="s">
        <v>94</v>
      </c>
      <c r="C18" s="23">
        <v>30</v>
      </c>
      <c r="D18" s="23">
        <v>1267</v>
      </c>
      <c r="E18" s="23">
        <f t="shared" si="0"/>
        <v>38010</v>
      </c>
      <c r="F18">
        <f t="shared" si="1"/>
        <v>11403</v>
      </c>
    </row>
    <row r="19" spans="1:6" ht="22.5">
      <c r="A19" s="23" t="s">
        <v>96</v>
      </c>
      <c r="B19" s="23" t="s">
        <v>100</v>
      </c>
      <c r="C19" s="23">
        <v>37</v>
      </c>
      <c r="D19" s="23">
        <v>1248</v>
      </c>
      <c r="E19" s="23">
        <f t="shared" si="0"/>
        <v>46176</v>
      </c>
      <c r="F19">
        <f t="shared" si="1"/>
        <v>13852.8</v>
      </c>
    </row>
    <row r="20" spans="1:6" ht="22.5">
      <c r="A20" s="23" t="s">
        <v>104</v>
      </c>
      <c r="B20" s="23" t="s">
        <v>100</v>
      </c>
      <c r="C20" s="23">
        <v>68</v>
      </c>
      <c r="D20" s="23">
        <v>1098</v>
      </c>
      <c r="E20" s="23">
        <f t="shared" si="0"/>
        <v>74664</v>
      </c>
      <c r="F20">
        <f t="shared" si="1"/>
        <v>29865.600000000002</v>
      </c>
    </row>
    <row r="21" spans="1:6" ht="22.5">
      <c r="A21" s="23" t="s">
        <v>90</v>
      </c>
      <c r="B21" s="23" t="s">
        <v>107</v>
      </c>
      <c r="C21" s="23">
        <v>15</v>
      </c>
      <c r="D21" s="23">
        <v>1347</v>
      </c>
      <c r="E21" s="23">
        <f t="shared" si="0"/>
        <v>20205</v>
      </c>
      <c r="F21">
        <f t="shared" si="1"/>
        <v>4041</v>
      </c>
    </row>
    <row r="22" spans="1:6" ht="22.5">
      <c r="A22" s="23" t="s">
        <v>109</v>
      </c>
      <c r="B22" s="23" t="s">
        <v>97</v>
      </c>
      <c r="C22" s="23">
        <v>28</v>
      </c>
      <c r="D22" s="23">
        <v>1326</v>
      </c>
      <c r="E22" s="23">
        <f t="shared" si="0"/>
        <v>37128</v>
      </c>
      <c r="F22">
        <f t="shared" si="1"/>
        <v>11138.4</v>
      </c>
    </row>
    <row r="23" spans="1:6" ht="22.5">
      <c r="A23" s="23" t="s">
        <v>96</v>
      </c>
      <c r="B23" s="23" t="s">
        <v>92</v>
      </c>
      <c r="C23" s="23">
        <v>29</v>
      </c>
      <c r="D23" s="23">
        <v>1484</v>
      </c>
      <c r="E23" s="23">
        <f t="shared" si="0"/>
        <v>43036</v>
      </c>
      <c r="F23">
        <f t="shared" si="1"/>
        <v>12910.8</v>
      </c>
    </row>
    <row r="24" spans="1:6" ht="22.5">
      <c r="A24" s="23" t="s">
        <v>90</v>
      </c>
      <c r="B24" s="23" t="s">
        <v>105</v>
      </c>
      <c r="C24" s="23">
        <v>96</v>
      </c>
      <c r="D24" s="23">
        <v>1192</v>
      </c>
      <c r="E24" s="23">
        <f t="shared" si="0"/>
        <v>114432</v>
      </c>
      <c r="F24">
        <f t="shared" si="1"/>
        <v>45772.800000000003</v>
      </c>
    </row>
    <row r="25" spans="1:6" ht="22.5">
      <c r="A25" s="23" t="s">
        <v>90</v>
      </c>
      <c r="B25" s="23" t="s">
        <v>97</v>
      </c>
      <c r="C25" s="23">
        <v>85</v>
      </c>
      <c r="D25" s="23">
        <v>1152</v>
      </c>
      <c r="E25" s="23">
        <f t="shared" si="0"/>
        <v>97920</v>
      </c>
      <c r="F25">
        <f t="shared" si="1"/>
        <v>39168</v>
      </c>
    </row>
    <row r="26" spans="1:6" ht="22.5">
      <c r="A26" s="23" t="s">
        <v>104</v>
      </c>
      <c r="B26" s="23" t="s">
        <v>97</v>
      </c>
      <c r="C26" s="23">
        <v>82</v>
      </c>
      <c r="D26" s="23">
        <v>1108</v>
      </c>
      <c r="E26" s="23">
        <f t="shared" si="0"/>
        <v>90856</v>
      </c>
      <c r="F26">
        <f t="shared" si="1"/>
        <v>36342.400000000001</v>
      </c>
    </row>
    <row r="27" spans="1:6" ht="22.5">
      <c r="A27" s="23" t="s">
        <v>90</v>
      </c>
      <c r="B27" s="23" t="s">
        <v>97</v>
      </c>
      <c r="C27" s="23">
        <v>11</v>
      </c>
      <c r="D27" s="23">
        <v>1140</v>
      </c>
      <c r="E27" s="23">
        <f t="shared" si="0"/>
        <v>12540</v>
      </c>
      <c r="F27">
        <f t="shared" si="1"/>
        <v>2508</v>
      </c>
    </row>
    <row r="28" spans="1:6" ht="22.5">
      <c r="A28" s="23" t="s">
        <v>104</v>
      </c>
      <c r="B28" s="23" t="s">
        <v>100</v>
      </c>
      <c r="C28" s="23">
        <v>5</v>
      </c>
      <c r="D28" s="23">
        <v>1467</v>
      </c>
      <c r="E28" s="23">
        <f t="shared" si="0"/>
        <v>7335</v>
      </c>
      <c r="F28">
        <f t="shared" si="1"/>
        <v>1467</v>
      </c>
    </row>
    <row r="29" spans="1:6" ht="22.5">
      <c r="A29" s="23" t="s">
        <v>96</v>
      </c>
      <c r="B29" s="23" t="s">
        <v>91</v>
      </c>
      <c r="C29" s="23">
        <v>5</v>
      </c>
      <c r="D29" s="23">
        <v>1276</v>
      </c>
      <c r="E29" s="23">
        <f t="shared" si="0"/>
        <v>6380</v>
      </c>
      <c r="F29">
        <f t="shared" si="1"/>
        <v>1276</v>
      </c>
    </row>
    <row r="30" spans="1:6" ht="22.5">
      <c r="A30" s="23" t="s">
        <v>110</v>
      </c>
      <c r="B30" s="23" t="s">
        <v>92</v>
      </c>
      <c r="C30" s="23">
        <v>15</v>
      </c>
      <c r="D30" s="23">
        <v>1005</v>
      </c>
      <c r="E30" s="23">
        <f t="shared" si="0"/>
        <v>15075</v>
      </c>
      <c r="F30">
        <f t="shared" si="1"/>
        <v>3015</v>
      </c>
    </row>
    <row r="31" spans="1:6" ht="22.5">
      <c r="A31" s="23" t="s">
        <v>99</v>
      </c>
      <c r="B31" s="23" t="s">
        <v>107</v>
      </c>
      <c r="C31" s="23">
        <v>94</v>
      </c>
      <c r="D31" s="23">
        <v>1155</v>
      </c>
      <c r="E31" s="23">
        <f t="shared" si="0"/>
        <v>108570</v>
      </c>
      <c r="F31">
        <f t="shared" si="1"/>
        <v>43428</v>
      </c>
    </row>
    <row r="32" spans="1:6" ht="22.5">
      <c r="A32" s="23" t="s">
        <v>109</v>
      </c>
      <c r="B32" s="23" t="s">
        <v>100</v>
      </c>
      <c r="C32" s="23">
        <v>11</v>
      </c>
      <c r="D32" s="23">
        <v>1367</v>
      </c>
      <c r="E32" s="23">
        <f t="shared" si="0"/>
        <v>15037</v>
      </c>
      <c r="F32">
        <f t="shared" si="1"/>
        <v>3007.4</v>
      </c>
    </row>
    <row r="33" spans="1:6" ht="22.5">
      <c r="A33" s="23" t="s">
        <v>96</v>
      </c>
      <c r="B33" s="23" t="s">
        <v>100</v>
      </c>
      <c r="C33" s="23">
        <v>84</v>
      </c>
      <c r="D33" s="23">
        <v>1047</v>
      </c>
      <c r="E33" s="23">
        <f t="shared" si="0"/>
        <v>87948</v>
      </c>
      <c r="F33">
        <f t="shared" si="1"/>
        <v>35179.200000000004</v>
      </c>
    </row>
    <row r="34" spans="1:6" ht="22.5">
      <c r="A34" s="23" t="s">
        <v>104</v>
      </c>
      <c r="B34" s="23" t="s">
        <v>105</v>
      </c>
      <c r="C34" s="23">
        <v>62</v>
      </c>
      <c r="D34" s="23">
        <v>1241</v>
      </c>
      <c r="E34" s="23">
        <f t="shared" si="0"/>
        <v>76942</v>
      </c>
      <c r="F34">
        <f t="shared" si="1"/>
        <v>30776.800000000003</v>
      </c>
    </row>
    <row r="35" spans="1:6" ht="22.5">
      <c r="A35" s="23" t="s">
        <v>96</v>
      </c>
      <c r="B35" s="23" t="s">
        <v>100</v>
      </c>
      <c r="C35" s="23">
        <v>64</v>
      </c>
      <c r="D35" s="23">
        <v>1230</v>
      </c>
      <c r="E35" s="23">
        <f t="shared" si="0"/>
        <v>78720</v>
      </c>
      <c r="F35">
        <f t="shared" si="1"/>
        <v>31488</v>
      </c>
    </row>
    <row r="36" spans="1:6" ht="22.5">
      <c r="A36" s="23" t="s">
        <v>109</v>
      </c>
      <c r="B36" s="23" t="s">
        <v>105</v>
      </c>
      <c r="C36" s="23">
        <v>39</v>
      </c>
      <c r="D36" s="23">
        <v>1078</v>
      </c>
      <c r="E36" s="23">
        <f t="shared" si="0"/>
        <v>42042</v>
      </c>
      <c r="F36">
        <f t="shared" si="1"/>
        <v>12612.6</v>
      </c>
    </row>
    <row r="37" spans="1:6" ht="22.5">
      <c r="A37" s="23" t="s">
        <v>96</v>
      </c>
      <c r="B37" s="23" t="s">
        <v>92</v>
      </c>
      <c r="C37" s="23">
        <v>21</v>
      </c>
      <c r="D37" s="23">
        <v>1301</v>
      </c>
      <c r="E37" s="23">
        <f t="shared" si="0"/>
        <v>27321</v>
      </c>
      <c r="F37">
        <f t="shared" si="1"/>
        <v>5464.2000000000007</v>
      </c>
    </row>
    <row r="38" spans="1:6" ht="22.5">
      <c r="A38" s="23" t="s">
        <v>110</v>
      </c>
      <c r="B38" s="23" t="s">
        <v>107</v>
      </c>
      <c r="C38" s="23">
        <v>30</v>
      </c>
      <c r="D38" s="23">
        <v>1338</v>
      </c>
      <c r="E38" s="23">
        <f t="shared" si="0"/>
        <v>40140</v>
      </c>
      <c r="F38">
        <f t="shared" si="1"/>
        <v>12042</v>
      </c>
    </row>
    <row r="39" spans="1:6" ht="22.5">
      <c r="A39" s="23" t="s">
        <v>99</v>
      </c>
      <c r="B39" s="23" t="s">
        <v>91</v>
      </c>
      <c r="C39" s="23">
        <v>69</v>
      </c>
      <c r="D39" s="23">
        <v>1456</v>
      </c>
      <c r="E39" s="23">
        <f t="shared" si="0"/>
        <v>100464</v>
      </c>
      <c r="F39">
        <f t="shared" si="1"/>
        <v>40185.600000000006</v>
      </c>
    </row>
    <row r="40" spans="1:6" ht="22.5">
      <c r="A40" s="23" t="s">
        <v>110</v>
      </c>
      <c r="B40" s="23" t="s">
        <v>107</v>
      </c>
      <c r="C40" s="23">
        <v>11</v>
      </c>
      <c r="D40" s="23">
        <v>1013</v>
      </c>
      <c r="E40" s="23">
        <f t="shared" si="0"/>
        <v>11143</v>
      </c>
      <c r="F40">
        <f t="shared" si="1"/>
        <v>2228.6</v>
      </c>
    </row>
    <row r="41" spans="1:6" ht="22.5">
      <c r="A41" s="23" t="s">
        <v>99</v>
      </c>
      <c r="B41" s="23" t="s">
        <v>97</v>
      </c>
      <c r="C41" s="23">
        <v>88</v>
      </c>
      <c r="D41" s="23">
        <v>1008</v>
      </c>
      <c r="E41" s="23">
        <f t="shared" si="0"/>
        <v>88704</v>
      </c>
      <c r="F41">
        <f t="shared" si="1"/>
        <v>35481.599999999999</v>
      </c>
    </row>
    <row r="42" spans="1:6" ht="22.5">
      <c r="A42" s="23" t="s">
        <v>96</v>
      </c>
      <c r="B42" s="23" t="s">
        <v>105</v>
      </c>
      <c r="C42" s="23">
        <v>88</v>
      </c>
      <c r="D42" s="23">
        <v>1203</v>
      </c>
      <c r="E42" s="23">
        <f t="shared" si="0"/>
        <v>105864</v>
      </c>
      <c r="F42">
        <f t="shared" si="1"/>
        <v>42345.600000000006</v>
      </c>
    </row>
    <row r="43" spans="1:6" ht="22.5">
      <c r="A43" s="23" t="s">
        <v>104</v>
      </c>
      <c r="B43" s="23" t="s">
        <v>100</v>
      </c>
      <c r="C43" s="23">
        <v>18</v>
      </c>
      <c r="D43" s="23">
        <v>1297</v>
      </c>
      <c r="E43" s="23">
        <f t="shared" si="0"/>
        <v>23346</v>
      </c>
      <c r="F43">
        <f t="shared" si="1"/>
        <v>4669.2</v>
      </c>
    </row>
    <row r="44" spans="1:6" ht="22.5">
      <c r="A44" s="23" t="s">
        <v>99</v>
      </c>
      <c r="B44" s="23" t="s">
        <v>100</v>
      </c>
      <c r="C44" s="23">
        <v>94</v>
      </c>
      <c r="D44" s="23">
        <v>1454</v>
      </c>
      <c r="E44" s="23">
        <f t="shared" si="0"/>
        <v>136676</v>
      </c>
      <c r="F44">
        <f t="shared" si="1"/>
        <v>54670.400000000001</v>
      </c>
    </row>
    <row r="45" spans="1:6" ht="22.5">
      <c r="A45" s="23" t="s">
        <v>96</v>
      </c>
      <c r="B45" s="23" t="s">
        <v>91</v>
      </c>
      <c r="C45" s="23">
        <v>15</v>
      </c>
      <c r="D45" s="23">
        <v>1355</v>
      </c>
      <c r="E45" s="23">
        <f t="shared" si="0"/>
        <v>20325</v>
      </c>
      <c r="F45">
        <f t="shared" si="1"/>
        <v>4065</v>
      </c>
    </row>
    <row r="46" spans="1:6" ht="22.5">
      <c r="A46" s="23" t="s">
        <v>104</v>
      </c>
      <c r="B46" s="23" t="s">
        <v>91</v>
      </c>
      <c r="C46" s="23">
        <v>80</v>
      </c>
      <c r="D46" s="23">
        <v>1381</v>
      </c>
      <c r="E46" s="23">
        <f t="shared" si="0"/>
        <v>110480</v>
      </c>
      <c r="F46">
        <f t="shared" si="1"/>
        <v>44192</v>
      </c>
    </row>
    <row r="47" spans="1:6" ht="22.5">
      <c r="A47" s="23" t="s">
        <v>90</v>
      </c>
      <c r="B47" s="23" t="s">
        <v>92</v>
      </c>
      <c r="C47" s="23">
        <v>95</v>
      </c>
      <c r="D47" s="23">
        <v>1099</v>
      </c>
      <c r="E47" s="23">
        <f t="shared" si="0"/>
        <v>104405</v>
      </c>
      <c r="F47">
        <f t="shared" si="1"/>
        <v>41762</v>
      </c>
    </row>
    <row r="48" spans="1:6" ht="22.5">
      <c r="A48" s="23" t="s">
        <v>99</v>
      </c>
      <c r="B48" s="23" t="s">
        <v>100</v>
      </c>
      <c r="C48" s="23">
        <v>4</v>
      </c>
      <c r="D48" s="23">
        <v>1025</v>
      </c>
      <c r="E48" s="23">
        <f t="shared" si="0"/>
        <v>4100</v>
      </c>
      <c r="F48">
        <f t="shared" si="1"/>
        <v>820</v>
      </c>
    </row>
    <row r="49" spans="1:6" ht="22.5">
      <c r="A49" s="23" t="s">
        <v>96</v>
      </c>
      <c r="B49" s="23" t="s">
        <v>91</v>
      </c>
      <c r="C49" s="23">
        <v>91</v>
      </c>
      <c r="D49" s="23">
        <v>1049</v>
      </c>
      <c r="E49" s="23">
        <f t="shared" si="0"/>
        <v>95459</v>
      </c>
      <c r="F49">
        <f t="shared" si="1"/>
        <v>38183.599999999999</v>
      </c>
    </row>
    <row r="50" spans="1:6" ht="22.5">
      <c r="A50" s="23" t="s">
        <v>109</v>
      </c>
      <c r="B50" s="23" t="s">
        <v>100</v>
      </c>
      <c r="C50" s="23">
        <v>70</v>
      </c>
      <c r="D50" s="23">
        <v>1388</v>
      </c>
      <c r="E50" s="23">
        <f t="shared" si="0"/>
        <v>97160</v>
      </c>
      <c r="F50">
        <f t="shared" si="1"/>
        <v>38864</v>
      </c>
    </row>
    <row r="51" spans="1:6" ht="22.5">
      <c r="A51" s="23" t="s">
        <v>110</v>
      </c>
      <c r="B51" s="23" t="s">
        <v>94</v>
      </c>
      <c r="C51" s="23">
        <v>85</v>
      </c>
      <c r="D51" s="23">
        <v>1031</v>
      </c>
      <c r="E51" s="23">
        <f t="shared" si="0"/>
        <v>87635</v>
      </c>
      <c r="F51">
        <f t="shared" si="1"/>
        <v>35054</v>
      </c>
    </row>
    <row r="52" spans="1:6" ht="22.5">
      <c r="A52" s="23" t="s">
        <v>96</v>
      </c>
      <c r="B52" s="23" t="s">
        <v>91</v>
      </c>
      <c r="C52" s="23">
        <v>98</v>
      </c>
      <c r="D52" s="23">
        <v>1264</v>
      </c>
      <c r="E52" s="23">
        <f t="shared" si="0"/>
        <v>123872</v>
      </c>
      <c r="F52">
        <f t="shared" si="1"/>
        <v>49548.800000000003</v>
      </c>
    </row>
    <row r="53" spans="1:6" ht="22.5">
      <c r="A53" s="23" t="s">
        <v>96</v>
      </c>
      <c r="B53" s="23" t="s">
        <v>94</v>
      </c>
      <c r="C53" s="23">
        <v>64</v>
      </c>
      <c r="D53" s="23">
        <v>1097</v>
      </c>
      <c r="E53" s="23">
        <f t="shared" si="0"/>
        <v>70208</v>
      </c>
      <c r="F53">
        <f t="shared" si="1"/>
        <v>28083.200000000001</v>
      </c>
    </row>
    <row r="54" spans="1:6" ht="22.5">
      <c r="A54" s="23" t="s">
        <v>109</v>
      </c>
      <c r="B54" s="23" t="s">
        <v>92</v>
      </c>
      <c r="C54" s="23">
        <v>88</v>
      </c>
      <c r="D54" s="23">
        <v>1352</v>
      </c>
      <c r="E54" s="23">
        <f t="shared" si="0"/>
        <v>118976</v>
      </c>
      <c r="F54">
        <f t="shared" si="1"/>
        <v>47590.400000000001</v>
      </c>
    </row>
    <row r="55" spans="1:6" ht="22.5">
      <c r="A55" s="23" t="s">
        <v>90</v>
      </c>
      <c r="B55" s="23" t="s">
        <v>94</v>
      </c>
      <c r="C55" s="23">
        <v>44</v>
      </c>
      <c r="D55" s="23">
        <v>1258</v>
      </c>
      <c r="E55" s="23">
        <f t="shared" si="0"/>
        <v>55352</v>
      </c>
      <c r="F55">
        <f t="shared" si="1"/>
        <v>22140.800000000003</v>
      </c>
    </row>
    <row r="56" spans="1:6" ht="22.5">
      <c r="A56" s="23" t="s">
        <v>96</v>
      </c>
      <c r="B56" s="23" t="s">
        <v>97</v>
      </c>
      <c r="C56" s="23">
        <v>91</v>
      </c>
      <c r="D56" s="23">
        <v>1279</v>
      </c>
      <c r="E56" s="23">
        <f t="shared" si="0"/>
        <v>116389</v>
      </c>
      <c r="F56">
        <f t="shared" si="1"/>
        <v>46555.600000000006</v>
      </c>
    </row>
    <row r="57" spans="1:6" ht="22.5">
      <c r="A57" s="23" t="s">
        <v>104</v>
      </c>
      <c r="B57" s="23" t="s">
        <v>105</v>
      </c>
      <c r="C57" s="23">
        <v>69</v>
      </c>
      <c r="D57" s="23">
        <v>1435</v>
      </c>
      <c r="E57" s="23">
        <f t="shared" si="0"/>
        <v>99015</v>
      </c>
      <c r="F57">
        <f t="shared" si="1"/>
        <v>39606</v>
      </c>
    </row>
    <row r="58" spans="1:6" ht="22.5">
      <c r="A58" s="23" t="s">
        <v>104</v>
      </c>
      <c r="B58" s="23" t="s">
        <v>105</v>
      </c>
      <c r="C58" s="23">
        <v>45</v>
      </c>
      <c r="D58" s="23">
        <v>1324</v>
      </c>
      <c r="E58" s="23">
        <f t="shared" si="0"/>
        <v>59580</v>
      </c>
      <c r="F58">
        <f t="shared" si="1"/>
        <v>23832</v>
      </c>
    </row>
    <row r="59" spans="1:6" ht="22.5">
      <c r="A59" s="23" t="s">
        <v>109</v>
      </c>
      <c r="B59" s="23" t="s">
        <v>97</v>
      </c>
      <c r="C59" s="23">
        <v>8</v>
      </c>
      <c r="D59" s="23">
        <v>1254</v>
      </c>
      <c r="E59" s="23">
        <f t="shared" si="0"/>
        <v>10032</v>
      </c>
      <c r="F59">
        <f t="shared" si="1"/>
        <v>2006.4</v>
      </c>
    </row>
    <row r="60" spans="1:6" ht="22.5">
      <c r="A60" s="23" t="s">
        <v>99</v>
      </c>
      <c r="B60" s="23" t="s">
        <v>91</v>
      </c>
      <c r="C60" s="23">
        <v>80</v>
      </c>
      <c r="D60" s="23">
        <v>1322</v>
      </c>
      <c r="E60" s="23">
        <f t="shared" si="0"/>
        <v>105760</v>
      </c>
      <c r="F60">
        <f t="shared" si="1"/>
        <v>42304</v>
      </c>
    </row>
    <row r="61" spans="1:6" ht="22.5">
      <c r="A61" s="23" t="s">
        <v>90</v>
      </c>
      <c r="B61" s="23" t="s">
        <v>100</v>
      </c>
      <c r="C61" s="23">
        <v>65</v>
      </c>
      <c r="D61" s="23">
        <v>1341</v>
      </c>
      <c r="E61" s="23">
        <f t="shared" si="0"/>
        <v>87165</v>
      </c>
      <c r="F61">
        <f t="shared" si="1"/>
        <v>34866</v>
      </c>
    </row>
    <row r="62" spans="1:6" ht="22.5">
      <c r="A62" s="23" t="s">
        <v>90</v>
      </c>
      <c r="B62" s="23" t="s">
        <v>92</v>
      </c>
      <c r="C62" s="23">
        <v>83</v>
      </c>
      <c r="D62" s="23">
        <v>1268</v>
      </c>
      <c r="E62" s="23">
        <f t="shared" si="0"/>
        <v>105244</v>
      </c>
      <c r="F62">
        <f t="shared" si="1"/>
        <v>42097.600000000006</v>
      </c>
    </row>
    <row r="63" spans="1:6" ht="22.5">
      <c r="A63" s="23" t="s">
        <v>96</v>
      </c>
      <c r="B63" s="23" t="s">
        <v>105</v>
      </c>
      <c r="C63" s="23">
        <v>91</v>
      </c>
      <c r="D63" s="23">
        <v>1229</v>
      </c>
      <c r="E63" s="23">
        <f t="shared" si="0"/>
        <v>111839</v>
      </c>
      <c r="F63">
        <f t="shared" si="1"/>
        <v>44735.600000000006</v>
      </c>
    </row>
    <row r="64" spans="1:6" ht="22.5">
      <c r="A64" s="23" t="s">
        <v>104</v>
      </c>
      <c r="B64" s="23" t="s">
        <v>107</v>
      </c>
      <c r="C64" s="23">
        <v>46</v>
      </c>
      <c r="D64" s="23">
        <v>1461</v>
      </c>
      <c r="E64" s="23">
        <f t="shared" si="0"/>
        <v>67206</v>
      </c>
      <c r="F64">
        <f t="shared" si="1"/>
        <v>26882.400000000001</v>
      </c>
    </row>
    <row r="65" spans="1:6" ht="22.5">
      <c r="A65" s="23" t="s">
        <v>109</v>
      </c>
      <c r="B65" s="23" t="s">
        <v>107</v>
      </c>
      <c r="C65" s="23">
        <v>54</v>
      </c>
      <c r="D65" s="23">
        <v>1132</v>
      </c>
      <c r="E65" s="23">
        <f t="shared" si="0"/>
        <v>61128</v>
      </c>
      <c r="F65">
        <f t="shared" si="1"/>
        <v>24451.200000000001</v>
      </c>
    </row>
    <row r="66" spans="1:6" ht="22.5">
      <c r="A66" s="23" t="s">
        <v>96</v>
      </c>
      <c r="B66" s="23" t="s">
        <v>107</v>
      </c>
      <c r="C66" s="23">
        <v>78</v>
      </c>
      <c r="D66" s="23">
        <v>1237</v>
      </c>
      <c r="E66" s="23">
        <f t="shared" si="0"/>
        <v>96486</v>
      </c>
      <c r="F66">
        <f t="shared" si="1"/>
        <v>38594.400000000001</v>
      </c>
    </row>
    <row r="67" spans="1:6" ht="22.5">
      <c r="A67" s="23" t="s">
        <v>96</v>
      </c>
      <c r="B67" s="23" t="s">
        <v>107</v>
      </c>
      <c r="C67" s="23">
        <v>46</v>
      </c>
      <c r="D67" s="23">
        <v>1120</v>
      </c>
      <c r="E67" s="23">
        <f t="shared" ref="E67:E130" si="2">C67*D67</f>
        <v>51520</v>
      </c>
      <c r="F67">
        <f t="shared" ref="F67:F130" si="3">IF(E67&lt;=30000,E67*$K$6,IF(E67&lt;=50000,$K$7*E67,$K$8*E67))</f>
        <v>20608</v>
      </c>
    </row>
    <row r="68" spans="1:6" ht="22.5">
      <c r="A68" s="23" t="s">
        <v>90</v>
      </c>
      <c r="B68" s="23" t="s">
        <v>94</v>
      </c>
      <c r="C68" s="23">
        <v>38</v>
      </c>
      <c r="D68" s="23">
        <v>1295</v>
      </c>
      <c r="E68" s="23">
        <f t="shared" si="2"/>
        <v>49210</v>
      </c>
      <c r="F68">
        <f t="shared" si="3"/>
        <v>14763</v>
      </c>
    </row>
    <row r="69" spans="1:6" ht="22.5">
      <c r="A69" s="23" t="s">
        <v>109</v>
      </c>
      <c r="B69" s="23" t="s">
        <v>92</v>
      </c>
      <c r="C69" s="23">
        <v>10</v>
      </c>
      <c r="D69" s="23">
        <v>1261</v>
      </c>
      <c r="E69" s="23">
        <f t="shared" si="2"/>
        <v>12610</v>
      </c>
      <c r="F69">
        <f t="shared" si="3"/>
        <v>2522</v>
      </c>
    </row>
    <row r="70" spans="1:6" ht="22.5">
      <c r="A70" s="23" t="s">
        <v>96</v>
      </c>
      <c r="B70" s="23" t="s">
        <v>97</v>
      </c>
      <c r="C70" s="23">
        <v>17</v>
      </c>
      <c r="D70" s="23">
        <v>1245</v>
      </c>
      <c r="E70" s="23">
        <f t="shared" si="2"/>
        <v>21165</v>
      </c>
      <c r="F70">
        <f t="shared" si="3"/>
        <v>4233</v>
      </c>
    </row>
    <row r="71" spans="1:6" ht="22.5">
      <c r="A71" s="23" t="s">
        <v>99</v>
      </c>
      <c r="B71" s="23" t="s">
        <v>100</v>
      </c>
      <c r="C71" s="23">
        <v>31</v>
      </c>
      <c r="D71" s="23">
        <v>1079</v>
      </c>
      <c r="E71" s="23">
        <f t="shared" si="2"/>
        <v>33449</v>
      </c>
      <c r="F71">
        <f t="shared" si="3"/>
        <v>10034.699999999999</v>
      </c>
    </row>
    <row r="72" spans="1:6" ht="22.5">
      <c r="A72" s="23" t="s">
        <v>110</v>
      </c>
      <c r="B72" s="23" t="s">
        <v>105</v>
      </c>
      <c r="C72" s="23">
        <v>8</v>
      </c>
      <c r="D72" s="23">
        <v>1298</v>
      </c>
      <c r="E72" s="23">
        <f t="shared" si="2"/>
        <v>10384</v>
      </c>
      <c r="F72">
        <f t="shared" si="3"/>
        <v>2076.8000000000002</v>
      </c>
    </row>
    <row r="73" spans="1:6" ht="22.5">
      <c r="A73" s="23" t="s">
        <v>99</v>
      </c>
      <c r="B73" s="23" t="s">
        <v>100</v>
      </c>
      <c r="C73" s="23">
        <v>62</v>
      </c>
      <c r="D73" s="23">
        <v>1182</v>
      </c>
      <c r="E73" s="23">
        <f t="shared" si="2"/>
        <v>73284</v>
      </c>
      <c r="F73">
        <f t="shared" si="3"/>
        <v>29313.600000000002</v>
      </c>
    </row>
    <row r="74" spans="1:6" ht="22.5">
      <c r="A74" s="23" t="s">
        <v>104</v>
      </c>
      <c r="B74" s="23" t="s">
        <v>97</v>
      </c>
      <c r="C74" s="23">
        <v>27</v>
      </c>
      <c r="D74" s="23">
        <v>1345</v>
      </c>
      <c r="E74" s="23">
        <f t="shared" si="2"/>
        <v>36315</v>
      </c>
      <c r="F74">
        <f t="shared" si="3"/>
        <v>10894.5</v>
      </c>
    </row>
    <row r="75" spans="1:6" ht="22.5">
      <c r="A75" s="23" t="s">
        <v>104</v>
      </c>
      <c r="B75" s="23" t="s">
        <v>100</v>
      </c>
      <c r="C75" s="23">
        <v>50</v>
      </c>
      <c r="D75" s="23">
        <v>1189</v>
      </c>
      <c r="E75" s="23">
        <f t="shared" si="2"/>
        <v>59450</v>
      </c>
      <c r="F75">
        <f t="shared" si="3"/>
        <v>23780</v>
      </c>
    </row>
    <row r="76" spans="1:6" ht="22.5">
      <c r="A76" s="23" t="s">
        <v>110</v>
      </c>
      <c r="B76" s="23" t="s">
        <v>97</v>
      </c>
      <c r="C76" s="23">
        <v>22</v>
      </c>
      <c r="D76" s="23">
        <v>1246</v>
      </c>
      <c r="E76" s="23">
        <f t="shared" si="2"/>
        <v>27412</v>
      </c>
      <c r="F76">
        <f t="shared" si="3"/>
        <v>5482.4000000000005</v>
      </c>
    </row>
    <row r="77" spans="1:6" ht="22.5">
      <c r="A77" s="23" t="s">
        <v>104</v>
      </c>
      <c r="B77" s="23" t="s">
        <v>91</v>
      </c>
      <c r="C77" s="23">
        <v>78</v>
      </c>
      <c r="D77" s="23">
        <v>1431</v>
      </c>
      <c r="E77" s="23">
        <f t="shared" si="2"/>
        <v>111618</v>
      </c>
      <c r="F77">
        <f t="shared" si="3"/>
        <v>44647.200000000004</v>
      </c>
    </row>
    <row r="78" spans="1:6" ht="22.5">
      <c r="A78" s="23" t="s">
        <v>110</v>
      </c>
      <c r="B78" s="23" t="s">
        <v>92</v>
      </c>
      <c r="C78" s="23">
        <v>3</v>
      </c>
      <c r="D78" s="23">
        <v>1429</v>
      </c>
      <c r="E78" s="23">
        <f t="shared" si="2"/>
        <v>4287</v>
      </c>
      <c r="F78">
        <f t="shared" si="3"/>
        <v>857.40000000000009</v>
      </c>
    </row>
    <row r="79" spans="1:6" ht="22.5">
      <c r="A79" s="23" t="s">
        <v>96</v>
      </c>
      <c r="B79" s="23" t="s">
        <v>91</v>
      </c>
      <c r="C79" s="23">
        <v>88</v>
      </c>
      <c r="D79" s="23">
        <v>1230</v>
      </c>
      <c r="E79" s="23">
        <f t="shared" si="2"/>
        <v>108240</v>
      </c>
      <c r="F79">
        <f t="shared" si="3"/>
        <v>43296</v>
      </c>
    </row>
    <row r="80" spans="1:6" ht="22.5">
      <c r="A80" s="23" t="s">
        <v>104</v>
      </c>
      <c r="B80" s="23" t="s">
        <v>107</v>
      </c>
      <c r="C80" s="23">
        <v>21</v>
      </c>
      <c r="D80" s="23">
        <v>1407</v>
      </c>
      <c r="E80" s="23">
        <f t="shared" si="2"/>
        <v>29547</v>
      </c>
      <c r="F80">
        <f t="shared" si="3"/>
        <v>5909.4000000000005</v>
      </c>
    </row>
    <row r="81" spans="1:6" ht="22.5">
      <c r="A81" s="23" t="s">
        <v>99</v>
      </c>
      <c r="B81" s="23" t="s">
        <v>107</v>
      </c>
      <c r="C81" s="23">
        <v>93</v>
      </c>
      <c r="D81" s="23">
        <v>1283</v>
      </c>
      <c r="E81" s="23">
        <f t="shared" si="2"/>
        <v>119319</v>
      </c>
      <c r="F81">
        <f t="shared" si="3"/>
        <v>47727.600000000006</v>
      </c>
    </row>
    <row r="82" spans="1:6" ht="22.5">
      <c r="A82" s="23" t="s">
        <v>109</v>
      </c>
      <c r="B82" s="23" t="s">
        <v>97</v>
      </c>
      <c r="C82" s="23">
        <v>11</v>
      </c>
      <c r="D82" s="23">
        <v>1085</v>
      </c>
      <c r="E82" s="23">
        <f t="shared" si="2"/>
        <v>11935</v>
      </c>
      <c r="F82">
        <f t="shared" si="3"/>
        <v>2387</v>
      </c>
    </row>
    <row r="83" spans="1:6" ht="22.5">
      <c r="A83" s="23" t="s">
        <v>110</v>
      </c>
      <c r="B83" s="23" t="s">
        <v>107</v>
      </c>
      <c r="C83" s="23">
        <v>41</v>
      </c>
      <c r="D83" s="23">
        <v>1042</v>
      </c>
      <c r="E83" s="23">
        <f t="shared" si="2"/>
        <v>42722</v>
      </c>
      <c r="F83">
        <f t="shared" si="3"/>
        <v>12816.6</v>
      </c>
    </row>
    <row r="84" spans="1:6" ht="22.5">
      <c r="A84" s="23" t="s">
        <v>109</v>
      </c>
      <c r="B84" s="23" t="s">
        <v>97</v>
      </c>
      <c r="C84" s="23">
        <v>20</v>
      </c>
      <c r="D84" s="23">
        <v>1500</v>
      </c>
      <c r="E84" s="23">
        <f t="shared" si="2"/>
        <v>30000</v>
      </c>
      <c r="F84">
        <f t="shared" si="3"/>
        <v>6000</v>
      </c>
    </row>
    <row r="85" spans="1:6" ht="22.5">
      <c r="A85" s="23" t="s">
        <v>96</v>
      </c>
      <c r="B85" s="23" t="s">
        <v>105</v>
      </c>
      <c r="C85" s="23">
        <v>43</v>
      </c>
      <c r="D85" s="23">
        <v>1099</v>
      </c>
      <c r="E85" s="23">
        <f t="shared" si="2"/>
        <v>47257</v>
      </c>
      <c r="F85">
        <f t="shared" si="3"/>
        <v>14177.1</v>
      </c>
    </row>
    <row r="86" spans="1:6" ht="22.5">
      <c r="A86" s="23" t="s">
        <v>99</v>
      </c>
      <c r="B86" s="23" t="s">
        <v>91</v>
      </c>
      <c r="C86" s="23">
        <v>65</v>
      </c>
      <c r="D86" s="23">
        <v>1490</v>
      </c>
      <c r="E86" s="23">
        <f t="shared" si="2"/>
        <v>96850</v>
      </c>
      <c r="F86">
        <f t="shared" si="3"/>
        <v>38740</v>
      </c>
    </row>
    <row r="87" spans="1:6" ht="22.5">
      <c r="A87" s="23" t="s">
        <v>109</v>
      </c>
      <c r="B87" s="23" t="s">
        <v>92</v>
      </c>
      <c r="C87" s="23">
        <v>61</v>
      </c>
      <c r="D87" s="23">
        <v>1139</v>
      </c>
      <c r="E87" s="23">
        <f t="shared" si="2"/>
        <v>69479</v>
      </c>
      <c r="F87">
        <f t="shared" si="3"/>
        <v>27791.600000000002</v>
      </c>
    </row>
    <row r="88" spans="1:6" ht="22.5">
      <c r="A88" s="23" t="s">
        <v>110</v>
      </c>
      <c r="B88" s="23" t="s">
        <v>94</v>
      </c>
      <c r="C88" s="23">
        <v>51</v>
      </c>
      <c r="D88" s="23">
        <v>1022</v>
      </c>
      <c r="E88" s="23">
        <f t="shared" si="2"/>
        <v>52122</v>
      </c>
      <c r="F88">
        <f t="shared" si="3"/>
        <v>20848.800000000003</v>
      </c>
    </row>
    <row r="89" spans="1:6" ht="22.5">
      <c r="A89" s="23" t="s">
        <v>104</v>
      </c>
      <c r="B89" s="23" t="s">
        <v>105</v>
      </c>
      <c r="C89" s="23">
        <v>65</v>
      </c>
      <c r="D89" s="23">
        <v>1113</v>
      </c>
      <c r="E89" s="23">
        <f t="shared" si="2"/>
        <v>72345</v>
      </c>
      <c r="F89">
        <f t="shared" si="3"/>
        <v>28938</v>
      </c>
    </row>
    <row r="90" spans="1:6" ht="22.5">
      <c r="A90" s="23" t="s">
        <v>99</v>
      </c>
      <c r="B90" s="23" t="s">
        <v>91</v>
      </c>
      <c r="C90" s="23">
        <v>81</v>
      </c>
      <c r="D90" s="23">
        <v>1135</v>
      </c>
      <c r="E90" s="23">
        <f t="shared" si="2"/>
        <v>91935</v>
      </c>
      <c r="F90">
        <f t="shared" si="3"/>
        <v>36774</v>
      </c>
    </row>
    <row r="91" spans="1:6" ht="22.5">
      <c r="A91" s="23" t="s">
        <v>99</v>
      </c>
      <c r="B91" s="23" t="s">
        <v>100</v>
      </c>
      <c r="C91" s="23">
        <v>4</v>
      </c>
      <c r="D91" s="23">
        <v>1018</v>
      </c>
      <c r="E91" s="23">
        <f t="shared" si="2"/>
        <v>4072</v>
      </c>
      <c r="F91">
        <f t="shared" si="3"/>
        <v>814.40000000000009</v>
      </c>
    </row>
    <row r="92" spans="1:6" ht="22.5">
      <c r="A92" s="23" t="s">
        <v>99</v>
      </c>
      <c r="B92" s="23" t="s">
        <v>91</v>
      </c>
      <c r="C92" s="23">
        <v>45</v>
      </c>
      <c r="D92" s="23">
        <v>1202</v>
      </c>
      <c r="E92" s="23">
        <f t="shared" si="2"/>
        <v>54090</v>
      </c>
      <c r="F92">
        <f t="shared" si="3"/>
        <v>21636</v>
      </c>
    </row>
    <row r="93" spans="1:6" ht="22.5">
      <c r="A93" s="23" t="s">
        <v>90</v>
      </c>
      <c r="B93" s="23" t="s">
        <v>94</v>
      </c>
      <c r="C93" s="23">
        <v>14</v>
      </c>
      <c r="D93" s="23">
        <v>1254</v>
      </c>
      <c r="E93" s="23">
        <f t="shared" si="2"/>
        <v>17556</v>
      </c>
      <c r="F93">
        <f t="shared" si="3"/>
        <v>3511.2000000000003</v>
      </c>
    </row>
    <row r="94" spans="1:6" ht="22.5">
      <c r="A94" s="23" t="s">
        <v>110</v>
      </c>
      <c r="B94" s="23" t="s">
        <v>94</v>
      </c>
      <c r="C94" s="23">
        <v>93</v>
      </c>
      <c r="D94" s="23">
        <v>1254</v>
      </c>
      <c r="E94" s="23">
        <f t="shared" si="2"/>
        <v>116622</v>
      </c>
      <c r="F94">
        <f t="shared" si="3"/>
        <v>46648.800000000003</v>
      </c>
    </row>
    <row r="95" spans="1:6" ht="22.5">
      <c r="A95" s="23" t="s">
        <v>104</v>
      </c>
      <c r="B95" s="23" t="s">
        <v>97</v>
      </c>
      <c r="C95" s="23">
        <v>14</v>
      </c>
      <c r="D95" s="23">
        <v>1349</v>
      </c>
      <c r="E95" s="23">
        <f t="shared" si="2"/>
        <v>18886</v>
      </c>
      <c r="F95">
        <f t="shared" si="3"/>
        <v>3777.2000000000003</v>
      </c>
    </row>
    <row r="96" spans="1:6" ht="22.5">
      <c r="A96" s="23" t="s">
        <v>96</v>
      </c>
      <c r="B96" s="23" t="s">
        <v>91</v>
      </c>
      <c r="C96" s="23">
        <v>8</v>
      </c>
      <c r="D96" s="23">
        <v>1019</v>
      </c>
      <c r="E96" s="23">
        <f t="shared" si="2"/>
        <v>8152</v>
      </c>
      <c r="F96">
        <f t="shared" si="3"/>
        <v>1630.4</v>
      </c>
    </row>
    <row r="97" spans="1:6" ht="22.5">
      <c r="A97" s="23" t="s">
        <v>110</v>
      </c>
      <c r="B97" s="23" t="s">
        <v>100</v>
      </c>
      <c r="C97" s="23">
        <v>73</v>
      </c>
      <c r="D97" s="23">
        <v>1306</v>
      </c>
      <c r="E97" s="23">
        <f t="shared" si="2"/>
        <v>95338</v>
      </c>
      <c r="F97">
        <f t="shared" si="3"/>
        <v>38135.200000000004</v>
      </c>
    </row>
    <row r="98" spans="1:6" ht="22.5">
      <c r="A98" s="23" t="s">
        <v>109</v>
      </c>
      <c r="B98" s="23" t="s">
        <v>107</v>
      </c>
      <c r="C98" s="23">
        <v>72</v>
      </c>
      <c r="D98" s="23">
        <v>1299</v>
      </c>
      <c r="E98" s="23">
        <f t="shared" si="2"/>
        <v>93528</v>
      </c>
      <c r="F98">
        <f t="shared" si="3"/>
        <v>37411.200000000004</v>
      </c>
    </row>
    <row r="99" spans="1:6" ht="22.5">
      <c r="A99" s="23" t="s">
        <v>110</v>
      </c>
      <c r="B99" s="23" t="s">
        <v>91</v>
      </c>
      <c r="C99" s="23">
        <v>16</v>
      </c>
      <c r="D99" s="23">
        <v>1121</v>
      </c>
      <c r="E99" s="23">
        <f t="shared" si="2"/>
        <v>17936</v>
      </c>
      <c r="F99">
        <f t="shared" si="3"/>
        <v>3587.2000000000003</v>
      </c>
    </row>
    <row r="100" spans="1:6" ht="22.5">
      <c r="A100" s="23" t="s">
        <v>109</v>
      </c>
      <c r="B100" s="23" t="s">
        <v>105</v>
      </c>
      <c r="C100" s="23">
        <v>18</v>
      </c>
      <c r="D100" s="23">
        <v>1127</v>
      </c>
      <c r="E100" s="23">
        <f t="shared" si="2"/>
        <v>20286</v>
      </c>
      <c r="F100">
        <f t="shared" si="3"/>
        <v>4057.2000000000003</v>
      </c>
    </row>
    <row r="101" spans="1:6" ht="22.5">
      <c r="A101" s="23" t="s">
        <v>90</v>
      </c>
      <c r="B101" s="23" t="s">
        <v>91</v>
      </c>
      <c r="C101" s="23">
        <v>63</v>
      </c>
      <c r="D101" s="23">
        <v>1070</v>
      </c>
      <c r="E101" s="23">
        <f t="shared" si="2"/>
        <v>67410</v>
      </c>
      <c r="F101">
        <f t="shared" si="3"/>
        <v>26964</v>
      </c>
    </row>
    <row r="102" spans="1:6" ht="22.5">
      <c r="A102" s="23" t="s">
        <v>109</v>
      </c>
      <c r="B102" s="23" t="s">
        <v>91</v>
      </c>
      <c r="C102" s="23">
        <v>38</v>
      </c>
      <c r="D102" s="23">
        <v>1486</v>
      </c>
      <c r="E102" s="23">
        <f t="shared" si="2"/>
        <v>56468</v>
      </c>
      <c r="F102">
        <f t="shared" si="3"/>
        <v>22587.200000000001</v>
      </c>
    </row>
    <row r="103" spans="1:6" ht="22.5">
      <c r="A103" s="23" t="s">
        <v>110</v>
      </c>
      <c r="B103" s="23" t="s">
        <v>107</v>
      </c>
      <c r="C103" s="23">
        <v>30</v>
      </c>
      <c r="D103" s="23">
        <v>1245</v>
      </c>
      <c r="E103" s="23">
        <f t="shared" si="2"/>
        <v>37350</v>
      </c>
      <c r="F103">
        <f t="shared" si="3"/>
        <v>11205</v>
      </c>
    </row>
    <row r="104" spans="1:6" ht="22.5">
      <c r="A104" s="23" t="s">
        <v>110</v>
      </c>
      <c r="B104" s="23" t="s">
        <v>91</v>
      </c>
      <c r="C104" s="23">
        <v>9</v>
      </c>
      <c r="D104" s="23">
        <v>1250</v>
      </c>
      <c r="E104" s="23">
        <f t="shared" si="2"/>
        <v>11250</v>
      </c>
      <c r="F104">
        <f t="shared" si="3"/>
        <v>2250</v>
      </c>
    </row>
    <row r="105" spans="1:6" ht="22.5">
      <c r="A105" s="23" t="s">
        <v>99</v>
      </c>
      <c r="B105" s="23" t="s">
        <v>91</v>
      </c>
      <c r="C105" s="23">
        <v>60</v>
      </c>
      <c r="D105" s="23">
        <v>1102</v>
      </c>
      <c r="E105" s="23">
        <f t="shared" si="2"/>
        <v>66120</v>
      </c>
      <c r="F105">
        <f t="shared" si="3"/>
        <v>26448</v>
      </c>
    </row>
    <row r="106" spans="1:6" ht="22.5">
      <c r="A106" s="23" t="s">
        <v>104</v>
      </c>
      <c r="B106" s="23" t="s">
        <v>97</v>
      </c>
      <c r="C106" s="23">
        <v>46</v>
      </c>
      <c r="D106" s="23">
        <v>1021</v>
      </c>
      <c r="E106" s="23">
        <f t="shared" si="2"/>
        <v>46966</v>
      </c>
      <c r="F106">
        <f t="shared" si="3"/>
        <v>14089.8</v>
      </c>
    </row>
    <row r="107" spans="1:6" ht="22.5">
      <c r="A107" s="23" t="s">
        <v>90</v>
      </c>
      <c r="B107" s="23" t="s">
        <v>92</v>
      </c>
      <c r="C107" s="23">
        <v>26</v>
      </c>
      <c r="D107" s="23">
        <v>1053</v>
      </c>
      <c r="E107" s="23">
        <f t="shared" si="2"/>
        <v>27378</v>
      </c>
      <c r="F107">
        <f t="shared" si="3"/>
        <v>5475.6</v>
      </c>
    </row>
    <row r="108" spans="1:6" ht="22.5">
      <c r="A108" s="23" t="s">
        <v>104</v>
      </c>
      <c r="B108" s="23" t="s">
        <v>105</v>
      </c>
      <c r="C108" s="23">
        <v>1</v>
      </c>
      <c r="D108" s="23">
        <v>1089</v>
      </c>
      <c r="E108" s="23">
        <f t="shared" si="2"/>
        <v>1089</v>
      </c>
      <c r="F108">
        <f t="shared" si="3"/>
        <v>217.8</v>
      </c>
    </row>
    <row r="109" spans="1:6" ht="22.5">
      <c r="A109" s="23" t="s">
        <v>109</v>
      </c>
      <c r="B109" s="23" t="s">
        <v>100</v>
      </c>
      <c r="C109" s="23">
        <v>22</v>
      </c>
      <c r="D109" s="23">
        <v>1057</v>
      </c>
      <c r="E109" s="23">
        <f t="shared" si="2"/>
        <v>23254</v>
      </c>
      <c r="F109">
        <f t="shared" si="3"/>
        <v>4650.8</v>
      </c>
    </row>
    <row r="110" spans="1:6" ht="22.5">
      <c r="A110" s="23" t="s">
        <v>110</v>
      </c>
      <c r="B110" s="23" t="s">
        <v>107</v>
      </c>
      <c r="C110" s="23">
        <v>35</v>
      </c>
      <c r="D110" s="23">
        <v>1341</v>
      </c>
      <c r="E110" s="23">
        <f t="shared" si="2"/>
        <v>46935</v>
      </c>
      <c r="F110">
        <f t="shared" si="3"/>
        <v>14080.5</v>
      </c>
    </row>
    <row r="111" spans="1:6" ht="22.5">
      <c r="A111" s="23" t="s">
        <v>96</v>
      </c>
      <c r="B111" s="23" t="s">
        <v>92</v>
      </c>
      <c r="C111" s="23">
        <v>34</v>
      </c>
      <c r="D111" s="23">
        <v>1229</v>
      </c>
      <c r="E111" s="23">
        <f t="shared" si="2"/>
        <v>41786</v>
      </c>
      <c r="F111">
        <f t="shared" si="3"/>
        <v>12535.8</v>
      </c>
    </row>
    <row r="112" spans="1:6" ht="22.5">
      <c r="A112" s="23" t="s">
        <v>96</v>
      </c>
      <c r="B112" s="23" t="s">
        <v>91</v>
      </c>
      <c r="C112" s="23">
        <v>97</v>
      </c>
      <c r="D112" s="23">
        <v>1201</v>
      </c>
      <c r="E112" s="23">
        <f t="shared" si="2"/>
        <v>116497</v>
      </c>
      <c r="F112">
        <f t="shared" si="3"/>
        <v>46598.8</v>
      </c>
    </row>
    <row r="113" spans="1:6" ht="22.5">
      <c r="A113" s="23" t="s">
        <v>90</v>
      </c>
      <c r="B113" s="23" t="s">
        <v>107</v>
      </c>
      <c r="C113" s="23">
        <v>86</v>
      </c>
      <c r="D113" s="23">
        <v>1010</v>
      </c>
      <c r="E113" s="23">
        <f t="shared" si="2"/>
        <v>86860</v>
      </c>
      <c r="F113">
        <f t="shared" si="3"/>
        <v>34744</v>
      </c>
    </row>
    <row r="114" spans="1:6" ht="22.5">
      <c r="A114" s="23" t="s">
        <v>96</v>
      </c>
      <c r="B114" s="23" t="s">
        <v>100</v>
      </c>
      <c r="C114" s="23">
        <v>76</v>
      </c>
      <c r="D114" s="23">
        <v>1336</v>
      </c>
      <c r="E114" s="23">
        <f t="shared" si="2"/>
        <v>101536</v>
      </c>
      <c r="F114">
        <f t="shared" si="3"/>
        <v>40614.400000000001</v>
      </c>
    </row>
    <row r="115" spans="1:6" ht="22.5">
      <c r="A115" s="23" t="s">
        <v>104</v>
      </c>
      <c r="B115" s="23" t="s">
        <v>107</v>
      </c>
      <c r="C115" s="23">
        <v>60</v>
      </c>
      <c r="D115" s="23">
        <v>1488</v>
      </c>
      <c r="E115" s="23">
        <f t="shared" si="2"/>
        <v>89280</v>
      </c>
      <c r="F115">
        <f t="shared" si="3"/>
        <v>35712</v>
      </c>
    </row>
    <row r="116" spans="1:6" ht="22.5">
      <c r="A116" s="23" t="s">
        <v>99</v>
      </c>
      <c r="B116" s="23" t="s">
        <v>92</v>
      </c>
      <c r="C116" s="23">
        <v>74</v>
      </c>
      <c r="D116" s="23">
        <v>1273</v>
      </c>
      <c r="E116" s="23">
        <f t="shared" si="2"/>
        <v>94202</v>
      </c>
      <c r="F116">
        <f t="shared" si="3"/>
        <v>37680.800000000003</v>
      </c>
    </row>
    <row r="117" spans="1:6" ht="22.5">
      <c r="A117" s="23" t="s">
        <v>99</v>
      </c>
      <c r="B117" s="23" t="s">
        <v>91</v>
      </c>
      <c r="C117" s="23">
        <v>34</v>
      </c>
      <c r="D117" s="23">
        <v>1485</v>
      </c>
      <c r="E117" s="23">
        <f t="shared" si="2"/>
        <v>50490</v>
      </c>
      <c r="F117">
        <f t="shared" si="3"/>
        <v>20196</v>
      </c>
    </row>
    <row r="118" spans="1:6" ht="22.5">
      <c r="A118" s="23" t="s">
        <v>96</v>
      </c>
      <c r="B118" s="23" t="s">
        <v>105</v>
      </c>
      <c r="C118" s="23">
        <v>99</v>
      </c>
      <c r="D118" s="23">
        <v>1397</v>
      </c>
      <c r="E118" s="23">
        <f t="shared" si="2"/>
        <v>138303</v>
      </c>
      <c r="F118">
        <f t="shared" si="3"/>
        <v>55321.200000000004</v>
      </c>
    </row>
    <row r="119" spans="1:6" ht="22.5">
      <c r="A119" s="23" t="s">
        <v>90</v>
      </c>
      <c r="B119" s="23" t="s">
        <v>105</v>
      </c>
      <c r="C119" s="23">
        <v>48</v>
      </c>
      <c r="D119" s="23">
        <v>1181</v>
      </c>
      <c r="E119" s="23">
        <f t="shared" si="2"/>
        <v>56688</v>
      </c>
      <c r="F119">
        <f t="shared" si="3"/>
        <v>22675.200000000001</v>
      </c>
    </row>
    <row r="120" spans="1:6" ht="22.5">
      <c r="A120" s="23" t="s">
        <v>110</v>
      </c>
      <c r="B120" s="23" t="s">
        <v>107</v>
      </c>
      <c r="C120" s="23">
        <v>8</v>
      </c>
      <c r="D120" s="23">
        <v>1170</v>
      </c>
      <c r="E120" s="23">
        <f t="shared" si="2"/>
        <v>9360</v>
      </c>
      <c r="F120">
        <f t="shared" si="3"/>
        <v>1872</v>
      </c>
    </row>
    <row r="121" spans="1:6" ht="22.5">
      <c r="A121" s="23" t="s">
        <v>104</v>
      </c>
      <c r="B121" s="23" t="s">
        <v>100</v>
      </c>
      <c r="C121" s="23">
        <v>83</v>
      </c>
      <c r="D121" s="23">
        <v>1291</v>
      </c>
      <c r="E121" s="23">
        <f t="shared" si="2"/>
        <v>107153</v>
      </c>
      <c r="F121">
        <f t="shared" si="3"/>
        <v>42861.200000000004</v>
      </c>
    </row>
    <row r="122" spans="1:6" ht="22.5">
      <c r="A122" s="23" t="s">
        <v>96</v>
      </c>
      <c r="B122" s="23" t="s">
        <v>92</v>
      </c>
      <c r="C122" s="23">
        <v>56</v>
      </c>
      <c r="D122" s="23">
        <v>1059</v>
      </c>
      <c r="E122" s="23">
        <f t="shared" si="2"/>
        <v>59304</v>
      </c>
      <c r="F122">
        <f t="shared" si="3"/>
        <v>23721.600000000002</v>
      </c>
    </row>
    <row r="123" spans="1:6" ht="22.5">
      <c r="A123" s="23" t="s">
        <v>110</v>
      </c>
      <c r="B123" s="23" t="s">
        <v>91</v>
      </c>
      <c r="C123" s="23">
        <v>56</v>
      </c>
      <c r="D123" s="23">
        <v>1007</v>
      </c>
      <c r="E123" s="23">
        <f t="shared" si="2"/>
        <v>56392</v>
      </c>
      <c r="F123">
        <f t="shared" si="3"/>
        <v>22556.800000000003</v>
      </c>
    </row>
    <row r="124" spans="1:6" ht="22.5">
      <c r="A124" s="23" t="s">
        <v>109</v>
      </c>
      <c r="B124" s="23" t="s">
        <v>107</v>
      </c>
      <c r="C124" s="23">
        <v>48</v>
      </c>
      <c r="D124" s="23">
        <v>1474</v>
      </c>
      <c r="E124" s="23">
        <f t="shared" si="2"/>
        <v>70752</v>
      </c>
      <c r="F124">
        <f t="shared" si="3"/>
        <v>28300.800000000003</v>
      </c>
    </row>
    <row r="125" spans="1:6" ht="22.5">
      <c r="A125" s="23" t="s">
        <v>96</v>
      </c>
      <c r="B125" s="23" t="s">
        <v>97</v>
      </c>
      <c r="C125" s="23">
        <v>89</v>
      </c>
      <c r="D125" s="23">
        <v>1050</v>
      </c>
      <c r="E125" s="23">
        <f t="shared" si="2"/>
        <v>93450</v>
      </c>
      <c r="F125">
        <f t="shared" si="3"/>
        <v>37380</v>
      </c>
    </row>
    <row r="126" spans="1:6" ht="22.5">
      <c r="A126" s="23" t="s">
        <v>90</v>
      </c>
      <c r="B126" s="23" t="s">
        <v>105</v>
      </c>
      <c r="C126" s="23">
        <v>99</v>
      </c>
      <c r="D126" s="23">
        <v>1433</v>
      </c>
      <c r="E126" s="23">
        <f t="shared" si="2"/>
        <v>141867</v>
      </c>
      <c r="F126">
        <f t="shared" si="3"/>
        <v>56746.8</v>
      </c>
    </row>
    <row r="127" spans="1:6" ht="22.5">
      <c r="A127" s="23" t="s">
        <v>90</v>
      </c>
      <c r="B127" s="23" t="s">
        <v>105</v>
      </c>
      <c r="C127" s="23">
        <v>39</v>
      </c>
      <c r="D127" s="23">
        <v>1060</v>
      </c>
      <c r="E127" s="23">
        <f t="shared" si="2"/>
        <v>41340</v>
      </c>
      <c r="F127">
        <f t="shared" si="3"/>
        <v>12402</v>
      </c>
    </row>
    <row r="128" spans="1:6" ht="22.5">
      <c r="A128" s="23" t="s">
        <v>110</v>
      </c>
      <c r="B128" s="23" t="s">
        <v>100</v>
      </c>
      <c r="C128" s="23">
        <v>29</v>
      </c>
      <c r="D128" s="23">
        <v>1294</v>
      </c>
      <c r="E128" s="23">
        <f t="shared" si="2"/>
        <v>37526</v>
      </c>
      <c r="F128">
        <f t="shared" si="3"/>
        <v>11257.8</v>
      </c>
    </row>
    <row r="129" spans="1:6" ht="22.5">
      <c r="A129" s="23" t="s">
        <v>96</v>
      </c>
      <c r="B129" s="23" t="s">
        <v>107</v>
      </c>
      <c r="C129" s="23">
        <v>30</v>
      </c>
      <c r="D129" s="23">
        <v>1499</v>
      </c>
      <c r="E129" s="23">
        <f t="shared" si="2"/>
        <v>44970</v>
      </c>
      <c r="F129">
        <f t="shared" si="3"/>
        <v>13491</v>
      </c>
    </row>
    <row r="130" spans="1:6" ht="22.5">
      <c r="A130" s="23" t="s">
        <v>96</v>
      </c>
      <c r="B130" s="23" t="s">
        <v>97</v>
      </c>
      <c r="C130" s="23">
        <v>70</v>
      </c>
      <c r="D130" s="23">
        <v>1132</v>
      </c>
      <c r="E130" s="23">
        <f t="shared" si="2"/>
        <v>79240</v>
      </c>
      <c r="F130">
        <f t="shared" si="3"/>
        <v>31696</v>
      </c>
    </row>
    <row r="131" spans="1:6" ht="22.5">
      <c r="A131" s="23" t="s">
        <v>90</v>
      </c>
      <c r="B131" s="23" t="s">
        <v>94</v>
      </c>
      <c r="C131" s="23">
        <v>1</v>
      </c>
      <c r="D131" s="23">
        <v>1173</v>
      </c>
      <c r="E131" s="23">
        <f t="shared" ref="E131:E194" si="4">C131*D131</f>
        <v>1173</v>
      </c>
      <c r="F131">
        <f t="shared" ref="F131:F194" si="5">IF(E131&lt;=30000,E131*$K$6,IF(E131&lt;=50000,$K$7*E131,$K$8*E131))</f>
        <v>234.60000000000002</v>
      </c>
    </row>
    <row r="132" spans="1:6" ht="22.5">
      <c r="A132" s="23" t="s">
        <v>110</v>
      </c>
      <c r="B132" s="23" t="s">
        <v>97</v>
      </c>
      <c r="C132" s="23">
        <v>25</v>
      </c>
      <c r="D132" s="23">
        <v>1444</v>
      </c>
      <c r="E132" s="23">
        <f t="shared" si="4"/>
        <v>36100</v>
      </c>
      <c r="F132">
        <f t="shared" si="5"/>
        <v>10830</v>
      </c>
    </row>
    <row r="133" spans="1:6" ht="22.5">
      <c r="A133" s="23" t="s">
        <v>90</v>
      </c>
      <c r="B133" s="23" t="s">
        <v>105</v>
      </c>
      <c r="C133" s="23">
        <v>38</v>
      </c>
      <c r="D133" s="23">
        <v>1073</v>
      </c>
      <c r="E133" s="23">
        <f t="shared" si="4"/>
        <v>40774</v>
      </c>
      <c r="F133">
        <f t="shared" si="5"/>
        <v>12232.199999999999</v>
      </c>
    </row>
    <row r="134" spans="1:6" ht="22.5">
      <c r="A134" s="23" t="s">
        <v>104</v>
      </c>
      <c r="B134" s="23" t="s">
        <v>107</v>
      </c>
      <c r="C134" s="23">
        <v>47</v>
      </c>
      <c r="D134" s="23">
        <v>1407</v>
      </c>
      <c r="E134" s="23">
        <f t="shared" si="4"/>
        <v>66129</v>
      </c>
      <c r="F134">
        <f t="shared" si="5"/>
        <v>26451.600000000002</v>
      </c>
    </row>
    <row r="135" spans="1:6" ht="22.5">
      <c r="A135" s="23" t="s">
        <v>99</v>
      </c>
      <c r="B135" s="23" t="s">
        <v>97</v>
      </c>
      <c r="C135" s="23">
        <v>80</v>
      </c>
      <c r="D135" s="23">
        <v>1324</v>
      </c>
      <c r="E135" s="23">
        <f t="shared" si="4"/>
        <v>105920</v>
      </c>
      <c r="F135">
        <f t="shared" si="5"/>
        <v>42368</v>
      </c>
    </row>
    <row r="136" spans="1:6" ht="22.5">
      <c r="A136" s="23" t="s">
        <v>99</v>
      </c>
      <c r="B136" s="23" t="s">
        <v>97</v>
      </c>
      <c r="C136" s="23">
        <v>95</v>
      </c>
      <c r="D136" s="23">
        <v>1152</v>
      </c>
      <c r="E136" s="23">
        <f t="shared" si="4"/>
        <v>109440</v>
      </c>
      <c r="F136">
        <f t="shared" si="5"/>
        <v>43776</v>
      </c>
    </row>
    <row r="137" spans="1:6" ht="22.5">
      <c r="A137" s="23" t="s">
        <v>109</v>
      </c>
      <c r="B137" s="23" t="s">
        <v>91</v>
      </c>
      <c r="C137" s="23">
        <v>75</v>
      </c>
      <c r="D137" s="23">
        <v>1383</v>
      </c>
      <c r="E137" s="23">
        <f t="shared" si="4"/>
        <v>103725</v>
      </c>
      <c r="F137">
        <f t="shared" si="5"/>
        <v>41490</v>
      </c>
    </row>
    <row r="138" spans="1:6" ht="22.5">
      <c r="A138" s="23" t="s">
        <v>99</v>
      </c>
      <c r="B138" s="23" t="s">
        <v>94</v>
      </c>
      <c r="C138" s="23">
        <v>70</v>
      </c>
      <c r="D138" s="23">
        <v>1128</v>
      </c>
      <c r="E138" s="23">
        <f t="shared" si="4"/>
        <v>78960</v>
      </c>
      <c r="F138">
        <f t="shared" si="5"/>
        <v>31584</v>
      </c>
    </row>
    <row r="139" spans="1:6" ht="22.5">
      <c r="A139" s="23" t="s">
        <v>104</v>
      </c>
      <c r="B139" s="23" t="s">
        <v>97</v>
      </c>
      <c r="C139" s="23">
        <v>59</v>
      </c>
      <c r="D139" s="23">
        <v>1154</v>
      </c>
      <c r="E139" s="23">
        <f t="shared" si="4"/>
        <v>68086</v>
      </c>
      <c r="F139">
        <f t="shared" si="5"/>
        <v>27234.400000000001</v>
      </c>
    </row>
    <row r="140" spans="1:6" ht="22.5">
      <c r="A140" s="23" t="s">
        <v>109</v>
      </c>
      <c r="B140" s="23" t="s">
        <v>100</v>
      </c>
      <c r="C140" s="23">
        <v>57</v>
      </c>
      <c r="D140" s="23">
        <v>1135</v>
      </c>
      <c r="E140" s="23">
        <f t="shared" si="4"/>
        <v>64695</v>
      </c>
      <c r="F140">
        <f t="shared" si="5"/>
        <v>25878</v>
      </c>
    </row>
    <row r="141" spans="1:6" ht="22.5">
      <c r="A141" s="23" t="s">
        <v>110</v>
      </c>
      <c r="B141" s="23" t="s">
        <v>105</v>
      </c>
      <c r="C141" s="23">
        <v>6</v>
      </c>
      <c r="D141" s="23">
        <v>1370</v>
      </c>
      <c r="E141" s="23">
        <f t="shared" si="4"/>
        <v>8220</v>
      </c>
      <c r="F141">
        <f t="shared" si="5"/>
        <v>1644</v>
      </c>
    </row>
    <row r="142" spans="1:6" ht="22.5">
      <c r="A142" s="23" t="s">
        <v>110</v>
      </c>
      <c r="B142" s="23" t="s">
        <v>107</v>
      </c>
      <c r="C142" s="23">
        <v>65</v>
      </c>
      <c r="D142" s="23">
        <v>1045</v>
      </c>
      <c r="E142" s="23">
        <f t="shared" si="4"/>
        <v>67925</v>
      </c>
      <c r="F142">
        <f t="shared" si="5"/>
        <v>27170</v>
      </c>
    </row>
    <row r="143" spans="1:6" ht="22.5">
      <c r="A143" s="23" t="s">
        <v>109</v>
      </c>
      <c r="B143" s="23" t="s">
        <v>105</v>
      </c>
      <c r="C143" s="23">
        <v>81</v>
      </c>
      <c r="D143" s="23">
        <v>1350</v>
      </c>
      <c r="E143" s="23">
        <f t="shared" si="4"/>
        <v>109350</v>
      </c>
      <c r="F143">
        <f t="shared" si="5"/>
        <v>43740</v>
      </c>
    </row>
    <row r="144" spans="1:6" ht="22.5">
      <c r="A144" s="23" t="s">
        <v>96</v>
      </c>
      <c r="B144" s="23" t="s">
        <v>91</v>
      </c>
      <c r="C144" s="23">
        <v>40</v>
      </c>
      <c r="D144" s="23">
        <v>1322</v>
      </c>
      <c r="E144" s="23">
        <f t="shared" si="4"/>
        <v>52880</v>
      </c>
      <c r="F144">
        <f t="shared" si="5"/>
        <v>21152</v>
      </c>
    </row>
    <row r="145" spans="1:6" ht="22.5">
      <c r="A145" s="23" t="s">
        <v>96</v>
      </c>
      <c r="B145" s="23" t="s">
        <v>100</v>
      </c>
      <c r="C145" s="23">
        <v>63</v>
      </c>
      <c r="D145" s="23">
        <v>1272</v>
      </c>
      <c r="E145" s="23">
        <f t="shared" si="4"/>
        <v>80136</v>
      </c>
      <c r="F145">
        <f t="shared" si="5"/>
        <v>32054.400000000001</v>
      </c>
    </row>
    <row r="146" spans="1:6" ht="22.5">
      <c r="A146" s="23" t="s">
        <v>110</v>
      </c>
      <c r="B146" s="23" t="s">
        <v>91</v>
      </c>
      <c r="C146" s="23">
        <v>73</v>
      </c>
      <c r="D146" s="23">
        <v>1185</v>
      </c>
      <c r="E146" s="23">
        <f t="shared" si="4"/>
        <v>86505</v>
      </c>
      <c r="F146">
        <f t="shared" si="5"/>
        <v>34602</v>
      </c>
    </row>
    <row r="147" spans="1:6" ht="22.5">
      <c r="A147" s="23" t="s">
        <v>99</v>
      </c>
      <c r="B147" s="23" t="s">
        <v>92</v>
      </c>
      <c r="C147" s="23">
        <v>39</v>
      </c>
      <c r="D147" s="23">
        <v>1346</v>
      </c>
      <c r="E147" s="23">
        <f t="shared" si="4"/>
        <v>52494</v>
      </c>
      <c r="F147">
        <f t="shared" si="5"/>
        <v>20997.600000000002</v>
      </c>
    </row>
    <row r="148" spans="1:6" ht="22.5">
      <c r="A148" s="23" t="s">
        <v>104</v>
      </c>
      <c r="B148" s="23" t="s">
        <v>100</v>
      </c>
      <c r="C148" s="23">
        <v>87</v>
      </c>
      <c r="D148" s="23">
        <v>1121</v>
      </c>
      <c r="E148" s="23">
        <f t="shared" si="4"/>
        <v>97527</v>
      </c>
      <c r="F148">
        <f t="shared" si="5"/>
        <v>39010.800000000003</v>
      </c>
    </row>
    <row r="149" spans="1:6" ht="22.5">
      <c r="A149" s="23" t="s">
        <v>109</v>
      </c>
      <c r="B149" s="23" t="s">
        <v>97</v>
      </c>
      <c r="C149" s="23">
        <v>7</v>
      </c>
      <c r="D149" s="23">
        <v>1428</v>
      </c>
      <c r="E149" s="23">
        <f t="shared" si="4"/>
        <v>9996</v>
      </c>
      <c r="F149">
        <f t="shared" si="5"/>
        <v>1999.2</v>
      </c>
    </row>
    <row r="150" spans="1:6" ht="22.5">
      <c r="A150" s="23" t="s">
        <v>109</v>
      </c>
      <c r="B150" s="23" t="s">
        <v>92</v>
      </c>
      <c r="C150" s="23">
        <v>19</v>
      </c>
      <c r="D150" s="23">
        <v>1192</v>
      </c>
      <c r="E150" s="23">
        <f t="shared" si="4"/>
        <v>22648</v>
      </c>
      <c r="F150">
        <f t="shared" si="5"/>
        <v>4529.6000000000004</v>
      </c>
    </row>
    <row r="151" spans="1:6" ht="22.5">
      <c r="A151" s="23" t="s">
        <v>99</v>
      </c>
      <c r="B151" s="23" t="s">
        <v>100</v>
      </c>
      <c r="C151" s="23">
        <v>100</v>
      </c>
      <c r="D151" s="23">
        <v>1320</v>
      </c>
      <c r="E151" s="23">
        <f t="shared" si="4"/>
        <v>132000</v>
      </c>
      <c r="F151">
        <f t="shared" si="5"/>
        <v>52800</v>
      </c>
    </row>
    <row r="152" spans="1:6" ht="22.5">
      <c r="A152" s="23" t="s">
        <v>90</v>
      </c>
      <c r="B152" s="23" t="s">
        <v>105</v>
      </c>
      <c r="C152" s="23">
        <v>38</v>
      </c>
      <c r="D152" s="23">
        <v>1191</v>
      </c>
      <c r="E152" s="23">
        <f t="shared" si="4"/>
        <v>45258</v>
      </c>
      <c r="F152">
        <f t="shared" si="5"/>
        <v>13577.4</v>
      </c>
    </row>
    <row r="153" spans="1:6" ht="22.5">
      <c r="A153" s="23" t="s">
        <v>99</v>
      </c>
      <c r="B153" s="23" t="s">
        <v>105</v>
      </c>
      <c r="C153" s="23">
        <v>61</v>
      </c>
      <c r="D153" s="23">
        <v>1468</v>
      </c>
      <c r="E153" s="23">
        <f t="shared" si="4"/>
        <v>89548</v>
      </c>
      <c r="F153">
        <f t="shared" si="5"/>
        <v>35819.200000000004</v>
      </c>
    </row>
    <row r="154" spans="1:6" ht="22.5">
      <c r="A154" s="23" t="s">
        <v>96</v>
      </c>
      <c r="B154" s="23" t="s">
        <v>100</v>
      </c>
      <c r="C154" s="23">
        <v>64</v>
      </c>
      <c r="D154" s="23">
        <v>1159</v>
      </c>
      <c r="E154" s="23">
        <f t="shared" si="4"/>
        <v>74176</v>
      </c>
      <c r="F154">
        <f t="shared" si="5"/>
        <v>29670.400000000001</v>
      </c>
    </row>
    <row r="155" spans="1:6" ht="22.5">
      <c r="A155" s="23" t="s">
        <v>110</v>
      </c>
      <c r="B155" s="23" t="s">
        <v>107</v>
      </c>
      <c r="C155" s="23">
        <v>15</v>
      </c>
      <c r="D155" s="23">
        <v>1297</v>
      </c>
      <c r="E155" s="23">
        <f t="shared" si="4"/>
        <v>19455</v>
      </c>
      <c r="F155">
        <f t="shared" si="5"/>
        <v>3891</v>
      </c>
    </row>
    <row r="156" spans="1:6" ht="22.5">
      <c r="A156" s="23" t="s">
        <v>96</v>
      </c>
      <c r="B156" s="23" t="s">
        <v>105</v>
      </c>
      <c r="C156" s="23">
        <v>97</v>
      </c>
      <c r="D156" s="23">
        <v>1490</v>
      </c>
      <c r="E156" s="23">
        <f t="shared" si="4"/>
        <v>144530</v>
      </c>
      <c r="F156">
        <f t="shared" si="5"/>
        <v>57812</v>
      </c>
    </row>
    <row r="157" spans="1:6" ht="22.5">
      <c r="A157" s="23" t="s">
        <v>104</v>
      </c>
      <c r="B157" s="23" t="s">
        <v>105</v>
      </c>
      <c r="C157" s="23">
        <v>26</v>
      </c>
      <c r="D157" s="23">
        <v>1371</v>
      </c>
      <c r="E157" s="23">
        <f t="shared" si="4"/>
        <v>35646</v>
      </c>
      <c r="F157">
        <f t="shared" si="5"/>
        <v>10693.8</v>
      </c>
    </row>
    <row r="158" spans="1:6" ht="22.5">
      <c r="A158" s="23" t="s">
        <v>99</v>
      </c>
      <c r="B158" s="23" t="s">
        <v>97</v>
      </c>
      <c r="C158" s="23">
        <v>70</v>
      </c>
      <c r="D158" s="23">
        <v>1050</v>
      </c>
      <c r="E158" s="23">
        <f t="shared" si="4"/>
        <v>73500</v>
      </c>
      <c r="F158">
        <f t="shared" si="5"/>
        <v>29400</v>
      </c>
    </row>
    <row r="159" spans="1:6" ht="22.5">
      <c r="A159" s="23" t="s">
        <v>104</v>
      </c>
      <c r="B159" s="23" t="s">
        <v>107</v>
      </c>
      <c r="C159" s="23">
        <v>42</v>
      </c>
      <c r="D159" s="23">
        <v>1205</v>
      </c>
      <c r="E159" s="23">
        <f t="shared" si="4"/>
        <v>50610</v>
      </c>
      <c r="F159">
        <f t="shared" si="5"/>
        <v>20244</v>
      </c>
    </row>
    <row r="160" spans="1:6" ht="22.5">
      <c r="A160" s="23" t="s">
        <v>96</v>
      </c>
      <c r="B160" s="23" t="s">
        <v>97</v>
      </c>
      <c r="C160" s="23">
        <v>80</v>
      </c>
      <c r="D160" s="23">
        <v>1251</v>
      </c>
      <c r="E160" s="23">
        <f t="shared" si="4"/>
        <v>100080</v>
      </c>
      <c r="F160">
        <f t="shared" si="5"/>
        <v>40032</v>
      </c>
    </row>
    <row r="161" spans="1:6" ht="22.5">
      <c r="A161" s="23" t="s">
        <v>104</v>
      </c>
      <c r="B161" s="23" t="s">
        <v>92</v>
      </c>
      <c r="C161" s="23">
        <v>2</v>
      </c>
      <c r="D161" s="23">
        <v>1373</v>
      </c>
      <c r="E161" s="23">
        <f t="shared" si="4"/>
        <v>2746</v>
      </c>
      <c r="F161">
        <f t="shared" si="5"/>
        <v>549.20000000000005</v>
      </c>
    </row>
    <row r="162" spans="1:6" ht="22.5">
      <c r="A162" s="23" t="s">
        <v>109</v>
      </c>
      <c r="B162" s="23" t="s">
        <v>91</v>
      </c>
      <c r="C162" s="23">
        <v>80</v>
      </c>
      <c r="D162" s="23">
        <v>1445</v>
      </c>
      <c r="E162" s="23">
        <f t="shared" si="4"/>
        <v>115600</v>
      </c>
      <c r="F162">
        <f t="shared" si="5"/>
        <v>46240</v>
      </c>
    </row>
    <row r="163" spans="1:6" ht="22.5">
      <c r="A163" s="23" t="s">
        <v>110</v>
      </c>
      <c r="B163" s="23" t="s">
        <v>100</v>
      </c>
      <c r="C163" s="23">
        <v>73</v>
      </c>
      <c r="D163" s="23">
        <v>1237</v>
      </c>
      <c r="E163" s="23">
        <f t="shared" si="4"/>
        <v>90301</v>
      </c>
      <c r="F163">
        <f t="shared" si="5"/>
        <v>36120.400000000001</v>
      </c>
    </row>
    <row r="164" spans="1:6" ht="22.5">
      <c r="A164" s="23" t="s">
        <v>99</v>
      </c>
      <c r="B164" s="23" t="s">
        <v>91</v>
      </c>
      <c r="C164" s="23">
        <v>22</v>
      </c>
      <c r="D164" s="23">
        <v>1369</v>
      </c>
      <c r="E164" s="23">
        <f t="shared" si="4"/>
        <v>30118</v>
      </c>
      <c r="F164">
        <f t="shared" si="5"/>
        <v>9035.4</v>
      </c>
    </row>
    <row r="165" spans="1:6" ht="22.5">
      <c r="A165" s="23" t="s">
        <v>96</v>
      </c>
      <c r="B165" s="23" t="s">
        <v>92</v>
      </c>
      <c r="C165" s="23">
        <v>52</v>
      </c>
      <c r="D165" s="23">
        <v>1366</v>
      </c>
      <c r="E165" s="23">
        <f t="shared" si="4"/>
        <v>71032</v>
      </c>
      <c r="F165">
        <f t="shared" si="5"/>
        <v>28412.800000000003</v>
      </c>
    </row>
    <row r="166" spans="1:6" ht="22.5">
      <c r="A166" s="23" t="s">
        <v>90</v>
      </c>
      <c r="B166" s="23" t="s">
        <v>105</v>
      </c>
      <c r="C166" s="23">
        <v>83</v>
      </c>
      <c r="D166" s="23">
        <v>1372</v>
      </c>
      <c r="E166" s="23">
        <f t="shared" si="4"/>
        <v>113876</v>
      </c>
      <c r="F166">
        <f t="shared" si="5"/>
        <v>45550.400000000001</v>
      </c>
    </row>
    <row r="167" spans="1:6" ht="22.5">
      <c r="A167" s="23" t="s">
        <v>96</v>
      </c>
      <c r="B167" s="23" t="s">
        <v>94</v>
      </c>
      <c r="C167" s="23">
        <v>17</v>
      </c>
      <c r="D167" s="23">
        <v>1312</v>
      </c>
      <c r="E167" s="23">
        <f t="shared" si="4"/>
        <v>22304</v>
      </c>
      <c r="F167">
        <f t="shared" si="5"/>
        <v>4460.8</v>
      </c>
    </row>
    <row r="168" spans="1:6" ht="22.5">
      <c r="A168" s="23" t="s">
        <v>90</v>
      </c>
      <c r="B168" s="23" t="s">
        <v>92</v>
      </c>
      <c r="C168" s="23">
        <v>41</v>
      </c>
      <c r="D168" s="23">
        <v>1192</v>
      </c>
      <c r="E168" s="23">
        <f t="shared" si="4"/>
        <v>48872</v>
      </c>
      <c r="F168">
        <f t="shared" si="5"/>
        <v>14661.6</v>
      </c>
    </row>
    <row r="169" spans="1:6" ht="22.5">
      <c r="A169" s="23" t="s">
        <v>109</v>
      </c>
      <c r="B169" s="23" t="s">
        <v>94</v>
      </c>
      <c r="C169" s="23">
        <v>98</v>
      </c>
      <c r="D169" s="23">
        <v>1496</v>
      </c>
      <c r="E169" s="23">
        <f t="shared" si="4"/>
        <v>146608</v>
      </c>
      <c r="F169">
        <f t="shared" si="5"/>
        <v>58643.200000000004</v>
      </c>
    </row>
    <row r="170" spans="1:6" ht="22.5">
      <c r="A170" s="23" t="s">
        <v>110</v>
      </c>
      <c r="B170" s="23" t="s">
        <v>92</v>
      </c>
      <c r="C170" s="23">
        <v>7</v>
      </c>
      <c r="D170" s="23">
        <v>1055</v>
      </c>
      <c r="E170" s="23">
        <f t="shared" si="4"/>
        <v>7385</v>
      </c>
      <c r="F170">
        <f t="shared" si="5"/>
        <v>1477</v>
      </c>
    </row>
    <row r="171" spans="1:6" ht="22.5">
      <c r="A171" s="23" t="s">
        <v>110</v>
      </c>
      <c r="B171" s="23" t="s">
        <v>97</v>
      </c>
      <c r="C171" s="23">
        <v>25</v>
      </c>
      <c r="D171" s="23">
        <v>1038</v>
      </c>
      <c r="E171" s="23">
        <f t="shared" si="4"/>
        <v>25950</v>
      </c>
      <c r="F171">
        <f t="shared" si="5"/>
        <v>5190</v>
      </c>
    </row>
    <row r="172" spans="1:6" ht="22.5">
      <c r="A172" s="23" t="s">
        <v>109</v>
      </c>
      <c r="B172" s="23" t="s">
        <v>97</v>
      </c>
      <c r="C172" s="23">
        <v>55</v>
      </c>
      <c r="D172" s="23">
        <v>1433</v>
      </c>
      <c r="E172" s="23">
        <f t="shared" si="4"/>
        <v>78815</v>
      </c>
      <c r="F172">
        <f t="shared" si="5"/>
        <v>31526</v>
      </c>
    </row>
    <row r="173" spans="1:6" ht="22.5">
      <c r="A173" s="23" t="s">
        <v>104</v>
      </c>
      <c r="B173" s="23" t="s">
        <v>94</v>
      </c>
      <c r="C173" s="23">
        <v>92</v>
      </c>
      <c r="D173" s="23">
        <v>1212</v>
      </c>
      <c r="E173" s="23">
        <f t="shared" si="4"/>
        <v>111504</v>
      </c>
      <c r="F173">
        <f t="shared" si="5"/>
        <v>44601.600000000006</v>
      </c>
    </row>
    <row r="174" spans="1:6" ht="22.5">
      <c r="A174" s="23" t="s">
        <v>90</v>
      </c>
      <c r="B174" s="23" t="s">
        <v>100</v>
      </c>
      <c r="C174" s="23">
        <v>44</v>
      </c>
      <c r="D174" s="23">
        <v>1311</v>
      </c>
      <c r="E174" s="23">
        <f t="shared" si="4"/>
        <v>57684</v>
      </c>
      <c r="F174">
        <f t="shared" si="5"/>
        <v>23073.600000000002</v>
      </c>
    </row>
    <row r="175" spans="1:6" ht="22.5">
      <c r="A175" s="23" t="s">
        <v>109</v>
      </c>
      <c r="B175" s="23" t="s">
        <v>91</v>
      </c>
      <c r="C175" s="23">
        <v>11</v>
      </c>
      <c r="D175" s="23">
        <v>1362</v>
      </c>
      <c r="E175" s="23">
        <f t="shared" si="4"/>
        <v>14982</v>
      </c>
      <c r="F175">
        <f t="shared" si="5"/>
        <v>2996.4</v>
      </c>
    </row>
    <row r="176" spans="1:6" ht="22.5">
      <c r="A176" s="23" t="s">
        <v>104</v>
      </c>
      <c r="B176" s="23" t="s">
        <v>92</v>
      </c>
      <c r="C176" s="23">
        <v>91</v>
      </c>
      <c r="D176" s="23">
        <v>1324</v>
      </c>
      <c r="E176" s="23">
        <f t="shared" si="4"/>
        <v>120484</v>
      </c>
      <c r="F176">
        <f t="shared" si="5"/>
        <v>48193.600000000006</v>
      </c>
    </row>
    <row r="177" spans="1:6" ht="22.5">
      <c r="A177" s="23" t="s">
        <v>104</v>
      </c>
      <c r="B177" s="23" t="s">
        <v>105</v>
      </c>
      <c r="C177" s="23">
        <v>24</v>
      </c>
      <c r="D177" s="23">
        <v>1328</v>
      </c>
      <c r="E177" s="23">
        <f t="shared" si="4"/>
        <v>31872</v>
      </c>
      <c r="F177">
        <f t="shared" si="5"/>
        <v>9561.6</v>
      </c>
    </row>
    <row r="178" spans="1:6" ht="22.5">
      <c r="A178" s="23" t="s">
        <v>90</v>
      </c>
      <c r="B178" s="23" t="s">
        <v>92</v>
      </c>
      <c r="C178" s="23">
        <v>4</v>
      </c>
      <c r="D178" s="23">
        <v>1425</v>
      </c>
      <c r="E178" s="23">
        <f t="shared" si="4"/>
        <v>5700</v>
      </c>
      <c r="F178">
        <f t="shared" si="5"/>
        <v>1140</v>
      </c>
    </row>
    <row r="179" spans="1:6" ht="22.5">
      <c r="A179" s="23" t="s">
        <v>104</v>
      </c>
      <c r="B179" s="23" t="s">
        <v>105</v>
      </c>
      <c r="C179" s="23">
        <v>81</v>
      </c>
      <c r="D179" s="23">
        <v>1422</v>
      </c>
      <c r="E179" s="23">
        <f t="shared" si="4"/>
        <v>115182</v>
      </c>
      <c r="F179">
        <f t="shared" si="5"/>
        <v>46072.800000000003</v>
      </c>
    </row>
    <row r="180" spans="1:6" ht="22.5">
      <c r="A180" s="23" t="s">
        <v>104</v>
      </c>
      <c r="B180" s="23" t="s">
        <v>94</v>
      </c>
      <c r="C180" s="23">
        <v>15</v>
      </c>
      <c r="D180" s="23">
        <v>1022</v>
      </c>
      <c r="E180" s="23">
        <f t="shared" si="4"/>
        <v>15330</v>
      </c>
      <c r="F180">
        <f t="shared" si="5"/>
        <v>3066</v>
      </c>
    </row>
    <row r="181" spans="1:6" ht="22.5">
      <c r="A181" s="23" t="s">
        <v>110</v>
      </c>
      <c r="B181" s="23" t="s">
        <v>94</v>
      </c>
      <c r="C181" s="23">
        <v>12</v>
      </c>
      <c r="D181" s="23">
        <v>1376</v>
      </c>
      <c r="E181" s="23">
        <f t="shared" si="4"/>
        <v>16512</v>
      </c>
      <c r="F181">
        <f t="shared" si="5"/>
        <v>3302.4</v>
      </c>
    </row>
    <row r="182" spans="1:6" ht="22.5">
      <c r="A182" s="23" t="s">
        <v>96</v>
      </c>
      <c r="B182" s="23" t="s">
        <v>91</v>
      </c>
      <c r="C182" s="23">
        <v>25</v>
      </c>
      <c r="D182" s="23">
        <v>1110</v>
      </c>
      <c r="E182" s="23">
        <f t="shared" si="4"/>
        <v>27750</v>
      </c>
      <c r="F182">
        <f t="shared" si="5"/>
        <v>5550</v>
      </c>
    </row>
    <row r="183" spans="1:6" ht="22.5">
      <c r="A183" s="23" t="s">
        <v>99</v>
      </c>
      <c r="B183" s="23" t="s">
        <v>97</v>
      </c>
      <c r="C183" s="23">
        <v>62</v>
      </c>
      <c r="D183" s="23">
        <v>1200</v>
      </c>
      <c r="E183" s="23">
        <f t="shared" si="4"/>
        <v>74400</v>
      </c>
      <c r="F183">
        <f t="shared" si="5"/>
        <v>29760</v>
      </c>
    </row>
    <row r="184" spans="1:6" ht="22.5">
      <c r="A184" s="23" t="s">
        <v>99</v>
      </c>
      <c r="B184" s="23" t="s">
        <v>105</v>
      </c>
      <c r="C184" s="23">
        <v>2</v>
      </c>
      <c r="D184" s="23">
        <v>1431</v>
      </c>
      <c r="E184" s="23">
        <f t="shared" si="4"/>
        <v>2862</v>
      </c>
      <c r="F184">
        <f t="shared" si="5"/>
        <v>572.4</v>
      </c>
    </row>
    <row r="185" spans="1:6" ht="22.5">
      <c r="A185" s="23" t="s">
        <v>109</v>
      </c>
      <c r="B185" s="23" t="s">
        <v>91</v>
      </c>
      <c r="C185" s="23">
        <v>96</v>
      </c>
      <c r="D185" s="23">
        <v>1032</v>
      </c>
      <c r="E185" s="23">
        <f t="shared" si="4"/>
        <v>99072</v>
      </c>
      <c r="F185">
        <f t="shared" si="5"/>
        <v>39628.800000000003</v>
      </c>
    </row>
    <row r="186" spans="1:6" ht="22.5">
      <c r="A186" s="23" t="s">
        <v>96</v>
      </c>
      <c r="B186" s="23" t="s">
        <v>92</v>
      </c>
      <c r="C186" s="23">
        <v>39</v>
      </c>
      <c r="D186" s="23">
        <v>1397</v>
      </c>
      <c r="E186" s="23">
        <f t="shared" si="4"/>
        <v>54483</v>
      </c>
      <c r="F186">
        <f t="shared" si="5"/>
        <v>21793.200000000001</v>
      </c>
    </row>
    <row r="187" spans="1:6" ht="22.5">
      <c r="A187" s="23" t="s">
        <v>110</v>
      </c>
      <c r="B187" s="23" t="s">
        <v>97</v>
      </c>
      <c r="C187" s="23">
        <v>99</v>
      </c>
      <c r="D187" s="23">
        <v>1381</v>
      </c>
      <c r="E187" s="23">
        <f t="shared" si="4"/>
        <v>136719</v>
      </c>
      <c r="F187">
        <f t="shared" si="5"/>
        <v>54687.600000000006</v>
      </c>
    </row>
    <row r="188" spans="1:6" ht="22.5">
      <c r="A188" s="23" t="s">
        <v>99</v>
      </c>
      <c r="B188" s="23" t="s">
        <v>100</v>
      </c>
      <c r="C188" s="23">
        <v>81</v>
      </c>
      <c r="D188" s="23">
        <v>1024</v>
      </c>
      <c r="E188" s="23">
        <f t="shared" si="4"/>
        <v>82944</v>
      </c>
      <c r="F188">
        <f t="shared" si="5"/>
        <v>33177.599999999999</v>
      </c>
    </row>
    <row r="189" spans="1:6" ht="22.5">
      <c r="A189" s="23" t="s">
        <v>90</v>
      </c>
      <c r="B189" s="23" t="s">
        <v>94</v>
      </c>
      <c r="C189" s="23">
        <v>57</v>
      </c>
      <c r="D189" s="23">
        <v>1200</v>
      </c>
      <c r="E189" s="23">
        <f t="shared" si="4"/>
        <v>68400</v>
      </c>
      <c r="F189">
        <f t="shared" si="5"/>
        <v>27360</v>
      </c>
    </row>
    <row r="190" spans="1:6" ht="22.5">
      <c r="A190" s="23" t="s">
        <v>109</v>
      </c>
      <c r="B190" s="23" t="s">
        <v>107</v>
      </c>
      <c r="C190" s="23">
        <v>87</v>
      </c>
      <c r="D190" s="23">
        <v>1042</v>
      </c>
      <c r="E190" s="23">
        <f t="shared" si="4"/>
        <v>90654</v>
      </c>
      <c r="F190">
        <f t="shared" si="5"/>
        <v>36261.599999999999</v>
      </c>
    </row>
    <row r="191" spans="1:6" ht="22.5">
      <c r="A191" s="23" t="s">
        <v>109</v>
      </c>
      <c r="B191" s="23" t="s">
        <v>97</v>
      </c>
      <c r="C191" s="23">
        <v>81</v>
      </c>
      <c r="D191" s="23">
        <v>1183</v>
      </c>
      <c r="E191" s="23">
        <f t="shared" si="4"/>
        <v>95823</v>
      </c>
      <c r="F191">
        <f t="shared" si="5"/>
        <v>38329.200000000004</v>
      </c>
    </row>
    <row r="192" spans="1:6" ht="22.5">
      <c r="A192" s="23" t="s">
        <v>110</v>
      </c>
      <c r="B192" s="23" t="s">
        <v>107</v>
      </c>
      <c r="C192" s="23">
        <v>59</v>
      </c>
      <c r="D192" s="23">
        <v>1180</v>
      </c>
      <c r="E192" s="23">
        <f t="shared" si="4"/>
        <v>69620</v>
      </c>
      <c r="F192">
        <f t="shared" si="5"/>
        <v>27848</v>
      </c>
    </row>
    <row r="193" spans="1:6" ht="22.5">
      <c r="A193" s="23" t="s">
        <v>90</v>
      </c>
      <c r="B193" s="23" t="s">
        <v>92</v>
      </c>
      <c r="C193" s="23">
        <v>8</v>
      </c>
      <c r="D193" s="23">
        <v>1365</v>
      </c>
      <c r="E193" s="23">
        <f t="shared" si="4"/>
        <v>10920</v>
      </c>
      <c r="F193">
        <f t="shared" si="5"/>
        <v>2184</v>
      </c>
    </row>
    <row r="194" spans="1:6" ht="22.5">
      <c r="A194" s="23" t="s">
        <v>90</v>
      </c>
      <c r="B194" s="23" t="s">
        <v>107</v>
      </c>
      <c r="C194" s="23">
        <v>23</v>
      </c>
      <c r="D194" s="23">
        <v>1035</v>
      </c>
      <c r="E194" s="23">
        <f t="shared" si="4"/>
        <v>23805</v>
      </c>
      <c r="F194">
        <f t="shared" si="5"/>
        <v>4761</v>
      </c>
    </row>
    <row r="195" spans="1:6" ht="22.5">
      <c r="A195" s="23" t="s">
        <v>109</v>
      </c>
      <c r="B195" s="23" t="s">
        <v>100</v>
      </c>
      <c r="C195" s="23">
        <v>88</v>
      </c>
      <c r="D195" s="23">
        <v>1021</v>
      </c>
      <c r="E195" s="23">
        <f t="shared" ref="E195:E258" si="6">C195*D195</f>
        <v>89848</v>
      </c>
      <c r="F195">
        <f t="shared" ref="F195:F258" si="7">IF(E195&lt;=30000,E195*$K$6,IF(E195&lt;=50000,$K$7*E195,$K$8*E195))</f>
        <v>35939.200000000004</v>
      </c>
    </row>
    <row r="196" spans="1:6" ht="22.5">
      <c r="A196" s="23" t="s">
        <v>90</v>
      </c>
      <c r="B196" s="23" t="s">
        <v>100</v>
      </c>
      <c r="C196" s="23">
        <v>57</v>
      </c>
      <c r="D196" s="23">
        <v>1053</v>
      </c>
      <c r="E196" s="23">
        <f t="shared" si="6"/>
        <v>60021</v>
      </c>
      <c r="F196">
        <f t="shared" si="7"/>
        <v>24008.400000000001</v>
      </c>
    </row>
    <row r="197" spans="1:6" ht="22.5">
      <c r="A197" s="23" t="s">
        <v>90</v>
      </c>
      <c r="B197" s="23" t="s">
        <v>94</v>
      </c>
      <c r="C197" s="23">
        <v>6</v>
      </c>
      <c r="D197" s="23">
        <v>1254</v>
      </c>
      <c r="E197" s="23">
        <f t="shared" si="6"/>
        <v>7524</v>
      </c>
      <c r="F197">
        <f t="shared" si="7"/>
        <v>1504.8000000000002</v>
      </c>
    </row>
    <row r="198" spans="1:6" ht="22.5">
      <c r="A198" s="23" t="s">
        <v>109</v>
      </c>
      <c r="B198" s="23" t="s">
        <v>100</v>
      </c>
      <c r="C198" s="23">
        <v>80</v>
      </c>
      <c r="D198" s="23">
        <v>1459</v>
      </c>
      <c r="E198" s="23">
        <f t="shared" si="6"/>
        <v>116720</v>
      </c>
      <c r="F198">
        <f t="shared" si="7"/>
        <v>46688</v>
      </c>
    </row>
    <row r="199" spans="1:6" ht="22.5">
      <c r="A199" s="23" t="s">
        <v>109</v>
      </c>
      <c r="B199" s="23" t="s">
        <v>92</v>
      </c>
      <c r="C199" s="23">
        <v>74</v>
      </c>
      <c r="D199" s="23">
        <v>1459</v>
      </c>
      <c r="E199" s="23">
        <f t="shared" si="6"/>
        <v>107966</v>
      </c>
      <c r="F199">
        <f t="shared" si="7"/>
        <v>43186.400000000001</v>
      </c>
    </row>
    <row r="200" spans="1:6" ht="22.5">
      <c r="A200" s="23" t="s">
        <v>110</v>
      </c>
      <c r="B200" s="23" t="s">
        <v>91</v>
      </c>
      <c r="C200" s="23">
        <v>35</v>
      </c>
      <c r="D200" s="23">
        <v>1142</v>
      </c>
      <c r="E200" s="23">
        <f t="shared" si="6"/>
        <v>39970</v>
      </c>
      <c r="F200">
        <f t="shared" si="7"/>
        <v>11991</v>
      </c>
    </row>
    <row r="201" spans="1:6" ht="22.5">
      <c r="A201" s="23" t="s">
        <v>96</v>
      </c>
      <c r="B201" s="23" t="s">
        <v>100</v>
      </c>
      <c r="C201" s="23">
        <v>26</v>
      </c>
      <c r="D201" s="23">
        <v>1500</v>
      </c>
      <c r="E201" s="23">
        <f t="shared" si="6"/>
        <v>39000</v>
      </c>
      <c r="F201">
        <f t="shared" si="7"/>
        <v>11700</v>
      </c>
    </row>
    <row r="202" spans="1:6" ht="22.5">
      <c r="A202" s="23" t="s">
        <v>99</v>
      </c>
      <c r="B202" s="23" t="s">
        <v>91</v>
      </c>
      <c r="C202" s="23">
        <v>12</v>
      </c>
      <c r="D202" s="23">
        <v>1266</v>
      </c>
      <c r="E202" s="23">
        <f t="shared" si="6"/>
        <v>15192</v>
      </c>
      <c r="F202">
        <f t="shared" si="7"/>
        <v>3038.4</v>
      </c>
    </row>
    <row r="203" spans="1:6" ht="22.5">
      <c r="A203" s="23" t="s">
        <v>99</v>
      </c>
      <c r="B203" s="23" t="s">
        <v>94</v>
      </c>
      <c r="C203" s="23">
        <v>5</v>
      </c>
      <c r="D203" s="23">
        <v>1043</v>
      </c>
      <c r="E203" s="23">
        <f t="shared" si="6"/>
        <v>5215</v>
      </c>
      <c r="F203">
        <f t="shared" si="7"/>
        <v>1043</v>
      </c>
    </row>
    <row r="204" spans="1:6" ht="22.5">
      <c r="A204" s="23" t="s">
        <v>104</v>
      </c>
      <c r="B204" s="23" t="s">
        <v>92</v>
      </c>
      <c r="C204" s="23">
        <v>19</v>
      </c>
      <c r="D204" s="23">
        <v>1001</v>
      </c>
      <c r="E204" s="23">
        <f t="shared" si="6"/>
        <v>19019</v>
      </c>
      <c r="F204">
        <f t="shared" si="7"/>
        <v>3803.8</v>
      </c>
    </row>
    <row r="205" spans="1:6" ht="22.5">
      <c r="A205" s="23" t="s">
        <v>110</v>
      </c>
      <c r="B205" s="23" t="s">
        <v>107</v>
      </c>
      <c r="C205" s="23">
        <v>100</v>
      </c>
      <c r="D205" s="23">
        <v>1181</v>
      </c>
      <c r="E205" s="23">
        <f t="shared" si="6"/>
        <v>118100</v>
      </c>
      <c r="F205">
        <f t="shared" si="7"/>
        <v>47240</v>
      </c>
    </row>
    <row r="206" spans="1:6" ht="22.5">
      <c r="A206" s="23" t="s">
        <v>90</v>
      </c>
      <c r="B206" s="23" t="s">
        <v>97</v>
      </c>
      <c r="C206" s="23">
        <v>74</v>
      </c>
      <c r="D206" s="23">
        <v>1109</v>
      </c>
      <c r="E206" s="23">
        <f t="shared" si="6"/>
        <v>82066</v>
      </c>
      <c r="F206">
        <f t="shared" si="7"/>
        <v>32826.400000000001</v>
      </c>
    </row>
    <row r="207" spans="1:6" ht="22.5">
      <c r="A207" s="23" t="s">
        <v>99</v>
      </c>
      <c r="B207" s="23" t="s">
        <v>100</v>
      </c>
      <c r="C207" s="23">
        <v>39</v>
      </c>
      <c r="D207" s="23">
        <v>1178</v>
      </c>
      <c r="E207" s="23">
        <f t="shared" si="6"/>
        <v>45942</v>
      </c>
      <c r="F207">
        <f t="shared" si="7"/>
        <v>13782.6</v>
      </c>
    </row>
    <row r="208" spans="1:6" ht="22.5">
      <c r="A208" s="23" t="s">
        <v>109</v>
      </c>
      <c r="B208" s="23" t="s">
        <v>100</v>
      </c>
      <c r="C208" s="23">
        <v>9</v>
      </c>
      <c r="D208" s="23">
        <v>1117</v>
      </c>
      <c r="E208" s="23">
        <f t="shared" si="6"/>
        <v>10053</v>
      </c>
      <c r="F208">
        <f t="shared" si="7"/>
        <v>2010.6000000000001</v>
      </c>
    </row>
    <row r="209" spans="1:6" ht="22.5">
      <c r="A209" s="23" t="s">
        <v>96</v>
      </c>
      <c r="B209" s="23" t="s">
        <v>92</v>
      </c>
      <c r="C209" s="23">
        <v>5</v>
      </c>
      <c r="D209" s="23">
        <v>1389</v>
      </c>
      <c r="E209" s="23">
        <f t="shared" si="6"/>
        <v>6945</v>
      </c>
      <c r="F209">
        <f t="shared" si="7"/>
        <v>1389</v>
      </c>
    </row>
    <row r="210" spans="1:6" ht="22.5">
      <c r="A210" s="23" t="s">
        <v>110</v>
      </c>
      <c r="B210" s="23" t="s">
        <v>107</v>
      </c>
      <c r="C210" s="23">
        <v>35</v>
      </c>
      <c r="D210" s="23">
        <v>1031</v>
      </c>
      <c r="E210" s="23">
        <f t="shared" si="6"/>
        <v>36085</v>
      </c>
      <c r="F210">
        <f t="shared" si="7"/>
        <v>10825.5</v>
      </c>
    </row>
    <row r="211" spans="1:6" ht="22.5">
      <c r="A211" s="23" t="s">
        <v>96</v>
      </c>
      <c r="B211" s="23" t="s">
        <v>91</v>
      </c>
      <c r="C211" s="23">
        <v>89</v>
      </c>
      <c r="D211" s="23">
        <v>1064</v>
      </c>
      <c r="E211" s="23">
        <f t="shared" si="6"/>
        <v>94696</v>
      </c>
      <c r="F211">
        <f t="shared" si="7"/>
        <v>37878.400000000001</v>
      </c>
    </row>
    <row r="212" spans="1:6" ht="22.5">
      <c r="A212" s="23" t="s">
        <v>96</v>
      </c>
      <c r="B212" s="23" t="s">
        <v>94</v>
      </c>
      <c r="C212" s="23">
        <v>79</v>
      </c>
      <c r="D212" s="23">
        <v>1354</v>
      </c>
      <c r="E212" s="23">
        <f t="shared" si="6"/>
        <v>106966</v>
      </c>
      <c r="F212">
        <f t="shared" si="7"/>
        <v>42786.400000000001</v>
      </c>
    </row>
    <row r="213" spans="1:6" ht="22.5">
      <c r="A213" s="23" t="s">
        <v>110</v>
      </c>
      <c r="B213" s="23" t="s">
        <v>94</v>
      </c>
      <c r="C213" s="23">
        <v>58</v>
      </c>
      <c r="D213" s="23">
        <v>1474</v>
      </c>
      <c r="E213" s="23">
        <f t="shared" si="6"/>
        <v>85492</v>
      </c>
      <c r="F213">
        <f t="shared" si="7"/>
        <v>34196.800000000003</v>
      </c>
    </row>
    <row r="214" spans="1:6" ht="22.5">
      <c r="A214" s="23" t="s">
        <v>104</v>
      </c>
      <c r="B214" s="23" t="s">
        <v>107</v>
      </c>
      <c r="C214" s="23">
        <v>91</v>
      </c>
      <c r="D214" s="23">
        <v>1297</v>
      </c>
      <c r="E214" s="23">
        <f t="shared" si="6"/>
        <v>118027</v>
      </c>
      <c r="F214">
        <f t="shared" si="7"/>
        <v>47210.8</v>
      </c>
    </row>
    <row r="215" spans="1:6" ht="22.5">
      <c r="A215" s="23" t="s">
        <v>99</v>
      </c>
      <c r="B215" s="23" t="s">
        <v>100</v>
      </c>
      <c r="C215" s="23">
        <v>23</v>
      </c>
      <c r="D215" s="23">
        <v>1309</v>
      </c>
      <c r="E215" s="23">
        <f t="shared" si="6"/>
        <v>30107</v>
      </c>
      <c r="F215">
        <f t="shared" si="7"/>
        <v>9032.1</v>
      </c>
    </row>
    <row r="216" spans="1:6" ht="22.5">
      <c r="A216" s="23" t="s">
        <v>110</v>
      </c>
      <c r="B216" s="23" t="s">
        <v>100</v>
      </c>
      <c r="C216" s="23">
        <v>59</v>
      </c>
      <c r="D216" s="23">
        <v>1165</v>
      </c>
      <c r="E216" s="23">
        <f t="shared" si="6"/>
        <v>68735</v>
      </c>
      <c r="F216">
        <f t="shared" si="7"/>
        <v>27494</v>
      </c>
    </row>
    <row r="217" spans="1:6" ht="22.5">
      <c r="A217" s="23" t="s">
        <v>109</v>
      </c>
      <c r="B217" s="23" t="s">
        <v>100</v>
      </c>
      <c r="C217" s="23">
        <v>40</v>
      </c>
      <c r="D217" s="23">
        <v>1302</v>
      </c>
      <c r="E217" s="23">
        <f t="shared" si="6"/>
        <v>52080</v>
      </c>
      <c r="F217">
        <f t="shared" si="7"/>
        <v>20832</v>
      </c>
    </row>
    <row r="218" spans="1:6" ht="22.5">
      <c r="A218" s="23" t="s">
        <v>109</v>
      </c>
      <c r="B218" s="23" t="s">
        <v>91</v>
      </c>
      <c r="C218" s="23">
        <v>58</v>
      </c>
      <c r="D218" s="23">
        <v>1080</v>
      </c>
      <c r="E218" s="23">
        <f t="shared" si="6"/>
        <v>62640</v>
      </c>
      <c r="F218">
        <f t="shared" si="7"/>
        <v>25056</v>
      </c>
    </row>
    <row r="219" spans="1:6" ht="22.5">
      <c r="A219" s="23" t="s">
        <v>109</v>
      </c>
      <c r="B219" s="23" t="s">
        <v>91</v>
      </c>
      <c r="C219" s="23">
        <v>54</v>
      </c>
      <c r="D219" s="23">
        <v>1204</v>
      </c>
      <c r="E219" s="23">
        <f t="shared" si="6"/>
        <v>65016</v>
      </c>
      <c r="F219">
        <f t="shared" si="7"/>
        <v>26006.400000000001</v>
      </c>
    </row>
    <row r="220" spans="1:6" ht="22.5">
      <c r="A220" s="23" t="s">
        <v>90</v>
      </c>
      <c r="B220" s="23" t="s">
        <v>97</v>
      </c>
      <c r="C220" s="23">
        <v>30</v>
      </c>
      <c r="D220" s="23">
        <v>1057</v>
      </c>
      <c r="E220" s="23">
        <f t="shared" si="6"/>
        <v>31710</v>
      </c>
      <c r="F220">
        <f t="shared" si="7"/>
        <v>9513</v>
      </c>
    </row>
    <row r="221" spans="1:6" ht="22.5">
      <c r="A221" s="23" t="s">
        <v>109</v>
      </c>
      <c r="B221" s="23" t="s">
        <v>107</v>
      </c>
      <c r="C221" s="23">
        <v>88</v>
      </c>
      <c r="D221" s="23">
        <v>1288</v>
      </c>
      <c r="E221" s="23">
        <f t="shared" si="6"/>
        <v>113344</v>
      </c>
      <c r="F221">
        <f t="shared" si="7"/>
        <v>45337.600000000006</v>
      </c>
    </row>
    <row r="222" spans="1:6" ht="22.5">
      <c r="A222" s="23" t="s">
        <v>99</v>
      </c>
      <c r="B222" s="23" t="s">
        <v>105</v>
      </c>
      <c r="C222" s="23">
        <v>16</v>
      </c>
      <c r="D222" s="23">
        <v>1105</v>
      </c>
      <c r="E222" s="23">
        <f t="shared" si="6"/>
        <v>17680</v>
      </c>
      <c r="F222">
        <f t="shared" si="7"/>
        <v>3536</v>
      </c>
    </row>
    <row r="223" spans="1:6" ht="22.5">
      <c r="A223" s="23" t="s">
        <v>96</v>
      </c>
      <c r="B223" s="23" t="s">
        <v>105</v>
      </c>
      <c r="C223" s="23">
        <v>80</v>
      </c>
      <c r="D223" s="23">
        <v>1269</v>
      </c>
      <c r="E223" s="23">
        <f t="shared" si="6"/>
        <v>101520</v>
      </c>
      <c r="F223">
        <f t="shared" si="7"/>
        <v>40608</v>
      </c>
    </row>
    <row r="224" spans="1:6" ht="22.5">
      <c r="A224" s="23" t="s">
        <v>104</v>
      </c>
      <c r="B224" s="23" t="s">
        <v>100</v>
      </c>
      <c r="C224" s="23">
        <v>98</v>
      </c>
      <c r="D224" s="23">
        <v>1177</v>
      </c>
      <c r="E224" s="23">
        <f t="shared" si="6"/>
        <v>115346</v>
      </c>
      <c r="F224">
        <f t="shared" si="7"/>
        <v>46138.400000000001</v>
      </c>
    </row>
    <row r="225" spans="1:6" ht="22.5">
      <c r="A225" s="23" t="s">
        <v>104</v>
      </c>
      <c r="B225" s="23" t="s">
        <v>92</v>
      </c>
      <c r="C225" s="23">
        <v>52</v>
      </c>
      <c r="D225" s="23">
        <v>1461</v>
      </c>
      <c r="E225" s="23">
        <f t="shared" si="6"/>
        <v>75972</v>
      </c>
      <c r="F225">
        <f t="shared" si="7"/>
        <v>30388.800000000003</v>
      </c>
    </row>
    <row r="226" spans="1:6" ht="22.5">
      <c r="A226" s="23" t="s">
        <v>109</v>
      </c>
      <c r="B226" s="23" t="s">
        <v>107</v>
      </c>
      <c r="C226" s="23">
        <v>58</v>
      </c>
      <c r="D226" s="23">
        <v>1290</v>
      </c>
      <c r="E226" s="23">
        <f t="shared" si="6"/>
        <v>74820</v>
      </c>
      <c r="F226">
        <f t="shared" si="7"/>
        <v>29928</v>
      </c>
    </row>
    <row r="227" spans="1:6" ht="22.5">
      <c r="A227" s="23" t="s">
        <v>90</v>
      </c>
      <c r="B227" s="23" t="s">
        <v>94</v>
      </c>
      <c r="C227" s="23">
        <v>69</v>
      </c>
      <c r="D227" s="23">
        <v>1175</v>
      </c>
      <c r="E227" s="23">
        <f t="shared" si="6"/>
        <v>81075</v>
      </c>
      <c r="F227">
        <f t="shared" si="7"/>
        <v>32430</v>
      </c>
    </row>
    <row r="228" spans="1:6" ht="22.5">
      <c r="A228" s="23" t="s">
        <v>99</v>
      </c>
      <c r="B228" s="23" t="s">
        <v>105</v>
      </c>
      <c r="C228" s="23">
        <v>55</v>
      </c>
      <c r="D228" s="23">
        <v>1425</v>
      </c>
      <c r="E228" s="23">
        <f t="shared" si="6"/>
        <v>78375</v>
      </c>
      <c r="F228">
        <f t="shared" si="7"/>
        <v>31350</v>
      </c>
    </row>
    <row r="229" spans="1:6" ht="22.5">
      <c r="A229" s="23" t="s">
        <v>90</v>
      </c>
      <c r="B229" s="23" t="s">
        <v>92</v>
      </c>
      <c r="C229" s="23">
        <v>89</v>
      </c>
      <c r="D229" s="23">
        <v>1369</v>
      </c>
      <c r="E229" s="23">
        <f t="shared" si="6"/>
        <v>121841</v>
      </c>
      <c r="F229">
        <f t="shared" si="7"/>
        <v>48736.4</v>
      </c>
    </row>
    <row r="230" spans="1:6" ht="22.5">
      <c r="A230" s="23" t="s">
        <v>109</v>
      </c>
      <c r="B230" s="23" t="s">
        <v>100</v>
      </c>
      <c r="C230" s="23">
        <v>33</v>
      </c>
      <c r="D230" s="23">
        <v>1477</v>
      </c>
      <c r="E230" s="23">
        <f t="shared" si="6"/>
        <v>48741</v>
      </c>
      <c r="F230">
        <f t="shared" si="7"/>
        <v>14622.3</v>
      </c>
    </row>
    <row r="231" spans="1:6" ht="22.5">
      <c r="A231" s="23" t="s">
        <v>90</v>
      </c>
      <c r="B231" s="23" t="s">
        <v>91</v>
      </c>
      <c r="C231" s="23">
        <v>44</v>
      </c>
      <c r="D231" s="23">
        <v>1102</v>
      </c>
      <c r="E231" s="23">
        <f t="shared" si="6"/>
        <v>48488</v>
      </c>
      <c r="F231">
        <f t="shared" si="7"/>
        <v>14546.4</v>
      </c>
    </row>
    <row r="232" spans="1:6" ht="22.5">
      <c r="A232" s="23" t="s">
        <v>96</v>
      </c>
      <c r="B232" s="23" t="s">
        <v>105</v>
      </c>
      <c r="C232" s="23">
        <v>86</v>
      </c>
      <c r="D232" s="23">
        <v>1348</v>
      </c>
      <c r="E232" s="23">
        <f t="shared" si="6"/>
        <v>115928</v>
      </c>
      <c r="F232">
        <f t="shared" si="7"/>
        <v>46371.200000000004</v>
      </c>
    </row>
    <row r="233" spans="1:6" ht="22.5">
      <c r="A233" s="23" t="s">
        <v>104</v>
      </c>
      <c r="B233" s="23" t="s">
        <v>107</v>
      </c>
      <c r="C233" s="23">
        <v>12</v>
      </c>
      <c r="D233" s="23">
        <v>1254</v>
      </c>
      <c r="E233" s="23">
        <f t="shared" si="6"/>
        <v>15048</v>
      </c>
      <c r="F233">
        <f t="shared" si="7"/>
        <v>3009.6000000000004</v>
      </c>
    </row>
    <row r="234" spans="1:6" ht="22.5">
      <c r="A234" s="23" t="s">
        <v>90</v>
      </c>
      <c r="B234" s="23" t="s">
        <v>91</v>
      </c>
      <c r="C234" s="23">
        <v>36</v>
      </c>
      <c r="D234" s="23">
        <v>1483</v>
      </c>
      <c r="E234" s="23">
        <f t="shared" si="6"/>
        <v>53388</v>
      </c>
      <c r="F234">
        <f t="shared" si="7"/>
        <v>21355.200000000001</v>
      </c>
    </row>
    <row r="235" spans="1:6" ht="22.5">
      <c r="A235" s="23" t="s">
        <v>90</v>
      </c>
      <c r="B235" s="23" t="s">
        <v>107</v>
      </c>
      <c r="C235" s="23">
        <v>24</v>
      </c>
      <c r="D235" s="23">
        <v>1082</v>
      </c>
      <c r="E235" s="23">
        <f t="shared" si="6"/>
        <v>25968</v>
      </c>
      <c r="F235">
        <f t="shared" si="7"/>
        <v>5193.6000000000004</v>
      </c>
    </row>
    <row r="236" spans="1:6" ht="22.5">
      <c r="A236" s="23" t="s">
        <v>90</v>
      </c>
      <c r="B236" s="23" t="s">
        <v>92</v>
      </c>
      <c r="C236" s="23">
        <v>50</v>
      </c>
      <c r="D236" s="23">
        <v>1252</v>
      </c>
      <c r="E236" s="23">
        <f t="shared" si="6"/>
        <v>62600</v>
      </c>
      <c r="F236">
        <f t="shared" si="7"/>
        <v>25040</v>
      </c>
    </row>
    <row r="237" spans="1:6" ht="22.5">
      <c r="A237" s="23" t="s">
        <v>99</v>
      </c>
      <c r="B237" s="23" t="s">
        <v>107</v>
      </c>
      <c r="C237" s="23">
        <v>35</v>
      </c>
      <c r="D237" s="23">
        <v>1229</v>
      </c>
      <c r="E237" s="23">
        <f t="shared" si="6"/>
        <v>43015</v>
      </c>
      <c r="F237">
        <f t="shared" si="7"/>
        <v>12904.5</v>
      </c>
    </row>
    <row r="238" spans="1:6" ht="22.5">
      <c r="A238" s="23" t="s">
        <v>90</v>
      </c>
      <c r="B238" s="23" t="s">
        <v>91</v>
      </c>
      <c r="C238" s="23">
        <v>74</v>
      </c>
      <c r="D238" s="23">
        <v>1321</v>
      </c>
      <c r="E238" s="23">
        <f t="shared" si="6"/>
        <v>97754</v>
      </c>
      <c r="F238">
        <f t="shared" si="7"/>
        <v>39101.599999999999</v>
      </c>
    </row>
    <row r="239" spans="1:6" ht="22.5">
      <c r="A239" s="23" t="s">
        <v>99</v>
      </c>
      <c r="B239" s="23" t="s">
        <v>92</v>
      </c>
      <c r="C239" s="23">
        <v>7</v>
      </c>
      <c r="D239" s="23">
        <v>1442</v>
      </c>
      <c r="E239" s="23">
        <f t="shared" si="6"/>
        <v>10094</v>
      </c>
      <c r="F239">
        <f t="shared" si="7"/>
        <v>2018.8000000000002</v>
      </c>
    </row>
    <row r="240" spans="1:6" ht="22.5">
      <c r="A240" s="23" t="s">
        <v>99</v>
      </c>
      <c r="B240" s="23" t="s">
        <v>107</v>
      </c>
      <c r="C240" s="23">
        <v>87</v>
      </c>
      <c r="D240" s="23">
        <v>1135</v>
      </c>
      <c r="E240" s="23">
        <f t="shared" si="6"/>
        <v>98745</v>
      </c>
      <c r="F240">
        <f t="shared" si="7"/>
        <v>39498</v>
      </c>
    </row>
    <row r="241" spans="1:6" ht="22.5">
      <c r="A241" s="23" t="s">
        <v>99</v>
      </c>
      <c r="B241" s="23" t="s">
        <v>92</v>
      </c>
      <c r="C241" s="23">
        <v>96</v>
      </c>
      <c r="D241" s="23">
        <v>1196</v>
      </c>
      <c r="E241" s="23">
        <f t="shared" si="6"/>
        <v>114816</v>
      </c>
      <c r="F241">
        <f t="shared" si="7"/>
        <v>45926.400000000001</v>
      </c>
    </row>
    <row r="242" spans="1:6" ht="22.5">
      <c r="A242" s="23" t="s">
        <v>96</v>
      </c>
      <c r="B242" s="23" t="s">
        <v>97</v>
      </c>
      <c r="C242" s="23">
        <v>14</v>
      </c>
      <c r="D242" s="23">
        <v>1315</v>
      </c>
      <c r="E242" s="23">
        <f t="shared" si="6"/>
        <v>18410</v>
      </c>
      <c r="F242">
        <f t="shared" si="7"/>
        <v>3682</v>
      </c>
    </row>
    <row r="243" spans="1:6" ht="22.5">
      <c r="A243" s="23" t="s">
        <v>90</v>
      </c>
      <c r="B243" s="23" t="s">
        <v>91</v>
      </c>
      <c r="C243" s="23">
        <v>54</v>
      </c>
      <c r="D243" s="23">
        <v>1076</v>
      </c>
      <c r="E243" s="23">
        <f t="shared" si="6"/>
        <v>58104</v>
      </c>
      <c r="F243">
        <f t="shared" si="7"/>
        <v>23241.600000000002</v>
      </c>
    </row>
    <row r="244" spans="1:6" ht="22.5">
      <c r="A244" s="23" t="s">
        <v>90</v>
      </c>
      <c r="B244" s="23" t="s">
        <v>97</v>
      </c>
      <c r="C244" s="23">
        <v>77</v>
      </c>
      <c r="D244" s="23">
        <v>1328</v>
      </c>
      <c r="E244" s="23">
        <f t="shared" si="6"/>
        <v>102256</v>
      </c>
      <c r="F244">
        <f t="shared" si="7"/>
        <v>40902.400000000001</v>
      </c>
    </row>
    <row r="245" spans="1:6" ht="22.5">
      <c r="A245" s="23" t="s">
        <v>99</v>
      </c>
      <c r="B245" s="23" t="s">
        <v>100</v>
      </c>
      <c r="C245" s="23">
        <v>74</v>
      </c>
      <c r="D245" s="23">
        <v>1175</v>
      </c>
      <c r="E245" s="23">
        <f t="shared" si="6"/>
        <v>86950</v>
      </c>
      <c r="F245">
        <f t="shared" si="7"/>
        <v>34780</v>
      </c>
    </row>
    <row r="246" spans="1:6" ht="22.5">
      <c r="A246" s="23" t="s">
        <v>96</v>
      </c>
      <c r="B246" s="23" t="s">
        <v>91</v>
      </c>
      <c r="C246" s="23">
        <v>93</v>
      </c>
      <c r="D246" s="23">
        <v>1287</v>
      </c>
      <c r="E246" s="23">
        <f t="shared" si="6"/>
        <v>119691</v>
      </c>
      <c r="F246">
        <f t="shared" si="7"/>
        <v>47876.4</v>
      </c>
    </row>
    <row r="247" spans="1:6" ht="22.5">
      <c r="A247" s="23" t="s">
        <v>90</v>
      </c>
      <c r="B247" s="23" t="s">
        <v>92</v>
      </c>
      <c r="C247" s="23">
        <v>60</v>
      </c>
      <c r="D247" s="23">
        <v>1047</v>
      </c>
      <c r="E247" s="23">
        <f t="shared" si="6"/>
        <v>62820</v>
      </c>
      <c r="F247">
        <f t="shared" si="7"/>
        <v>25128</v>
      </c>
    </row>
    <row r="248" spans="1:6" ht="22.5">
      <c r="A248" s="23" t="s">
        <v>104</v>
      </c>
      <c r="B248" s="23" t="s">
        <v>100</v>
      </c>
      <c r="C248" s="23">
        <v>34</v>
      </c>
      <c r="D248" s="23">
        <v>1113</v>
      </c>
      <c r="E248" s="23">
        <f t="shared" si="6"/>
        <v>37842</v>
      </c>
      <c r="F248">
        <f t="shared" si="7"/>
        <v>11352.6</v>
      </c>
    </row>
    <row r="249" spans="1:6" ht="22.5">
      <c r="A249" s="23" t="s">
        <v>90</v>
      </c>
      <c r="B249" s="23" t="s">
        <v>94</v>
      </c>
      <c r="C249" s="23">
        <v>16</v>
      </c>
      <c r="D249" s="23">
        <v>1246</v>
      </c>
      <c r="E249" s="23">
        <f t="shared" si="6"/>
        <v>19936</v>
      </c>
      <c r="F249">
        <f t="shared" si="7"/>
        <v>3987.2000000000003</v>
      </c>
    </row>
    <row r="250" spans="1:6" ht="22.5">
      <c r="A250" s="23" t="s">
        <v>96</v>
      </c>
      <c r="B250" s="23" t="s">
        <v>105</v>
      </c>
      <c r="C250" s="23">
        <v>52</v>
      </c>
      <c r="D250" s="23">
        <v>1153</v>
      </c>
      <c r="E250" s="23">
        <f t="shared" si="6"/>
        <v>59956</v>
      </c>
      <c r="F250">
        <f t="shared" si="7"/>
        <v>23982.400000000001</v>
      </c>
    </row>
    <row r="251" spans="1:6" ht="22.5">
      <c r="A251" s="23" t="s">
        <v>110</v>
      </c>
      <c r="B251" s="23" t="s">
        <v>105</v>
      </c>
      <c r="C251" s="23">
        <v>48</v>
      </c>
      <c r="D251" s="23">
        <v>1038</v>
      </c>
      <c r="E251" s="23">
        <f t="shared" si="6"/>
        <v>49824</v>
      </c>
      <c r="F251">
        <f t="shared" si="7"/>
        <v>14947.199999999999</v>
      </c>
    </row>
    <row r="252" spans="1:6" ht="22.5">
      <c r="A252" s="23" t="s">
        <v>109</v>
      </c>
      <c r="B252" s="23" t="s">
        <v>107</v>
      </c>
      <c r="C252" s="23">
        <v>73</v>
      </c>
      <c r="D252" s="23">
        <v>1449</v>
      </c>
      <c r="E252" s="23">
        <f t="shared" si="6"/>
        <v>105777</v>
      </c>
      <c r="F252">
        <f t="shared" si="7"/>
        <v>42310.8</v>
      </c>
    </row>
    <row r="253" spans="1:6" ht="22.5">
      <c r="A253" s="23" t="s">
        <v>96</v>
      </c>
      <c r="B253" s="23" t="s">
        <v>97</v>
      </c>
      <c r="C253" s="23">
        <v>10</v>
      </c>
      <c r="D253" s="23">
        <v>1183</v>
      </c>
      <c r="E253" s="23">
        <f t="shared" si="6"/>
        <v>11830</v>
      </c>
      <c r="F253">
        <f t="shared" si="7"/>
        <v>2366</v>
      </c>
    </row>
    <row r="254" spans="1:6" ht="22.5">
      <c r="A254" s="23" t="s">
        <v>90</v>
      </c>
      <c r="B254" s="23" t="s">
        <v>92</v>
      </c>
      <c r="C254" s="23">
        <v>79</v>
      </c>
      <c r="D254" s="23">
        <v>1455</v>
      </c>
      <c r="E254" s="23">
        <f t="shared" si="6"/>
        <v>114945</v>
      </c>
      <c r="F254">
        <f t="shared" si="7"/>
        <v>45978</v>
      </c>
    </row>
    <row r="255" spans="1:6" ht="22.5">
      <c r="A255" s="23" t="s">
        <v>96</v>
      </c>
      <c r="B255" s="23" t="s">
        <v>107</v>
      </c>
      <c r="C255" s="23">
        <v>100</v>
      </c>
      <c r="D255" s="23">
        <v>1470</v>
      </c>
      <c r="E255" s="23">
        <f t="shared" si="6"/>
        <v>147000</v>
      </c>
      <c r="F255">
        <f t="shared" si="7"/>
        <v>58800</v>
      </c>
    </row>
    <row r="256" spans="1:6" ht="22.5">
      <c r="A256" s="23" t="s">
        <v>104</v>
      </c>
      <c r="B256" s="23" t="s">
        <v>107</v>
      </c>
      <c r="C256" s="23">
        <v>74</v>
      </c>
      <c r="D256" s="23">
        <v>1223</v>
      </c>
      <c r="E256" s="23">
        <f t="shared" si="6"/>
        <v>90502</v>
      </c>
      <c r="F256">
        <f t="shared" si="7"/>
        <v>36200.800000000003</v>
      </c>
    </row>
    <row r="257" spans="1:6" ht="22.5">
      <c r="A257" s="23" t="s">
        <v>96</v>
      </c>
      <c r="B257" s="23" t="s">
        <v>91</v>
      </c>
      <c r="C257" s="23">
        <v>3</v>
      </c>
      <c r="D257" s="23">
        <v>1425</v>
      </c>
      <c r="E257" s="23">
        <f t="shared" si="6"/>
        <v>4275</v>
      </c>
      <c r="F257">
        <f t="shared" si="7"/>
        <v>855</v>
      </c>
    </row>
    <row r="258" spans="1:6" ht="22.5">
      <c r="A258" s="23" t="s">
        <v>104</v>
      </c>
      <c r="B258" s="23" t="s">
        <v>107</v>
      </c>
      <c r="C258" s="23">
        <v>28</v>
      </c>
      <c r="D258" s="23">
        <v>1131</v>
      </c>
      <c r="E258" s="23">
        <f t="shared" si="6"/>
        <v>31668</v>
      </c>
      <c r="F258">
        <f t="shared" si="7"/>
        <v>9500.4</v>
      </c>
    </row>
    <row r="259" spans="1:6" ht="22.5">
      <c r="A259" s="23" t="s">
        <v>110</v>
      </c>
      <c r="B259" s="23" t="s">
        <v>105</v>
      </c>
      <c r="C259" s="23">
        <v>84</v>
      </c>
      <c r="D259" s="23">
        <v>1037</v>
      </c>
      <c r="E259" s="23">
        <f t="shared" ref="E259:E322" si="8">C259*D259</f>
        <v>87108</v>
      </c>
      <c r="F259">
        <f t="shared" ref="F259:F322" si="9">IF(E259&lt;=30000,E259*$K$6,IF(E259&lt;=50000,$K$7*E259,$K$8*E259))</f>
        <v>34843.200000000004</v>
      </c>
    </row>
    <row r="260" spans="1:6" ht="22.5">
      <c r="A260" s="23" t="s">
        <v>104</v>
      </c>
      <c r="B260" s="23" t="s">
        <v>100</v>
      </c>
      <c r="C260" s="23">
        <v>43</v>
      </c>
      <c r="D260" s="23">
        <v>1419</v>
      </c>
      <c r="E260" s="23">
        <f t="shared" si="8"/>
        <v>61017</v>
      </c>
      <c r="F260">
        <f t="shared" si="9"/>
        <v>24406.800000000003</v>
      </c>
    </row>
    <row r="261" spans="1:6" ht="22.5">
      <c r="A261" s="23" t="s">
        <v>99</v>
      </c>
      <c r="B261" s="23" t="s">
        <v>105</v>
      </c>
      <c r="C261" s="23">
        <v>45</v>
      </c>
      <c r="D261" s="23">
        <v>1471</v>
      </c>
      <c r="E261" s="23">
        <f t="shared" si="8"/>
        <v>66195</v>
      </c>
      <c r="F261">
        <f t="shared" si="9"/>
        <v>26478</v>
      </c>
    </row>
    <row r="262" spans="1:6" ht="22.5">
      <c r="A262" s="23" t="s">
        <v>109</v>
      </c>
      <c r="B262" s="23" t="s">
        <v>105</v>
      </c>
      <c r="C262" s="23">
        <v>99</v>
      </c>
      <c r="D262" s="23">
        <v>1402</v>
      </c>
      <c r="E262" s="23">
        <f t="shared" si="8"/>
        <v>138798</v>
      </c>
      <c r="F262">
        <f t="shared" si="9"/>
        <v>55519.200000000004</v>
      </c>
    </row>
    <row r="263" spans="1:6" ht="22.5">
      <c r="A263" s="23" t="s">
        <v>109</v>
      </c>
      <c r="B263" s="23" t="s">
        <v>100</v>
      </c>
      <c r="C263" s="23">
        <v>35</v>
      </c>
      <c r="D263" s="23">
        <v>1405</v>
      </c>
      <c r="E263" s="23">
        <f t="shared" si="8"/>
        <v>49175</v>
      </c>
      <c r="F263">
        <f t="shared" si="9"/>
        <v>14752.5</v>
      </c>
    </row>
    <row r="264" spans="1:6" ht="22.5">
      <c r="A264" s="23" t="s">
        <v>104</v>
      </c>
      <c r="B264" s="23" t="s">
        <v>107</v>
      </c>
      <c r="C264" s="23">
        <v>27</v>
      </c>
      <c r="D264" s="23">
        <v>1174</v>
      </c>
      <c r="E264" s="23">
        <f t="shared" si="8"/>
        <v>31698</v>
      </c>
      <c r="F264">
        <f t="shared" si="9"/>
        <v>9509.4</v>
      </c>
    </row>
    <row r="265" spans="1:6" ht="22.5">
      <c r="A265" s="23" t="s">
        <v>104</v>
      </c>
      <c r="B265" s="23" t="s">
        <v>92</v>
      </c>
      <c r="C265" s="23">
        <v>57</v>
      </c>
      <c r="D265" s="23">
        <v>1456</v>
      </c>
      <c r="E265" s="23">
        <f t="shared" si="8"/>
        <v>82992</v>
      </c>
      <c r="F265">
        <f t="shared" si="9"/>
        <v>33196.800000000003</v>
      </c>
    </row>
    <row r="266" spans="1:6" ht="22.5">
      <c r="A266" s="23" t="s">
        <v>96</v>
      </c>
      <c r="B266" s="23" t="s">
        <v>97</v>
      </c>
      <c r="C266" s="23">
        <v>60</v>
      </c>
      <c r="D266" s="23">
        <v>1399</v>
      </c>
      <c r="E266" s="23">
        <f t="shared" si="8"/>
        <v>83940</v>
      </c>
      <c r="F266">
        <f t="shared" si="9"/>
        <v>33576</v>
      </c>
    </row>
    <row r="267" spans="1:6" ht="22.5">
      <c r="A267" s="23" t="s">
        <v>90</v>
      </c>
      <c r="B267" s="23" t="s">
        <v>94</v>
      </c>
      <c r="C267" s="23">
        <v>93</v>
      </c>
      <c r="D267" s="23">
        <v>1100</v>
      </c>
      <c r="E267" s="23">
        <f t="shared" si="8"/>
        <v>102300</v>
      </c>
      <c r="F267">
        <f t="shared" si="9"/>
        <v>40920</v>
      </c>
    </row>
    <row r="268" spans="1:6" ht="22.5">
      <c r="A268" s="23" t="s">
        <v>99</v>
      </c>
      <c r="B268" s="23" t="s">
        <v>105</v>
      </c>
      <c r="C268" s="23">
        <v>51</v>
      </c>
      <c r="D268" s="23">
        <v>1302</v>
      </c>
      <c r="E268" s="23">
        <f t="shared" si="8"/>
        <v>66402</v>
      </c>
      <c r="F268">
        <f t="shared" si="9"/>
        <v>26560.800000000003</v>
      </c>
    </row>
    <row r="269" spans="1:6" ht="22.5">
      <c r="A269" s="23" t="s">
        <v>109</v>
      </c>
      <c r="B269" s="23" t="s">
        <v>91</v>
      </c>
      <c r="C269" s="23">
        <v>27</v>
      </c>
      <c r="D269" s="23">
        <v>1419</v>
      </c>
      <c r="E269" s="23">
        <f t="shared" si="8"/>
        <v>38313</v>
      </c>
      <c r="F269">
        <f t="shared" si="9"/>
        <v>11493.9</v>
      </c>
    </row>
    <row r="270" spans="1:6" ht="22.5">
      <c r="A270" s="23" t="s">
        <v>99</v>
      </c>
      <c r="B270" s="23" t="s">
        <v>105</v>
      </c>
      <c r="C270" s="23">
        <v>18</v>
      </c>
      <c r="D270" s="23">
        <v>1432</v>
      </c>
      <c r="E270" s="23">
        <f t="shared" si="8"/>
        <v>25776</v>
      </c>
      <c r="F270">
        <f t="shared" si="9"/>
        <v>5155.2000000000007</v>
      </c>
    </row>
    <row r="271" spans="1:6" ht="22.5">
      <c r="A271" s="23" t="s">
        <v>110</v>
      </c>
      <c r="B271" s="23" t="s">
        <v>100</v>
      </c>
      <c r="C271" s="23">
        <v>64</v>
      </c>
      <c r="D271" s="23">
        <v>1165</v>
      </c>
      <c r="E271" s="23">
        <f t="shared" si="8"/>
        <v>74560</v>
      </c>
      <c r="F271">
        <f t="shared" si="9"/>
        <v>29824</v>
      </c>
    </row>
    <row r="272" spans="1:6" ht="22.5">
      <c r="A272" s="23" t="s">
        <v>110</v>
      </c>
      <c r="B272" s="23" t="s">
        <v>91</v>
      </c>
      <c r="C272" s="23">
        <v>83</v>
      </c>
      <c r="D272" s="23">
        <v>1153</v>
      </c>
      <c r="E272" s="23">
        <f t="shared" si="8"/>
        <v>95699</v>
      </c>
      <c r="F272">
        <f t="shared" si="9"/>
        <v>38279.599999999999</v>
      </c>
    </row>
    <row r="273" spans="1:6" ht="22.5">
      <c r="A273" s="23" t="s">
        <v>96</v>
      </c>
      <c r="B273" s="23" t="s">
        <v>94</v>
      </c>
      <c r="C273" s="23">
        <v>4</v>
      </c>
      <c r="D273" s="23">
        <v>1284</v>
      </c>
      <c r="E273" s="23">
        <f t="shared" si="8"/>
        <v>5136</v>
      </c>
      <c r="F273">
        <f t="shared" si="9"/>
        <v>1027.2</v>
      </c>
    </row>
    <row r="274" spans="1:6" ht="22.5">
      <c r="A274" s="23" t="s">
        <v>99</v>
      </c>
      <c r="B274" s="23" t="s">
        <v>105</v>
      </c>
      <c r="C274" s="23">
        <v>24</v>
      </c>
      <c r="D274" s="23">
        <v>1042</v>
      </c>
      <c r="E274" s="23">
        <f t="shared" si="8"/>
        <v>25008</v>
      </c>
      <c r="F274">
        <f t="shared" si="9"/>
        <v>5001.6000000000004</v>
      </c>
    </row>
    <row r="275" spans="1:6" ht="22.5">
      <c r="A275" s="23" t="s">
        <v>104</v>
      </c>
      <c r="B275" s="23" t="s">
        <v>105</v>
      </c>
      <c r="C275" s="23">
        <v>17</v>
      </c>
      <c r="D275" s="23">
        <v>1054</v>
      </c>
      <c r="E275" s="23">
        <f t="shared" si="8"/>
        <v>17918</v>
      </c>
      <c r="F275">
        <f t="shared" si="9"/>
        <v>3583.6000000000004</v>
      </c>
    </row>
    <row r="276" spans="1:6" ht="22.5">
      <c r="A276" s="23" t="s">
        <v>99</v>
      </c>
      <c r="B276" s="23" t="s">
        <v>107</v>
      </c>
      <c r="C276" s="23">
        <v>49</v>
      </c>
      <c r="D276" s="23">
        <v>1126</v>
      </c>
      <c r="E276" s="23">
        <f t="shared" si="8"/>
        <v>55174</v>
      </c>
      <c r="F276">
        <f t="shared" si="9"/>
        <v>22069.600000000002</v>
      </c>
    </row>
    <row r="277" spans="1:6" ht="22.5">
      <c r="A277" s="23" t="s">
        <v>104</v>
      </c>
      <c r="B277" s="23" t="s">
        <v>92</v>
      </c>
      <c r="C277" s="23">
        <v>32</v>
      </c>
      <c r="D277" s="23">
        <v>1362</v>
      </c>
      <c r="E277" s="23">
        <f t="shared" si="8"/>
        <v>43584</v>
      </c>
      <c r="F277">
        <f t="shared" si="9"/>
        <v>13075.199999999999</v>
      </c>
    </row>
    <row r="278" spans="1:6" ht="22.5">
      <c r="A278" s="23" t="s">
        <v>96</v>
      </c>
      <c r="B278" s="23" t="s">
        <v>91</v>
      </c>
      <c r="C278" s="23">
        <v>52</v>
      </c>
      <c r="D278" s="23">
        <v>1430</v>
      </c>
      <c r="E278" s="23">
        <f t="shared" si="8"/>
        <v>74360</v>
      </c>
      <c r="F278">
        <f t="shared" si="9"/>
        <v>29744</v>
      </c>
    </row>
    <row r="279" spans="1:6" ht="22.5">
      <c r="A279" s="23" t="s">
        <v>99</v>
      </c>
      <c r="B279" s="23" t="s">
        <v>97</v>
      </c>
      <c r="C279" s="23">
        <v>39</v>
      </c>
      <c r="D279" s="23">
        <v>1333</v>
      </c>
      <c r="E279" s="23">
        <f t="shared" si="8"/>
        <v>51987</v>
      </c>
      <c r="F279">
        <f t="shared" si="9"/>
        <v>20794.800000000003</v>
      </c>
    </row>
    <row r="280" spans="1:6" ht="22.5">
      <c r="A280" s="23" t="s">
        <v>109</v>
      </c>
      <c r="B280" s="23" t="s">
        <v>97</v>
      </c>
      <c r="C280" s="23">
        <v>17</v>
      </c>
      <c r="D280" s="23">
        <v>1415</v>
      </c>
      <c r="E280" s="23">
        <f t="shared" si="8"/>
        <v>24055</v>
      </c>
      <c r="F280">
        <f t="shared" si="9"/>
        <v>4811</v>
      </c>
    </row>
    <row r="281" spans="1:6" ht="22.5">
      <c r="A281" s="23" t="s">
        <v>99</v>
      </c>
      <c r="B281" s="23" t="s">
        <v>94</v>
      </c>
      <c r="C281" s="23">
        <v>83</v>
      </c>
      <c r="D281" s="23">
        <v>1150</v>
      </c>
      <c r="E281" s="23">
        <f t="shared" si="8"/>
        <v>95450</v>
      </c>
      <c r="F281">
        <f t="shared" si="9"/>
        <v>38180</v>
      </c>
    </row>
    <row r="282" spans="1:6" ht="22.5">
      <c r="A282" s="23" t="s">
        <v>109</v>
      </c>
      <c r="B282" s="23" t="s">
        <v>105</v>
      </c>
      <c r="C282" s="23">
        <v>22</v>
      </c>
      <c r="D282" s="23">
        <v>1332</v>
      </c>
      <c r="E282" s="23">
        <f t="shared" si="8"/>
        <v>29304</v>
      </c>
      <c r="F282">
        <f t="shared" si="9"/>
        <v>5860.8</v>
      </c>
    </row>
    <row r="283" spans="1:6" ht="22.5">
      <c r="A283" s="23" t="s">
        <v>99</v>
      </c>
      <c r="B283" s="23" t="s">
        <v>107</v>
      </c>
      <c r="C283" s="23">
        <v>96</v>
      </c>
      <c r="D283" s="23">
        <v>1344</v>
      </c>
      <c r="E283" s="23">
        <f t="shared" si="8"/>
        <v>129024</v>
      </c>
      <c r="F283">
        <f t="shared" si="9"/>
        <v>51609.600000000006</v>
      </c>
    </row>
    <row r="284" spans="1:6" ht="22.5">
      <c r="A284" s="23" t="s">
        <v>99</v>
      </c>
      <c r="B284" s="23" t="s">
        <v>97</v>
      </c>
      <c r="C284" s="23">
        <v>89</v>
      </c>
      <c r="D284" s="23">
        <v>1171</v>
      </c>
      <c r="E284" s="23">
        <f t="shared" si="8"/>
        <v>104219</v>
      </c>
      <c r="F284">
        <f t="shared" si="9"/>
        <v>41687.600000000006</v>
      </c>
    </row>
    <row r="285" spans="1:6" ht="22.5">
      <c r="A285" s="23" t="s">
        <v>90</v>
      </c>
      <c r="B285" s="23" t="s">
        <v>105</v>
      </c>
      <c r="C285" s="23">
        <v>78</v>
      </c>
      <c r="D285" s="23">
        <v>1003</v>
      </c>
      <c r="E285" s="23">
        <f t="shared" si="8"/>
        <v>78234</v>
      </c>
      <c r="F285">
        <f t="shared" si="9"/>
        <v>31293.600000000002</v>
      </c>
    </row>
    <row r="286" spans="1:6" ht="22.5">
      <c r="A286" s="23" t="s">
        <v>90</v>
      </c>
      <c r="B286" s="23" t="s">
        <v>100</v>
      </c>
      <c r="C286" s="23">
        <v>29</v>
      </c>
      <c r="D286" s="23">
        <v>1239</v>
      </c>
      <c r="E286" s="23">
        <f t="shared" si="8"/>
        <v>35931</v>
      </c>
      <c r="F286">
        <f t="shared" si="9"/>
        <v>10779.3</v>
      </c>
    </row>
    <row r="287" spans="1:6" ht="22.5">
      <c r="A287" s="23" t="s">
        <v>109</v>
      </c>
      <c r="B287" s="23" t="s">
        <v>97</v>
      </c>
      <c r="C287" s="23">
        <v>29</v>
      </c>
      <c r="D287" s="23">
        <v>1368</v>
      </c>
      <c r="E287" s="23">
        <f t="shared" si="8"/>
        <v>39672</v>
      </c>
      <c r="F287">
        <f t="shared" si="9"/>
        <v>11901.6</v>
      </c>
    </row>
    <row r="288" spans="1:6" ht="22.5">
      <c r="A288" s="23" t="s">
        <v>110</v>
      </c>
      <c r="B288" s="23" t="s">
        <v>105</v>
      </c>
      <c r="C288" s="23">
        <v>5</v>
      </c>
      <c r="D288" s="23">
        <v>1100</v>
      </c>
      <c r="E288" s="23">
        <f t="shared" si="8"/>
        <v>5500</v>
      </c>
      <c r="F288">
        <f t="shared" si="9"/>
        <v>1100</v>
      </c>
    </row>
    <row r="289" spans="1:6" ht="22.5">
      <c r="A289" s="23" t="s">
        <v>104</v>
      </c>
      <c r="B289" s="23" t="s">
        <v>107</v>
      </c>
      <c r="C289" s="23">
        <v>29</v>
      </c>
      <c r="D289" s="23">
        <v>1026</v>
      </c>
      <c r="E289" s="23">
        <f t="shared" si="8"/>
        <v>29754</v>
      </c>
      <c r="F289">
        <f t="shared" si="9"/>
        <v>5950.8</v>
      </c>
    </row>
    <row r="290" spans="1:6" ht="22.5">
      <c r="A290" s="23" t="s">
        <v>99</v>
      </c>
      <c r="B290" s="23" t="s">
        <v>94</v>
      </c>
      <c r="C290" s="23">
        <v>56</v>
      </c>
      <c r="D290" s="23">
        <v>1236</v>
      </c>
      <c r="E290" s="23">
        <f t="shared" si="8"/>
        <v>69216</v>
      </c>
      <c r="F290">
        <f t="shared" si="9"/>
        <v>27686.400000000001</v>
      </c>
    </row>
    <row r="291" spans="1:6" ht="22.5">
      <c r="A291" s="23" t="s">
        <v>110</v>
      </c>
      <c r="B291" s="23" t="s">
        <v>92</v>
      </c>
      <c r="C291" s="23">
        <v>55</v>
      </c>
      <c r="D291" s="23">
        <v>1366</v>
      </c>
      <c r="E291" s="23">
        <f t="shared" si="8"/>
        <v>75130</v>
      </c>
      <c r="F291">
        <f t="shared" si="9"/>
        <v>30052</v>
      </c>
    </row>
    <row r="292" spans="1:6" ht="22.5">
      <c r="A292" s="23" t="s">
        <v>90</v>
      </c>
      <c r="B292" s="23" t="s">
        <v>97</v>
      </c>
      <c r="C292" s="23">
        <v>91</v>
      </c>
      <c r="D292" s="23">
        <v>1132</v>
      </c>
      <c r="E292" s="23">
        <f t="shared" si="8"/>
        <v>103012</v>
      </c>
      <c r="F292">
        <f t="shared" si="9"/>
        <v>41204.800000000003</v>
      </c>
    </row>
    <row r="293" spans="1:6" ht="22.5">
      <c r="A293" s="23" t="s">
        <v>99</v>
      </c>
      <c r="B293" s="23" t="s">
        <v>91</v>
      </c>
      <c r="C293" s="23">
        <v>45</v>
      </c>
      <c r="D293" s="23">
        <v>1052</v>
      </c>
      <c r="E293" s="23">
        <f t="shared" si="8"/>
        <v>47340</v>
      </c>
      <c r="F293">
        <f t="shared" si="9"/>
        <v>14202</v>
      </c>
    </row>
    <row r="294" spans="1:6" ht="22.5">
      <c r="A294" s="23" t="s">
        <v>104</v>
      </c>
      <c r="B294" s="23" t="s">
        <v>107</v>
      </c>
      <c r="C294" s="23">
        <v>45</v>
      </c>
      <c r="D294" s="23">
        <v>1411</v>
      </c>
      <c r="E294" s="23">
        <f t="shared" si="8"/>
        <v>63495</v>
      </c>
      <c r="F294">
        <f t="shared" si="9"/>
        <v>25398</v>
      </c>
    </row>
    <row r="295" spans="1:6" ht="22.5">
      <c r="A295" s="23" t="s">
        <v>90</v>
      </c>
      <c r="B295" s="23" t="s">
        <v>97</v>
      </c>
      <c r="C295" s="23">
        <v>84</v>
      </c>
      <c r="D295" s="23">
        <v>1223</v>
      </c>
      <c r="E295" s="23">
        <f t="shared" si="8"/>
        <v>102732</v>
      </c>
      <c r="F295">
        <f t="shared" si="9"/>
        <v>41092.800000000003</v>
      </c>
    </row>
    <row r="296" spans="1:6" ht="22.5">
      <c r="A296" s="23" t="s">
        <v>96</v>
      </c>
      <c r="B296" s="23" t="s">
        <v>100</v>
      </c>
      <c r="C296" s="23">
        <v>30</v>
      </c>
      <c r="D296" s="23">
        <v>1163</v>
      </c>
      <c r="E296" s="23">
        <f t="shared" si="8"/>
        <v>34890</v>
      </c>
      <c r="F296">
        <f t="shared" si="9"/>
        <v>10467</v>
      </c>
    </row>
    <row r="297" spans="1:6" ht="22.5">
      <c r="A297" s="23" t="s">
        <v>109</v>
      </c>
      <c r="B297" s="23" t="s">
        <v>94</v>
      </c>
      <c r="C297" s="23">
        <v>62</v>
      </c>
      <c r="D297" s="23">
        <v>1241</v>
      </c>
      <c r="E297" s="23">
        <f t="shared" si="8"/>
        <v>76942</v>
      </c>
      <c r="F297">
        <f t="shared" si="9"/>
        <v>30776.800000000003</v>
      </c>
    </row>
    <row r="298" spans="1:6" ht="22.5">
      <c r="A298" s="23" t="s">
        <v>104</v>
      </c>
      <c r="B298" s="23" t="s">
        <v>97</v>
      </c>
      <c r="C298" s="23">
        <v>59</v>
      </c>
      <c r="D298" s="23">
        <v>1019</v>
      </c>
      <c r="E298" s="23">
        <f t="shared" si="8"/>
        <v>60121</v>
      </c>
      <c r="F298">
        <f t="shared" si="9"/>
        <v>24048.400000000001</v>
      </c>
    </row>
    <row r="299" spans="1:6" ht="22.5">
      <c r="A299" s="23" t="s">
        <v>104</v>
      </c>
      <c r="B299" s="23" t="s">
        <v>107</v>
      </c>
      <c r="C299" s="23">
        <v>41</v>
      </c>
      <c r="D299" s="23">
        <v>1136</v>
      </c>
      <c r="E299" s="23">
        <f t="shared" si="8"/>
        <v>46576</v>
      </c>
      <c r="F299">
        <f t="shared" si="9"/>
        <v>13972.8</v>
      </c>
    </row>
    <row r="300" spans="1:6" ht="22.5">
      <c r="A300" s="23" t="s">
        <v>109</v>
      </c>
      <c r="B300" s="23" t="s">
        <v>91</v>
      </c>
      <c r="C300" s="23">
        <v>28</v>
      </c>
      <c r="D300" s="23">
        <v>1208</v>
      </c>
      <c r="E300" s="23">
        <f t="shared" si="8"/>
        <v>33824</v>
      </c>
      <c r="F300">
        <f t="shared" si="9"/>
        <v>10147.199999999999</v>
      </c>
    </row>
    <row r="301" spans="1:6" ht="22.5">
      <c r="A301" s="23" t="s">
        <v>110</v>
      </c>
      <c r="B301" s="23" t="s">
        <v>94</v>
      </c>
      <c r="C301" s="23">
        <v>80</v>
      </c>
      <c r="D301" s="23">
        <v>1015</v>
      </c>
      <c r="E301" s="23">
        <f t="shared" si="8"/>
        <v>81200</v>
      </c>
      <c r="F301">
        <f t="shared" si="9"/>
        <v>32480</v>
      </c>
    </row>
    <row r="302" spans="1:6" ht="22.5">
      <c r="A302" s="23" t="s">
        <v>90</v>
      </c>
      <c r="B302" s="23" t="s">
        <v>92</v>
      </c>
      <c r="C302" s="23">
        <v>44</v>
      </c>
      <c r="D302" s="23">
        <v>1389</v>
      </c>
      <c r="E302" s="23">
        <f t="shared" si="8"/>
        <v>61116</v>
      </c>
      <c r="F302">
        <f t="shared" si="9"/>
        <v>24446.400000000001</v>
      </c>
    </row>
    <row r="303" spans="1:6" ht="22.5">
      <c r="A303" s="23" t="s">
        <v>110</v>
      </c>
      <c r="B303" s="23" t="s">
        <v>97</v>
      </c>
      <c r="C303" s="23">
        <v>24</v>
      </c>
      <c r="D303" s="23">
        <v>1419</v>
      </c>
      <c r="E303" s="23">
        <f t="shared" si="8"/>
        <v>34056</v>
      </c>
      <c r="F303">
        <f t="shared" si="9"/>
        <v>10216.799999999999</v>
      </c>
    </row>
    <row r="304" spans="1:6" ht="22.5">
      <c r="A304" s="23" t="s">
        <v>110</v>
      </c>
      <c r="B304" s="23" t="s">
        <v>94</v>
      </c>
      <c r="C304" s="23">
        <v>42</v>
      </c>
      <c r="D304" s="23">
        <v>1074</v>
      </c>
      <c r="E304" s="23">
        <f t="shared" si="8"/>
        <v>45108</v>
      </c>
      <c r="F304">
        <f t="shared" si="9"/>
        <v>13532.4</v>
      </c>
    </row>
    <row r="305" spans="1:6" ht="22.5">
      <c r="A305" s="23" t="s">
        <v>109</v>
      </c>
      <c r="B305" s="23" t="s">
        <v>92</v>
      </c>
      <c r="C305" s="23">
        <v>83</v>
      </c>
      <c r="D305" s="23">
        <v>1208</v>
      </c>
      <c r="E305" s="23">
        <f t="shared" si="8"/>
        <v>100264</v>
      </c>
      <c r="F305">
        <f t="shared" si="9"/>
        <v>40105.600000000006</v>
      </c>
    </row>
    <row r="306" spans="1:6" ht="22.5">
      <c r="A306" s="23" t="s">
        <v>99</v>
      </c>
      <c r="B306" s="23" t="s">
        <v>100</v>
      </c>
      <c r="C306" s="23">
        <v>45</v>
      </c>
      <c r="D306" s="23">
        <v>1353</v>
      </c>
      <c r="E306" s="23">
        <f t="shared" si="8"/>
        <v>60885</v>
      </c>
      <c r="F306">
        <f t="shared" si="9"/>
        <v>24354</v>
      </c>
    </row>
    <row r="307" spans="1:6" ht="22.5">
      <c r="A307" s="23" t="s">
        <v>96</v>
      </c>
      <c r="B307" s="23" t="s">
        <v>97</v>
      </c>
      <c r="C307" s="23">
        <v>61</v>
      </c>
      <c r="D307" s="23">
        <v>1295</v>
      </c>
      <c r="E307" s="23">
        <f t="shared" si="8"/>
        <v>78995</v>
      </c>
      <c r="F307">
        <f t="shared" si="9"/>
        <v>31598</v>
      </c>
    </row>
    <row r="308" spans="1:6" ht="22.5">
      <c r="A308" s="23" t="s">
        <v>99</v>
      </c>
      <c r="B308" s="23" t="s">
        <v>100</v>
      </c>
      <c r="C308" s="23">
        <v>39</v>
      </c>
      <c r="D308" s="23">
        <v>1277</v>
      </c>
      <c r="E308" s="23">
        <f t="shared" si="8"/>
        <v>49803</v>
      </c>
      <c r="F308">
        <f t="shared" si="9"/>
        <v>14940.9</v>
      </c>
    </row>
    <row r="309" spans="1:6" ht="22.5">
      <c r="A309" s="23" t="s">
        <v>99</v>
      </c>
      <c r="B309" s="23" t="s">
        <v>91</v>
      </c>
      <c r="C309" s="23">
        <v>84</v>
      </c>
      <c r="D309" s="23">
        <v>1302</v>
      </c>
      <c r="E309" s="23">
        <f t="shared" si="8"/>
        <v>109368</v>
      </c>
      <c r="F309">
        <f t="shared" si="9"/>
        <v>43747.200000000004</v>
      </c>
    </row>
    <row r="310" spans="1:6" ht="22.5">
      <c r="A310" s="23" t="s">
        <v>109</v>
      </c>
      <c r="B310" s="23" t="s">
        <v>100</v>
      </c>
      <c r="C310" s="23">
        <v>71</v>
      </c>
      <c r="D310" s="23">
        <v>1169</v>
      </c>
      <c r="E310" s="23">
        <f t="shared" si="8"/>
        <v>82999</v>
      </c>
      <c r="F310">
        <f t="shared" si="9"/>
        <v>33199.599999999999</v>
      </c>
    </row>
    <row r="311" spans="1:6" ht="22.5">
      <c r="A311" s="23" t="s">
        <v>109</v>
      </c>
      <c r="B311" s="23" t="s">
        <v>94</v>
      </c>
      <c r="C311" s="23">
        <v>76</v>
      </c>
      <c r="D311" s="23">
        <v>1296</v>
      </c>
      <c r="E311" s="23">
        <f t="shared" si="8"/>
        <v>98496</v>
      </c>
      <c r="F311">
        <f t="shared" si="9"/>
        <v>39398.400000000001</v>
      </c>
    </row>
    <row r="312" spans="1:6" ht="22.5">
      <c r="A312" s="23" t="s">
        <v>96</v>
      </c>
      <c r="B312" s="23" t="s">
        <v>97</v>
      </c>
      <c r="C312" s="23">
        <v>76</v>
      </c>
      <c r="D312" s="23">
        <v>1033</v>
      </c>
      <c r="E312" s="23">
        <f t="shared" si="8"/>
        <v>78508</v>
      </c>
      <c r="F312">
        <f t="shared" si="9"/>
        <v>31403.200000000001</v>
      </c>
    </row>
    <row r="313" spans="1:6" ht="22.5">
      <c r="A313" s="23" t="s">
        <v>104</v>
      </c>
      <c r="B313" s="23" t="s">
        <v>107</v>
      </c>
      <c r="C313" s="23">
        <v>23</v>
      </c>
      <c r="D313" s="23">
        <v>1100</v>
      </c>
      <c r="E313" s="23">
        <f t="shared" si="8"/>
        <v>25300</v>
      </c>
      <c r="F313">
        <f t="shared" si="9"/>
        <v>5060</v>
      </c>
    </row>
    <row r="314" spans="1:6" ht="22.5">
      <c r="A314" s="23" t="s">
        <v>109</v>
      </c>
      <c r="B314" s="23" t="s">
        <v>94</v>
      </c>
      <c r="C314" s="23">
        <v>75</v>
      </c>
      <c r="D314" s="23">
        <v>1000</v>
      </c>
      <c r="E314" s="23">
        <f t="shared" si="8"/>
        <v>75000</v>
      </c>
      <c r="F314">
        <f t="shared" si="9"/>
        <v>30000</v>
      </c>
    </row>
    <row r="315" spans="1:6" ht="22.5">
      <c r="A315" s="23" t="s">
        <v>90</v>
      </c>
      <c r="B315" s="23" t="s">
        <v>105</v>
      </c>
      <c r="C315" s="23">
        <v>41</v>
      </c>
      <c r="D315" s="23">
        <v>1202</v>
      </c>
      <c r="E315" s="23">
        <f t="shared" si="8"/>
        <v>49282</v>
      </c>
      <c r="F315">
        <f t="shared" si="9"/>
        <v>14784.599999999999</v>
      </c>
    </row>
    <row r="316" spans="1:6" ht="22.5">
      <c r="A316" s="23" t="s">
        <v>110</v>
      </c>
      <c r="B316" s="23" t="s">
        <v>94</v>
      </c>
      <c r="C316" s="23">
        <v>99</v>
      </c>
      <c r="D316" s="23">
        <v>1005</v>
      </c>
      <c r="E316" s="23">
        <f t="shared" si="8"/>
        <v>99495</v>
      </c>
      <c r="F316">
        <f t="shared" si="9"/>
        <v>39798</v>
      </c>
    </row>
    <row r="317" spans="1:6" ht="22.5">
      <c r="A317" s="23" t="s">
        <v>96</v>
      </c>
      <c r="B317" s="23" t="s">
        <v>97</v>
      </c>
      <c r="C317" s="23">
        <v>62</v>
      </c>
      <c r="D317" s="23">
        <v>1454</v>
      </c>
      <c r="E317" s="23">
        <f t="shared" si="8"/>
        <v>90148</v>
      </c>
      <c r="F317">
        <f t="shared" si="9"/>
        <v>36059.200000000004</v>
      </c>
    </row>
    <row r="318" spans="1:6" ht="22.5">
      <c r="A318" s="23" t="s">
        <v>90</v>
      </c>
      <c r="B318" s="23" t="s">
        <v>91</v>
      </c>
      <c r="C318" s="23">
        <v>63</v>
      </c>
      <c r="D318" s="23">
        <v>1016</v>
      </c>
      <c r="E318" s="23">
        <f t="shared" si="8"/>
        <v>64008</v>
      </c>
      <c r="F318">
        <f t="shared" si="9"/>
        <v>25603.200000000001</v>
      </c>
    </row>
    <row r="319" spans="1:6" ht="22.5">
      <c r="A319" s="23" t="s">
        <v>109</v>
      </c>
      <c r="B319" s="23" t="s">
        <v>92</v>
      </c>
      <c r="C319" s="23">
        <v>4</v>
      </c>
      <c r="D319" s="23">
        <v>1049</v>
      </c>
      <c r="E319" s="23">
        <f t="shared" si="8"/>
        <v>4196</v>
      </c>
      <c r="F319">
        <f t="shared" si="9"/>
        <v>839.2</v>
      </c>
    </row>
    <row r="320" spans="1:6" ht="22.5">
      <c r="A320" s="23" t="s">
        <v>90</v>
      </c>
      <c r="B320" s="23" t="s">
        <v>100</v>
      </c>
      <c r="C320" s="23">
        <v>4</v>
      </c>
      <c r="D320" s="23">
        <v>1202</v>
      </c>
      <c r="E320" s="23">
        <f t="shared" si="8"/>
        <v>4808</v>
      </c>
      <c r="F320">
        <f t="shared" si="9"/>
        <v>961.6</v>
      </c>
    </row>
    <row r="321" spans="1:6" ht="22.5">
      <c r="A321" s="23" t="s">
        <v>104</v>
      </c>
      <c r="B321" s="23" t="s">
        <v>100</v>
      </c>
      <c r="C321" s="23">
        <v>18</v>
      </c>
      <c r="D321" s="23">
        <v>1462</v>
      </c>
      <c r="E321" s="23">
        <f t="shared" si="8"/>
        <v>26316</v>
      </c>
      <c r="F321">
        <f t="shared" si="9"/>
        <v>5263.2000000000007</v>
      </c>
    </row>
    <row r="322" spans="1:6" ht="22.5">
      <c r="A322" s="23" t="s">
        <v>104</v>
      </c>
      <c r="B322" s="23" t="s">
        <v>105</v>
      </c>
      <c r="C322" s="23">
        <v>49</v>
      </c>
      <c r="D322" s="23">
        <v>1109</v>
      </c>
      <c r="E322" s="23">
        <f t="shared" si="8"/>
        <v>54341</v>
      </c>
      <c r="F322">
        <f t="shared" si="9"/>
        <v>21736.400000000001</v>
      </c>
    </row>
    <row r="323" spans="1:6" ht="22.5">
      <c r="A323" s="23" t="s">
        <v>104</v>
      </c>
      <c r="B323" s="23" t="s">
        <v>100</v>
      </c>
      <c r="C323" s="23">
        <v>46</v>
      </c>
      <c r="D323" s="23">
        <v>1443</v>
      </c>
      <c r="E323" s="23">
        <f t="shared" ref="E323:E386" si="10">C323*D323</f>
        <v>66378</v>
      </c>
      <c r="F323">
        <f t="shared" ref="F323:F386" si="11">IF(E323&lt;=30000,E323*$K$6,IF(E323&lt;=50000,$K$7*E323,$K$8*E323))</f>
        <v>26551.200000000001</v>
      </c>
    </row>
    <row r="324" spans="1:6" ht="22.5">
      <c r="A324" s="23" t="s">
        <v>99</v>
      </c>
      <c r="B324" s="23" t="s">
        <v>91</v>
      </c>
      <c r="C324" s="23">
        <v>24</v>
      </c>
      <c r="D324" s="23">
        <v>1019</v>
      </c>
      <c r="E324" s="23">
        <f t="shared" si="10"/>
        <v>24456</v>
      </c>
      <c r="F324">
        <f t="shared" si="11"/>
        <v>4891.2</v>
      </c>
    </row>
    <row r="325" spans="1:6" ht="22.5">
      <c r="A325" s="23" t="s">
        <v>109</v>
      </c>
      <c r="B325" s="23" t="s">
        <v>105</v>
      </c>
      <c r="C325" s="23">
        <v>35</v>
      </c>
      <c r="D325" s="23">
        <v>1144</v>
      </c>
      <c r="E325" s="23">
        <f t="shared" si="10"/>
        <v>40040</v>
      </c>
      <c r="F325">
        <f t="shared" si="11"/>
        <v>12012</v>
      </c>
    </row>
    <row r="326" spans="1:6" ht="22.5">
      <c r="A326" s="23" t="s">
        <v>96</v>
      </c>
      <c r="B326" s="23" t="s">
        <v>94</v>
      </c>
      <c r="C326" s="23">
        <v>24</v>
      </c>
      <c r="D326" s="23">
        <v>1142</v>
      </c>
      <c r="E326" s="23">
        <f t="shared" si="10"/>
        <v>27408</v>
      </c>
      <c r="F326">
        <f t="shared" si="11"/>
        <v>5481.6</v>
      </c>
    </row>
    <row r="327" spans="1:6" ht="22.5">
      <c r="A327" s="23" t="s">
        <v>109</v>
      </c>
      <c r="B327" s="23" t="s">
        <v>91</v>
      </c>
      <c r="C327" s="23">
        <v>32</v>
      </c>
      <c r="D327" s="23">
        <v>1343</v>
      </c>
      <c r="E327" s="23">
        <f t="shared" si="10"/>
        <v>42976</v>
      </c>
      <c r="F327">
        <f t="shared" si="11"/>
        <v>12892.8</v>
      </c>
    </row>
    <row r="328" spans="1:6" ht="22.5">
      <c r="A328" s="23" t="s">
        <v>104</v>
      </c>
      <c r="B328" s="23" t="s">
        <v>97</v>
      </c>
      <c r="C328" s="23">
        <v>39</v>
      </c>
      <c r="D328" s="23">
        <v>1110</v>
      </c>
      <c r="E328" s="23">
        <f t="shared" si="10"/>
        <v>43290</v>
      </c>
      <c r="F328">
        <f t="shared" si="11"/>
        <v>12987</v>
      </c>
    </row>
    <row r="329" spans="1:6" ht="22.5">
      <c r="A329" s="23" t="s">
        <v>109</v>
      </c>
      <c r="B329" s="23" t="s">
        <v>97</v>
      </c>
      <c r="C329" s="23">
        <v>9</v>
      </c>
      <c r="D329" s="23">
        <v>1212</v>
      </c>
      <c r="E329" s="23">
        <f t="shared" si="10"/>
        <v>10908</v>
      </c>
      <c r="F329">
        <f t="shared" si="11"/>
        <v>2181.6</v>
      </c>
    </row>
    <row r="330" spans="1:6" ht="22.5">
      <c r="A330" s="23" t="s">
        <v>96</v>
      </c>
      <c r="B330" s="23" t="s">
        <v>107</v>
      </c>
      <c r="C330" s="23">
        <v>14</v>
      </c>
      <c r="D330" s="23">
        <v>1267</v>
      </c>
      <c r="E330" s="23">
        <f t="shared" si="10"/>
        <v>17738</v>
      </c>
      <c r="F330">
        <f t="shared" si="11"/>
        <v>3547.6000000000004</v>
      </c>
    </row>
    <row r="331" spans="1:6" ht="22.5">
      <c r="A331" s="23" t="s">
        <v>90</v>
      </c>
      <c r="B331" s="23" t="s">
        <v>94</v>
      </c>
      <c r="C331" s="23">
        <v>49</v>
      </c>
      <c r="D331" s="23">
        <v>1012</v>
      </c>
      <c r="E331" s="23">
        <f t="shared" si="10"/>
        <v>49588</v>
      </c>
      <c r="F331">
        <f t="shared" si="11"/>
        <v>14876.4</v>
      </c>
    </row>
    <row r="332" spans="1:6" ht="22.5">
      <c r="A332" s="23" t="s">
        <v>104</v>
      </c>
      <c r="B332" s="23" t="s">
        <v>107</v>
      </c>
      <c r="C332" s="23">
        <v>9</v>
      </c>
      <c r="D332" s="23">
        <v>1427</v>
      </c>
      <c r="E332" s="23">
        <f t="shared" si="10"/>
        <v>12843</v>
      </c>
      <c r="F332">
        <f t="shared" si="11"/>
        <v>2568.6000000000004</v>
      </c>
    </row>
    <row r="333" spans="1:6" ht="22.5">
      <c r="A333" s="23" t="s">
        <v>90</v>
      </c>
      <c r="B333" s="23" t="s">
        <v>107</v>
      </c>
      <c r="C333" s="23">
        <v>72</v>
      </c>
      <c r="D333" s="23">
        <v>1312</v>
      </c>
      <c r="E333" s="23">
        <f t="shared" si="10"/>
        <v>94464</v>
      </c>
      <c r="F333">
        <f t="shared" si="11"/>
        <v>37785.599999999999</v>
      </c>
    </row>
    <row r="334" spans="1:6" ht="22.5">
      <c r="A334" s="23" t="s">
        <v>90</v>
      </c>
      <c r="B334" s="23" t="s">
        <v>91</v>
      </c>
      <c r="C334" s="23">
        <v>79</v>
      </c>
      <c r="D334" s="23">
        <v>1158</v>
      </c>
      <c r="E334" s="23">
        <f t="shared" si="10"/>
        <v>91482</v>
      </c>
      <c r="F334">
        <f t="shared" si="11"/>
        <v>36592.800000000003</v>
      </c>
    </row>
    <row r="335" spans="1:6" ht="22.5">
      <c r="A335" s="23" t="s">
        <v>110</v>
      </c>
      <c r="B335" s="23" t="s">
        <v>107</v>
      </c>
      <c r="C335" s="23">
        <v>22</v>
      </c>
      <c r="D335" s="23">
        <v>1497</v>
      </c>
      <c r="E335" s="23">
        <f t="shared" si="10"/>
        <v>32934</v>
      </c>
      <c r="F335">
        <f t="shared" si="11"/>
        <v>9880.1999999999989</v>
      </c>
    </row>
    <row r="336" spans="1:6" ht="22.5">
      <c r="A336" s="23" t="s">
        <v>90</v>
      </c>
      <c r="B336" s="23" t="s">
        <v>97</v>
      </c>
      <c r="C336" s="23">
        <v>56</v>
      </c>
      <c r="D336" s="23">
        <v>1073</v>
      </c>
      <c r="E336" s="23">
        <f t="shared" si="10"/>
        <v>60088</v>
      </c>
      <c r="F336">
        <f t="shared" si="11"/>
        <v>24035.200000000001</v>
      </c>
    </row>
    <row r="337" spans="1:6" ht="22.5">
      <c r="A337" s="23" t="s">
        <v>104</v>
      </c>
      <c r="B337" s="23" t="s">
        <v>94</v>
      </c>
      <c r="C337" s="23">
        <v>93</v>
      </c>
      <c r="D337" s="23">
        <v>1267</v>
      </c>
      <c r="E337" s="23">
        <f t="shared" si="10"/>
        <v>117831</v>
      </c>
      <c r="F337">
        <f t="shared" si="11"/>
        <v>47132.4</v>
      </c>
    </row>
    <row r="338" spans="1:6" ht="22.5">
      <c r="A338" s="23" t="s">
        <v>104</v>
      </c>
      <c r="B338" s="23" t="s">
        <v>92</v>
      </c>
      <c r="C338" s="23">
        <v>26</v>
      </c>
      <c r="D338" s="23">
        <v>1164</v>
      </c>
      <c r="E338" s="23">
        <f t="shared" si="10"/>
        <v>30264</v>
      </c>
      <c r="F338">
        <f t="shared" si="11"/>
        <v>9079.1999999999989</v>
      </c>
    </row>
    <row r="339" spans="1:6" ht="22.5">
      <c r="A339" s="23" t="s">
        <v>90</v>
      </c>
      <c r="B339" s="23" t="s">
        <v>91</v>
      </c>
      <c r="C339" s="23">
        <v>67</v>
      </c>
      <c r="D339" s="23">
        <v>1329</v>
      </c>
      <c r="E339" s="23">
        <f t="shared" si="10"/>
        <v>89043</v>
      </c>
      <c r="F339">
        <f t="shared" si="11"/>
        <v>35617.200000000004</v>
      </c>
    </row>
    <row r="340" spans="1:6" ht="22.5">
      <c r="A340" s="23" t="s">
        <v>104</v>
      </c>
      <c r="B340" s="23" t="s">
        <v>92</v>
      </c>
      <c r="C340" s="23">
        <v>98</v>
      </c>
      <c r="D340" s="23">
        <v>1010</v>
      </c>
      <c r="E340" s="23">
        <f t="shared" si="10"/>
        <v>98980</v>
      </c>
      <c r="F340">
        <f t="shared" si="11"/>
        <v>39592</v>
      </c>
    </row>
    <row r="341" spans="1:6" ht="22.5">
      <c r="A341" s="23" t="s">
        <v>104</v>
      </c>
      <c r="B341" s="23" t="s">
        <v>100</v>
      </c>
      <c r="C341" s="23">
        <v>59</v>
      </c>
      <c r="D341" s="23">
        <v>1474</v>
      </c>
      <c r="E341" s="23">
        <f t="shared" si="10"/>
        <v>86966</v>
      </c>
      <c r="F341">
        <f t="shared" si="11"/>
        <v>34786.400000000001</v>
      </c>
    </row>
    <row r="342" spans="1:6" ht="22.5">
      <c r="A342" s="23" t="s">
        <v>90</v>
      </c>
      <c r="B342" s="23" t="s">
        <v>91</v>
      </c>
      <c r="C342" s="23">
        <v>5</v>
      </c>
      <c r="D342" s="23">
        <v>1231</v>
      </c>
      <c r="E342" s="23">
        <f t="shared" si="10"/>
        <v>6155</v>
      </c>
      <c r="F342">
        <f t="shared" si="11"/>
        <v>1231</v>
      </c>
    </row>
    <row r="343" spans="1:6" ht="22.5">
      <c r="A343" s="23" t="s">
        <v>110</v>
      </c>
      <c r="B343" s="23" t="s">
        <v>94</v>
      </c>
      <c r="C343" s="23">
        <v>61</v>
      </c>
      <c r="D343" s="23">
        <v>1457</v>
      </c>
      <c r="E343" s="23">
        <f t="shared" si="10"/>
        <v>88877</v>
      </c>
      <c r="F343">
        <f t="shared" si="11"/>
        <v>35550.800000000003</v>
      </c>
    </row>
    <row r="344" spans="1:6" ht="22.5">
      <c r="A344" s="23" t="s">
        <v>109</v>
      </c>
      <c r="B344" s="23" t="s">
        <v>92</v>
      </c>
      <c r="C344" s="23">
        <v>84</v>
      </c>
      <c r="D344" s="23">
        <v>1247</v>
      </c>
      <c r="E344" s="23">
        <f t="shared" si="10"/>
        <v>104748</v>
      </c>
      <c r="F344">
        <f t="shared" si="11"/>
        <v>41899.200000000004</v>
      </c>
    </row>
    <row r="345" spans="1:6" ht="22.5">
      <c r="A345" s="23" t="s">
        <v>99</v>
      </c>
      <c r="B345" s="23" t="s">
        <v>91</v>
      </c>
      <c r="C345" s="23">
        <v>88</v>
      </c>
      <c r="D345" s="23">
        <v>1011</v>
      </c>
      <c r="E345" s="23">
        <f t="shared" si="10"/>
        <v>88968</v>
      </c>
      <c r="F345">
        <f t="shared" si="11"/>
        <v>35587.200000000004</v>
      </c>
    </row>
    <row r="346" spans="1:6" ht="22.5">
      <c r="A346" s="23" t="s">
        <v>90</v>
      </c>
      <c r="B346" s="23" t="s">
        <v>97</v>
      </c>
      <c r="C346" s="23">
        <v>67</v>
      </c>
      <c r="D346" s="23">
        <v>1350</v>
      </c>
      <c r="E346" s="23">
        <f t="shared" si="10"/>
        <v>90450</v>
      </c>
      <c r="F346">
        <f t="shared" si="11"/>
        <v>36180</v>
      </c>
    </row>
    <row r="347" spans="1:6" ht="22.5">
      <c r="A347" s="23" t="s">
        <v>96</v>
      </c>
      <c r="B347" s="23" t="s">
        <v>107</v>
      </c>
      <c r="C347" s="23">
        <v>55</v>
      </c>
      <c r="D347" s="23">
        <v>1305</v>
      </c>
      <c r="E347" s="23">
        <f t="shared" si="10"/>
        <v>71775</v>
      </c>
      <c r="F347">
        <f t="shared" si="11"/>
        <v>28710</v>
      </c>
    </row>
    <row r="348" spans="1:6" ht="22.5">
      <c r="A348" s="23" t="s">
        <v>110</v>
      </c>
      <c r="B348" s="23" t="s">
        <v>105</v>
      </c>
      <c r="C348" s="23">
        <v>39</v>
      </c>
      <c r="D348" s="23">
        <v>1387</v>
      </c>
      <c r="E348" s="23">
        <f t="shared" si="10"/>
        <v>54093</v>
      </c>
      <c r="F348">
        <f t="shared" si="11"/>
        <v>21637.200000000001</v>
      </c>
    </row>
    <row r="349" spans="1:6" ht="22.5">
      <c r="A349" s="23" t="s">
        <v>99</v>
      </c>
      <c r="B349" s="23" t="s">
        <v>105</v>
      </c>
      <c r="C349" s="23">
        <v>97</v>
      </c>
      <c r="D349" s="23">
        <v>1009</v>
      </c>
      <c r="E349" s="23">
        <f t="shared" si="10"/>
        <v>97873</v>
      </c>
      <c r="F349">
        <f t="shared" si="11"/>
        <v>39149.200000000004</v>
      </c>
    </row>
    <row r="350" spans="1:6" ht="22.5">
      <c r="A350" s="23" t="s">
        <v>104</v>
      </c>
      <c r="B350" s="23" t="s">
        <v>94</v>
      </c>
      <c r="C350" s="23">
        <v>16</v>
      </c>
      <c r="D350" s="23">
        <v>1127</v>
      </c>
      <c r="E350" s="23">
        <f t="shared" si="10"/>
        <v>18032</v>
      </c>
      <c r="F350">
        <f t="shared" si="11"/>
        <v>3606.4</v>
      </c>
    </row>
    <row r="351" spans="1:6" ht="22.5">
      <c r="A351" s="23" t="s">
        <v>109</v>
      </c>
      <c r="B351" s="23" t="s">
        <v>105</v>
      </c>
      <c r="C351" s="23">
        <v>52</v>
      </c>
      <c r="D351" s="23">
        <v>1491</v>
      </c>
      <c r="E351" s="23">
        <f t="shared" si="10"/>
        <v>77532</v>
      </c>
      <c r="F351">
        <f t="shared" si="11"/>
        <v>31012.800000000003</v>
      </c>
    </row>
    <row r="352" spans="1:6" ht="22.5">
      <c r="A352" s="23" t="s">
        <v>90</v>
      </c>
      <c r="B352" s="23" t="s">
        <v>92</v>
      </c>
      <c r="C352" s="23">
        <v>60</v>
      </c>
      <c r="D352" s="23">
        <v>1127</v>
      </c>
      <c r="E352" s="23">
        <f t="shared" si="10"/>
        <v>67620</v>
      </c>
      <c r="F352">
        <f t="shared" si="11"/>
        <v>27048</v>
      </c>
    </row>
    <row r="353" spans="1:6" ht="22.5">
      <c r="A353" s="23" t="s">
        <v>99</v>
      </c>
      <c r="B353" s="23" t="s">
        <v>105</v>
      </c>
      <c r="C353" s="23">
        <v>9</v>
      </c>
      <c r="D353" s="23">
        <v>1457</v>
      </c>
      <c r="E353" s="23">
        <f t="shared" si="10"/>
        <v>13113</v>
      </c>
      <c r="F353">
        <f t="shared" si="11"/>
        <v>2622.6000000000004</v>
      </c>
    </row>
    <row r="354" spans="1:6" ht="22.5">
      <c r="A354" s="23" t="s">
        <v>90</v>
      </c>
      <c r="B354" s="23" t="s">
        <v>97</v>
      </c>
      <c r="C354" s="23">
        <v>100</v>
      </c>
      <c r="D354" s="23">
        <v>1092</v>
      </c>
      <c r="E354" s="23">
        <f t="shared" si="10"/>
        <v>109200</v>
      </c>
      <c r="F354">
        <f t="shared" si="11"/>
        <v>43680</v>
      </c>
    </row>
    <row r="355" spans="1:6" ht="22.5">
      <c r="A355" s="23" t="s">
        <v>110</v>
      </c>
      <c r="B355" s="23" t="s">
        <v>107</v>
      </c>
      <c r="C355" s="23">
        <v>18</v>
      </c>
      <c r="D355" s="23">
        <v>1343</v>
      </c>
      <c r="E355" s="23">
        <f t="shared" si="10"/>
        <v>24174</v>
      </c>
      <c r="F355">
        <f t="shared" si="11"/>
        <v>4834.8</v>
      </c>
    </row>
    <row r="356" spans="1:6" ht="22.5">
      <c r="A356" s="23" t="s">
        <v>110</v>
      </c>
      <c r="B356" s="23" t="s">
        <v>100</v>
      </c>
      <c r="C356" s="23">
        <v>16</v>
      </c>
      <c r="D356" s="23">
        <v>1146</v>
      </c>
      <c r="E356" s="23">
        <f t="shared" si="10"/>
        <v>18336</v>
      </c>
      <c r="F356">
        <f t="shared" si="11"/>
        <v>3667.2000000000003</v>
      </c>
    </row>
    <row r="357" spans="1:6" ht="22.5">
      <c r="A357" s="23" t="s">
        <v>109</v>
      </c>
      <c r="B357" s="23" t="s">
        <v>100</v>
      </c>
      <c r="C357" s="23">
        <v>69</v>
      </c>
      <c r="D357" s="23">
        <v>1473</v>
      </c>
      <c r="E357" s="23">
        <f t="shared" si="10"/>
        <v>101637</v>
      </c>
      <c r="F357">
        <f t="shared" si="11"/>
        <v>40654.800000000003</v>
      </c>
    </row>
    <row r="358" spans="1:6" ht="22.5">
      <c r="A358" s="23" t="s">
        <v>104</v>
      </c>
      <c r="B358" s="23" t="s">
        <v>107</v>
      </c>
      <c r="C358" s="23">
        <v>36</v>
      </c>
      <c r="D358" s="23">
        <v>1270</v>
      </c>
      <c r="E358" s="23">
        <f t="shared" si="10"/>
        <v>45720</v>
      </c>
      <c r="F358">
        <f t="shared" si="11"/>
        <v>13716</v>
      </c>
    </row>
    <row r="359" spans="1:6" ht="22.5">
      <c r="A359" s="23" t="s">
        <v>99</v>
      </c>
      <c r="B359" s="23" t="s">
        <v>97</v>
      </c>
      <c r="C359" s="23">
        <v>59</v>
      </c>
      <c r="D359" s="23">
        <v>1221</v>
      </c>
      <c r="E359" s="23">
        <f t="shared" si="10"/>
        <v>72039</v>
      </c>
      <c r="F359">
        <f t="shared" si="11"/>
        <v>28815.600000000002</v>
      </c>
    </row>
    <row r="360" spans="1:6" ht="22.5">
      <c r="A360" s="23" t="s">
        <v>104</v>
      </c>
      <c r="B360" s="23" t="s">
        <v>91</v>
      </c>
      <c r="C360" s="23">
        <v>93</v>
      </c>
      <c r="D360" s="23">
        <v>1153</v>
      </c>
      <c r="E360" s="23">
        <f t="shared" si="10"/>
        <v>107229</v>
      </c>
      <c r="F360">
        <f t="shared" si="11"/>
        <v>42891.600000000006</v>
      </c>
    </row>
    <row r="361" spans="1:6" ht="22.5">
      <c r="A361" s="23" t="s">
        <v>109</v>
      </c>
      <c r="B361" s="23" t="s">
        <v>100</v>
      </c>
      <c r="C361" s="23">
        <v>61</v>
      </c>
      <c r="D361" s="23">
        <v>1139</v>
      </c>
      <c r="E361" s="23">
        <f t="shared" si="10"/>
        <v>69479</v>
      </c>
      <c r="F361">
        <f t="shared" si="11"/>
        <v>27791.600000000002</v>
      </c>
    </row>
    <row r="362" spans="1:6" ht="22.5">
      <c r="A362" s="23" t="s">
        <v>110</v>
      </c>
      <c r="B362" s="23" t="s">
        <v>91</v>
      </c>
      <c r="C362" s="23">
        <v>82</v>
      </c>
      <c r="D362" s="23">
        <v>1082</v>
      </c>
      <c r="E362" s="23">
        <f t="shared" si="10"/>
        <v>88724</v>
      </c>
      <c r="F362">
        <f t="shared" si="11"/>
        <v>35489.599999999999</v>
      </c>
    </row>
    <row r="363" spans="1:6" ht="22.5">
      <c r="A363" s="23" t="s">
        <v>99</v>
      </c>
      <c r="B363" s="23" t="s">
        <v>92</v>
      </c>
      <c r="C363" s="23">
        <v>53</v>
      </c>
      <c r="D363" s="23">
        <v>1275</v>
      </c>
      <c r="E363" s="23">
        <f t="shared" si="10"/>
        <v>67575</v>
      </c>
      <c r="F363">
        <f t="shared" si="11"/>
        <v>27030</v>
      </c>
    </row>
    <row r="364" spans="1:6" ht="22.5">
      <c r="A364" s="23" t="s">
        <v>110</v>
      </c>
      <c r="B364" s="23" t="s">
        <v>107</v>
      </c>
      <c r="C364" s="23">
        <v>30</v>
      </c>
      <c r="D364" s="23">
        <v>1089</v>
      </c>
      <c r="E364" s="23">
        <f t="shared" si="10"/>
        <v>32670</v>
      </c>
      <c r="F364">
        <f t="shared" si="11"/>
        <v>9801</v>
      </c>
    </row>
    <row r="365" spans="1:6" ht="22.5">
      <c r="A365" s="23" t="s">
        <v>96</v>
      </c>
      <c r="B365" s="23" t="s">
        <v>105</v>
      </c>
      <c r="C365" s="23">
        <v>10</v>
      </c>
      <c r="D365" s="23">
        <v>1076</v>
      </c>
      <c r="E365" s="23">
        <f t="shared" si="10"/>
        <v>10760</v>
      </c>
      <c r="F365">
        <f t="shared" si="11"/>
        <v>2152</v>
      </c>
    </row>
    <row r="366" spans="1:6" ht="22.5">
      <c r="A366" s="23" t="s">
        <v>96</v>
      </c>
      <c r="B366" s="23" t="s">
        <v>100</v>
      </c>
      <c r="C366" s="23">
        <v>95</v>
      </c>
      <c r="D366" s="23">
        <v>1184</v>
      </c>
      <c r="E366" s="23">
        <f t="shared" si="10"/>
        <v>112480</v>
      </c>
      <c r="F366">
        <f t="shared" si="11"/>
        <v>44992</v>
      </c>
    </row>
    <row r="367" spans="1:6" ht="22.5">
      <c r="A367" s="23" t="s">
        <v>90</v>
      </c>
      <c r="B367" s="23" t="s">
        <v>105</v>
      </c>
      <c r="C367" s="23">
        <v>27</v>
      </c>
      <c r="D367" s="23">
        <v>1156</v>
      </c>
      <c r="E367" s="23">
        <f t="shared" si="10"/>
        <v>31212</v>
      </c>
      <c r="F367">
        <f t="shared" si="11"/>
        <v>9363.6</v>
      </c>
    </row>
    <row r="368" spans="1:6" ht="22.5">
      <c r="A368" s="23" t="s">
        <v>99</v>
      </c>
      <c r="B368" s="23" t="s">
        <v>105</v>
      </c>
      <c r="C368" s="23">
        <v>73</v>
      </c>
      <c r="D368" s="23">
        <v>1266</v>
      </c>
      <c r="E368" s="23">
        <f t="shared" si="10"/>
        <v>92418</v>
      </c>
      <c r="F368">
        <f t="shared" si="11"/>
        <v>36967.200000000004</v>
      </c>
    </row>
    <row r="369" spans="1:6" ht="22.5">
      <c r="A369" s="23" t="s">
        <v>109</v>
      </c>
      <c r="B369" s="23" t="s">
        <v>92</v>
      </c>
      <c r="C369" s="23">
        <v>81</v>
      </c>
      <c r="D369" s="23">
        <v>1310</v>
      </c>
      <c r="E369" s="23">
        <f t="shared" si="10"/>
        <v>106110</v>
      </c>
      <c r="F369">
        <f t="shared" si="11"/>
        <v>42444</v>
      </c>
    </row>
    <row r="370" spans="1:6" ht="22.5">
      <c r="A370" s="23" t="s">
        <v>109</v>
      </c>
      <c r="B370" s="23" t="s">
        <v>100</v>
      </c>
      <c r="C370" s="23">
        <v>65</v>
      </c>
      <c r="D370" s="23">
        <v>1496</v>
      </c>
      <c r="E370" s="23">
        <f t="shared" si="10"/>
        <v>97240</v>
      </c>
      <c r="F370">
        <f t="shared" si="11"/>
        <v>38896</v>
      </c>
    </row>
    <row r="371" spans="1:6" ht="22.5">
      <c r="A371" s="23" t="s">
        <v>104</v>
      </c>
      <c r="B371" s="23" t="s">
        <v>107</v>
      </c>
      <c r="C371" s="23">
        <v>15</v>
      </c>
      <c r="D371" s="23">
        <v>1456</v>
      </c>
      <c r="E371" s="23">
        <f t="shared" si="10"/>
        <v>21840</v>
      </c>
      <c r="F371">
        <f t="shared" si="11"/>
        <v>4368</v>
      </c>
    </row>
    <row r="372" spans="1:6" ht="22.5">
      <c r="A372" s="23" t="s">
        <v>96</v>
      </c>
      <c r="B372" s="23" t="s">
        <v>105</v>
      </c>
      <c r="C372" s="23">
        <v>41</v>
      </c>
      <c r="D372" s="23">
        <v>1309</v>
      </c>
      <c r="E372" s="23">
        <f t="shared" si="10"/>
        <v>53669</v>
      </c>
      <c r="F372">
        <f t="shared" si="11"/>
        <v>21467.600000000002</v>
      </c>
    </row>
    <row r="373" spans="1:6" ht="22.5">
      <c r="A373" s="23" t="s">
        <v>90</v>
      </c>
      <c r="B373" s="23" t="s">
        <v>105</v>
      </c>
      <c r="C373" s="23">
        <v>15</v>
      </c>
      <c r="D373" s="23">
        <v>1287</v>
      </c>
      <c r="E373" s="23">
        <f t="shared" si="10"/>
        <v>19305</v>
      </c>
      <c r="F373">
        <f t="shared" si="11"/>
        <v>3861</v>
      </c>
    </row>
    <row r="374" spans="1:6" ht="22.5">
      <c r="A374" s="23" t="s">
        <v>110</v>
      </c>
      <c r="B374" s="23" t="s">
        <v>91</v>
      </c>
      <c r="C374" s="23">
        <v>10</v>
      </c>
      <c r="D374" s="23">
        <v>1208</v>
      </c>
      <c r="E374" s="23">
        <f t="shared" si="10"/>
        <v>12080</v>
      </c>
      <c r="F374">
        <f t="shared" si="11"/>
        <v>2416</v>
      </c>
    </row>
    <row r="375" spans="1:6" ht="22.5">
      <c r="A375" s="23" t="s">
        <v>110</v>
      </c>
      <c r="B375" s="23" t="s">
        <v>100</v>
      </c>
      <c r="C375" s="23">
        <v>3</v>
      </c>
      <c r="D375" s="23">
        <v>1300</v>
      </c>
      <c r="E375" s="23">
        <f t="shared" si="10"/>
        <v>3900</v>
      </c>
      <c r="F375">
        <f t="shared" si="11"/>
        <v>780</v>
      </c>
    </row>
    <row r="376" spans="1:6" ht="22.5">
      <c r="A376" s="23" t="s">
        <v>104</v>
      </c>
      <c r="B376" s="23" t="s">
        <v>105</v>
      </c>
      <c r="C376" s="23">
        <v>27</v>
      </c>
      <c r="D376" s="23">
        <v>1129</v>
      </c>
      <c r="E376" s="23">
        <f t="shared" si="10"/>
        <v>30483</v>
      </c>
      <c r="F376">
        <f t="shared" si="11"/>
        <v>9144.9</v>
      </c>
    </row>
    <row r="377" spans="1:6" ht="22.5">
      <c r="A377" s="23" t="s">
        <v>104</v>
      </c>
      <c r="B377" s="23" t="s">
        <v>100</v>
      </c>
      <c r="C377" s="23">
        <v>61</v>
      </c>
      <c r="D377" s="23">
        <v>1251</v>
      </c>
      <c r="E377" s="23">
        <f t="shared" si="10"/>
        <v>76311</v>
      </c>
      <c r="F377">
        <f t="shared" si="11"/>
        <v>30524.400000000001</v>
      </c>
    </row>
    <row r="378" spans="1:6" ht="22.5">
      <c r="A378" s="23" t="s">
        <v>109</v>
      </c>
      <c r="B378" s="23" t="s">
        <v>107</v>
      </c>
      <c r="C378" s="23">
        <v>90</v>
      </c>
      <c r="D378" s="23">
        <v>1254</v>
      </c>
      <c r="E378" s="23">
        <f t="shared" si="10"/>
        <v>112860</v>
      </c>
      <c r="F378">
        <f t="shared" si="11"/>
        <v>45144</v>
      </c>
    </row>
    <row r="379" spans="1:6" ht="22.5">
      <c r="A379" s="23" t="s">
        <v>104</v>
      </c>
      <c r="B379" s="23" t="s">
        <v>92</v>
      </c>
      <c r="C379" s="23">
        <v>56</v>
      </c>
      <c r="D379" s="23">
        <v>1427</v>
      </c>
      <c r="E379" s="23">
        <f t="shared" si="10"/>
        <v>79912</v>
      </c>
      <c r="F379">
        <f t="shared" si="11"/>
        <v>31964.800000000003</v>
      </c>
    </row>
    <row r="380" spans="1:6" ht="22.5">
      <c r="A380" s="23" t="s">
        <v>96</v>
      </c>
      <c r="B380" s="23" t="s">
        <v>92</v>
      </c>
      <c r="C380" s="23">
        <v>100</v>
      </c>
      <c r="D380" s="23">
        <v>1385</v>
      </c>
      <c r="E380" s="23">
        <f t="shared" si="10"/>
        <v>138500</v>
      </c>
      <c r="F380">
        <f t="shared" si="11"/>
        <v>55400</v>
      </c>
    </row>
    <row r="381" spans="1:6" ht="22.5">
      <c r="A381" s="23" t="s">
        <v>104</v>
      </c>
      <c r="B381" s="23" t="s">
        <v>107</v>
      </c>
      <c r="C381" s="23">
        <v>23</v>
      </c>
      <c r="D381" s="23">
        <v>1235</v>
      </c>
      <c r="E381" s="23">
        <f t="shared" si="10"/>
        <v>28405</v>
      </c>
      <c r="F381">
        <f t="shared" si="11"/>
        <v>5681</v>
      </c>
    </row>
    <row r="382" spans="1:6" ht="22.5">
      <c r="A382" s="23" t="s">
        <v>109</v>
      </c>
      <c r="B382" s="23" t="s">
        <v>92</v>
      </c>
      <c r="C382" s="23">
        <v>15</v>
      </c>
      <c r="D382" s="23">
        <v>1100</v>
      </c>
      <c r="E382" s="23">
        <f t="shared" si="10"/>
        <v>16500</v>
      </c>
      <c r="F382">
        <f t="shared" si="11"/>
        <v>3300</v>
      </c>
    </row>
    <row r="383" spans="1:6" ht="22.5">
      <c r="A383" s="23" t="s">
        <v>109</v>
      </c>
      <c r="B383" s="23" t="s">
        <v>94</v>
      </c>
      <c r="C383" s="23">
        <v>4</v>
      </c>
      <c r="D383" s="23">
        <v>1101</v>
      </c>
      <c r="E383" s="23">
        <f t="shared" si="10"/>
        <v>4404</v>
      </c>
      <c r="F383">
        <f t="shared" si="11"/>
        <v>880.80000000000007</v>
      </c>
    </row>
    <row r="384" spans="1:6" ht="22.5">
      <c r="A384" s="23" t="s">
        <v>110</v>
      </c>
      <c r="B384" s="23" t="s">
        <v>94</v>
      </c>
      <c r="C384" s="23">
        <v>55</v>
      </c>
      <c r="D384" s="23">
        <v>1055</v>
      </c>
      <c r="E384" s="23">
        <f t="shared" si="10"/>
        <v>58025</v>
      </c>
      <c r="F384">
        <f t="shared" si="11"/>
        <v>23210</v>
      </c>
    </row>
    <row r="385" spans="1:6" ht="22.5">
      <c r="A385" s="23" t="s">
        <v>90</v>
      </c>
      <c r="B385" s="23" t="s">
        <v>105</v>
      </c>
      <c r="C385" s="23">
        <v>23</v>
      </c>
      <c r="D385" s="23">
        <v>1427</v>
      </c>
      <c r="E385" s="23">
        <f t="shared" si="10"/>
        <v>32821</v>
      </c>
      <c r="F385">
        <f t="shared" si="11"/>
        <v>9846.2999999999993</v>
      </c>
    </row>
    <row r="386" spans="1:6" ht="22.5">
      <c r="A386" s="23" t="s">
        <v>104</v>
      </c>
      <c r="B386" s="23" t="s">
        <v>100</v>
      </c>
      <c r="C386" s="23">
        <v>96</v>
      </c>
      <c r="D386" s="23">
        <v>1397</v>
      </c>
      <c r="E386" s="23">
        <f t="shared" si="10"/>
        <v>134112</v>
      </c>
      <c r="F386">
        <f t="shared" si="11"/>
        <v>53644.800000000003</v>
      </c>
    </row>
    <row r="387" spans="1:6" ht="22.5">
      <c r="A387" s="23" t="s">
        <v>109</v>
      </c>
      <c r="B387" s="23" t="s">
        <v>100</v>
      </c>
      <c r="C387" s="23">
        <v>85</v>
      </c>
      <c r="D387" s="23">
        <v>1105</v>
      </c>
      <c r="E387" s="23">
        <f t="shared" ref="E387:E450" si="12">C387*D387</f>
        <v>93925</v>
      </c>
      <c r="F387">
        <f t="shared" ref="F387:F450" si="13">IF(E387&lt;=30000,E387*$K$6,IF(E387&lt;=50000,$K$7*E387,$K$8*E387))</f>
        <v>37570</v>
      </c>
    </row>
    <row r="388" spans="1:6" ht="22.5">
      <c r="A388" s="23" t="s">
        <v>104</v>
      </c>
      <c r="B388" s="23" t="s">
        <v>105</v>
      </c>
      <c r="C388" s="23">
        <v>10</v>
      </c>
      <c r="D388" s="23">
        <v>1224</v>
      </c>
      <c r="E388" s="23">
        <f t="shared" si="12"/>
        <v>12240</v>
      </c>
      <c r="F388">
        <f t="shared" si="13"/>
        <v>2448</v>
      </c>
    </row>
    <row r="389" spans="1:6" ht="22.5">
      <c r="A389" s="23" t="s">
        <v>96</v>
      </c>
      <c r="B389" s="23" t="s">
        <v>94</v>
      </c>
      <c r="C389" s="23">
        <v>93</v>
      </c>
      <c r="D389" s="23">
        <v>1373</v>
      </c>
      <c r="E389" s="23">
        <f t="shared" si="12"/>
        <v>127689</v>
      </c>
      <c r="F389">
        <f t="shared" si="13"/>
        <v>51075.600000000006</v>
      </c>
    </row>
    <row r="390" spans="1:6" ht="22.5">
      <c r="A390" s="23" t="s">
        <v>109</v>
      </c>
      <c r="B390" s="23" t="s">
        <v>94</v>
      </c>
      <c r="C390" s="23">
        <v>12</v>
      </c>
      <c r="D390" s="23">
        <v>1329</v>
      </c>
      <c r="E390" s="23">
        <f t="shared" si="12"/>
        <v>15948</v>
      </c>
      <c r="F390">
        <f t="shared" si="13"/>
        <v>3189.6000000000004</v>
      </c>
    </row>
    <row r="391" spans="1:6" ht="22.5">
      <c r="A391" s="23" t="s">
        <v>110</v>
      </c>
      <c r="B391" s="23" t="s">
        <v>97</v>
      </c>
      <c r="C391" s="23">
        <v>5</v>
      </c>
      <c r="D391" s="23">
        <v>1325</v>
      </c>
      <c r="E391" s="23">
        <f t="shared" si="12"/>
        <v>6625</v>
      </c>
      <c r="F391">
        <f t="shared" si="13"/>
        <v>1325</v>
      </c>
    </row>
    <row r="392" spans="1:6" ht="22.5">
      <c r="A392" s="23" t="s">
        <v>109</v>
      </c>
      <c r="B392" s="23" t="s">
        <v>107</v>
      </c>
      <c r="C392" s="23">
        <v>56</v>
      </c>
      <c r="D392" s="23">
        <v>1476</v>
      </c>
      <c r="E392" s="23">
        <f t="shared" si="12"/>
        <v>82656</v>
      </c>
      <c r="F392">
        <f t="shared" si="13"/>
        <v>33062.400000000001</v>
      </c>
    </row>
    <row r="393" spans="1:6" ht="22.5">
      <c r="A393" s="23" t="s">
        <v>104</v>
      </c>
      <c r="B393" s="23" t="s">
        <v>92</v>
      </c>
      <c r="C393" s="23">
        <v>94</v>
      </c>
      <c r="D393" s="23">
        <v>1440</v>
      </c>
      <c r="E393" s="23">
        <f t="shared" si="12"/>
        <v>135360</v>
      </c>
      <c r="F393">
        <f t="shared" si="13"/>
        <v>54144</v>
      </c>
    </row>
    <row r="394" spans="1:6" ht="22.5">
      <c r="A394" s="23" t="s">
        <v>110</v>
      </c>
      <c r="B394" s="23" t="s">
        <v>105</v>
      </c>
      <c r="C394" s="23">
        <v>91</v>
      </c>
      <c r="D394" s="23">
        <v>1190</v>
      </c>
      <c r="E394" s="23">
        <f t="shared" si="12"/>
        <v>108290</v>
      </c>
      <c r="F394">
        <f t="shared" si="13"/>
        <v>43316</v>
      </c>
    </row>
    <row r="395" spans="1:6" ht="22.5">
      <c r="A395" s="23" t="s">
        <v>90</v>
      </c>
      <c r="B395" s="23" t="s">
        <v>97</v>
      </c>
      <c r="C395" s="23">
        <v>54</v>
      </c>
      <c r="D395" s="23">
        <v>1224</v>
      </c>
      <c r="E395" s="23">
        <f t="shared" si="12"/>
        <v>66096</v>
      </c>
      <c r="F395">
        <f t="shared" si="13"/>
        <v>26438.400000000001</v>
      </c>
    </row>
    <row r="396" spans="1:6" ht="22.5">
      <c r="A396" s="23" t="s">
        <v>104</v>
      </c>
      <c r="B396" s="23" t="s">
        <v>97</v>
      </c>
      <c r="C396" s="23">
        <v>43</v>
      </c>
      <c r="D396" s="23">
        <v>1223</v>
      </c>
      <c r="E396" s="23">
        <f t="shared" si="12"/>
        <v>52589</v>
      </c>
      <c r="F396">
        <f t="shared" si="13"/>
        <v>21035.600000000002</v>
      </c>
    </row>
    <row r="397" spans="1:6" ht="22.5">
      <c r="A397" s="23" t="s">
        <v>90</v>
      </c>
      <c r="B397" s="23" t="s">
        <v>105</v>
      </c>
      <c r="C397" s="23">
        <v>19</v>
      </c>
      <c r="D397" s="23">
        <v>1261</v>
      </c>
      <c r="E397" s="23">
        <f t="shared" si="12"/>
        <v>23959</v>
      </c>
      <c r="F397">
        <f t="shared" si="13"/>
        <v>4791.8</v>
      </c>
    </row>
    <row r="398" spans="1:6" ht="22.5">
      <c r="A398" s="23" t="s">
        <v>90</v>
      </c>
      <c r="B398" s="23" t="s">
        <v>100</v>
      </c>
      <c r="C398" s="23">
        <v>71</v>
      </c>
      <c r="D398" s="23">
        <v>1313</v>
      </c>
      <c r="E398" s="23">
        <f t="shared" si="12"/>
        <v>93223</v>
      </c>
      <c r="F398">
        <f t="shared" si="13"/>
        <v>37289.200000000004</v>
      </c>
    </row>
    <row r="399" spans="1:6" ht="22.5">
      <c r="A399" s="23" t="s">
        <v>110</v>
      </c>
      <c r="B399" s="23" t="s">
        <v>107</v>
      </c>
      <c r="C399" s="23">
        <v>64</v>
      </c>
      <c r="D399" s="23">
        <v>1076</v>
      </c>
      <c r="E399" s="23">
        <f t="shared" si="12"/>
        <v>68864</v>
      </c>
      <c r="F399">
        <f t="shared" si="13"/>
        <v>27545.600000000002</v>
      </c>
    </row>
    <row r="400" spans="1:6" ht="22.5">
      <c r="A400" s="23" t="s">
        <v>90</v>
      </c>
      <c r="B400" s="23" t="s">
        <v>100</v>
      </c>
      <c r="C400" s="23">
        <v>38</v>
      </c>
      <c r="D400" s="23">
        <v>1097</v>
      </c>
      <c r="E400" s="23">
        <f t="shared" si="12"/>
        <v>41686</v>
      </c>
      <c r="F400">
        <f t="shared" si="13"/>
        <v>12505.8</v>
      </c>
    </row>
    <row r="401" spans="1:6" ht="22.5">
      <c r="A401" s="23" t="s">
        <v>110</v>
      </c>
      <c r="B401" s="23" t="s">
        <v>107</v>
      </c>
      <c r="C401" s="23">
        <v>50</v>
      </c>
      <c r="D401" s="23">
        <v>1146</v>
      </c>
      <c r="E401" s="23">
        <f t="shared" si="12"/>
        <v>57300</v>
      </c>
      <c r="F401">
        <f t="shared" si="13"/>
        <v>22920</v>
      </c>
    </row>
    <row r="402" spans="1:6" ht="22.5">
      <c r="A402" s="23" t="s">
        <v>96</v>
      </c>
      <c r="B402" s="23" t="s">
        <v>92</v>
      </c>
      <c r="C402" s="23">
        <v>98</v>
      </c>
      <c r="D402" s="23">
        <v>1064</v>
      </c>
      <c r="E402" s="23">
        <f t="shared" si="12"/>
        <v>104272</v>
      </c>
      <c r="F402">
        <f t="shared" si="13"/>
        <v>41708.800000000003</v>
      </c>
    </row>
    <row r="403" spans="1:6" ht="22.5">
      <c r="A403" s="23" t="s">
        <v>99</v>
      </c>
      <c r="B403" s="23" t="s">
        <v>92</v>
      </c>
      <c r="C403" s="23">
        <v>72</v>
      </c>
      <c r="D403" s="23">
        <v>1364</v>
      </c>
      <c r="E403" s="23">
        <f t="shared" si="12"/>
        <v>98208</v>
      </c>
      <c r="F403">
        <f t="shared" si="13"/>
        <v>39283.200000000004</v>
      </c>
    </row>
    <row r="404" spans="1:6" ht="22.5">
      <c r="A404" s="23" t="s">
        <v>104</v>
      </c>
      <c r="B404" s="23" t="s">
        <v>105</v>
      </c>
      <c r="C404" s="23">
        <v>62</v>
      </c>
      <c r="D404" s="23">
        <v>1056</v>
      </c>
      <c r="E404" s="23">
        <f t="shared" si="12"/>
        <v>65472</v>
      </c>
      <c r="F404">
        <f t="shared" si="13"/>
        <v>26188.800000000003</v>
      </c>
    </row>
    <row r="405" spans="1:6" ht="22.5">
      <c r="A405" s="23" t="s">
        <v>110</v>
      </c>
      <c r="B405" s="23" t="s">
        <v>94</v>
      </c>
      <c r="C405" s="23">
        <v>43</v>
      </c>
      <c r="D405" s="23">
        <v>1467</v>
      </c>
      <c r="E405" s="23">
        <f t="shared" si="12"/>
        <v>63081</v>
      </c>
      <c r="F405">
        <f t="shared" si="13"/>
        <v>25232.400000000001</v>
      </c>
    </row>
    <row r="406" spans="1:6" ht="22.5">
      <c r="A406" s="23" t="s">
        <v>96</v>
      </c>
      <c r="B406" s="23" t="s">
        <v>92</v>
      </c>
      <c r="C406" s="23">
        <v>25</v>
      </c>
      <c r="D406" s="23">
        <v>1383</v>
      </c>
      <c r="E406" s="23">
        <f t="shared" si="12"/>
        <v>34575</v>
      </c>
      <c r="F406">
        <f t="shared" si="13"/>
        <v>10372.5</v>
      </c>
    </row>
    <row r="407" spans="1:6" ht="22.5">
      <c r="A407" s="23" t="s">
        <v>96</v>
      </c>
      <c r="B407" s="23" t="s">
        <v>107</v>
      </c>
      <c r="C407" s="23">
        <v>9</v>
      </c>
      <c r="D407" s="23">
        <v>1444</v>
      </c>
      <c r="E407" s="23">
        <f t="shared" si="12"/>
        <v>12996</v>
      </c>
      <c r="F407">
        <f t="shared" si="13"/>
        <v>2599.2000000000003</v>
      </c>
    </row>
    <row r="408" spans="1:6" ht="22.5">
      <c r="A408" s="23" t="s">
        <v>109</v>
      </c>
      <c r="B408" s="23" t="s">
        <v>92</v>
      </c>
      <c r="C408" s="23">
        <v>89</v>
      </c>
      <c r="D408" s="23">
        <v>1251</v>
      </c>
      <c r="E408" s="23">
        <f t="shared" si="12"/>
        <v>111339</v>
      </c>
      <c r="F408">
        <f t="shared" si="13"/>
        <v>44535.600000000006</v>
      </c>
    </row>
    <row r="409" spans="1:6" ht="22.5">
      <c r="A409" s="23" t="s">
        <v>99</v>
      </c>
      <c r="B409" s="23" t="s">
        <v>91</v>
      </c>
      <c r="C409" s="23">
        <v>78</v>
      </c>
      <c r="D409" s="23">
        <v>1491</v>
      </c>
      <c r="E409" s="23">
        <f t="shared" si="12"/>
        <v>116298</v>
      </c>
      <c r="F409">
        <f t="shared" si="13"/>
        <v>46519.200000000004</v>
      </c>
    </row>
    <row r="410" spans="1:6" ht="22.5">
      <c r="A410" s="23" t="s">
        <v>96</v>
      </c>
      <c r="B410" s="23" t="s">
        <v>94</v>
      </c>
      <c r="C410" s="23">
        <v>82</v>
      </c>
      <c r="D410" s="23">
        <v>1061</v>
      </c>
      <c r="E410" s="23">
        <f t="shared" si="12"/>
        <v>87002</v>
      </c>
      <c r="F410">
        <f t="shared" si="13"/>
        <v>34800.800000000003</v>
      </c>
    </row>
    <row r="411" spans="1:6" ht="22.5">
      <c r="A411" s="23" t="s">
        <v>110</v>
      </c>
      <c r="B411" s="23" t="s">
        <v>94</v>
      </c>
      <c r="C411" s="23">
        <v>30</v>
      </c>
      <c r="D411" s="23">
        <v>1268</v>
      </c>
      <c r="E411" s="23">
        <f t="shared" si="12"/>
        <v>38040</v>
      </c>
      <c r="F411">
        <f t="shared" si="13"/>
        <v>11412</v>
      </c>
    </row>
    <row r="412" spans="1:6" ht="22.5">
      <c r="A412" s="23" t="s">
        <v>109</v>
      </c>
      <c r="B412" s="23" t="s">
        <v>91</v>
      </c>
      <c r="C412" s="23">
        <v>71</v>
      </c>
      <c r="D412" s="23">
        <v>1160</v>
      </c>
      <c r="E412" s="23">
        <f t="shared" si="12"/>
        <v>82360</v>
      </c>
      <c r="F412">
        <f t="shared" si="13"/>
        <v>32944</v>
      </c>
    </row>
    <row r="413" spans="1:6" ht="22.5">
      <c r="A413" s="23" t="s">
        <v>96</v>
      </c>
      <c r="B413" s="23" t="s">
        <v>91</v>
      </c>
      <c r="C413" s="23">
        <v>75</v>
      </c>
      <c r="D413" s="23">
        <v>1098</v>
      </c>
      <c r="E413" s="23">
        <f t="shared" si="12"/>
        <v>82350</v>
      </c>
      <c r="F413">
        <f t="shared" si="13"/>
        <v>32940</v>
      </c>
    </row>
    <row r="414" spans="1:6" ht="22.5">
      <c r="A414" s="23" t="s">
        <v>96</v>
      </c>
      <c r="B414" s="23" t="s">
        <v>100</v>
      </c>
      <c r="C414" s="23">
        <v>11</v>
      </c>
      <c r="D414" s="23">
        <v>1394</v>
      </c>
      <c r="E414" s="23">
        <f t="shared" si="12"/>
        <v>15334</v>
      </c>
      <c r="F414">
        <f t="shared" si="13"/>
        <v>3066.8</v>
      </c>
    </row>
    <row r="415" spans="1:6" ht="22.5">
      <c r="A415" s="23" t="s">
        <v>110</v>
      </c>
      <c r="B415" s="23" t="s">
        <v>94</v>
      </c>
      <c r="C415" s="23">
        <v>62</v>
      </c>
      <c r="D415" s="23">
        <v>1119</v>
      </c>
      <c r="E415" s="23">
        <f t="shared" si="12"/>
        <v>69378</v>
      </c>
      <c r="F415">
        <f t="shared" si="13"/>
        <v>27751.200000000001</v>
      </c>
    </row>
    <row r="416" spans="1:6" ht="22.5">
      <c r="A416" s="23" t="s">
        <v>109</v>
      </c>
      <c r="B416" s="23" t="s">
        <v>100</v>
      </c>
      <c r="C416" s="23">
        <v>6</v>
      </c>
      <c r="D416" s="23">
        <v>1157</v>
      </c>
      <c r="E416" s="23">
        <f t="shared" si="12"/>
        <v>6942</v>
      </c>
      <c r="F416">
        <f t="shared" si="13"/>
        <v>1388.4</v>
      </c>
    </row>
    <row r="417" spans="1:6" ht="22.5">
      <c r="A417" s="23" t="s">
        <v>96</v>
      </c>
      <c r="B417" s="23" t="s">
        <v>94</v>
      </c>
      <c r="C417" s="23">
        <v>81</v>
      </c>
      <c r="D417" s="23">
        <v>1479</v>
      </c>
      <c r="E417" s="23">
        <f t="shared" si="12"/>
        <v>119799</v>
      </c>
      <c r="F417">
        <f t="shared" si="13"/>
        <v>47919.600000000006</v>
      </c>
    </row>
    <row r="418" spans="1:6" ht="22.5">
      <c r="A418" s="23" t="s">
        <v>110</v>
      </c>
      <c r="B418" s="23" t="s">
        <v>91</v>
      </c>
      <c r="C418" s="23">
        <v>44</v>
      </c>
      <c r="D418" s="23">
        <v>1179</v>
      </c>
      <c r="E418" s="23">
        <f t="shared" si="12"/>
        <v>51876</v>
      </c>
      <c r="F418">
        <f t="shared" si="13"/>
        <v>20750.400000000001</v>
      </c>
    </row>
    <row r="419" spans="1:6" ht="22.5">
      <c r="A419" s="23" t="s">
        <v>109</v>
      </c>
      <c r="B419" s="23" t="s">
        <v>97</v>
      </c>
      <c r="C419" s="23">
        <v>16</v>
      </c>
      <c r="D419" s="23">
        <v>1274</v>
      </c>
      <c r="E419" s="23">
        <f t="shared" si="12"/>
        <v>20384</v>
      </c>
      <c r="F419">
        <f t="shared" si="13"/>
        <v>4076.8</v>
      </c>
    </row>
    <row r="420" spans="1:6" ht="22.5">
      <c r="A420" s="23" t="s">
        <v>99</v>
      </c>
      <c r="B420" s="23" t="s">
        <v>97</v>
      </c>
      <c r="C420" s="23">
        <v>54</v>
      </c>
      <c r="D420" s="23">
        <v>1413</v>
      </c>
      <c r="E420" s="23">
        <f t="shared" si="12"/>
        <v>76302</v>
      </c>
      <c r="F420">
        <f t="shared" si="13"/>
        <v>30520.800000000003</v>
      </c>
    </row>
    <row r="421" spans="1:6" ht="22.5">
      <c r="A421" s="23" t="s">
        <v>99</v>
      </c>
      <c r="B421" s="23" t="s">
        <v>97</v>
      </c>
      <c r="C421" s="23">
        <v>56</v>
      </c>
      <c r="D421" s="23">
        <v>1463</v>
      </c>
      <c r="E421" s="23">
        <f t="shared" si="12"/>
        <v>81928</v>
      </c>
      <c r="F421">
        <f t="shared" si="13"/>
        <v>32771.200000000004</v>
      </c>
    </row>
    <row r="422" spans="1:6" ht="22.5">
      <c r="A422" s="23" t="s">
        <v>109</v>
      </c>
      <c r="B422" s="23" t="s">
        <v>91</v>
      </c>
      <c r="C422" s="23">
        <v>41</v>
      </c>
      <c r="D422" s="23">
        <v>1034</v>
      </c>
      <c r="E422" s="23">
        <f t="shared" si="12"/>
        <v>42394</v>
      </c>
      <c r="F422">
        <f t="shared" si="13"/>
        <v>12718.199999999999</v>
      </c>
    </row>
    <row r="423" spans="1:6" ht="22.5">
      <c r="A423" s="23" t="s">
        <v>104</v>
      </c>
      <c r="B423" s="23" t="s">
        <v>94</v>
      </c>
      <c r="C423" s="23">
        <v>67</v>
      </c>
      <c r="D423" s="23">
        <v>1093</v>
      </c>
      <c r="E423" s="23">
        <f t="shared" si="12"/>
        <v>73231</v>
      </c>
      <c r="F423">
        <f t="shared" si="13"/>
        <v>29292.400000000001</v>
      </c>
    </row>
    <row r="424" spans="1:6" ht="22.5">
      <c r="A424" s="23" t="s">
        <v>99</v>
      </c>
      <c r="B424" s="23" t="s">
        <v>92</v>
      </c>
      <c r="C424" s="23">
        <v>80</v>
      </c>
      <c r="D424" s="23">
        <v>1216</v>
      </c>
      <c r="E424" s="23">
        <f t="shared" si="12"/>
        <v>97280</v>
      </c>
      <c r="F424">
        <f t="shared" si="13"/>
        <v>38912</v>
      </c>
    </row>
    <row r="425" spans="1:6" ht="22.5">
      <c r="A425" s="23" t="s">
        <v>110</v>
      </c>
      <c r="B425" s="23" t="s">
        <v>105</v>
      </c>
      <c r="C425" s="23">
        <v>32</v>
      </c>
      <c r="D425" s="23">
        <v>1055</v>
      </c>
      <c r="E425" s="23">
        <f t="shared" si="12"/>
        <v>33760</v>
      </c>
      <c r="F425">
        <f t="shared" si="13"/>
        <v>10128</v>
      </c>
    </row>
    <row r="426" spans="1:6" ht="22.5">
      <c r="A426" s="23" t="s">
        <v>109</v>
      </c>
      <c r="B426" s="23" t="s">
        <v>105</v>
      </c>
      <c r="C426" s="23">
        <v>45</v>
      </c>
      <c r="D426" s="23">
        <v>1309</v>
      </c>
      <c r="E426" s="23">
        <f t="shared" si="12"/>
        <v>58905</v>
      </c>
      <c r="F426">
        <f t="shared" si="13"/>
        <v>23562</v>
      </c>
    </row>
    <row r="427" spans="1:6" ht="22.5">
      <c r="A427" s="23" t="s">
        <v>90</v>
      </c>
      <c r="B427" s="23" t="s">
        <v>92</v>
      </c>
      <c r="C427" s="23">
        <v>37</v>
      </c>
      <c r="D427" s="23">
        <v>1073</v>
      </c>
      <c r="E427" s="23">
        <f t="shared" si="12"/>
        <v>39701</v>
      </c>
      <c r="F427">
        <f t="shared" si="13"/>
        <v>11910.3</v>
      </c>
    </row>
    <row r="428" spans="1:6" ht="22.5">
      <c r="A428" s="23" t="s">
        <v>96</v>
      </c>
      <c r="B428" s="23" t="s">
        <v>100</v>
      </c>
      <c r="C428" s="23">
        <v>32</v>
      </c>
      <c r="D428" s="23">
        <v>1195</v>
      </c>
      <c r="E428" s="23">
        <f t="shared" si="12"/>
        <v>38240</v>
      </c>
      <c r="F428">
        <f t="shared" si="13"/>
        <v>11472</v>
      </c>
    </row>
    <row r="429" spans="1:6" ht="22.5">
      <c r="A429" s="23" t="s">
        <v>90</v>
      </c>
      <c r="B429" s="23" t="s">
        <v>91</v>
      </c>
      <c r="C429" s="23">
        <v>36</v>
      </c>
      <c r="D429" s="23">
        <v>1217</v>
      </c>
      <c r="E429" s="23">
        <f t="shared" si="12"/>
        <v>43812</v>
      </c>
      <c r="F429">
        <f t="shared" si="13"/>
        <v>13143.6</v>
      </c>
    </row>
    <row r="430" spans="1:6" ht="22.5">
      <c r="A430" s="23" t="s">
        <v>90</v>
      </c>
      <c r="B430" s="23" t="s">
        <v>97</v>
      </c>
      <c r="C430" s="23">
        <v>50</v>
      </c>
      <c r="D430" s="23">
        <v>1007</v>
      </c>
      <c r="E430" s="23">
        <f t="shared" si="12"/>
        <v>50350</v>
      </c>
      <c r="F430">
        <f t="shared" si="13"/>
        <v>20140</v>
      </c>
    </row>
    <row r="431" spans="1:6" ht="22.5">
      <c r="A431" s="23" t="s">
        <v>109</v>
      </c>
      <c r="B431" s="23" t="s">
        <v>107</v>
      </c>
      <c r="C431" s="23">
        <v>8</v>
      </c>
      <c r="D431" s="23">
        <v>1116</v>
      </c>
      <c r="E431" s="23">
        <f t="shared" si="12"/>
        <v>8928</v>
      </c>
      <c r="F431">
        <f t="shared" si="13"/>
        <v>1785.6000000000001</v>
      </c>
    </row>
    <row r="432" spans="1:6" ht="22.5">
      <c r="A432" s="23" t="s">
        <v>110</v>
      </c>
      <c r="B432" s="23" t="s">
        <v>107</v>
      </c>
      <c r="C432" s="23">
        <v>59</v>
      </c>
      <c r="D432" s="23">
        <v>1034</v>
      </c>
      <c r="E432" s="23">
        <f t="shared" si="12"/>
        <v>61006</v>
      </c>
      <c r="F432">
        <f t="shared" si="13"/>
        <v>24402.400000000001</v>
      </c>
    </row>
    <row r="433" spans="1:6" ht="22.5">
      <c r="A433" s="23" t="s">
        <v>104</v>
      </c>
      <c r="B433" s="23" t="s">
        <v>97</v>
      </c>
      <c r="C433" s="23">
        <v>26</v>
      </c>
      <c r="D433" s="23">
        <v>1182</v>
      </c>
      <c r="E433" s="23">
        <f t="shared" si="12"/>
        <v>30732</v>
      </c>
      <c r="F433">
        <f t="shared" si="13"/>
        <v>9219.6</v>
      </c>
    </row>
    <row r="434" spans="1:6" ht="22.5">
      <c r="A434" s="23" t="s">
        <v>99</v>
      </c>
      <c r="B434" s="23" t="s">
        <v>94</v>
      </c>
      <c r="C434" s="23">
        <v>38</v>
      </c>
      <c r="D434" s="23">
        <v>1314</v>
      </c>
      <c r="E434" s="23">
        <f t="shared" si="12"/>
        <v>49932</v>
      </c>
      <c r="F434">
        <f t="shared" si="13"/>
        <v>14979.599999999999</v>
      </c>
    </row>
    <row r="435" spans="1:6" ht="22.5">
      <c r="A435" s="23" t="s">
        <v>90</v>
      </c>
      <c r="B435" s="23" t="s">
        <v>107</v>
      </c>
      <c r="C435" s="23">
        <v>83</v>
      </c>
      <c r="D435" s="23">
        <v>1421</v>
      </c>
      <c r="E435" s="23">
        <f t="shared" si="12"/>
        <v>117943</v>
      </c>
      <c r="F435">
        <f t="shared" si="13"/>
        <v>47177.200000000004</v>
      </c>
    </row>
    <row r="436" spans="1:6" ht="22.5">
      <c r="A436" s="23" t="s">
        <v>110</v>
      </c>
      <c r="B436" s="23" t="s">
        <v>94</v>
      </c>
      <c r="C436" s="23">
        <v>72</v>
      </c>
      <c r="D436" s="23">
        <v>1229</v>
      </c>
      <c r="E436" s="23">
        <f t="shared" si="12"/>
        <v>88488</v>
      </c>
      <c r="F436">
        <f t="shared" si="13"/>
        <v>35395.200000000004</v>
      </c>
    </row>
    <row r="437" spans="1:6" ht="22.5">
      <c r="A437" s="23" t="s">
        <v>109</v>
      </c>
      <c r="B437" s="23" t="s">
        <v>100</v>
      </c>
      <c r="C437" s="23">
        <v>56</v>
      </c>
      <c r="D437" s="23">
        <v>1434</v>
      </c>
      <c r="E437" s="23">
        <f t="shared" si="12"/>
        <v>80304</v>
      </c>
      <c r="F437">
        <f t="shared" si="13"/>
        <v>32121.600000000002</v>
      </c>
    </row>
    <row r="438" spans="1:6" ht="22.5">
      <c r="A438" s="23" t="s">
        <v>109</v>
      </c>
      <c r="B438" s="23" t="s">
        <v>100</v>
      </c>
      <c r="C438" s="23">
        <v>88</v>
      </c>
      <c r="D438" s="23">
        <v>1019</v>
      </c>
      <c r="E438" s="23">
        <f t="shared" si="12"/>
        <v>89672</v>
      </c>
      <c r="F438">
        <f t="shared" si="13"/>
        <v>35868.800000000003</v>
      </c>
    </row>
    <row r="439" spans="1:6" ht="22.5">
      <c r="A439" s="23" t="s">
        <v>109</v>
      </c>
      <c r="B439" s="23" t="s">
        <v>105</v>
      </c>
      <c r="C439" s="23">
        <v>95</v>
      </c>
      <c r="D439" s="23">
        <v>1259</v>
      </c>
      <c r="E439" s="23">
        <f t="shared" si="12"/>
        <v>119605</v>
      </c>
      <c r="F439">
        <f t="shared" si="13"/>
        <v>47842</v>
      </c>
    </row>
    <row r="440" spans="1:6" ht="22.5">
      <c r="A440" s="23" t="s">
        <v>109</v>
      </c>
      <c r="B440" s="23" t="s">
        <v>105</v>
      </c>
      <c r="C440" s="23">
        <v>20</v>
      </c>
      <c r="D440" s="23">
        <v>1268</v>
      </c>
      <c r="E440" s="23">
        <f t="shared" si="12"/>
        <v>25360</v>
      </c>
      <c r="F440">
        <f t="shared" si="13"/>
        <v>5072</v>
      </c>
    </row>
    <row r="441" spans="1:6" ht="22.5">
      <c r="A441" s="23" t="s">
        <v>110</v>
      </c>
      <c r="B441" s="23" t="s">
        <v>100</v>
      </c>
      <c r="C441" s="23">
        <v>17</v>
      </c>
      <c r="D441" s="23">
        <v>1287</v>
      </c>
      <c r="E441" s="23">
        <f t="shared" si="12"/>
        <v>21879</v>
      </c>
      <c r="F441">
        <f t="shared" si="13"/>
        <v>4375.8</v>
      </c>
    </row>
    <row r="442" spans="1:6" ht="22.5">
      <c r="A442" s="23" t="s">
        <v>96</v>
      </c>
      <c r="B442" s="23" t="s">
        <v>97</v>
      </c>
      <c r="C442" s="23">
        <v>40</v>
      </c>
      <c r="D442" s="23">
        <v>1424</v>
      </c>
      <c r="E442" s="23">
        <f t="shared" si="12"/>
        <v>56960</v>
      </c>
      <c r="F442">
        <f t="shared" si="13"/>
        <v>22784</v>
      </c>
    </row>
    <row r="443" spans="1:6" ht="22.5">
      <c r="A443" s="23" t="s">
        <v>99</v>
      </c>
      <c r="B443" s="23" t="s">
        <v>100</v>
      </c>
      <c r="C443" s="23">
        <v>34</v>
      </c>
      <c r="D443" s="23">
        <v>1317</v>
      </c>
      <c r="E443" s="23">
        <f t="shared" si="12"/>
        <v>44778</v>
      </c>
      <c r="F443">
        <f t="shared" si="13"/>
        <v>13433.4</v>
      </c>
    </row>
    <row r="444" spans="1:6" ht="22.5">
      <c r="A444" s="23" t="s">
        <v>90</v>
      </c>
      <c r="B444" s="23" t="s">
        <v>92</v>
      </c>
      <c r="C444" s="23">
        <v>49</v>
      </c>
      <c r="D444" s="23">
        <v>1048</v>
      </c>
      <c r="E444" s="23">
        <f t="shared" si="12"/>
        <v>51352</v>
      </c>
      <c r="F444">
        <f t="shared" si="13"/>
        <v>20540.800000000003</v>
      </c>
    </row>
    <row r="445" spans="1:6" ht="22.5">
      <c r="A445" s="23" t="s">
        <v>96</v>
      </c>
      <c r="B445" s="23" t="s">
        <v>97</v>
      </c>
      <c r="C445" s="23">
        <v>39</v>
      </c>
      <c r="D445" s="23">
        <v>1354</v>
      </c>
      <c r="E445" s="23">
        <f t="shared" si="12"/>
        <v>52806</v>
      </c>
      <c r="F445">
        <f t="shared" si="13"/>
        <v>21122.400000000001</v>
      </c>
    </row>
    <row r="446" spans="1:6" ht="22.5">
      <c r="A446" s="23" t="s">
        <v>104</v>
      </c>
      <c r="B446" s="23" t="s">
        <v>107</v>
      </c>
      <c r="C446" s="23">
        <v>61</v>
      </c>
      <c r="D446" s="23">
        <v>1005</v>
      </c>
      <c r="E446" s="23">
        <f t="shared" si="12"/>
        <v>61305</v>
      </c>
      <c r="F446">
        <f t="shared" si="13"/>
        <v>24522</v>
      </c>
    </row>
    <row r="447" spans="1:6" ht="22.5">
      <c r="A447" s="23" t="s">
        <v>104</v>
      </c>
      <c r="B447" s="23" t="s">
        <v>94</v>
      </c>
      <c r="C447" s="23">
        <v>41</v>
      </c>
      <c r="D447" s="23">
        <v>1045</v>
      </c>
      <c r="E447" s="23">
        <f t="shared" si="12"/>
        <v>42845</v>
      </c>
      <c r="F447">
        <f t="shared" si="13"/>
        <v>12853.5</v>
      </c>
    </row>
    <row r="448" spans="1:6" ht="22.5">
      <c r="A448" s="23" t="s">
        <v>99</v>
      </c>
      <c r="B448" s="23" t="s">
        <v>92</v>
      </c>
      <c r="C448" s="23">
        <v>53</v>
      </c>
      <c r="D448" s="23">
        <v>1207</v>
      </c>
      <c r="E448" s="23">
        <f t="shared" si="12"/>
        <v>63971</v>
      </c>
      <c r="F448">
        <f t="shared" si="13"/>
        <v>25588.400000000001</v>
      </c>
    </row>
    <row r="449" spans="1:6" ht="22.5">
      <c r="A449" s="23" t="s">
        <v>96</v>
      </c>
      <c r="B449" s="23" t="s">
        <v>92</v>
      </c>
      <c r="C449" s="23">
        <v>50</v>
      </c>
      <c r="D449" s="23">
        <v>1038</v>
      </c>
      <c r="E449" s="23">
        <f t="shared" si="12"/>
        <v>51900</v>
      </c>
      <c r="F449">
        <f t="shared" si="13"/>
        <v>20760</v>
      </c>
    </row>
    <row r="450" spans="1:6" ht="22.5">
      <c r="A450" s="23" t="s">
        <v>90</v>
      </c>
      <c r="B450" s="23" t="s">
        <v>97</v>
      </c>
      <c r="C450" s="23">
        <v>19</v>
      </c>
      <c r="D450" s="23">
        <v>1213</v>
      </c>
      <c r="E450" s="23">
        <f t="shared" si="12"/>
        <v>23047</v>
      </c>
      <c r="F450">
        <f t="shared" si="13"/>
        <v>4609.4000000000005</v>
      </c>
    </row>
    <row r="451" spans="1:6" ht="22.5">
      <c r="A451" s="23" t="s">
        <v>90</v>
      </c>
      <c r="B451" s="23" t="s">
        <v>91</v>
      </c>
      <c r="C451" s="23">
        <v>73</v>
      </c>
      <c r="D451" s="23">
        <v>1304</v>
      </c>
      <c r="E451" s="23">
        <f>C451*D451</f>
        <v>95192</v>
      </c>
      <c r="F451">
        <f>IF(E451&lt;=30000,E451*$K$6,IF(E451&lt;=50000,$K$7*E451,$K$8*E451))</f>
        <v>38076.800000000003</v>
      </c>
    </row>
    <row r="452" spans="1:6" ht="22.5">
      <c r="A452" s="23" t="s">
        <v>104</v>
      </c>
      <c r="B452" s="23" t="s">
        <v>107</v>
      </c>
      <c r="C452" s="23">
        <v>17</v>
      </c>
      <c r="D452" s="23">
        <v>1412</v>
      </c>
      <c r="E452" s="23">
        <f>C452*D452</f>
        <v>24004</v>
      </c>
      <c r="F452">
        <f>IF(E452&lt;=30000,E452*$K$6,IF(E452&lt;=50000,$K$7*E452,$K$8*E452))</f>
        <v>4800.8</v>
      </c>
    </row>
    <row r="453" spans="1:6" ht="22.5">
      <c r="A453" s="23" t="s">
        <v>99</v>
      </c>
      <c r="B453" s="23" t="s">
        <v>91</v>
      </c>
      <c r="C453" s="23">
        <v>13</v>
      </c>
      <c r="D453" s="23">
        <v>1003</v>
      </c>
      <c r="E453" s="23">
        <f>C453*D453</f>
        <v>13039</v>
      </c>
      <c r="F453">
        <f>IF(E453&lt;=30000,E453*$K$6,IF(E453&lt;=50000,$K$7*E453,$K$8*E453))</f>
        <v>2607.8000000000002</v>
      </c>
    </row>
    <row r="454" spans="1:6" ht="22.5">
      <c r="A454" s="23" t="s">
        <v>104</v>
      </c>
      <c r="B454" s="23" t="s">
        <v>94</v>
      </c>
      <c r="C454" s="23">
        <v>89</v>
      </c>
      <c r="D454" s="23">
        <v>1085</v>
      </c>
      <c r="E454" s="23">
        <f>C454*D454</f>
        <v>96565</v>
      </c>
      <c r="F454">
        <f>IF(E454&lt;=30000,E454*$K$6,IF(E454&lt;=50000,$K$7*E454,$K$8*E454))</f>
        <v>38626</v>
      </c>
    </row>
    <row r="455" spans="1:6" ht="22.5">
      <c r="A455" s="23" t="s">
        <v>104</v>
      </c>
      <c r="B455" s="23" t="s">
        <v>91</v>
      </c>
      <c r="C455" s="23">
        <v>22</v>
      </c>
      <c r="D455" s="23">
        <v>1305</v>
      </c>
      <c r="E455" s="23">
        <f>C455*D455</f>
        <v>28710</v>
      </c>
      <c r="F455">
        <f>IF(E455&lt;=30000,E455*$K$6,IF(E455&lt;=50000,$K$7*E455,$K$8*E455))</f>
        <v>5742</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5"/>
  <sheetViews>
    <sheetView workbookViewId="0">
      <selection activeCell="G6" sqref="G6"/>
    </sheetView>
  </sheetViews>
  <sheetFormatPr defaultRowHeight="15"/>
  <sheetData>
    <row r="1" spans="1:12" ht="22.5">
      <c r="A1" s="22" t="s">
        <v>86</v>
      </c>
      <c r="B1" s="22" t="s">
        <v>1</v>
      </c>
      <c r="C1" s="22" t="s">
        <v>87</v>
      </c>
      <c r="D1" s="22" t="s">
        <v>2</v>
      </c>
      <c r="E1" s="22" t="s">
        <v>4</v>
      </c>
      <c r="F1" s="226" t="s">
        <v>437</v>
      </c>
      <c r="G1" s="364" t="s">
        <v>438</v>
      </c>
      <c r="H1" s="365"/>
      <c r="I1" s="365"/>
      <c r="J1" s="365"/>
      <c r="K1" s="365"/>
      <c r="L1" s="365"/>
    </row>
    <row r="2" spans="1:12" ht="22.5">
      <c r="A2" s="23" t="s">
        <v>90</v>
      </c>
      <c r="B2" s="23" t="s">
        <v>91</v>
      </c>
      <c r="C2" s="23">
        <v>32</v>
      </c>
      <c r="D2" s="23">
        <v>1125</v>
      </c>
      <c r="E2" s="23">
        <f>C2*D2</f>
        <v>36000</v>
      </c>
      <c r="F2" s="23">
        <f>IF(E2&gt;=30000,E2*20%,0)</f>
        <v>7200</v>
      </c>
    </row>
    <row r="3" spans="1:12" ht="22.5">
      <c r="A3" s="23" t="s">
        <v>90</v>
      </c>
      <c r="B3" s="23" t="s">
        <v>92</v>
      </c>
      <c r="C3" s="23">
        <v>98</v>
      </c>
      <c r="D3" s="23">
        <v>1001</v>
      </c>
      <c r="E3" s="23">
        <f t="shared" ref="E3:E66" si="0">C3*D3</f>
        <v>98098</v>
      </c>
      <c r="F3" s="23">
        <f t="shared" ref="F3:F66" si="1">IF(E3&gt;=30000,E3*20%,0)</f>
        <v>19619.600000000002</v>
      </c>
      <c r="H3" s="227"/>
    </row>
    <row r="4" spans="1:12" ht="22.5">
      <c r="A4" s="23" t="s">
        <v>90</v>
      </c>
      <c r="B4" s="23" t="s">
        <v>94</v>
      </c>
      <c r="C4" s="23">
        <v>42</v>
      </c>
      <c r="D4" s="23">
        <v>1078</v>
      </c>
      <c r="E4" s="23">
        <f t="shared" si="0"/>
        <v>45276</v>
      </c>
      <c r="F4" s="23">
        <f t="shared" si="1"/>
        <v>9055.2000000000007</v>
      </c>
    </row>
    <row r="5" spans="1:12" ht="22.5">
      <c r="A5" s="23" t="s">
        <v>96</v>
      </c>
      <c r="B5" s="23" t="s">
        <v>97</v>
      </c>
      <c r="C5" s="23">
        <v>65</v>
      </c>
      <c r="D5" s="23">
        <v>1115</v>
      </c>
      <c r="E5" s="23">
        <f t="shared" si="0"/>
        <v>72475</v>
      </c>
      <c r="F5" s="23">
        <f t="shared" si="1"/>
        <v>14495</v>
      </c>
    </row>
    <row r="6" spans="1:12" ht="22.5">
      <c r="A6" s="23" t="s">
        <v>99</v>
      </c>
      <c r="B6" s="23" t="s">
        <v>100</v>
      </c>
      <c r="C6" s="23">
        <v>17</v>
      </c>
      <c r="D6" s="23">
        <v>1305</v>
      </c>
      <c r="E6" s="23">
        <f t="shared" si="0"/>
        <v>22185</v>
      </c>
      <c r="F6" s="23">
        <f t="shared" si="1"/>
        <v>0</v>
      </c>
    </row>
    <row r="7" spans="1:12" ht="22.5">
      <c r="A7" s="23" t="s">
        <v>96</v>
      </c>
      <c r="B7" s="23" t="s">
        <v>97</v>
      </c>
      <c r="C7" s="23">
        <v>37</v>
      </c>
      <c r="D7" s="23">
        <v>1362</v>
      </c>
      <c r="E7" s="23">
        <f t="shared" si="0"/>
        <v>50394</v>
      </c>
      <c r="F7" s="23">
        <f t="shared" si="1"/>
        <v>10078.800000000001</v>
      </c>
    </row>
    <row r="8" spans="1:12" ht="22.5">
      <c r="A8" s="23" t="s">
        <v>99</v>
      </c>
      <c r="B8" s="23" t="s">
        <v>94</v>
      </c>
      <c r="C8" s="23">
        <v>96</v>
      </c>
      <c r="D8" s="23">
        <v>1049</v>
      </c>
      <c r="E8" s="23">
        <f t="shared" si="0"/>
        <v>100704</v>
      </c>
      <c r="F8" s="23">
        <f t="shared" si="1"/>
        <v>20140.800000000003</v>
      </c>
    </row>
    <row r="9" spans="1:12" ht="22.5">
      <c r="A9" s="23" t="s">
        <v>104</v>
      </c>
      <c r="B9" s="23" t="s">
        <v>105</v>
      </c>
      <c r="C9" s="23">
        <v>74</v>
      </c>
      <c r="D9" s="23">
        <v>1225</v>
      </c>
      <c r="E9" s="23">
        <f t="shared" si="0"/>
        <v>90650</v>
      </c>
      <c r="F9" s="23">
        <f t="shared" si="1"/>
        <v>18130</v>
      </c>
    </row>
    <row r="10" spans="1:12" ht="22.5">
      <c r="A10" s="23" t="s">
        <v>99</v>
      </c>
      <c r="B10" s="23" t="s">
        <v>107</v>
      </c>
      <c r="C10" s="23">
        <v>80</v>
      </c>
      <c r="D10" s="23">
        <v>1302</v>
      </c>
      <c r="E10" s="23">
        <f t="shared" si="0"/>
        <v>104160</v>
      </c>
      <c r="F10" s="23">
        <f t="shared" si="1"/>
        <v>20832</v>
      </c>
    </row>
    <row r="11" spans="1:12" ht="22.5">
      <c r="A11" s="23" t="s">
        <v>90</v>
      </c>
      <c r="B11" s="23" t="s">
        <v>97</v>
      </c>
      <c r="C11" s="23">
        <v>100</v>
      </c>
      <c r="D11" s="23">
        <v>1265</v>
      </c>
      <c r="E11" s="23">
        <f t="shared" si="0"/>
        <v>126500</v>
      </c>
      <c r="F11" s="23">
        <f t="shared" si="1"/>
        <v>25300</v>
      </c>
    </row>
    <row r="12" spans="1:12" ht="22.5">
      <c r="A12" s="23" t="s">
        <v>90</v>
      </c>
      <c r="B12" s="23" t="s">
        <v>94</v>
      </c>
      <c r="C12" s="23">
        <v>28</v>
      </c>
      <c r="D12" s="23">
        <v>1104</v>
      </c>
      <c r="E12" s="23">
        <f t="shared" si="0"/>
        <v>30912</v>
      </c>
      <c r="F12" s="23">
        <f t="shared" si="1"/>
        <v>6182.4000000000005</v>
      </c>
    </row>
    <row r="13" spans="1:12" ht="22.5">
      <c r="A13" s="23" t="s">
        <v>90</v>
      </c>
      <c r="B13" s="23" t="s">
        <v>91</v>
      </c>
      <c r="C13" s="23">
        <v>22</v>
      </c>
      <c r="D13" s="23">
        <v>1025</v>
      </c>
      <c r="E13" s="23">
        <f t="shared" si="0"/>
        <v>22550</v>
      </c>
      <c r="F13" s="23">
        <f t="shared" si="1"/>
        <v>0</v>
      </c>
    </row>
    <row r="14" spans="1:12" ht="22.5">
      <c r="A14" s="23" t="s">
        <v>96</v>
      </c>
      <c r="B14" s="23" t="s">
        <v>107</v>
      </c>
      <c r="C14" s="23">
        <v>50</v>
      </c>
      <c r="D14" s="23">
        <v>1287</v>
      </c>
      <c r="E14" s="23">
        <f t="shared" si="0"/>
        <v>64350</v>
      </c>
      <c r="F14" s="23">
        <f t="shared" si="1"/>
        <v>12870</v>
      </c>
    </row>
    <row r="15" spans="1:12" ht="22.5">
      <c r="A15" s="23" t="s">
        <v>99</v>
      </c>
      <c r="B15" s="23" t="s">
        <v>94</v>
      </c>
      <c r="C15" s="23">
        <v>53</v>
      </c>
      <c r="D15" s="23">
        <v>1060</v>
      </c>
      <c r="E15" s="23">
        <f t="shared" si="0"/>
        <v>56180</v>
      </c>
      <c r="F15" s="23">
        <f t="shared" si="1"/>
        <v>11236</v>
      </c>
    </row>
    <row r="16" spans="1:12" ht="22.5">
      <c r="A16" s="23" t="s">
        <v>96</v>
      </c>
      <c r="B16" s="23" t="s">
        <v>94</v>
      </c>
      <c r="C16" s="23">
        <v>99</v>
      </c>
      <c r="D16" s="23">
        <v>1171</v>
      </c>
      <c r="E16" s="23">
        <f t="shared" si="0"/>
        <v>115929</v>
      </c>
      <c r="F16" s="23">
        <f t="shared" si="1"/>
        <v>23185.800000000003</v>
      </c>
    </row>
    <row r="17" spans="1:6" ht="22.5">
      <c r="A17" s="23" t="s">
        <v>90</v>
      </c>
      <c r="B17" s="23" t="s">
        <v>94</v>
      </c>
      <c r="C17" s="23">
        <v>96</v>
      </c>
      <c r="D17" s="23">
        <v>1100</v>
      </c>
      <c r="E17" s="23">
        <f t="shared" si="0"/>
        <v>105600</v>
      </c>
      <c r="F17" s="23">
        <f t="shared" si="1"/>
        <v>21120</v>
      </c>
    </row>
    <row r="18" spans="1:6" ht="22.5">
      <c r="A18" s="23" t="s">
        <v>96</v>
      </c>
      <c r="B18" s="23" t="s">
        <v>94</v>
      </c>
      <c r="C18" s="23">
        <v>30</v>
      </c>
      <c r="D18" s="23">
        <v>1267</v>
      </c>
      <c r="E18" s="23">
        <f t="shared" si="0"/>
        <v>38010</v>
      </c>
      <c r="F18" s="23">
        <f t="shared" si="1"/>
        <v>7602</v>
      </c>
    </row>
    <row r="19" spans="1:6" ht="22.5">
      <c r="A19" s="23" t="s">
        <v>96</v>
      </c>
      <c r="B19" s="23" t="s">
        <v>100</v>
      </c>
      <c r="C19" s="23">
        <v>37</v>
      </c>
      <c r="D19" s="23">
        <v>1248</v>
      </c>
      <c r="E19" s="23">
        <f t="shared" si="0"/>
        <v>46176</v>
      </c>
      <c r="F19" s="23">
        <f t="shared" si="1"/>
        <v>9235.2000000000007</v>
      </c>
    </row>
    <row r="20" spans="1:6" ht="22.5">
      <c r="A20" s="23" t="s">
        <v>104</v>
      </c>
      <c r="B20" s="23" t="s">
        <v>100</v>
      </c>
      <c r="C20" s="23">
        <v>68</v>
      </c>
      <c r="D20" s="23">
        <v>1098</v>
      </c>
      <c r="E20" s="23">
        <f t="shared" si="0"/>
        <v>74664</v>
      </c>
      <c r="F20" s="23">
        <f t="shared" si="1"/>
        <v>14932.800000000001</v>
      </c>
    </row>
    <row r="21" spans="1:6" ht="22.5">
      <c r="A21" s="23" t="s">
        <v>90</v>
      </c>
      <c r="B21" s="23" t="s">
        <v>107</v>
      </c>
      <c r="C21" s="23">
        <v>15</v>
      </c>
      <c r="D21" s="23">
        <v>1347</v>
      </c>
      <c r="E21" s="23">
        <f t="shared" si="0"/>
        <v>20205</v>
      </c>
      <c r="F21" s="23">
        <f t="shared" si="1"/>
        <v>0</v>
      </c>
    </row>
    <row r="22" spans="1:6" ht="22.5">
      <c r="A22" s="23" t="s">
        <v>109</v>
      </c>
      <c r="B22" s="23" t="s">
        <v>97</v>
      </c>
      <c r="C22" s="23">
        <v>28</v>
      </c>
      <c r="D22" s="23">
        <v>1326</v>
      </c>
      <c r="E22" s="23">
        <f t="shared" si="0"/>
        <v>37128</v>
      </c>
      <c r="F22" s="23">
        <f t="shared" si="1"/>
        <v>7425.6</v>
      </c>
    </row>
    <row r="23" spans="1:6" ht="22.5">
      <c r="A23" s="23" t="s">
        <v>96</v>
      </c>
      <c r="B23" s="23" t="s">
        <v>92</v>
      </c>
      <c r="C23" s="23">
        <v>29</v>
      </c>
      <c r="D23" s="23">
        <v>1484</v>
      </c>
      <c r="E23" s="23">
        <f t="shared" si="0"/>
        <v>43036</v>
      </c>
      <c r="F23" s="23">
        <f t="shared" si="1"/>
        <v>8607.2000000000007</v>
      </c>
    </row>
    <row r="24" spans="1:6" ht="22.5">
      <c r="A24" s="23" t="s">
        <v>90</v>
      </c>
      <c r="B24" s="23" t="s">
        <v>105</v>
      </c>
      <c r="C24" s="23">
        <v>96</v>
      </c>
      <c r="D24" s="23">
        <v>1192</v>
      </c>
      <c r="E24" s="23">
        <f t="shared" si="0"/>
        <v>114432</v>
      </c>
      <c r="F24" s="23">
        <f t="shared" si="1"/>
        <v>22886.400000000001</v>
      </c>
    </row>
    <row r="25" spans="1:6" ht="22.5">
      <c r="A25" s="23" t="s">
        <v>90</v>
      </c>
      <c r="B25" s="23" t="s">
        <v>97</v>
      </c>
      <c r="C25" s="23">
        <v>85</v>
      </c>
      <c r="D25" s="23">
        <v>1152</v>
      </c>
      <c r="E25" s="23">
        <f t="shared" si="0"/>
        <v>97920</v>
      </c>
      <c r="F25" s="23">
        <f t="shared" si="1"/>
        <v>19584</v>
      </c>
    </row>
    <row r="26" spans="1:6" ht="22.5">
      <c r="A26" s="23" t="s">
        <v>104</v>
      </c>
      <c r="B26" s="23" t="s">
        <v>97</v>
      </c>
      <c r="C26" s="23">
        <v>82</v>
      </c>
      <c r="D26" s="23">
        <v>1108</v>
      </c>
      <c r="E26" s="23">
        <f t="shared" si="0"/>
        <v>90856</v>
      </c>
      <c r="F26" s="23">
        <f t="shared" si="1"/>
        <v>18171.2</v>
      </c>
    </row>
    <row r="27" spans="1:6" ht="22.5">
      <c r="A27" s="23" t="s">
        <v>90</v>
      </c>
      <c r="B27" s="23" t="s">
        <v>97</v>
      </c>
      <c r="C27" s="23">
        <v>11</v>
      </c>
      <c r="D27" s="23">
        <v>1140</v>
      </c>
      <c r="E27" s="23">
        <f t="shared" si="0"/>
        <v>12540</v>
      </c>
      <c r="F27" s="23">
        <f t="shared" si="1"/>
        <v>0</v>
      </c>
    </row>
    <row r="28" spans="1:6" ht="22.5">
      <c r="A28" s="23" t="s">
        <v>104</v>
      </c>
      <c r="B28" s="23" t="s">
        <v>100</v>
      </c>
      <c r="C28" s="23">
        <v>5</v>
      </c>
      <c r="D28" s="23">
        <v>1467</v>
      </c>
      <c r="E28" s="23">
        <f t="shared" si="0"/>
        <v>7335</v>
      </c>
      <c r="F28" s="23">
        <f t="shared" si="1"/>
        <v>0</v>
      </c>
    </row>
    <row r="29" spans="1:6" ht="22.5">
      <c r="A29" s="23" t="s">
        <v>96</v>
      </c>
      <c r="B29" s="23" t="s">
        <v>91</v>
      </c>
      <c r="C29" s="23">
        <v>5</v>
      </c>
      <c r="D29" s="23">
        <v>1276</v>
      </c>
      <c r="E29" s="23">
        <f t="shared" si="0"/>
        <v>6380</v>
      </c>
      <c r="F29" s="23">
        <f t="shared" si="1"/>
        <v>0</v>
      </c>
    </row>
    <row r="30" spans="1:6" ht="22.5">
      <c r="A30" s="23" t="s">
        <v>110</v>
      </c>
      <c r="B30" s="23" t="s">
        <v>92</v>
      </c>
      <c r="C30" s="23">
        <v>15</v>
      </c>
      <c r="D30" s="23">
        <v>1005</v>
      </c>
      <c r="E30" s="23">
        <f t="shared" si="0"/>
        <v>15075</v>
      </c>
      <c r="F30" s="23">
        <f t="shared" si="1"/>
        <v>0</v>
      </c>
    </row>
    <row r="31" spans="1:6" ht="22.5">
      <c r="A31" s="23" t="s">
        <v>99</v>
      </c>
      <c r="B31" s="23" t="s">
        <v>107</v>
      </c>
      <c r="C31" s="23">
        <v>94</v>
      </c>
      <c r="D31" s="23">
        <v>1155</v>
      </c>
      <c r="E31" s="23">
        <f t="shared" si="0"/>
        <v>108570</v>
      </c>
      <c r="F31" s="23">
        <f t="shared" si="1"/>
        <v>21714</v>
      </c>
    </row>
    <row r="32" spans="1:6" ht="22.5">
      <c r="A32" s="23" t="s">
        <v>109</v>
      </c>
      <c r="B32" s="23" t="s">
        <v>100</v>
      </c>
      <c r="C32" s="23">
        <v>11</v>
      </c>
      <c r="D32" s="23">
        <v>1367</v>
      </c>
      <c r="E32" s="23">
        <f t="shared" si="0"/>
        <v>15037</v>
      </c>
      <c r="F32" s="23">
        <f t="shared" si="1"/>
        <v>0</v>
      </c>
    </row>
    <row r="33" spans="1:6" ht="22.5">
      <c r="A33" s="23" t="s">
        <v>96</v>
      </c>
      <c r="B33" s="23" t="s">
        <v>100</v>
      </c>
      <c r="C33" s="23">
        <v>84</v>
      </c>
      <c r="D33" s="23">
        <v>1047</v>
      </c>
      <c r="E33" s="23">
        <f t="shared" si="0"/>
        <v>87948</v>
      </c>
      <c r="F33" s="23">
        <f t="shared" si="1"/>
        <v>17589.600000000002</v>
      </c>
    </row>
    <row r="34" spans="1:6" ht="22.5">
      <c r="A34" s="23" t="s">
        <v>104</v>
      </c>
      <c r="B34" s="23" t="s">
        <v>105</v>
      </c>
      <c r="C34" s="23">
        <v>62</v>
      </c>
      <c r="D34" s="23">
        <v>1241</v>
      </c>
      <c r="E34" s="23">
        <f t="shared" si="0"/>
        <v>76942</v>
      </c>
      <c r="F34" s="23">
        <f t="shared" si="1"/>
        <v>15388.400000000001</v>
      </c>
    </row>
    <row r="35" spans="1:6" ht="22.5">
      <c r="A35" s="23" t="s">
        <v>96</v>
      </c>
      <c r="B35" s="23" t="s">
        <v>100</v>
      </c>
      <c r="C35" s="23">
        <v>64</v>
      </c>
      <c r="D35" s="23">
        <v>1230</v>
      </c>
      <c r="E35" s="23">
        <f t="shared" si="0"/>
        <v>78720</v>
      </c>
      <c r="F35" s="23">
        <f t="shared" si="1"/>
        <v>15744</v>
      </c>
    </row>
    <row r="36" spans="1:6" ht="22.5">
      <c r="A36" s="23" t="s">
        <v>109</v>
      </c>
      <c r="B36" s="23" t="s">
        <v>105</v>
      </c>
      <c r="C36" s="23">
        <v>39</v>
      </c>
      <c r="D36" s="23">
        <v>1078</v>
      </c>
      <c r="E36" s="23">
        <f t="shared" si="0"/>
        <v>42042</v>
      </c>
      <c r="F36" s="23">
        <f t="shared" si="1"/>
        <v>8408.4</v>
      </c>
    </row>
    <row r="37" spans="1:6" ht="22.5">
      <c r="A37" s="23" t="s">
        <v>96</v>
      </c>
      <c r="B37" s="23" t="s">
        <v>92</v>
      </c>
      <c r="C37" s="23">
        <v>21</v>
      </c>
      <c r="D37" s="23">
        <v>1301</v>
      </c>
      <c r="E37" s="23">
        <f t="shared" si="0"/>
        <v>27321</v>
      </c>
      <c r="F37" s="23">
        <f t="shared" si="1"/>
        <v>0</v>
      </c>
    </row>
    <row r="38" spans="1:6" ht="22.5">
      <c r="A38" s="23" t="s">
        <v>110</v>
      </c>
      <c r="B38" s="23" t="s">
        <v>107</v>
      </c>
      <c r="C38" s="23">
        <v>30</v>
      </c>
      <c r="D38" s="23">
        <v>1338</v>
      </c>
      <c r="E38" s="23">
        <f t="shared" si="0"/>
        <v>40140</v>
      </c>
      <c r="F38" s="23">
        <f t="shared" si="1"/>
        <v>8028</v>
      </c>
    </row>
    <row r="39" spans="1:6" ht="22.5">
      <c r="A39" s="23" t="s">
        <v>99</v>
      </c>
      <c r="B39" s="23" t="s">
        <v>91</v>
      </c>
      <c r="C39" s="23">
        <v>69</v>
      </c>
      <c r="D39" s="23">
        <v>1456</v>
      </c>
      <c r="E39" s="23">
        <f t="shared" si="0"/>
        <v>100464</v>
      </c>
      <c r="F39" s="23">
        <f t="shared" si="1"/>
        <v>20092.800000000003</v>
      </c>
    </row>
    <row r="40" spans="1:6" ht="22.5">
      <c r="A40" s="23" t="s">
        <v>110</v>
      </c>
      <c r="B40" s="23" t="s">
        <v>107</v>
      </c>
      <c r="C40" s="23">
        <v>11</v>
      </c>
      <c r="D40" s="23">
        <v>1013</v>
      </c>
      <c r="E40" s="23">
        <f t="shared" si="0"/>
        <v>11143</v>
      </c>
      <c r="F40" s="23">
        <f t="shared" si="1"/>
        <v>0</v>
      </c>
    </row>
    <row r="41" spans="1:6" ht="22.5">
      <c r="A41" s="23" t="s">
        <v>99</v>
      </c>
      <c r="B41" s="23" t="s">
        <v>97</v>
      </c>
      <c r="C41" s="23">
        <v>88</v>
      </c>
      <c r="D41" s="23">
        <v>1008</v>
      </c>
      <c r="E41" s="23">
        <f t="shared" si="0"/>
        <v>88704</v>
      </c>
      <c r="F41" s="23">
        <f t="shared" si="1"/>
        <v>17740.8</v>
      </c>
    </row>
    <row r="42" spans="1:6" ht="22.5">
      <c r="A42" s="23" t="s">
        <v>96</v>
      </c>
      <c r="B42" s="23" t="s">
        <v>105</v>
      </c>
      <c r="C42" s="23">
        <v>88</v>
      </c>
      <c r="D42" s="23">
        <v>1203</v>
      </c>
      <c r="E42" s="23">
        <f t="shared" si="0"/>
        <v>105864</v>
      </c>
      <c r="F42" s="23">
        <f t="shared" si="1"/>
        <v>21172.800000000003</v>
      </c>
    </row>
    <row r="43" spans="1:6" ht="22.5">
      <c r="A43" s="23" t="s">
        <v>104</v>
      </c>
      <c r="B43" s="23" t="s">
        <v>100</v>
      </c>
      <c r="C43" s="23">
        <v>18</v>
      </c>
      <c r="D43" s="23">
        <v>1297</v>
      </c>
      <c r="E43" s="23">
        <f t="shared" si="0"/>
        <v>23346</v>
      </c>
      <c r="F43" s="23">
        <f t="shared" si="1"/>
        <v>0</v>
      </c>
    </row>
    <row r="44" spans="1:6" ht="22.5">
      <c r="A44" s="23" t="s">
        <v>99</v>
      </c>
      <c r="B44" s="23" t="s">
        <v>100</v>
      </c>
      <c r="C44" s="23">
        <v>94</v>
      </c>
      <c r="D44" s="23">
        <v>1454</v>
      </c>
      <c r="E44" s="23">
        <f t="shared" si="0"/>
        <v>136676</v>
      </c>
      <c r="F44" s="23">
        <f t="shared" si="1"/>
        <v>27335.200000000001</v>
      </c>
    </row>
    <row r="45" spans="1:6" ht="22.5">
      <c r="A45" s="23" t="s">
        <v>96</v>
      </c>
      <c r="B45" s="23" t="s">
        <v>91</v>
      </c>
      <c r="C45" s="23">
        <v>15</v>
      </c>
      <c r="D45" s="23">
        <v>1355</v>
      </c>
      <c r="E45" s="23">
        <f t="shared" si="0"/>
        <v>20325</v>
      </c>
      <c r="F45" s="23">
        <f t="shared" si="1"/>
        <v>0</v>
      </c>
    </row>
    <row r="46" spans="1:6" ht="22.5">
      <c r="A46" s="23" t="s">
        <v>104</v>
      </c>
      <c r="B46" s="23" t="s">
        <v>91</v>
      </c>
      <c r="C46" s="23">
        <v>80</v>
      </c>
      <c r="D46" s="23">
        <v>1381</v>
      </c>
      <c r="E46" s="23">
        <f t="shared" si="0"/>
        <v>110480</v>
      </c>
      <c r="F46" s="23">
        <f t="shared" si="1"/>
        <v>22096</v>
      </c>
    </row>
    <row r="47" spans="1:6" ht="22.5">
      <c r="A47" s="23" t="s">
        <v>90</v>
      </c>
      <c r="B47" s="23" t="s">
        <v>92</v>
      </c>
      <c r="C47" s="23">
        <v>95</v>
      </c>
      <c r="D47" s="23">
        <v>1099</v>
      </c>
      <c r="E47" s="23">
        <f t="shared" si="0"/>
        <v>104405</v>
      </c>
      <c r="F47" s="23">
        <f t="shared" si="1"/>
        <v>20881</v>
      </c>
    </row>
    <row r="48" spans="1:6" ht="22.5">
      <c r="A48" s="23" t="s">
        <v>99</v>
      </c>
      <c r="B48" s="23" t="s">
        <v>100</v>
      </c>
      <c r="C48" s="23">
        <v>4</v>
      </c>
      <c r="D48" s="23">
        <v>1025</v>
      </c>
      <c r="E48" s="23">
        <f t="shared" si="0"/>
        <v>4100</v>
      </c>
      <c r="F48" s="23">
        <f t="shared" si="1"/>
        <v>0</v>
      </c>
    </row>
    <row r="49" spans="1:6" ht="22.5">
      <c r="A49" s="23" t="s">
        <v>96</v>
      </c>
      <c r="B49" s="23" t="s">
        <v>91</v>
      </c>
      <c r="C49" s="23">
        <v>91</v>
      </c>
      <c r="D49" s="23">
        <v>1049</v>
      </c>
      <c r="E49" s="23">
        <f t="shared" si="0"/>
        <v>95459</v>
      </c>
      <c r="F49" s="23">
        <f t="shared" si="1"/>
        <v>19091.8</v>
      </c>
    </row>
    <row r="50" spans="1:6" ht="22.5">
      <c r="A50" s="23" t="s">
        <v>109</v>
      </c>
      <c r="B50" s="23" t="s">
        <v>100</v>
      </c>
      <c r="C50" s="23">
        <v>70</v>
      </c>
      <c r="D50" s="23">
        <v>1388</v>
      </c>
      <c r="E50" s="23">
        <f t="shared" si="0"/>
        <v>97160</v>
      </c>
      <c r="F50" s="23">
        <f t="shared" si="1"/>
        <v>19432</v>
      </c>
    </row>
    <row r="51" spans="1:6" ht="22.5">
      <c r="A51" s="23" t="s">
        <v>110</v>
      </c>
      <c r="B51" s="23" t="s">
        <v>94</v>
      </c>
      <c r="C51" s="23">
        <v>85</v>
      </c>
      <c r="D51" s="23">
        <v>1031</v>
      </c>
      <c r="E51" s="23">
        <f t="shared" si="0"/>
        <v>87635</v>
      </c>
      <c r="F51" s="23">
        <f t="shared" si="1"/>
        <v>17527</v>
      </c>
    </row>
    <row r="52" spans="1:6" ht="22.5">
      <c r="A52" s="23" t="s">
        <v>96</v>
      </c>
      <c r="B52" s="23" t="s">
        <v>91</v>
      </c>
      <c r="C52" s="23">
        <v>98</v>
      </c>
      <c r="D52" s="23">
        <v>1264</v>
      </c>
      <c r="E52" s="23">
        <f t="shared" si="0"/>
        <v>123872</v>
      </c>
      <c r="F52" s="23">
        <f t="shared" si="1"/>
        <v>24774.400000000001</v>
      </c>
    </row>
    <row r="53" spans="1:6" ht="22.5">
      <c r="A53" s="23" t="s">
        <v>96</v>
      </c>
      <c r="B53" s="23" t="s">
        <v>94</v>
      </c>
      <c r="C53" s="23">
        <v>64</v>
      </c>
      <c r="D53" s="23">
        <v>1097</v>
      </c>
      <c r="E53" s="23">
        <f t="shared" si="0"/>
        <v>70208</v>
      </c>
      <c r="F53" s="23">
        <f t="shared" si="1"/>
        <v>14041.6</v>
      </c>
    </row>
    <row r="54" spans="1:6" ht="22.5">
      <c r="A54" s="23" t="s">
        <v>109</v>
      </c>
      <c r="B54" s="23" t="s">
        <v>92</v>
      </c>
      <c r="C54" s="23">
        <v>88</v>
      </c>
      <c r="D54" s="23">
        <v>1352</v>
      </c>
      <c r="E54" s="23">
        <f t="shared" si="0"/>
        <v>118976</v>
      </c>
      <c r="F54" s="23">
        <f t="shared" si="1"/>
        <v>23795.200000000001</v>
      </c>
    </row>
    <row r="55" spans="1:6" ht="22.5">
      <c r="A55" s="23" t="s">
        <v>90</v>
      </c>
      <c r="B55" s="23" t="s">
        <v>94</v>
      </c>
      <c r="C55" s="23">
        <v>44</v>
      </c>
      <c r="D55" s="23">
        <v>1258</v>
      </c>
      <c r="E55" s="23">
        <f t="shared" si="0"/>
        <v>55352</v>
      </c>
      <c r="F55" s="23">
        <f t="shared" si="1"/>
        <v>11070.400000000001</v>
      </c>
    </row>
    <row r="56" spans="1:6" ht="22.5">
      <c r="A56" s="23" t="s">
        <v>96</v>
      </c>
      <c r="B56" s="23" t="s">
        <v>97</v>
      </c>
      <c r="C56" s="23">
        <v>91</v>
      </c>
      <c r="D56" s="23">
        <v>1279</v>
      </c>
      <c r="E56" s="23">
        <f t="shared" si="0"/>
        <v>116389</v>
      </c>
      <c r="F56" s="23">
        <f t="shared" si="1"/>
        <v>23277.800000000003</v>
      </c>
    </row>
    <row r="57" spans="1:6" ht="22.5">
      <c r="A57" s="23" t="s">
        <v>104</v>
      </c>
      <c r="B57" s="23" t="s">
        <v>105</v>
      </c>
      <c r="C57" s="23">
        <v>69</v>
      </c>
      <c r="D57" s="23">
        <v>1435</v>
      </c>
      <c r="E57" s="23">
        <f t="shared" si="0"/>
        <v>99015</v>
      </c>
      <c r="F57" s="23">
        <f t="shared" si="1"/>
        <v>19803</v>
      </c>
    </row>
    <row r="58" spans="1:6" ht="22.5">
      <c r="A58" s="23" t="s">
        <v>104</v>
      </c>
      <c r="B58" s="23" t="s">
        <v>105</v>
      </c>
      <c r="C58" s="23">
        <v>45</v>
      </c>
      <c r="D58" s="23">
        <v>1324</v>
      </c>
      <c r="E58" s="23">
        <f t="shared" si="0"/>
        <v>59580</v>
      </c>
      <c r="F58" s="23">
        <f t="shared" si="1"/>
        <v>11916</v>
      </c>
    </row>
    <row r="59" spans="1:6" ht="22.5">
      <c r="A59" s="23" t="s">
        <v>109</v>
      </c>
      <c r="B59" s="23" t="s">
        <v>97</v>
      </c>
      <c r="C59" s="23">
        <v>8</v>
      </c>
      <c r="D59" s="23">
        <v>1254</v>
      </c>
      <c r="E59" s="23">
        <f t="shared" si="0"/>
        <v>10032</v>
      </c>
      <c r="F59" s="23">
        <f t="shared" si="1"/>
        <v>0</v>
      </c>
    </row>
    <row r="60" spans="1:6" ht="22.5">
      <c r="A60" s="23" t="s">
        <v>99</v>
      </c>
      <c r="B60" s="23" t="s">
        <v>91</v>
      </c>
      <c r="C60" s="23">
        <v>80</v>
      </c>
      <c r="D60" s="23">
        <v>1322</v>
      </c>
      <c r="E60" s="23">
        <f t="shared" si="0"/>
        <v>105760</v>
      </c>
      <c r="F60" s="23">
        <f t="shared" si="1"/>
        <v>21152</v>
      </c>
    </row>
    <row r="61" spans="1:6" ht="22.5">
      <c r="A61" s="23" t="s">
        <v>90</v>
      </c>
      <c r="B61" s="23" t="s">
        <v>100</v>
      </c>
      <c r="C61" s="23">
        <v>65</v>
      </c>
      <c r="D61" s="23">
        <v>1341</v>
      </c>
      <c r="E61" s="23">
        <f t="shared" si="0"/>
        <v>87165</v>
      </c>
      <c r="F61" s="23">
        <f t="shared" si="1"/>
        <v>17433</v>
      </c>
    </row>
    <row r="62" spans="1:6" ht="22.5">
      <c r="A62" s="23" t="s">
        <v>90</v>
      </c>
      <c r="B62" s="23" t="s">
        <v>92</v>
      </c>
      <c r="C62" s="23">
        <v>83</v>
      </c>
      <c r="D62" s="23">
        <v>1268</v>
      </c>
      <c r="E62" s="23">
        <f t="shared" si="0"/>
        <v>105244</v>
      </c>
      <c r="F62" s="23">
        <f t="shared" si="1"/>
        <v>21048.800000000003</v>
      </c>
    </row>
    <row r="63" spans="1:6" ht="22.5">
      <c r="A63" s="23" t="s">
        <v>96</v>
      </c>
      <c r="B63" s="23" t="s">
        <v>105</v>
      </c>
      <c r="C63" s="23">
        <v>91</v>
      </c>
      <c r="D63" s="23">
        <v>1229</v>
      </c>
      <c r="E63" s="23">
        <f t="shared" si="0"/>
        <v>111839</v>
      </c>
      <c r="F63" s="23">
        <f t="shared" si="1"/>
        <v>22367.800000000003</v>
      </c>
    </row>
    <row r="64" spans="1:6" ht="22.5">
      <c r="A64" s="23" t="s">
        <v>104</v>
      </c>
      <c r="B64" s="23" t="s">
        <v>107</v>
      </c>
      <c r="C64" s="23">
        <v>46</v>
      </c>
      <c r="D64" s="23">
        <v>1461</v>
      </c>
      <c r="E64" s="23">
        <f t="shared" si="0"/>
        <v>67206</v>
      </c>
      <c r="F64" s="23">
        <f t="shared" si="1"/>
        <v>13441.2</v>
      </c>
    </row>
    <row r="65" spans="1:6" ht="22.5">
      <c r="A65" s="23" t="s">
        <v>109</v>
      </c>
      <c r="B65" s="23" t="s">
        <v>107</v>
      </c>
      <c r="C65" s="23">
        <v>54</v>
      </c>
      <c r="D65" s="23">
        <v>1132</v>
      </c>
      <c r="E65" s="23">
        <f t="shared" si="0"/>
        <v>61128</v>
      </c>
      <c r="F65" s="23">
        <f t="shared" si="1"/>
        <v>12225.6</v>
      </c>
    </row>
    <row r="66" spans="1:6" ht="22.5">
      <c r="A66" s="23" t="s">
        <v>96</v>
      </c>
      <c r="B66" s="23" t="s">
        <v>107</v>
      </c>
      <c r="C66" s="23">
        <v>78</v>
      </c>
      <c r="D66" s="23">
        <v>1237</v>
      </c>
      <c r="E66" s="23">
        <f t="shared" si="0"/>
        <v>96486</v>
      </c>
      <c r="F66" s="23">
        <f t="shared" si="1"/>
        <v>19297.2</v>
      </c>
    </row>
    <row r="67" spans="1:6" ht="22.5">
      <c r="A67" s="23" t="s">
        <v>96</v>
      </c>
      <c r="B67" s="23" t="s">
        <v>107</v>
      </c>
      <c r="C67" s="23">
        <v>46</v>
      </c>
      <c r="D67" s="23">
        <v>1120</v>
      </c>
      <c r="E67" s="23">
        <f t="shared" ref="E67:E130" si="2">C67*D67</f>
        <v>51520</v>
      </c>
      <c r="F67" s="23">
        <f t="shared" ref="F67:F130" si="3">IF(E67&gt;=30000,E67*20%,0)</f>
        <v>10304</v>
      </c>
    </row>
    <row r="68" spans="1:6" ht="22.5">
      <c r="A68" s="23" t="s">
        <v>90</v>
      </c>
      <c r="B68" s="23" t="s">
        <v>94</v>
      </c>
      <c r="C68" s="23">
        <v>38</v>
      </c>
      <c r="D68" s="23">
        <v>1295</v>
      </c>
      <c r="E68" s="23">
        <f t="shared" si="2"/>
        <v>49210</v>
      </c>
      <c r="F68" s="23">
        <f t="shared" si="3"/>
        <v>9842</v>
      </c>
    </row>
    <row r="69" spans="1:6" ht="22.5">
      <c r="A69" s="23" t="s">
        <v>109</v>
      </c>
      <c r="B69" s="23" t="s">
        <v>92</v>
      </c>
      <c r="C69" s="23">
        <v>10</v>
      </c>
      <c r="D69" s="23">
        <v>1261</v>
      </c>
      <c r="E69" s="23">
        <f t="shared" si="2"/>
        <v>12610</v>
      </c>
      <c r="F69" s="23">
        <f t="shared" si="3"/>
        <v>0</v>
      </c>
    </row>
    <row r="70" spans="1:6" ht="22.5">
      <c r="A70" s="23" t="s">
        <v>96</v>
      </c>
      <c r="B70" s="23" t="s">
        <v>97</v>
      </c>
      <c r="C70" s="23">
        <v>17</v>
      </c>
      <c r="D70" s="23">
        <v>1245</v>
      </c>
      <c r="E70" s="23">
        <f t="shared" si="2"/>
        <v>21165</v>
      </c>
      <c r="F70" s="23">
        <f t="shared" si="3"/>
        <v>0</v>
      </c>
    </row>
    <row r="71" spans="1:6" ht="22.5">
      <c r="A71" s="23" t="s">
        <v>99</v>
      </c>
      <c r="B71" s="23" t="s">
        <v>100</v>
      </c>
      <c r="C71" s="23">
        <v>31</v>
      </c>
      <c r="D71" s="23">
        <v>1079</v>
      </c>
      <c r="E71" s="23">
        <f t="shared" si="2"/>
        <v>33449</v>
      </c>
      <c r="F71" s="23">
        <f t="shared" si="3"/>
        <v>6689.8</v>
      </c>
    </row>
    <row r="72" spans="1:6" ht="22.5">
      <c r="A72" s="23" t="s">
        <v>110</v>
      </c>
      <c r="B72" s="23" t="s">
        <v>105</v>
      </c>
      <c r="C72" s="23">
        <v>8</v>
      </c>
      <c r="D72" s="23">
        <v>1298</v>
      </c>
      <c r="E72" s="23">
        <f t="shared" si="2"/>
        <v>10384</v>
      </c>
      <c r="F72" s="23">
        <f t="shared" si="3"/>
        <v>0</v>
      </c>
    </row>
    <row r="73" spans="1:6" ht="22.5">
      <c r="A73" s="23" t="s">
        <v>99</v>
      </c>
      <c r="B73" s="23" t="s">
        <v>100</v>
      </c>
      <c r="C73" s="23">
        <v>62</v>
      </c>
      <c r="D73" s="23">
        <v>1182</v>
      </c>
      <c r="E73" s="23">
        <f t="shared" si="2"/>
        <v>73284</v>
      </c>
      <c r="F73" s="23">
        <f t="shared" si="3"/>
        <v>14656.800000000001</v>
      </c>
    </row>
    <row r="74" spans="1:6" ht="22.5">
      <c r="A74" s="23" t="s">
        <v>104</v>
      </c>
      <c r="B74" s="23" t="s">
        <v>97</v>
      </c>
      <c r="C74" s="23">
        <v>27</v>
      </c>
      <c r="D74" s="23">
        <v>1345</v>
      </c>
      <c r="E74" s="23">
        <f t="shared" si="2"/>
        <v>36315</v>
      </c>
      <c r="F74" s="23">
        <f t="shared" si="3"/>
        <v>7263</v>
      </c>
    </row>
    <row r="75" spans="1:6" ht="22.5">
      <c r="A75" s="23" t="s">
        <v>104</v>
      </c>
      <c r="B75" s="23" t="s">
        <v>100</v>
      </c>
      <c r="C75" s="23">
        <v>50</v>
      </c>
      <c r="D75" s="23">
        <v>1189</v>
      </c>
      <c r="E75" s="23">
        <f t="shared" si="2"/>
        <v>59450</v>
      </c>
      <c r="F75" s="23">
        <f t="shared" si="3"/>
        <v>11890</v>
      </c>
    </row>
    <row r="76" spans="1:6" ht="22.5">
      <c r="A76" s="23" t="s">
        <v>110</v>
      </c>
      <c r="B76" s="23" t="s">
        <v>97</v>
      </c>
      <c r="C76" s="23">
        <v>22</v>
      </c>
      <c r="D76" s="23">
        <v>1246</v>
      </c>
      <c r="E76" s="23">
        <f t="shared" si="2"/>
        <v>27412</v>
      </c>
      <c r="F76" s="23">
        <f t="shared" si="3"/>
        <v>0</v>
      </c>
    </row>
    <row r="77" spans="1:6" ht="22.5">
      <c r="A77" s="23" t="s">
        <v>104</v>
      </c>
      <c r="B77" s="23" t="s">
        <v>91</v>
      </c>
      <c r="C77" s="23">
        <v>78</v>
      </c>
      <c r="D77" s="23">
        <v>1431</v>
      </c>
      <c r="E77" s="23">
        <f t="shared" si="2"/>
        <v>111618</v>
      </c>
      <c r="F77" s="23">
        <f t="shared" si="3"/>
        <v>22323.600000000002</v>
      </c>
    </row>
    <row r="78" spans="1:6" ht="22.5">
      <c r="A78" s="23" t="s">
        <v>110</v>
      </c>
      <c r="B78" s="23" t="s">
        <v>92</v>
      </c>
      <c r="C78" s="23">
        <v>3</v>
      </c>
      <c r="D78" s="23">
        <v>1429</v>
      </c>
      <c r="E78" s="23">
        <f t="shared" si="2"/>
        <v>4287</v>
      </c>
      <c r="F78" s="23">
        <f t="shared" si="3"/>
        <v>0</v>
      </c>
    </row>
    <row r="79" spans="1:6" ht="22.5">
      <c r="A79" s="23" t="s">
        <v>96</v>
      </c>
      <c r="B79" s="23" t="s">
        <v>91</v>
      </c>
      <c r="C79" s="23">
        <v>88</v>
      </c>
      <c r="D79" s="23">
        <v>1230</v>
      </c>
      <c r="E79" s="23">
        <f t="shared" si="2"/>
        <v>108240</v>
      </c>
      <c r="F79" s="23">
        <f t="shared" si="3"/>
        <v>21648</v>
      </c>
    </row>
    <row r="80" spans="1:6" ht="22.5">
      <c r="A80" s="23" t="s">
        <v>104</v>
      </c>
      <c r="B80" s="23" t="s">
        <v>107</v>
      </c>
      <c r="C80" s="23">
        <v>21</v>
      </c>
      <c r="D80" s="23">
        <v>1407</v>
      </c>
      <c r="E80" s="23">
        <f t="shared" si="2"/>
        <v>29547</v>
      </c>
      <c r="F80" s="23">
        <f t="shared" si="3"/>
        <v>0</v>
      </c>
    </row>
    <row r="81" spans="1:6" ht="22.5">
      <c r="A81" s="23" t="s">
        <v>99</v>
      </c>
      <c r="B81" s="23" t="s">
        <v>107</v>
      </c>
      <c r="C81" s="23">
        <v>93</v>
      </c>
      <c r="D81" s="23">
        <v>1283</v>
      </c>
      <c r="E81" s="23">
        <f t="shared" si="2"/>
        <v>119319</v>
      </c>
      <c r="F81" s="23">
        <f t="shared" si="3"/>
        <v>23863.800000000003</v>
      </c>
    </row>
    <row r="82" spans="1:6" ht="22.5">
      <c r="A82" s="23" t="s">
        <v>109</v>
      </c>
      <c r="B82" s="23" t="s">
        <v>97</v>
      </c>
      <c r="C82" s="23">
        <v>11</v>
      </c>
      <c r="D82" s="23">
        <v>1085</v>
      </c>
      <c r="E82" s="23">
        <f t="shared" si="2"/>
        <v>11935</v>
      </c>
      <c r="F82" s="23">
        <f t="shared" si="3"/>
        <v>0</v>
      </c>
    </row>
    <row r="83" spans="1:6" ht="22.5">
      <c r="A83" s="23" t="s">
        <v>110</v>
      </c>
      <c r="B83" s="23" t="s">
        <v>107</v>
      </c>
      <c r="C83" s="23">
        <v>41</v>
      </c>
      <c r="D83" s="23">
        <v>1042</v>
      </c>
      <c r="E83" s="23">
        <f t="shared" si="2"/>
        <v>42722</v>
      </c>
      <c r="F83" s="23">
        <f t="shared" si="3"/>
        <v>8544.4</v>
      </c>
    </row>
    <row r="84" spans="1:6" ht="22.5">
      <c r="A84" s="23" t="s">
        <v>109</v>
      </c>
      <c r="B84" s="23" t="s">
        <v>97</v>
      </c>
      <c r="C84" s="23">
        <v>20</v>
      </c>
      <c r="D84" s="23">
        <v>1500</v>
      </c>
      <c r="E84" s="23">
        <f t="shared" si="2"/>
        <v>30000</v>
      </c>
      <c r="F84" s="23">
        <f t="shared" si="3"/>
        <v>6000</v>
      </c>
    </row>
    <row r="85" spans="1:6" ht="22.5">
      <c r="A85" s="23" t="s">
        <v>96</v>
      </c>
      <c r="B85" s="23" t="s">
        <v>105</v>
      </c>
      <c r="C85" s="23">
        <v>43</v>
      </c>
      <c r="D85" s="23">
        <v>1099</v>
      </c>
      <c r="E85" s="23">
        <f t="shared" si="2"/>
        <v>47257</v>
      </c>
      <c r="F85" s="23">
        <f t="shared" si="3"/>
        <v>9451.4</v>
      </c>
    </row>
    <row r="86" spans="1:6" ht="22.5">
      <c r="A86" s="23" t="s">
        <v>99</v>
      </c>
      <c r="B86" s="23" t="s">
        <v>91</v>
      </c>
      <c r="C86" s="23">
        <v>65</v>
      </c>
      <c r="D86" s="23">
        <v>1490</v>
      </c>
      <c r="E86" s="23">
        <f t="shared" si="2"/>
        <v>96850</v>
      </c>
      <c r="F86" s="23">
        <f t="shared" si="3"/>
        <v>19370</v>
      </c>
    </row>
    <row r="87" spans="1:6" ht="22.5">
      <c r="A87" s="23" t="s">
        <v>109</v>
      </c>
      <c r="B87" s="23" t="s">
        <v>92</v>
      </c>
      <c r="C87" s="23">
        <v>61</v>
      </c>
      <c r="D87" s="23">
        <v>1139</v>
      </c>
      <c r="E87" s="23">
        <f t="shared" si="2"/>
        <v>69479</v>
      </c>
      <c r="F87" s="23">
        <f t="shared" si="3"/>
        <v>13895.800000000001</v>
      </c>
    </row>
    <row r="88" spans="1:6" ht="22.5">
      <c r="A88" s="23" t="s">
        <v>110</v>
      </c>
      <c r="B88" s="23" t="s">
        <v>94</v>
      </c>
      <c r="C88" s="23">
        <v>51</v>
      </c>
      <c r="D88" s="23">
        <v>1022</v>
      </c>
      <c r="E88" s="23">
        <f t="shared" si="2"/>
        <v>52122</v>
      </c>
      <c r="F88" s="23">
        <f t="shared" si="3"/>
        <v>10424.400000000001</v>
      </c>
    </row>
    <row r="89" spans="1:6" ht="22.5">
      <c r="A89" s="23" t="s">
        <v>104</v>
      </c>
      <c r="B89" s="23" t="s">
        <v>105</v>
      </c>
      <c r="C89" s="23">
        <v>65</v>
      </c>
      <c r="D89" s="23">
        <v>1113</v>
      </c>
      <c r="E89" s="23">
        <f t="shared" si="2"/>
        <v>72345</v>
      </c>
      <c r="F89" s="23">
        <f t="shared" si="3"/>
        <v>14469</v>
      </c>
    </row>
    <row r="90" spans="1:6" ht="22.5">
      <c r="A90" s="23" t="s">
        <v>99</v>
      </c>
      <c r="B90" s="23" t="s">
        <v>91</v>
      </c>
      <c r="C90" s="23">
        <v>81</v>
      </c>
      <c r="D90" s="23">
        <v>1135</v>
      </c>
      <c r="E90" s="23">
        <f t="shared" si="2"/>
        <v>91935</v>
      </c>
      <c r="F90" s="23">
        <f t="shared" si="3"/>
        <v>18387</v>
      </c>
    </row>
    <row r="91" spans="1:6" ht="22.5">
      <c r="A91" s="23" t="s">
        <v>99</v>
      </c>
      <c r="B91" s="23" t="s">
        <v>100</v>
      </c>
      <c r="C91" s="23">
        <v>4</v>
      </c>
      <c r="D91" s="23">
        <v>1018</v>
      </c>
      <c r="E91" s="23">
        <f t="shared" si="2"/>
        <v>4072</v>
      </c>
      <c r="F91" s="23">
        <f t="shared" si="3"/>
        <v>0</v>
      </c>
    </row>
    <row r="92" spans="1:6" ht="22.5">
      <c r="A92" s="23" t="s">
        <v>99</v>
      </c>
      <c r="B92" s="23" t="s">
        <v>91</v>
      </c>
      <c r="C92" s="23">
        <v>45</v>
      </c>
      <c r="D92" s="23">
        <v>1202</v>
      </c>
      <c r="E92" s="23">
        <f t="shared" si="2"/>
        <v>54090</v>
      </c>
      <c r="F92" s="23">
        <f t="shared" si="3"/>
        <v>10818</v>
      </c>
    </row>
    <row r="93" spans="1:6" ht="22.5">
      <c r="A93" s="23" t="s">
        <v>90</v>
      </c>
      <c r="B93" s="23" t="s">
        <v>94</v>
      </c>
      <c r="C93" s="23">
        <v>14</v>
      </c>
      <c r="D93" s="23">
        <v>1254</v>
      </c>
      <c r="E93" s="23">
        <f t="shared" si="2"/>
        <v>17556</v>
      </c>
      <c r="F93" s="23">
        <f t="shared" si="3"/>
        <v>0</v>
      </c>
    </row>
    <row r="94" spans="1:6" ht="22.5">
      <c r="A94" s="23" t="s">
        <v>110</v>
      </c>
      <c r="B94" s="23" t="s">
        <v>94</v>
      </c>
      <c r="C94" s="23">
        <v>93</v>
      </c>
      <c r="D94" s="23">
        <v>1254</v>
      </c>
      <c r="E94" s="23">
        <f t="shared" si="2"/>
        <v>116622</v>
      </c>
      <c r="F94" s="23">
        <f t="shared" si="3"/>
        <v>23324.400000000001</v>
      </c>
    </row>
    <row r="95" spans="1:6" ht="22.5">
      <c r="A95" s="23" t="s">
        <v>104</v>
      </c>
      <c r="B95" s="23" t="s">
        <v>97</v>
      </c>
      <c r="C95" s="23">
        <v>14</v>
      </c>
      <c r="D95" s="23">
        <v>1349</v>
      </c>
      <c r="E95" s="23">
        <f t="shared" si="2"/>
        <v>18886</v>
      </c>
      <c r="F95" s="23">
        <f t="shared" si="3"/>
        <v>0</v>
      </c>
    </row>
    <row r="96" spans="1:6" ht="22.5">
      <c r="A96" s="23" t="s">
        <v>96</v>
      </c>
      <c r="B96" s="23" t="s">
        <v>91</v>
      </c>
      <c r="C96" s="23">
        <v>8</v>
      </c>
      <c r="D96" s="23">
        <v>1019</v>
      </c>
      <c r="E96" s="23">
        <f t="shared" si="2"/>
        <v>8152</v>
      </c>
      <c r="F96" s="23">
        <f t="shared" si="3"/>
        <v>0</v>
      </c>
    </row>
    <row r="97" spans="1:6" ht="22.5">
      <c r="A97" s="23" t="s">
        <v>110</v>
      </c>
      <c r="B97" s="23" t="s">
        <v>100</v>
      </c>
      <c r="C97" s="23">
        <v>73</v>
      </c>
      <c r="D97" s="23">
        <v>1306</v>
      </c>
      <c r="E97" s="23">
        <f t="shared" si="2"/>
        <v>95338</v>
      </c>
      <c r="F97" s="23">
        <f t="shared" si="3"/>
        <v>19067.600000000002</v>
      </c>
    </row>
    <row r="98" spans="1:6" ht="22.5">
      <c r="A98" s="23" t="s">
        <v>109</v>
      </c>
      <c r="B98" s="23" t="s">
        <v>107</v>
      </c>
      <c r="C98" s="23">
        <v>72</v>
      </c>
      <c r="D98" s="23">
        <v>1299</v>
      </c>
      <c r="E98" s="23">
        <f t="shared" si="2"/>
        <v>93528</v>
      </c>
      <c r="F98" s="23">
        <f t="shared" si="3"/>
        <v>18705.600000000002</v>
      </c>
    </row>
    <row r="99" spans="1:6" ht="22.5">
      <c r="A99" s="23" t="s">
        <v>110</v>
      </c>
      <c r="B99" s="23" t="s">
        <v>91</v>
      </c>
      <c r="C99" s="23">
        <v>16</v>
      </c>
      <c r="D99" s="23">
        <v>1121</v>
      </c>
      <c r="E99" s="23">
        <f t="shared" si="2"/>
        <v>17936</v>
      </c>
      <c r="F99" s="23">
        <f t="shared" si="3"/>
        <v>0</v>
      </c>
    </row>
    <row r="100" spans="1:6" ht="22.5">
      <c r="A100" s="23" t="s">
        <v>109</v>
      </c>
      <c r="B100" s="23" t="s">
        <v>105</v>
      </c>
      <c r="C100" s="23">
        <v>18</v>
      </c>
      <c r="D100" s="23">
        <v>1127</v>
      </c>
      <c r="E100" s="23">
        <f t="shared" si="2"/>
        <v>20286</v>
      </c>
      <c r="F100" s="23">
        <f t="shared" si="3"/>
        <v>0</v>
      </c>
    </row>
    <row r="101" spans="1:6" ht="22.5">
      <c r="A101" s="23" t="s">
        <v>90</v>
      </c>
      <c r="B101" s="23" t="s">
        <v>91</v>
      </c>
      <c r="C101" s="23">
        <v>63</v>
      </c>
      <c r="D101" s="23">
        <v>1070</v>
      </c>
      <c r="E101" s="23">
        <f t="shared" si="2"/>
        <v>67410</v>
      </c>
      <c r="F101" s="23">
        <f t="shared" si="3"/>
        <v>13482</v>
      </c>
    </row>
    <row r="102" spans="1:6" ht="22.5">
      <c r="A102" s="23" t="s">
        <v>109</v>
      </c>
      <c r="B102" s="23" t="s">
        <v>91</v>
      </c>
      <c r="C102" s="23">
        <v>38</v>
      </c>
      <c r="D102" s="23">
        <v>1486</v>
      </c>
      <c r="E102" s="23">
        <f t="shared" si="2"/>
        <v>56468</v>
      </c>
      <c r="F102" s="23">
        <f t="shared" si="3"/>
        <v>11293.6</v>
      </c>
    </row>
    <row r="103" spans="1:6" ht="22.5">
      <c r="A103" s="23" t="s">
        <v>110</v>
      </c>
      <c r="B103" s="23" t="s">
        <v>107</v>
      </c>
      <c r="C103" s="23">
        <v>30</v>
      </c>
      <c r="D103" s="23">
        <v>1245</v>
      </c>
      <c r="E103" s="23">
        <f t="shared" si="2"/>
        <v>37350</v>
      </c>
      <c r="F103" s="23">
        <f t="shared" si="3"/>
        <v>7470</v>
      </c>
    </row>
    <row r="104" spans="1:6" ht="22.5">
      <c r="A104" s="23" t="s">
        <v>110</v>
      </c>
      <c r="B104" s="23" t="s">
        <v>91</v>
      </c>
      <c r="C104" s="23">
        <v>9</v>
      </c>
      <c r="D104" s="23">
        <v>1250</v>
      </c>
      <c r="E104" s="23">
        <f t="shared" si="2"/>
        <v>11250</v>
      </c>
      <c r="F104" s="23">
        <f t="shared" si="3"/>
        <v>0</v>
      </c>
    </row>
    <row r="105" spans="1:6" ht="22.5">
      <c r="A105" s="23" t="s">
        <v>99</v>
      </c>
      <c r="B105" s="23" t="s">
        <v>91</v>
      </c>
      <c r="C105" s="23">
        <v>60</v>
      </c>
      <c r="D105" s="23">
        <v>1102</v>
      </c>
      <c r="E105" s="23">
        <f t="shared" si="2"/>
        <v>66120</v>
      </c>
      <c r="F105" s="23">
        <f t="shared" si="3"/>
        <v>13224</v>
      </c>
    </row>
    <row r="106" spans="1:6" ht="22.5">
      <c r="A106" s="23" t="s">
        <v>104</v>
      </c>
      <c r="B106" s="23" t="s">
        <v>97</v>
      </c>
      <c r="C106" s="23">
        <v>46</v>
      </c>
      <c r="D106" s="23">
        <v>1021</v>
      </c>
      <c r="E106" s="23">
        <f t="shared" si="2"/>
        <v>46966</v>
      </c>
      <c r="F106" s="23">
        <f t="shared" si="3"/>
        <v>9393.2000000000007</v>
      </c>
    </row>
    <row r="107" spans="1:6" ht="22.5">
      <c r="A107" s="23" t="s">
        <v>90</v>
      </c>
      <c r="B107" s="23" t="s">
        <v>92</v>
      </c>
      <c r="C107" s="23">
        <v>26</v>
      </c>
      <c r="D107" s="23">
        <v>1053</v>
      </c>
      <c r="E107" s="23">
        <f t="shared" si="2"/>
        <v>27378</v>
      </c>
      <c r="F107" s="23">
        <f t="shared" si="3"/>
        <v>0</v>
      </c>
    </row>
    <row r="108" spans="1:6" ht="22.5">
      <c r="A108" s="23" t="s">
        <v>104</v>
      </c>
      <c r="B108" s="23" t="s">
        <v>105</v>
      </c>
      <c r="C108" s="23">
        <v>1</v>
      </c>
      <c r="D108" s="23">
        <v>1089</v>
      </c>
      <c r="E108" s="23">
        <f t="shared" si="2"/>
        <v>1089</v>
      </c>
      <c r="F108" s="23">
        <f t="shared" si="3"/>
        <v>0</v>
      </c>
    </row>
    <row r="109" spans="1:6" ht="22.5">
      <c r="A109" s="23" t="s">
        <v>109</v>
      </c>
      <c r="B109" s="23" t="s">
        <v>100</v>
      </c>
      <c r="C109" s="23">
        <v>22</v>
      </c>
      <c r="D109" s="23">
        <v>1057</v>
      </c>
      <c r="E109" s="23">
        <f t="shared" si="2"/>
        <v>23254</v>
      </c>
      <c r="F109" s="23">
        <f t="shared" si="3"/>
        <v>0</v>
      </c>
    </row>
    <row r="110" spans="1:6" ht="22.5">
      <c r="A110" s="23" t="s">
        <v>110</v>
      </c>
      <c r="B110" s="23" t="s">
        <v>107</v>
      </c>
      <c r="C110" s="23">
        <v>35</v>
      </c>
      <c r="D110" s="23">
        <v>1341</v>
      </c>
      <c r="E110" s="23">
        <f t="shared" si="2"/>
        <v>46935</v>
      </c>
      <c r="F110" s="23">
        <f t="shared" si="3"/>
        <v>9387</v>
      </c>
    </row>
    <row r="111" spans="1:6" ht="22.5">
      <c r="A111" s="23" t="s">
        <v>96</v>
      </c>
      <c r="B111" s="23" t="s">
        <v>92</v>
      </c>
      <c r="C111" s="23">
        <v>34</v>
      </c>
      <c r="D111" s="23">
        <v>1229</v>
      </c>
      <c r="E111" s="23">
        <f t="shared" si="2"/>
        <v>41786</v>
      </c>
      <c r="F111" s="23">
        <f t="shared" si="3"/>
        <v>8357.2000000000007</v>
      </c>
    </row>
    <row r="112" spans="1:6" ht="22.5">
      <c r="A112" s="23" t="s">
        <v>96</v>
      </c>
      <c r="B112" s="23" t="s">
        <v>91</v>
      </c>
      <c r="C112" s="23">
        <v>97</v>
      </c>
      <c r="D112" s="23">
        <v>1201</v>
      </c>
      <c r="E112" s="23">
        <f t="shared" si="2"/>
        <v>116497</v>
      </c>
      <c r="F112" s="23">
        <f t="shared" si="3"/>
        <v>23299.4</v>
      </c>
    </row>
    <row r="113" spans="1:6" ht="22.5">
      <c r="A113" s="23" t="s">
        <v>90</v>
      </c>
      <c r="B113" s="23" t="s">
        <v>107</v>
      </c>
      <c r="C113" s="23">
        <v>86</v>
      </c>
      <c r="D113" s="23">
        <v>1010</v>
      </c>
      <c r="E113" s="23">
        <f t="shared" si="2"/>
        <v>86860</v>
      </c>
      <c r="F113" s="23">
        <f t="shared" si="3"/>
        <v>17372</v>
      </c>
    </row>
    <row r="114" spans="1:6" ht="22.5">
      <c r="A114" s="23" t="s">
        <v>96</v>
      </c>
      <c r="B114" s="23" t="s">
        <v>100</v>
      </c>
      <c r="C114" s="23">
        <v>76</v>
      </c>
      <c r="D114" s="23">
        <v>1336</v>
      </c>
      <c r="E114" s="23">
        <f t="shared" si="2"/>
        <v>101536</v>
      </c>
      <c r="F114" s="23">
        <f t="shared" si="3"/>
        <v>20307.2</v>
      </c>
    </row>
    <row r="115" spans="1:6" ht="22.5">
      <c r="A115" s="23" t="s">
        <v>104</v>
      </c>
      <c r="B115" s="23" t="s">
        <v>107</v>
      </c>
      <c r="C115" s="23">
        <v>60</v>
      </c>
      <c r="D115" s="23">
        <v>1488</v>
      </c>
      <c r="E115" s="23">
        <f t="shared" si="2"/>
        <v>89280</v>
      </c>
      <c r="F115" s="23">
        <f t="shared" si="3"/>
        <v>17856</v>
      </c>
    </row>
    <row r="116" spans="1:6" ht="22.5">
      <c r="A116" s="23" t="s">
        <v>99</v>
      </c>
      <c r="B116" s="23" t="s">
        <v>92</v>
      </c>
      <c r="C116" s="23">
        <v>74</v>
      </c>
      <c r="D116" s="23">
        <v>1273</v>
      </c>
      <c r="E116" s="23">
        <f t="shared" si="2"/>
        <v>94202</v>
      </c>
      <c r="F116" s="23">
        <f t="shared" si="3"/>
        <v>18840.400000000001</v>
      </c>
    </row>
    <row r="117" spans="1:6" ht="22.5">
      <c r="A117" s="23" t="s">
        <v>99</v>
      </c>
      <c r="B117" s="23" t="s">
        <v>91</v>
      </c>
      <c r="C117" s="23">
        <v>34</v>
      </c>
      <c r="D117" s="23">
        <v>1485</v>
      </c>
      <c r="E117" s="23">
        <f t="shared" si="2"/>
        <v>50490</v>
      </c>
      <c r="F117" s="23">
        <f t="shared" si="3"/>
        <v>10098</v>
      </c>
    </row>
    <row r="118" spans="1:6" ht="22.5">
      <c r="A118" s="23" t="s">
        <v>96</v>
      </c>
      <c r="B118" s="23" t="s">
        <v>105</v>
      </c>
      <c r="C118" s="23">
        <v>99</v>
      </c>
      <c r="D118" s="23">
        <v>1397</v>
      </c>
      <c r="E118" s="23">
        <f t="shared" si="2"/>
        <v>138303</v>
      </c>
      <c r="F118" s="23">
        <f t="shared" si="3"/>
        <v>27660.600000000002</v>
      </c>
    </row>
    <row r="119" spans="1:6" ht="22.5">
      <c r="A119" s="23" t="s">
        <v>90</v>
      </c>
      <c r="B119" s="23" t="s">
        <v>105</v>
      </c>
      <c r="C119" s="23">
        <v>48</v>
      </c>
      <c r="D119" s="23">
        <v>1181</v>
      </c>
      <c r="E119" s="23">
        <f t="shared" si="2"/>
        <v>56688</v>
      </c>
      <c r="F119" s="23">
        <f t="shared" si="3"/>
        <v>11337.6</v>
      </c>
    </row>
    <row r="120" spans="1:6" ht="22.5">
      <c r="A120" s="23" t="s">
        <v>110</v>
      </c>
      <c r="B120" s="23" t="s">
        <v>107</v>
      </c>
      <c r="C120" s="23">
        <v>8</v>
      </c>
      <c r="D120" s="23">
        <v>1170</v>
      </c>
      <c r="E120" s="23">
        <f t="shared" si="2"/>
        <v>9360</v>
      </c>
      <c r="F120" s="23">
        <f t="shared" si="3"/>
        <v>0</v>
      </c>
    </row>
    <row r="121" spans="1:6" ht="22.5">
      <c r="A121" s="23" t="s">
        <v>104</v>
      </c>
      <c r="B121" s="23" t="s">
        <v>100</v>
      </c>
      <c r="C121" s="23">
        <v>83</v>
      </c>
      <c r="D121" s="23">
        <v>1291</v>
      </c>
      <c r="E121" s="23">
        <f t="shared" si="2"/>
        <v>107153</v>
      </c>
      <c r="F121" s="23">
        <f t="shared" si="3"/>
        <v>21430.600000000002</v>
      </c>
    </row>
    <row r="122" spans="1:6" ht="22.5">
      <c r="A122" s="23" t="s">
        <v>96</v>
      </c>
      <c r="B122" s="23" t="s">
        <v>92</v>
      </c>
      <c r="C122" s="23">
        <v>56</v>
      </c>
      <c r="D122" s="23">
        <v>1059</v>
      </c>
      <c r="E122" s="23">
        <f t="shared" si="2"/>
        <v>59304</v>
      </c>
      <c r="F122" s="23">
        <f t="shared" si="3"/>
        <v>11860.800000000001</v>
      </c>
    </row>
    <row r="123" spans="1:6" ht="22.5">
      <c r="A123" s="23" t="s">
        <v>110</v>
      </c>
      <c r="B123" s="23" t="s">
        <v>91</v>
      </c>
      <c r="C123" s="23">
        <v>56</v>
      </c>
      <c r="D123" s="23">
        <v>1007</v>
      </c>
      <c r="E123" s="23">
        <f t="shared" si="2"/>
        <v>56392</v>
      </c>
      <c r="F123" s="23">
        <f t="shared" si="3"/>
        <v>11278.400000000001</v>
      </c>
    </row>
    <row r="124" spans="1:6" ht="22.5">
      <c r="A124" s="23" t="s">
        <v>109</v>
      </c>
      <c r="B124" s="23" t="s">
        <v>107</v>
      </c>
      <c r="C124" s="23">
        <v>48</v>
      </c>
      <c r="D124" s="23">
        <v>1474</v>
      </c>
      <c r="E124" s="23">
        <f t="shared" si="2"/>
        <v>70752</v>
      </c>
      <c r="F124" s="23">
        <f t="shared" si="3"/>
        <v>14150.400000000001</v>
      </c>
    </row>
    <row r="125" spans="1:6" ht="22.5">
      <c r="A125" s="23" t="s">
        <v>96</v>
      </c>
      <c r="B125" s="23" t="s">
        <v>97</v>
      </c>
      <c r="C125" s="23">
        <v>89</v>
      </c>
      <c r="D125" s="23">
        <v>1050</v>
      </c>
      <c r="E125" s="23">
        <f t="shared" si="2"/>
        <v>93450</v>
      </c>
      <c r="F125" s="23">
        <f t="shared" si="3"/>
        <v>18690</v>
      </c>
    </row>
    <row r="126" spans="1:6" ht="22.5">
      <c r="A126" s="23" t="s">
        <v>90</v>
      </c>
      <c r="B126" s="23" t="s">
        <v>105</v>
      </c>
      <c r="C126" s="23">
        <v>99</v>
      </c>
      <c r="D126" s="23">
        <v>1433</v>
      </c>
      <c r="E126" s="23">
        <f t="shared" si="2"/>
        <v>141867</v>
      </c>
      <c r="F126" s="23">
        <f t="shared" si="3"/>
        <v>28373.4</v>
      </c>
    </row>
    <row r="127" spans="1:6" ht="22.5">
      <c r="A127" s="23" t="s">
        <v>90</v>
      </c>
      <c r="B127" s="23" t="s">
        <v>105</v>
      </c>
      <c r="C127" s="23">
        <v>39</v>
      </c>
      <c r="D127" s="23">
        <v>1060</v>
      </c>
      <c r="E127" s="23">
        <f t="shared" si="2"/>
        <v>41340</v>
      </c>
      <c r="F127" s="23">
        <f t="shared" si="3"/>
        <v>8268</v>
      </c>
    </row>
    <row r="128" spans="1:6" ht="22.5">
      <c r="A128" s="23" t="s">
        <v>110</v>
      </c>
      <c r="B128" s="23" t="s">
        <v>100</v>
      </c>
      <c r="C128" s="23">
        <v>29</v>
      </c>
      <c r="D128" s="23">
        <v>1294</v>
      </c>
      <c r="E128" s="23">
        <f t="shared" si="2"/>
        <v>37526</v>
      </c>
      <c r="F128" s="23">
        <f t="shared" si="3"/>
        <v>7505.2000000000007</v>
      </c>
    </row>
    <row r="129" spans="1:6" ht="22.5">
      <c r="A129" s="23" t="s">
        <v>96</v>
      </c>
      <c r="B129" s="23" t="s">
        <v>107</v>
      </c>
      <c r="C129" s="23">
        <v>30</v>
      </c>
      <c r="D129" s="23">
        <v>1499</v>
      </c>
      <c r="E129" s="23">
        <f t="shared" si="2"/>
        <v>44970</v>
      </c>
      <c r="F129" s="23">
        <f t="shared" si="3"/>
        <v>8994</v>
      </c>
    </row>
    <row r="130" spans="1:6" ht="22.5">
      <c r="A130" s="23" t="s">
        <v>96</v>
      </c>
      <c r="B130" s="23" t="s">
        <v>97</v>
      </c>
      <c r="C130" s="23">
        <v>70</v>
      </c>
      <c r="D130" s="23">
        <v>1132</v>
      </c>
      <c r="E130" s="23">
        <f t="shared" si="2"/>
        <v>79240</v>
      </c>
      <c r="F130" s="23">
        <f t="shared" si="3"/>
        <v>15848</v>
      </c>
    </row>
    <row r="131" spans="1:6" ht="22.5">
      <c r="A131" s="23" t="s">
        <v>90</v>
      </c>
      <c r="B131" s="23" t="s">
        <v>94</v>
      </c>
      <c r="C131" s="23">
        <v>1</v>
      </c>
      <c r="D131" s="23">
        <v>1173</v>
      </c>
      <c r="E131" s="23">
        <f t="shared" ref="E131:E194" si="4">C131*D131</f>
        <v>1173</v>
      </c>
      <c r="F131" s="23">
        <f t="shared" ref="F131:F194" si="5">IF(E131&gt;=30000,E131*20%,0)</f>
        <v>0</v>
      </c>
    </row>
    <row r="132" spans="1:6" ht="22.5">
      <c r="A132" s="23" t="s">
        <v>110</v>
      </c>
      <c r="B132" s="23" t="s">
        <v>97</v>
      </c>
      <c r="C132" s="23">
        <v>25</v>
      </c>
      <c r="D132" s="23">
        <v>1444</v>
      </c>
      <c r="E132" s="23">
        <f t="shared" si="4"/>
        <v>36100</v>
      </c>
      <c r="F132" s="23">
        <f t="shared" si="5"/>
        <v>7220</v>
      </c>
    </row>
    <row r="133" spans="1:6" ht="22.5">
      <c r="A133" s="23" t="s">
        <v>90</v>
      </c>
      <c r="B133" s="23" t="s">
        <v>105</v>
      </c>
      <c r="C133" s="23">
        <v>38</v>
      </c>
      <c r="D133" s="23">
        <v>1073</v>
      </c>
      <c r="E133" s="23">
        <f t="shared" si="4"/>
        <v>40774</v>
      </c>
      <c r="F133" s="23">
        <f t="shared" si="5"/>
        <v>8154.8</v>
      </c>
    </row>
    <row r="134" spans="1:6" ht="22.5">
      <c r="A134" s="23" t="s">
        <v>104</v>
      </c>
      <c r="B134" s="23" t="s">
        <v>107</v>
      </c>
      <c r="C134" s="23">
        <v>47</v>
      </c>
      <c r="D134" s="23">
        <v>1407</v>
      </c>
      <c r="E134" s="23">
        <f t="shared" si="4"/>
        <v>66129</v>
      </c>
      <c r="F134" s="23">
        <f t="shared" si="5"/>
        <v>13225.800000000001</v>
      </c>
    </row>
    <row r="135" spans="1:6" ht="22.5">
      <c r="A135" s="23" t="s">
        <v>99</v>
      </c>
      <c r="B135" s="23" t="s">
        <v>97</v>
      </c>
      <c r="C135" s="23">
        <v>80</v>
      </c>
      <c r="D135" s="23">
        <v>1324</v>
      </c>
      <c r="E135" s="23">
        <f t="shared" si="4"/>
        <v>105920</v>
      </c>
      <c r="F135" s="23">
        <f t="shared" si="5"/>
        <v>21184</v>
      </c>
    </row>
    <row r="136" spans="1:6" ht="22.5">
      <c r="A136" s="23" t="s">
        <v>99</v>
      </c>
      <c r="B136" s="23" t="s">
        <v>97</v>
      </c>
      <c r="C136" s="23">
        <v>95</v>
      </c>
      <c r="D136" s="23">
        <v>1152</v>
      </c>
      <c r="E136" s="23">
        <f t="shared" si="4"/>
        <v>109440</v>
      </c>
      <c r="F136" s="23">
        <f t="shared" si="5"/>
        <v>21888</v>
      </c>
    </row>
    <row r="137" spans="1:6" ht="22.5">
      <c r="A137" s="23" t="s">
        <v>109</v>
      </c>
      <c r="B137" s="23" t="s">
        <v>91</v>
      </c>
      <c r="C137" s="23">
        <v>75</v>
      </c>
      <c r="D137" s="23">
        <v>1383</v>
      </c>
      <c r="E137" s="23">
        <f t="shared" si="4"/>
        <v>103725</v>
      </c>
      <c r="F137" s="23">
        <f t="shared" si="5"/>
        <v>20745</v>
      </c>
    </row>
    <row r="138" spans="1:6" ht="22.5">
      <c r="A138" s="23" t="s">
        <v>99</v>
      </c>
      <c r="B138" s="23" t="s">
        <v>94</v>
      </c>
      <c r="C138" s="23">
        <v>70</v>
      </c>
      <c r="D138" s="23">
        <v>1128</v>
      </c>
      <c r="E138" s="23">
        <f t="shared" si="4"/>
        <v>78960</v>
      </c>
      <c r="F138" s="23">
        <f t="shared" si="5"/>
        <v>15792</v>
      </c>
    </row>
    <row r="139" spans="1:6" ht="22.5">
      <c r="A139" s="23" t="s">
        <v>104</v>
      </c>
      <c r="B139" s="23" t="s">
        <v>97</v>
      </c>
      <c r="C139" s="23">
        <v>59</v>
      </c>
      <c r="D139" s="23">
        <v>1154</v>
      </c>
      <c r="E139" s="23">
        <f t="shared" si="4"/>
        <v>68086</v>
      </c>
      <c r="F139" s="23">
        <f t="shared" si="5"/>
        <v>13617.2</v>
      </c>
    </row>
    <row r="140" spans="1:6" ht="22.5">
      <c r="A140" s="23" t="s">
        <v>109</v>
      </c>
      <c r="B140" s="23" t="s">
        <v>100</v>
      </c>
      <c r="C140" s="23">
        <v>57</v>
      </c>
      <c r="D140" s="23">
        <v>1135</v>
      </c>
      <c r="E140" s="23">
        <f t="shared" si="4"/>
        <v>64695</v>
      </c>
      <c r="F140" s="23">
        <f t="shared" si="5"/>
        <v>12939</v>
      </c>
    </row>
    <row r="141" spans="1:6" ht="22.5">
      <c r="A141" s="23" t="s">
        <v>110</v>
      </c>
      <c r="B141" s="23" t="s">
        <v>105</v>
      </c>
      <c r="C141" s="23">
        <v>6</v>
      </c>
      <c r="D141" s="23">
        <v>1370</v>
      </c>
      <c r="E141" s="23">
        <f t="shared" si="4"/>
        <v>8220</v>
      </c>
      <c r="F141" s="23">
        <f t="shared" si="5"/>
        <v>0</v>
      </c>
    </row>
    <row r="142" spans="1:6" ht="22.5">
      <c r="A142" s="23" t="s">
        <v>110</v>
      </c>
      <c r="B142" s="23" t="s">
        <v>107</v>
      </c>
      <c r="C142" s="23">
        <v>65</v>
      </c>
      <c r="D142" s="23">
        <v>1045</v>
      </c>
      <c r="E142" s="23">
        <f t="shared" si="4"/>
        <v>67925</v>
      </c>
      <c r="F142" s="23">
        <f t="shared" si="5"/>
        <v>13585</v>
      </c>
    </row>
    <row r="143" spans="1:6" ht="22.5">
      <c r="A143" s="23" t="s">
        <v>109</v>
      </c>
      <c r="B143" s="23" t="s">
        <v>105</v>
      </c>
      <c r="C143" s="23">
        <v>81</v>
      </c>
      <c r="D143" s="23">
        <v>1350</v>
      </c>
      <c r="E143" s="23">
        <f t="shared" si="4"/>
        <v>109350</v>
      </c>
      <c r="F143" s="23">
        <f t="shared" si="5"/>
        <v>21870</v>
      </c>
    </row>
    <row r="144" spans="1:6" ht="22.5">
      <c r="A144" s="23" t="s">
        <v>96</v>
      </c>
      <c r="B144" s="23" t="s">
        <v>91</v>
      </c>
      <c r="C144" s="23">
        <v>40</v>
      </c>
      <c r="D144" s="23">
        <v>1322</v>
      </c>
      <c r="E144" s="23">
        <f t="shared" si="4"/>
        <v>52880</v>
      </c>
      <c r="F144" s="23">
        <f t="shared" si="5"/>
        <v>10576</v>
      </c>
    </row>
    <row r="145" spans="1:6" ht="22.5">
      <c r="A145" s="23" t="s">
        <v>96</v>
      </c>
      <c r="B145" s="23" t="s">
        <v>100</v>
      </c>
      <c r="C145" s="23">
        <v>63</v>
      </c>
      <c r="D145" s="23">
        <v>1272</v>
      </c>
      <c r="E145" s="23">
        <f t="shared" si="4"/>
        <v>80136</v>
      </c>
      <c r="F145" s="23">
        <f t="shared" si="5"/>
        <v>16027.2</v>
      </c>
    </row>
    <row r="146" spans="1:6" ht="22.5">
      <c r="A146" s="23" t="s">
        <v>110</v>
      </c>
      <c r="B146" s="23" t="s">
        <v>91</v>
      </c>
      <c r="C146" s="23">
        <v>73</v>
      </c>
      <c r="D146" s="23">
        <v>1185</v>
      </c>
      <c r="E146" s="23">
        <f t="shared" si="4"/>
        <v>86505</v>
      </c>
      <c r="F146" s="23">
        <f t="shared" si="5"/>
        <v>17301</v>
      </c>
    </row>
    <row r="147" spans="1:6" ht="22.5">
      <c r="A147" s="23" t="s">
        <v>99</v>
      </c>
      <c r="B147" s="23" t="s">
        <v>92</v>
      </c>
      <c r="C147" s="23">
        <v>39</v>
      </c>
      <c r="D147" s="23">
        <v>1346</v>
      </c>
      <c r="E147" s="23">
        <f t="shared" si="4"/>
        <v>52494</v>
      </c>
      <c r="F147" s="23">
        <f t="shared" si="5"/>
        <v>10498.800000000001</v>
      </c>
    </row>
    <row r="148" spans="1:6" ht="22.5">
      <c r="A148" s="23" t="s">
        <v>104</v>
      </c>
      <c r="B148" s="23" t="s">
        <v>100</v>
      </c>
      <c r="C148" s="23">
        <v>87</v>
      </c>
      <c r="D148" s="23">
        <v>1121</v>
      </c>
      <c r="E148" s="23">
        <f t="shared" si="4"/>
        <v>97527</v>
      </c>
      <c r="F148" s="23">
        <f t="shared" si="5"/>
        <v>19505.400000000001</v>
      </c>
    </row>
    <row r="149" spans="1:6" ht="22.5">
      <c r="A149" s="23" t="s">
        <v>109</v>
      </c>
      <c r="B149" s="23" t="s">
        <v>97</v>
      </c>
      <c r="C149" s="23">
        <v>7</v>
      </c>
      <c r="D149" s="23">
        <v>1428</v>
      </c>
      <c r="E149" s="23">
        <f t="shared" si="4"/>
        <v>9996</v>
      </c>
      <c r="F149" s="23">
        <f t="shared" si="5"/>
        <v>0</v>
      </c>
    </row>
    <row r="150" spans="1:6" ht="22.5">
      <c r="A150" s="23" t="s">
        <v>109</v>
      </c>
      <c r="B150" s="23" t="s">
        <v>92</v>
      </c>
      <c r="C150" s="23">
        <v>19</v>
      </c>
      <c r="D150" s="23">
        <v>1192</v>
      </c>
      <c r="E150" s="23">
        <f t="shared" si="4"/>
        <v>22648</v>
      </c>
      <c r="F150" s="23">
        <f t="shared" si="5"/>
        <v>0</v>
      </c>
    </row>
    <row r="151" spans="1:6" ht="22.5">
      <c r="A151" s="23" t="s">
        <v>99</v>
      </c>
      <c r="B151" s="23" t="s">
        <v>100</v>
      </c>
      <c r="C151" s="23">
        <v>100</v>
      </c>
      <c r="D151" s="23">
        <v>1320</v>
      </c>
      <c r="E151" s="23">
        <f t="shared" si="4"/>
        <v>132000</v>
      </c>
      <c r="F151" s="23">
        <f t="shared" si="5"/>
        <v>26400</v>
      </c>
    </row>
    <row r="152" spans="1:6" ht="22.5">
      <c r="A152" s="23" t="s">
        <v>90</v>
      </c>
      <c r="B152" s="23" t="s">
        <v>105</v>
      </c>
      <c r="C152" s="23">
        <v>38</v>
      </c>
      <c r="D152" s="23">
        <v>1191</v>
      </c>
      <c r="E152" s="23">
        <f t="shared" si="4"/>
        <v>45258</v>
      </c>
      <c r="F152" s="23">
        <f t="shared" si="5"/>
        <v>9051.6</v>
      </c>
    </row>
    <row r="153" spans="1:6" ht="22.5">
      <c r="A153" s="23" t="s">
        <v>99</v>
      </c>
      <c r="B153" s="23" t="s">
        <v>105</v>
      </c>
      <c r="C153" s="23">
        <v>61</v>
      </c>
      <c r="D153" s="23">
        <v>1468</v>
      </c>
      <c r="E153" s="23">
        <f t="shared" si="4"/>
        <v>89548</v>
      </c>
      <c r="F153" s="23">
        <f t="shared" si="5"/>
        <v>17909.600000000002</v>
      </c>
    </row>
    <row r="154" spans="1:6" ht="22.5">
      <c r="A154" s="23" t="s">
        <v>96</v>
      </c>
      <c r="B154" s="23" t="s">
        <v>100</v>
      </c>
      <c r="C154" s="23">
        <v>64</v>
      </c>
      <c r="D154" s="23">
        <v>1159</v>
      </c>
      <c r="E154" s="23">
        <f t="shared" si="4"/>
        <v>74176</v>
      </c>
      <c r="F154" s="23">
        <f t="shared" si="5"/>
        <v>14835.2</v>
      </c>
    </row>
    <row r="155" spans="1:6" ht="22.5">
      <c r="A155" s="23" t="s">
        <v>110</v>
      </c>
      <c r="B155" s="23" t="s">
        <v>107</v>
      </c>
      <c r="C155" s="23">
        <v>15</v>
      </c>
      <c r="D155" s="23">
        <v>1297</v>
      </c>
      <c r="E155" s="23">
        <f t="shared" si="4"/>
        <v>19455</v>
      </c>
      <c r="F155" s="23">
        <f t="shared" si="5"/>
        <v>0</v>
      </c>
    </row>
    <row r="156" spans="1:6" ht="22.5">
      <c r="A156" s="23" t="s">
        <v>96</v>
      </c>
      <c r="B156" s="23" t="s">
        <v>105</v>
      </c>
      <c r="C156" s="23">
        <v>97</v>
      </c>
      <c r="D156" s="23">
        <v>1490</v>
      </c>
      <c r="E156" s="23">
        <f t="shared" si="4"/>
        <v>144530</v>
      </c>
      <c r="F156" s="23">
        <f t="shared" si="5"/>
        <v>28906</v>
      </c>
    </row>
    <row r="157" spans="1:6" ht="22.5">
      <c r="A157" s="23" t="s">
        <v>104</v>
      </c>
      <c r="B157" s="23" t="s">
        <v>105</v>
      </c>
      <c r="C157" s="23">
        <v>26</v>
      </c>
      <c r="D157" s="23">
        <v>1371</v>
      </c>
      <c r="E157" s="23">
        <f t="shared" si="4"/>
        <v>35646</v>
      </c>
      <c r="F157" s="23">
        <f t="shared" si="5"/>
        <v>7129.2000000000007</v>
      </c>
    </row>
    <row r="158" spans="1:6" ht="22.5">
      <c r="A158" s="23" t="s">
        <v>99</v>
      </c>
      <c r="B158" s="23" t="s">
        <v>97</v>
      </c>
      <c r="C158" s="23">
        <v>70</v>
      </c>
      <c r="D158" s="23">
        <v>1050</v>
      </c>
      <c r="E158" s="23">
        <f t="shared" si="4"/>
        <v>73500</v>
      </c>
      <c r="F158" s="23">
        <f t="shared" si="5"/>
        <v>14700</v>
      </c>
    </row>
    <row r="159" spans="1:6" ht="22.5">
      <c r="A159" s="23" t="s">
        <v>104</v>
      </c>
      <c r="B159" s="23" t="s">
        <v>107</v>
      </c>
      <c r="C159" s="23">
        <v>42</v>
      </c>
      <c r="D159" s="23">
        <v>1205</v>
      </c>
      <c r="E159" s="23">
        <f t="shared" si="4"/>
        <v>50610</v>
      </c>
      <c r="F159" s="23">
        <f t="shared" si="5"/>
        <v>10122</v>
      </c>
    </row>
    <row r="160" spans="1:6" ht="22.5">
      <c r="A160" s="23" t="s">
        <v>96</v>
      </c>
      <c r="B160" s="23" t="s">
        <v>97</v>
      </c>
      <c r="C160" s="23">
        <v>80</v>
      </c>
      <c r="D160" s="23">
        <v>1251</v>
      </c>
      <c r="E160" s="23">
        <f t="shared" si="4"/>
        <v>100080</v>
      </c>
      <c r="F160" s="23">
        <f t="shared" si="5"/>
        <v>20016</v>
      </c>
    </row>
    <row r="161" spans="1:6" ht="22.5">
      <c r="A161" s="23" t="s">
        <v>104</v>
      </c>
      <c r="B161" s="23" t="s">
        <v>92</v>
      </c>
      <c r="C161" s="23">
        <v>2</v>
      </c>
      <c r="D161" s="23">
        <v>1373</v>
      </c>
      <c r="E161" s="23">
        <f t="shared" si="4"/>
        <v>2746</v>
      </c>
      <c r="F161" s="23">
        <f t="shared" si="5"/>
        <v>0</v>
      </c>
    </row>
    <row r="162" spans="1:6" ht="22.5">
      <c r="A162" s="23" t="s">
        <v>109</v>
      </c>
      <c r="B162" s="23" t="s">
        <v>91</v>
      </c>
      <c r="C162" s="23">
        <v>80</v>
      </c>
      <c r="D162" s="23">
        <v>1445</v>
      </c>
      <c r="E162" s="23">
        <f t="shared" si="4"/>
        <v>115600</v>
      </c>
      <c r="F162" s="23">
        <f t="shared" si="5"/>
        <v>23120</v>
      </c>
    </row>
    <row r="163" spans="1:6" ht="22.5">
      <c r="A163" s="23" t="s">
        <v>110</v>
      </c>
      <c r="B163" s="23" t="s">
        <v>100</v>
      </c>
      <c r="C163" s="23">
        <v>73</v>
      </c>
      <c r="D163" s="23">
        <v>1237</v>
      </c>
      <c r="E163" s="23">
        <f t="shared" si="4"/>
        <v>90301</v>
      </c>
      <c r="F163" s="23">
        <f t="shared" si="5"/>
        <v>18060.2</v>
      </c>
    </row>
    <row r="164" spans="1:6" ht="22.5">
      <c r="A164" s="23" t="s">
        <v>99</v>
      </c>
      <c r="B164" s="23" t="s">
        <v>91</v>
      </c>
      <c r="C164" s="23">
        <v>22</v>
      </c>
      <c r="D164" s="23">
        <v>1369</v>
      </c>
      <c r="E164" s="23">
        <f t="shared" si="4"/>
        <v>30118</v>
      </c>
      <c r="F164" s="23">
        <f t="shared" si="5"/>
        <v>6023.6</v>
      </c>
    </row>
    <row r="165" spans="1:6" ht="22.5">
      <c r="A165" s="23" t="s">
        <v>96</v>
      </c>
      <c r="B165" s="23" t="s">
        <v>92</v>
      </c>
      <c r="C165" s="23">
        <v>52</v>
      </c>
      <c r="D165" s="23">
        <v>1366</v>
      </c>
      <c r="E165" s="23">
        <f t="shared" si="4"/>
        <v>71032</v>
      </c>
      <c r="F165" s="23">
        <f t="shared" si="5"/>
        <v>14206.400000000001</v>
      </c>
    </row>
    <row r="166" spans="1:6" ht="22.5">
      <c r="A166" s="23" t="s">
        <v>90</v>
      </c>
      <c r="B166" s="23" t="s">
        <v>105</v>
      </c>
      <c r="C166" s="23">
        <v>83</v>
      </c>
      <c r="D166" s="23">
        <v>1372</v>
      </c>
      <c r="E166" s="23">
        <f t="shared" si="4"/>
        <v>113876</v>
      </c>
      <c r="F166" s="23">
        <f t="shared" si="5"/>
        <v>22775.200000000001</v>
      </c>
    </row>
    <row r="167" spans="1:6" ht="22.5">
      <c r="A167" s="23" t="s">
        <v>96</v>
      </c>
      <c r="B167" s="23" t="s">
        <v>94</v>
      </c>
      <c r="C167" s="23">
        <v>17</v>
      </c>
      <c r="D167" s="23">
        <v>1312</v>
      </c>
      <c r="E167" s="23">
        <f t="shared" si="4"/>
        <v>22304</v>
      </c>
      <c r="F167" s="23">
        <f t="shared" si="5"/>
        <v>0</v>
      </c>
    </row>
    <row r="168" spans="1:6" ht="22.5">
      <c r="A168" s="23" t="s">
        <v>90</v>
      </c>
      <c r="B168" s="23" t="s">
        <v>92</v>
      </c>
      <c r="C168" s="23">
        <v>41</v>
      </c>
      <c r="D168" s="23">
        <v>1192</v>
      </c>
      <c r="E168" s="23">
        <f t="shared" si="4"/>
        <v>48872</v>
      </c>
      <c r="F168" s="23">
        <f t="shared" si="5"/>
        <v>9774.4</v>
      </c>
    </row>
    <row r="169" spans="1:6" ht="22.5">
      <c r="A169" s="23" t="s">
        <v>109</v>
      </c>
      <c r="B169" s="23" t="s">
        <v>94</v>
      </c>
      <c r="C169" s="23">
        <v>98</v>
      </c>
      <c r="D169" s="23">
        <v>1496</v>
      </c>
      <c r="E169" s="23">
        <f t="shared" si="4"/>
        <v>146608</v>
      </c>
      <c r="F169" s="23">
        <f t="shared" si="5"/>
        <v>29321.600000000002</v>
      </c>
    </row>
    <row r="170" spans="1:6" ht="22.5">
      <c r="A170" s="23" t="s">
        <v>110</v>
      </c>
      <c r="B170" s="23" t="s">
        <v>92</v>
      </c>
      <c r="C170" s="23">
        <v>7</v>
      </c>
      <c r="D170" s="23">
        <v>1055</v>
      </c>
      <c r="E170" s="23">
        <f t="shared" si="4"/>
        <v>7385</v>
      </c>
      <c r="F170" s="23">
        <f t="shared" si="5"/>
        <v>0</v>
      </c>
    </row>
    <row r="171" spans="1:6" ht="22.5">
      <c r="A171" s="23" t="s">
        <v>110</v>
      </c>
      <c r="B171" s="23" t="s">
        <v>97</v>
      </c>
      <c r="C171" s="23">
        <v>25</v>
      </c>
      <c r="D171" s="23">
        <v>1038</v>
      </c>
      <c r="E171" s="23">
        <f t="shared" si="4"/>
        <v>25950</v>
      </c>
      <c r="F171" s="23">
        <f t="shared" si="5"/>
        <v>0</v>
      </c>
    </row>
    <row r="172" spans="1:6" ht="22.5">
      <c r="A172" s="23" t="s">
        <v>109</v>
      </c>
      <c r="B172" s="23" t="s">
        <v>97</v>
      </c>
      <c r="C172" s="23">
        <v>55</v>
      </c>
      <c r="D172" s="23">
        <v>1433</v>
      </c>
      <c r="E172" s="23">
        <f t="shared" si="4"/>
        <v>78815</v>
      </c>
      <c r="F172" s="23">
        <f t="shared" si="5"/>
        <v>15763</v>
      </c>
    </row>
    <row r="173" spans="1:6" ht="22.5">
      <c r="A173" s="23" t="s">
        <v>104</v>
      </c>
      <c r="B173" s="23" t="s">
        <v>94</v>
      </c>
      <c r="C173" s="23">
        <v>92</v>
      </c>
      <c r="D173" s="23">
        <v>1212</v>
      </c>
      <c r="E173" s="23">
        <f t="shared" si="4"/>
        <v>111504</v>
      </c>
      <c r="F173" s="23">
        <f t="shared" si="5"/>
        <v>22300.800000000003</v>
      </c>
    </row>
    <row r="174" spans="1:6" ht="22.5">
      <c r="A174" s="23" t="s">
        <v>90</v>
      </c>
      <c r="B174" s="23" t="s">
        <v>100</v>
      </c>
      <c r="C174" s="23">
        <v>44</v>
      </c>
      <c r="D174" s="23">
        <v>1311</v>
      </c>
      <c r="E174" s="23">
        <f t="shared" si="4"/>
        <v>57684</v>
      </c>
      <c r="F174" s="23">
        <f t="shared" si="5"/>
        <v>11536.800000000001</v>
      </c>
    </row>
    <row r="175" spans="1:6" ht="22.5">
      <c r="A175" s="23" t="s">
        <v>109</v>
      </c>
      <c r="B175" s="23" t="s">
        <v>91</v>
      </c>
      <c r="C175" s="23">
        <v>11</v>
      </c>
      <c r="D175" s="23">
        <v>1362</v>
      </c>
      <c r="E175" s="23">
        <f t="shared" si="4"/>
        <v>14982</v>
      </c>
      <c r="F175" s="23">
        <f t="shared" si="5"/>
        <v>0</v>
      </c>
    </row>
    <row r="176" spans="1:6" ht="22.5">
      <c r="A176" s="23" t="s">
        <v>104</v>
      </c>
      <c r="B176" s="23" t="s">
        <v>92</v>
      </c>
      <c r="C176" s="23">
        <v>91</v>
      </c>
      <c r="D176" s="23">
        <v>1324</v>
      </c>
      <c r="E176" s="23">
        <f t="shared" si="4"/>
        <v>120484</v>
      </c>
      <c r="F176" s="23">
        <f t="shared" si="5"/>
        <v>24096.800000000003</v>
      </c>
    </row>
    <row r="177" spans="1:6" ht="22.5">
      <c r="A177" s="23" t="s">
        <v>104</v>
      </c>
      <c r="B177" s="23" t="s">
        <v>105</v>
      </c>
      <c r="C177" s="23">
        <v>24</v>
      </c>
      <c r="D177" s="23">
        <v>1328</v>
      </c>
      <c r="E177" s="23">
        <f t="shared" si="4"/>
        <v>31872</v>
      </c>
      <c r="F177" s="23">
        <f t="shared" si="5"/>
        <v>6374.4000000000005</v>
      </c>
    </row>
    <row r="178" spans="1:6" ht="22.5">
      <c r="A178" s="23" t="s">
        <v>90</v>
      </c>
      <c r="B178" s="23" t="s">
        <v>92</v>
      </c>
      <c r="C178" s="23">
        <v>4</v>
      </c>
      <c r="D178" s="23">
        <v>1425</v>
      </c>
      <c r="E178" s="23">
        <f t="shared" si="4"/>
        <v>5700</v>
      </c>
      <c r="F178" s="23">
        <f t="shared" si="5"/>
        <v>0</v>
      </c>
    </row>
    <row r="179" spans="1:6" ht="22.5">
      <c r="A179" s="23" t="s">
        <v>104</v>
      </c>
      <c r="B179" s="23" t="s">
        <v>105</v>
      </c>
      <c r="C179" s="23">
        <v>81</v>
      </c>
      <c r="D179" s="23">
        <v>1422</v>
      </c>
      <c r="E179" s="23">
        <f t="shared" si="4"/>
        <v>115182</v>
      </c>
      <c r="F179" s="23">
        <f t="shared" si="5"/>
        <v>23036.400000000001</v>
      </c>
    </row>
    <row r="180" spans="1:6" ht="22.5">
      <c r="A180" s="23" t="s">
        <v>104</v>
      </c>
      <c r="B180" s="23" t="s">
        <v>94</v>
      </c>
      <c r="C180" s="23">
        <v>15</v>
      </c>
      <c r="D180" s="23">
        <v>1022</v>
      </c>
      <c r="E180" s="23">
        <f t="shared" si="4"/>
        <v>15330</v>
      </c>
      <c r="F180" s="23">
        <f t="shared" si="5"/>
        <v>0</v>
      </c>
    </row>
    <row r="181" spans="1:6" ht="22.5">
      <c r="A181" s="23" t="s">
        <v>110</v>
      </c>
      <c r="B181" s="23" t="s">
        <v>94</v>
      </c>
      <c r="C181" s="23">
        <v>12</v>
      </c>
      <c r="D181" s="23">
        <v>1376</v>
      </c>
      <c r="E181" s="23">
        <f t="shared" si="4"/>
        <v>16512</v>
      </c>
      <c r="F181" s="23">
        <f t="shared" si="5"/>
        <v>0</v>
      </c>
    </row>
    <row r="182" spans="1:6" ht="22.5">
      <c r="A182" s="23" t="s">
        <v>96</v>
      </c>
      <c r="B182" s="23" t="s">
        <v>91</v>
      </c>
      <c r="C182" s="23">
        <v>25</v>
      </c>
      <c r="D182" s="23">
        <v>1110</v>
      </c>
      <c r="E182" s="23">
        <f t="shared" si="4"/>
        <v>27750</v>
      </c>
      <c r="F182" s="23">
        <f t="shared" si="5"/>
        <v>0</v>
      </c>
    </row>
    <row r="183" spans="1:6" ht="22.5">
      <c r="A183" s="23" t="s">
        <v>99</v>
      </c>
      <c r="B183" s="23" t="s">
        <v>97</v>
      </c>
      <c r="C183" s="23">
        <v>62</v>
      </c>
      <c r="D183" s="23">
        <v>1200</v>
      </c>
      <c r="E183" s="23">
        <f t="shared" si="4"/>
        <v>74400</v>
      </c>
      <c r="F183" s="23">
        <f t="shared" si="5"/>
        <v>14880</v>
      </c>
    </row>
    <row r="184" spans="1:6" ht="22.5">
      <c r="A184" s="23" t="s">
        <v>99</v>
      </c>
      <c r="B184" s="23" t="s">
        <v>105</v>
      </c>
      <c r="C184" s="23">
        <v>2</v>
      </c>
      <c r="D184" s="23">
        <v>1431</v>
      </c>
      <c r="E184" s="23">
        <f t="shared" si="4"/>
        <v>2862</v>
      </c>
      <c r="F184" s="23">
        <f t="shared" si="5"/>
        <v>0</v>
      </c>
    </row>
    <row r="185" spans="1:6" ht="22.5">
      <c r="A185" s="23" t="s">
        <v>109</v>
      </c>
      <c r="B185" s="23" t="s">
        <v>91</v>
      </c>
      <c r="C185" s="23">
        <v>96</v>
      </c>
      <c r="D185" s="23">
        <v>1032</v>
      </c>
      <c r="E185" s="23">
        <f t="shared" si="4"/>
        <v>99072</v>
      </c>
      <c r="F185" s="23">
        <f t="shared" si="5"/>
        <v>19814.400000000001</v>
      </c>
    </row>
    <row r="186" spans="1:6" ht="22.5">
      <c r="A186" s="23" t="s">
        <v>96</v>
      </c>
      <c r="B186" s="23" t="s">
        <v>92</v>
      </c>
      <c r="C186" s="23">
        <v>39</v>
      </c>
      <c r="D186" s="23">
        <v>1397</v>
      </c>
      <c r="E186" s="23">
        <f t="shared" si="4"/>
        <v>54483</v>
      </c>
      <c r="F186" s="23">
        <f t="shared" si="5"/>
        <v>10896.6</v>
      </c>
    </row>
    <row r="187" spans="1:6" ht="22.5">
      <c r="A187" s="23" t="s">
        <v>110</v>
      </c>
      <c r="B187" s="23" t="s">
        <v>97</v>
      </c>
      <c r="C187" s="23">
        <v>99</v>
      </c>
      <c r="D187" s="23">
        <v>1381</v>
      </c>
      <c r="E187" s="23">
        <f t="shared" si="4"/>
        <v>136719</v>
      </c>
      <c r="F187" s="23">
        <f t="shared" si="5"/>
        <v>27343.800000000003</v>
      </c>
    </row>
    <row r="188" spans="1:6" ht="22.5">
      <c r="A188" s="23" t="s">
        <v>99</v>
      </c>
      <c r="B188" s="23" t="s">
        <v>100</v>
      </c>
      <c r="C188" s="23">
        <v>81</v>
      </c>
      <c r="D188" s="23">
        <v>1024</v>
      </c>
      <c r="E188" s="23">
        <f t="shared" si="4"/>
        <v>82944</v>
      </c>
      <c r="F188" s="23">
        <f t="shared" si="5"/>
        <v>16588.8</v>
      </c>
    </row>
    <row r="189" spans="1:6" ht="22.5">
      <c r="A189" s="23" t="s">
        <v>90</v>
      </c>
      <c r="B189" s="23" t="s">
        <v>94</v>
      </c>
      <c r="C189" s="23">
        <v>57</v>
      </c>
      <c r="D189" s="23">
        <v>1200</v>
      </c>
      <c r="E189" s="23">
        <f t="shared" si="4"/>
        <v>68400</v>
      </c>
      <c r="F189" s="23">
        <f t="shared" si="5"/>
        <v>13680</v>
      </c>
    </row>
    <row r="190" spans="1:6" ht="22.5">
      <c r="A190" s="23" t="s">
        <v>109</v>
      </c>
      <c r="B190" s="23" t="s">
        <v>107</v>
      </c>
      <c r="C190" s="23">
        <v>87</v>
      </c>
      <c r="D190" s="23">
        <v>1042</v>
      </c>
      <c r="E190" s="23">
        <f t="shared" si="4"/>
        <v>90654</v>
      </c>
      <c r="F190" s="23">
        <f t="shared" si="5"/>
        <v>18130.8</v>
      </c>
    </row>
    <row r="191" spans="1:6" ht="22.5">
      <c r="A191" s="23" t="s">
        <v>109</v>
      </c>
      <c r="B191" s="23" t="s">
        <v>97</v>
      </c>
      <c r="C191" s="23">
        <v>81</v>
      </c>
      <c r="D191" s="23">
        <v>1183</v>
      </c>
      <c r="E191" s="23">
        <f t="shared" si="4"/>
        <v>95823</v>
      </c>
      <c r="F191" s="23">
        <f t="shared" si="5"/>
        <v>19164.600000000002</v>
      </c>
    </row>
    <row r="192" spans="1:6" ht="22.5">
      <c r="A192" s="23" t="s">
        <v>110</v>
      </c>
      <c r="B192" s="23" t="s">
        <v>107</v>
      </c>
      <c r="C192" s="23">
        <v>59</v>
      </c>
      <c r="D192" s="23">
        <v>1180</v>
      </c>
      <c r="E192" s="23">
        <f t="shared" si="4"/>
        <v>69620</v>
      </c>
      <c r="F192" s="23">
        <f t="shared" si="5"/>
        <v>13924</v>
      </c>
    </row>
    <row r="193" spans="1:6" ht="22.5">
      <c r="A193" s="23" t="s">
        <v>90</v>
      </c>
      <c r="B193" s="23" t="s">
        <v>92</v>
      </c>
      <c r="C193" s="23">
        <v>8</v>
      </c>
      <c r="D193" s="23">
        <v>1365</v>
      </c>
      <c r="E193" s="23">
        <f t="shared" si="4"/>
        <v>10920</v>
      </c>
      <c r="F193" s="23">
        <f t="shared" si="5"/>
        <v>0</v>
      </c>
    </row>
    <row r="194" spans="1:6" ht="22.5">
      <c r="A194" s="23" t="s">
        <v>90</v>
      </c>
      <c r="B194" s="23" t="s">
        <v>107</v>
      </c>
      <c r="C194" s="23">
        <v>23</v>
      </c>
      <c r="D194" s="23">
        <v>1035</v>
      </c>
      <c r="E194" s="23">
        <f t="shared" si="4"/>
        <v>23805</v>
      </c>
      <c r="F194" s="23">
        <f t="shared" si="5"/>
        <v>0</v>
      </c>
    </row>
    <row r="195" spans="1:6" ht="22.5">
      <c r="A195" s="23" t="s">
        <v>109</v>
      </c>
      <c r="B195" s="23" t="s">
        <v>100</v>
      </c>
      <c r="C195" s="23">
        <v>88</v>
      </c>
      <c r="D195" s="23">
        <v>1021</v>
      </c>
      <c r="E195" s="23">
        <f t="shared" ref="E195:E258" si="6">C195*D195</f>
        <v>89848</v>
      </c>
      <c r="F195" s="23">
        <f t="shared" ref="F195:F258" si="7">IF(E195&gt;=30000,E195*20%,0)</f>
        <v>17969.600000000002</v>
      </c>
    </row>
    <row r="196" spans="1:6" ht="22.5">
      <c r="A196" s="23" t="s">
        <v>90</v>
      </c>
      <c r="B196" s="23" t="s">
        <v>100</v>
      </c>
      <c r="C196" s="23">
        <v>57</v>
      </c>
      <c r="D196" s="23">
        <v>1053</v>
      </c>
      <c r="E196" s="23">
        <f t="shared" si="6"/>
        <v>60021</v>
      </c>
      <c r="F196" s="23">
        <f t="shared" si="7"/>
        <v>12004.2</v>
      </c>
    </row>
    <row r="197" spans="1:6" ht="22.5">
      <c r="A197" s="23" t="s">
        <v>90</v>
      </c>
      <c r="B197" s="23" t="s">
        <v>94</v>
      </c>
      <c r="C197" s="23">
        <v>6</v>
      </c>
      <c r="D197" s="23">
        <v>1254</v>
      </c>
      <c r="E197" s="23">
        <f t="shared" si="6"/>
        <v>7524</v>
      </c>
      <c r="F197" s="23">
        <f t="shared" si="7"/>
        <v>0</v>
      </c>
    </row>
    <row r="198" spans="1:6" ht="22.5">
      <c r="A198" s="23" t="s">
        <v>109</v>
      </c>
      <c r="B198" s="23" t="s">
        <v>100</v>
      </c>
      <c r="C198" s="23">
        <v>80</v>
      </c>
      <c r="D198" s="23">
        <v>1459</v>
      </c>
      <c r="E198" s="23">
        <f t="shared" si="6"/>
        <v>116720</v>
      </c>
      <c r="F198" s="23">
        <f t="shared" si="7"/>
        <v>23344</v>
      </c>
    </row>
    <row r="199" spans="1:6" ht="22.5">
      <c r="A199" s="23" t="s">
        <v>109</v>
      </c>
      <c r="B199" s="23" t="s">
        <v>92</v>
      </c>
      <c r="C199" s="23">
        <v>74</v>
      </c>
      <c r="D199" s="23">
        <v>1459</v>
      </c>
      <c r="E199" s="23">
        <f t="shared" si="6"/>
        <v>107966</v>
      </c>
      <c r="F199" s="23">
        <f t="shared" si="7"/>
        <v>21593.200000000001</v>
      </c>
    </row>
    <row r="200" spans="1:6" ht="22.5">
      <c r="A200" s="23" t="s">
        <v>110</v>
      </c>
      <c r="B200" s="23" t="s">
        <v>91</v>
      </c>
      <c r="C200" s="23">
        <v>35</v>
      </c>
      <c r="D200" s="23">
        <v>1142</v>
      </c>
      <c r="E200" s="23">
        <f t="shared" si="6"/>
        <v>39970</v>
      </c>
      <c r="F200" s="23">
        <f t="shared" si="7"/>
        <v>7994</v>
      </c>
    </row>
    <row r="201" spans="1:6" ht="22.5">
      <c r="A201" s="23" t="s">
        <v>96</v>
      </c>
      <c r="B201" s="23" t="s">
        <v>100</v>
      </c>
      <c r="C201" s="23">
        <v>26</v>
      </c>
      <c r="D201" s="23">
        <v>1500</v>
      </c>
      <c r="E201" s="23">
        <f t="shared" si="6"/>
        <v>39000</v>
      </c>
      <c r="F201" s="23">
        <f t="shared" si="7"/>
        <v>7800</v>
      </c>
    </row>
    <row r="202" spans="1:6" ht="22.5">
      <c r="A202" s="23" t="s">
        <v>99</v>
      </c>
      <c r="B202" s="23" t="s">
        <v>91</v>
      </c>
      <c r="C202" s="23">
        <v>12</v>
      </c>
      <c r="D202" s="23">
        <v>1266</v>
      </c>
      <c r="E202" s="23">
        <f t="shared" si="6"/>
        <v>15192</v>
      </c>
      <c r="F202" s="23">
        <f t="shared" si="7"/>
        <v>0</v>
      </c>
    </row>
    <row r="203" spans="1:6" ht="22.5">
      <c r="A203" s="23" t="s">
        <v>99</v>
      </c>
      <c r="B203" s="23" t="s">
        <v>94</v>
      </c>
      <c r="C203" s="23">
        <v>5</v>
      </c>
      <c r="D203" s="23">
        <v>1043</v>
      </c>
      <c r="E203" s="23">
        <f t="shared" si="6"/>
        <v>5215</v>
      </c>
      <c r="F203" s="23">
        <f t="shared" si="7"/>
        <v>0</v>
      </c>
    </row>
    <row r="204" spans="1:6" ht="22.5">
      <c r="A204" s="23" t="s">
        <v>104</v>
      </c>
      <c r="B204" s="23" t="s">
        <v>92</v>
      </c>
      <c r="C204" s="23">
        <v>19</v>
      </c>
      <c r="D204" s="23">
        <v>1001</v>
      </c>
      <c r="E204" s="23">
        <f t="shared" si="6"/>
        <v>19019</v>
      </c>
      <c r="F204" s="23">
        <f t="shared" si="7"/>
        <v>0</v>
      </c>
    </row>
    <row r="205" spans="1:6" ht="22.5">
      <c r="A205" s="23" t="s">
        <v>110</v>
      </c>
      <c r="B205" s="23" t="s">
        <v>107</v>
      </c>
      <c r="C205" s="23">
        <v>100</v>
      </c>
      <c r="D205" s="23">
        <v>1181</v>
      </c>
      <c r="E205" s="23">
        <f t="shared" si="6"/>
        <v>118100</v>
      </c>
      <c r="F205" s="23">
        <f t="shared" si="7"/>
        <v>23620</v>
      </c>
    </row>
    <row r="206" spans="1:6" ht="22.5">
      <c r="A206" s="23" t="s">
        <v>90</v>
      </c>
      <c r="B206" s="23" t="s">
        <v>97</v>
      </c>
      <c r="C206" s="23">
        <v>74</v>
      </c>
      <c r="D206" s="23">
        <v>1109</v>
      </c>
      <c r="E206" s="23">
        <f t="shared" si="6"/>
        <v>82066</v>
      </c>
      <c r="F206" s="23">
        <f t="shared" si="7"/>
        <v>16413.2</v>
      </c>
    </row>
    <row r="207" spans="1:6" ht="22.5">
      <c r="A207" s="23" t="s">
        <v>99</v>
      </c>
      <c r="B207" s="23" t="s">
        <v>100</v>
      </c>
      <c r="C207" s="23">
        <v>39</v>
      </c>
      <c r="D207" s="23">
        <v>1178</v>
      </c>
      <c r="E207" s="23">
        <f t="shared" si="6"/>
        <v>45942</v>
      </c>
      <c r="F207" s="23">
        <f t="shared" si="7"/>
        <v>9188.4</v>
      </c>
    </row>
    <row r="208" spans="1:6" ht="22.5">
      <c r="A208" s="23" t="s">
        <v>109</v>
      </c>
      <c r="B208" s="23" t="s">
        <v>100</v>
      </c>
      <c r="C208" s="23">
        <v>9</v>
      </c>
      <c r="D208" s="23">
        <v>1117</v>
      </c>
      <c r="E208" s="23">
        <f t="shared" si="6"/>
        <v>10053</v>
      </c>
      <c r="F208" s="23">
        <f t="shared" si="7"/>
        <v>0</v>
      </c>
    </row>
    <row r="209" spans="1:6" ht="22.5">
      <c r="A209" s="23" t="s">
        <v>96</v>
      </c>
      <c r="B209" s="23" t="s">
        <v>92</v>
      </c>
      <c r="C209" s="23">
        <v>5</v>
      </c>
      <c r="D209" s="23">
        <v>1389</v>
      </c>
      <c r="E209" s="23">
        <f t="shared" si="6"/>
        <v>6945</v>
      </c>
      <c r="F209" s="23">
        <f t="shared" si="7"/>
        <v>0</v>
      </c>
    </row>
    <row r="210" spans="1:6" ht="22.5">
      <c r="A210" s="23" t="s">
        <v>110</v>
      </c>
      <c r="B210" s="23" t="s">
        <v>107</v>
      </c>
      <c r="C210" s="23">
        <v>35</v>
      </c>
      <c r="D210" s="23">
        <v>1031</v>
      </c>
      <c r="E210" s="23">
        <f t="shared" si="6"/>
        <v>36085</v>
      </c>
      <c r="F210" s="23">
        <f t="shared" si="7"/>
        <v>7217</v>
      </c>
    </row>
    <row r="211" spans="1:6" ht="22.5">
      <c r="A211" s="23" t="s">
        <v>96</v>
      </c>
      <c r="B211" s="23" t="s">
        <v>91</v>
      </c>
      <c r="C211" s="23">
        <v>89</v>
      </c>
      <c r="D211" s="23">
        <v>1064</v>
      </c>
      <c r="E211" s="23">
        <f t="shared" si="6"/>
        <v>94696</v>
      </c>
      <c r="F211" s="23">
        <f t="shared" si="7"/>
        <v>18939.2</v>
      </c>
    </row>
    <row r="212" spans="1:6" ht="22.5">
      <c r="A212" s="23" t="s">
        <v>96</v>
      </c>
      <c r="B212" s="23" t="s">
        <v>94</v>
      </c>
      <c r="C212" s="23">
        <v>79</v>
      </c>
      <c r="D212" s="23">
        <v>1354</v>
      </c>
      <c r="E212" s="23">
        <f t="shared" si="6"/>
        <v>106966</v>
      </c>
      <c r="F212" s="23">
        <f t="shared" si="7"/>
        <v>21393.200000000001</v>
      </c>
    </row>
    <row r="213" spans="1:6" ht="22.5">
      <c r="A213" s="23" t="s">
        <v>110</v>
      </c>
      <c r="B213" s="23" t="s">
        <v>94</v>
      </c>
      <c r="C213" s="23">
        <v>58</v>
      </c>
      <c r="D213" s="23">
        <v>1474</v>
      </c>
      <c r="E213" s="23">
        <f t="shared" si="6"/>
        <v>85492</v>
      </c>
      <c r="F213" s="23">
        <f t="shared" si="7"/>
        <v>17098.400000000001</v>
      </c>
    </row>
    <row r="214" spans="1:6" ht="22.5">
      <c r="A214" s="23" t="s">
        <v>104</v>
      </c>
      <c r="B214" s="23" t="s">
        <v>107</v>
      </c>
      <c r="C214" s="23">
        <v>91</v>
      </c>
      <c r="D214" s="23">
        <v>1297</v>
      </c>
      <c r="E214" s="23">
        <f t="shared" si="6"/>
        <v>118027</v>
      </c>
      <c r="F214" s="23">
        <f t="shared" si="7"/>
        <v>23605.4</v>
      </c>
    </row>
    <row r="215" spans="1:6" ht="22.5">
      <c r="A215" s="23" t="s">
        <v>99</v>
      </c>
      <c r="B215" s="23" t="s">
        <v>100</v>
      </c>
      <c r="C215" s="23">
        <v>23</v>
      </c>
      <c r="D215" s="23">
        <v>1309</v>
      </c>
      <c r="E215" s="23">
        <f t="shared" si="6"/>
        <v>30107</v>
      </c>
      <c r="F215" s="23">
        <f t="shared" si="7"/>
        <v>6021.4000000000005</v>
      </c>
    </row>
    <row r="216" spans="1:6" ht="22.5">
      <c r="A216" s="23" t="s">
        <v>110</v>
      </c>
      <c r="B216" s="23" t="s">
        <v>100</v>
      </c>
      <c r="C216" s="23">
        <v>59</v>
      </c>
      <c r="D216" s="23">
        <v>1165</v>
      </c>
      <c r="E216" s="23">
        <f t="shared" si="6"/>
        <v>68735</v>
      </c>
      <c r="F216" s="23">
        <f t="shared" si="7"/>
        <v>13747</v>
      </c>
    </row>
    <row r="217" spans="1:6" ht="22.5">
      <c r="A217" s="23" t="s">
        <v>109</v>
      </c>
      <c r="B217" s="23" t="s">
        <v>100</v>
      </c>
      <c r="C217" s="23">
        <v>40</v>
      </c>
      <c r="D217" s="23">
        <v>1302</v>
      </c>
      <c r="E217" s="23">
        <f t="shared" si="6"/>
        <v>52080</v>
      </c>
      <c r="F217" s="23">
        <f t="shared" si="7"/>
        <v>10416</v>
      </c>
    </row>
    <row r="218" spans="1:6" ht="22.5">
      <c r="A218" s="23" t="s">
        <v>109</v>
      </c>
      <c r="B218" s="23" t="s">
        <v>91</v>
      </c>
      <c r="C218" s="23">
        <v>58</v>
      </c>
      <c r="D218" s="23">
        <v>1080</v>
      </c>
      <c r="E218" s="23">
        <f t="shared" si="6"/>
        <v>62640</v>
      </c>
      <c r="F218" s="23">
        <f t="shared" si="7"/>
        <v>12528</v>
      </c>
    </row>
    <row r="219" spans="1:6" ht="22.5">
      <c r="A219" s="23" t="s">
        <v>109</v>
      </c>
      <c r="B219" s="23" t="s">
        <v>91</v>
      </c>
      <c r="C219" s="23">
        <v>54</v>
      </c>
      <c r="D219" s="23">
        <v>1204</v>
      </c>
      <c r="E219" s="23">
        <f t="shared" si="6"/>
        <v>65016</v>
      </c>
      <c r="F219" s="23">
        <f t="shared" si="7"/>
        <v>13003.2</v>
      </c>
    </row>
    <row r="220" spans="1:6" ht="22.5">
      <c r="A220" s="23" t="s">
        <v>90</v>
      </c>
      <c r="B220" s="23" t="s">
        <v>97</v>
      </c>
      <c r="C220" s="23">
        <v>30</v>
      </c>
      <c r="D220" s="23">
        <v>1057</v>
      </c>
      <c r="E220" s="23">
        <f t="shared" si="6"/>
        <v>31710</v>
      </c>
      <c r="F220" s="23">
        <f t="shared" si="7"/>
        <v>6342</v>
      </c>
    </row>
    <row r="221" spans="1:6" ht="22.5">
      <c r="A221" s="23" t="s">
        <v>109</v>
      </c>
      <c r="B221" s="23" t="s">
        <v>107</v>
      </c>
      <c r="C221" s="23">
        <v>88</v>
      </c>
      <c r="D221" s="23">
        <v>1288</v>
      </c>
      <c r="E221" s="23">
        <f t="shared" si="6"/>
        <v>113344</v>
      </c>
      <c r="F221" s="23">
        <f t="shared" si="7"/>
        <v>22668.800000000003</v>
      </c>
    </row>
    <row r="222" spans="1:6" ht="22.5">
      <c r="A222" s="23" t="s">
        <v>99</v>
      </c>
      <c r="B222" s="23" t="s">
        <v>105</v>
      </c>
      <c r="C222" s="23">
        <v>16</v>
      </c>
      <c r="D222" s="23">
        <v>1105</v>
      </c>
      <c r="E222" s="23">
        <f t="shared" si="6"/>
        <v>17680</v>
      </c>
      <c r="F222" s="23">
        <f t="shared" si="7"/>
        <v>0</v>
      </c>
    </row>
    <row r="223" spans="1:6" ht="22.5">
      <c r="A223" s="23" t="s">
        <v>96</v>
      </c>
      <c r="B223" s="23" t="s">
        <v>105</v>
      </c>
      <c r="C223" s="23">
        <v>80</v>
      </c>
      <c r="D223" s="23">
        <v>1269</v>
      </c>
      <c r="E223" s="23">
        <f t="shared" si="6"/>
        <v>101520</v>
      </c>
      <c r="F223" s="23">
        <f t="shared" si="7"/>
        <v>20304</v>
      </c>
    </row>
    <row r="224" spans="1:6" ht="22.5">
      <c r="A224" s="23" t="s">
        <v>104</v>
      </c>
      <c r="B224" s="23" t="s">
        <v>100</v>
      </c>
      <c r="C224" s="23">
        <v>98</v>
      </c>
      <c r="D224" s="23">
        <v>1177</v>
      </c>
      <c r="E224" s="23">
        <f t="shared" si="6"/>
        <v>115346</v>
      </c>
      <c r="F224" s="23">
        <f t="shared" si="7"/>
        <v>23069.200000000001</v>
      </c>
    </row>
    <row r="225" spans="1:6" ht="22.5">
      <c r="A225" s="23" t="s">
        <v>104</v>
      </c>
      <c r="B225" s="23" t="s">
        <v>92</v>
      </c>
      <c r="C225" s="23">
        <v>52</v>
      </c>
      <c r="D225" s="23">
        <v>1461</v>
      </c>
      <c r="E225" s="23">
        <f t="shared" si="6"/>
        <v>75972</v>
      </c>
      <c r="F225" s="23">
        <f t="shared" si="7"/>
        <v>15194.400000000001</v>
      </c>
    </row>
    <row r="226" spans="1:6" ht="22.5">
      <c r="A226" s="23" t="s">
        <v>109</v>
      </c>
      <c r="B226" s="23" t="s">
        <v>107</v>
      </c>
      <c r="C226" s="23">
        <v>58</v>
      </c>
      <c r="D226" s="23">
        <v>1290</v>
      </c>
      <c r="E226" s="23">
        <f t="shared" si="6"/>
        <v>74820</v>
      </c>
      <c r="F226" s="23">
        <f t="shared" si="7"/>
        <v>14964</v>
      </c>
    </row>
    <row r="227" spans="1:6" ht="22.5">
      <c r="A227" s="23" t="s">
        <v>90</v>
      </c>
      <c r="B227" s="23" t="s">
        <v>94</v>
      </c>
      <c r="C227" s="23">
        <v>69</v>
      </c>
      <c r="D227" s="23">
        <v>1175</v>
      </c>
      <c r="E227" s="23">
        <f t="shared" si="6"/>
        <v>81075</v>
      </c>
      <c r="F227" s="23">
        <f t="shared" si="7"/>
        <v>16215</v>
      </c>
    </row>
    <row r="228" spans="1:6" ht="22.5">
      <c r="A228" s="23" t="s">
        <v>99</v>
      </c>
      <c r="B228" s="23" t="s">
        <v>105</v>
      </c>
      <c r="C228" s="23">
        <v>55</v>
      </c>
      <c r="D228" s="23">
        <v>1425</v>
      </c>
      <c r="E228" s="23">
        <f t="shared" si="6"/>
        <v>78375</v>
      </c>
      <c r="F228" s="23">
        <f t="shared" si="7"/>
        <v>15675</v>
      </c>
    </row>
    <row r="229" spans="1:6" ht="22.5">
      <c r="A229" s="23" t="s">
        <v>90</v>
      </c>
      <c r="B229" s="23" t="s">
        <v>92</v>
      </c>
      <c r="C229" s="23">
        <v>89</v>
      </c>
      <c r="D229" s="23">
        <v>1369</v>
      </c>
      <c r="E229" s="23">
        <f t="shared" si="6"/>
        <v>121841</v>
      </c>
      <c r="F229" s="23">
        <f t="shared" si="7"/>
        <v>24368.2</v>
      </c>
    </row>
    <row r="230" spans="1:6" ht="22.5">
      <c r="A230" s="23" t="s">
        <v>109</v>
      </c>
      <c r="B230" s="23" t="s">
        <v>100</v>
      </c>
      <c r="C230" s="23">
        <v>33</v>
      </c>
      <c r="D230" s="23">
        <v>1477</v>
      </c>
      <c r="E230" s="23">
        <f t="shared" si="6"/>
        <v>48741</v>
      </c>
      <c r="F230" s="23">
        <f t="shared" si="7"/>
        <v>9748.2000000000007</v>
      </c>
    </row>
    <row r="231" spans="1:6" ht="22.5">
      <c r="A231" s="23" t="s">
        <v>90</v>
      </c>
      <c r="B231" s="23" t="s">
        <v>91</v>
      </c>
      <c r="C231" s="23">
        <v>44</v>
      </c>
      <c r="D231" s="23">
        <v>1102</v>
      </c>
      <c r="E231" s="23">
        <f t="shared" si="6"/>
        <v>48488</v>
      </c>
      <c r="F231" s="23">
        <f t="shared" si="7"/>
        <v>9697.6</v>
      </c>
    </row>
    <row r="232" spans="1:6" ht="22.5">
      <c r="A232" s="23" t="s">
        <v>96</v>
      </c>
      <c r="B232" s="23" t="s">
        <v>105</v>
      </c>
      <c r="C232" s="23">
        <v>86</v>
      </c>
      <c r="D232" s="23">
        <v>1348</v>
      </c>
      <c r="E232" s="23">
        <f t="shared" si="6"/>
        <v>115928</v>
      </c>
      <c r="F232" s="23">
        <f t="shared" si="7"/>
        <v>23185.600000000002</v>
      </c>
    </row>
    <row r="233" spans="1:6" ht="22.5">
      <c r="A233" s="23" t="s">
        <v>104</v>
      </c>
      <c r="B233" s="23" t="s">
        <v>107</v>
      </c>
      <c r="C233" s="23">
        <v>12</v>
      </c>
      <c r="D233" s="23">
        <v>1254</v>
      </c>
      <c r="E233" s="23">
        <f t="shared" si="6"/>
        <v>15048</v>
      </c>
      <c r="F233" s="23">
        <f t="shared" si="7"/>
        <v>0</v>
      </c>
    </row>
    <row r="234" spans="1:6" ht="22.5">
      <c r="A234" s="23" t="s">
        <v>90</v>
      </c>
      <c r="B234" s="23" t="s">
        <v>91</v>
      </c>
      <c r="C234" s="23">
        <v>36</v>
      </c>
      <c r="D234" s="23">
        <v>1483</v>
      </c>
      <c r="E234" s="23">
        <f t="shared" si="6"/>
        <v>53388</v>
      </c>
      <c r="F234" s="23">
        <f t="shared" si="7"/>
        <v>10677.6</v>
      </c>
    </row>
    <row r="235" spans="1:6" ht="22.5">
      <c r="A235" s="23" t="s">
        <v>90</v>
      </c>
      <c r="B235" s="23" t="s">
        <v>107</v>
      </c>
      <c r="C235" s="23">
        <v>24</v>
      </c>
      <c r="D235" s="23">
        <v>1082</v>
      </c>
      <c r="E235" s="23">
        <f t="shared" si="6"/>
        <v>25968</v>
      </c>
      <c r="F235" s="23">
        <f t="shared" si="7"/>
        <v>0</v>
      </c>
    </row>
    <row r="236" spans="1:6" ht="22.5">
      <c r="A236" s="23" t="s">
        <v>90</v>
      </c>
      <c r="B236" s="23" t="s">
        <v>92</v>
      </c>
      <c r="C236" s="23">
        <v>50</v>
      </c>
      <c r="D236" s="23">
        <v>1252</v>
      </c>
      <c r="E236" s="23">
        <f t="shared" si="6"/>
        <v>62600</v>
      </c>
      <c r="F236" s="23">
        <f t="shared" si="7"/>
        <v>12520</v>
      </c>
    </row>
    <row r="237" spans="1:6" ht="22.5">
      <c r="A237" s="23" t="s">
        <v>99</v>
      </c>
      <c r="B237" s="23" t="s">
        <v>107</v>
      </c>
      <c r="C237" s="23">
        <v>35</v>
      </c>
      <c r="D237" s="23">
        <v>1229</v>
      </c>
      <c r="E237" s="23">
        <f t="shared" si="6"/>
        <v>43015</v>
      </c>
      <c r="F237" s="23">
        <f t="shared" si="7"/>
        <v>8603</v>
      </c>
    </row>
    <row r="238" spans="1:6" ht="22.5">
      <c r="A238" s="23" t="s">
        <v>90</v>
      </c>
      <c r="B238" s="23" t="s">
        <v>91</v>
      </c>
      <c r="C238" s="23">
        <v>74</v>
      </c>
      <c r="D238" s="23">
        <v>1321</v>
      </c>
      <c r="E238" s="23">
        <f t="shared" si="6"/>
        <v>97754</v>
      </c>
      <c r="F238" s="23">
        <f t="shared" si="7"/>
        <v>19550.8</v>
      </c>
    </row>
    <row r="239" spans="1:6" ht="22.5">
      <c r="A239" s="23" t="s">
        <v>99</v>
      </c>
      <c r="B239" s="23" t="s">
        <v>92</v>
      </c>
      <c r="C239" s="23">
        <v>7</v>
      </c>
      <c r="D239" s="23">
        <v>1442</v>
      </c>
      <c r="E239" s="23">
        <f t="shared" si="6"/>
        <v>10094</v>
      </c>
      <c r="F239" s="23">
        <f t="shared" si="7"/>
        <v>0</v>
      </c>
    </row>
    <row r="240" spans="1:6" ht="22.5">
      <c r="A240" s="23" t="s">
        <v>99</v>
      </c>
      <c r="B240" s="23" t="s">
        <v>107</v>
      </c>
      <c r="C240" s="23">
        <v>87</v>
      </c>
      <c r="D240" s="23">
        <v>1135</v>
      </c>
      <c r="E240" s="23">
        <f t="shared" si="6"/>
        <v>98745</v>
      </c>
      <c r="F240" s="23">
        <f t="shared" si="7"/>
        <v>19749</v>
      </c>
    </row>
    <row r="241" spans="1:6" ht="22.5">
      <c r="A241" s="23" t="s">
        <v>99</v>
      </c>
      <c r="B241" s="23" t="s">
        <v>92</v>
      </c>
      <c r="C241" s="23">
        <v>96</v>
      </c>
      <c r="D241" s="23">
        <v>1196</v>
      </c>
      <c r="E241" s="23">
        <f t="shared" si="6"/>
        <v>114816</v>
      </c>
      <c r="F241" s="23">
        <f t="shared" si="7"/>
        <v>22963.200000000001</v>
      </c>
    </row>
    <row r="242" spans="1:6" ht="22.5">
      <c r="A242" s="23" t="s">
        <v>96</v>
      </c>
      <c r="B242" s="23" t="s">
        <v>97</v>
      </c>
      <c r="C242" s="23">
        <v>14</v>
      </c>
      <c r="D242" s="23">
        <v>1315</v>
      </c>
      <c r="E242" s="23">
        <f t="shared" si="6"/>
        <v>18410</v>
      </c>
      <c r="F242" s="23">
        <f t="shared" si="7"/>
        <v>0</v>
      </c>
    </row>
    <row r="243" spans="1:6" ht="22.5">
      <c r="A243" s="23" t="s">
        <v>90</v>
      </c>
      <c r="B243" s="23" t="s">
        <v>91</v>
      </c>
      <c r="C243" s="23">
        <v>54</v>
      </c>
      <c r="D243" s="23">
        <v>1076</v>
      </c>
      <c r="E243" s="23">
        <f t="shared" si="6"/>
        <v>58104</v>
      </c>
      <c r="F243" s="23">
        <f t="shared" si="7"/>
        <v>11620.800000000001</v>
      </c>
    </row>
    <row r="244" spans="1:6" ht="22.5">
      <c r="A244" s="23" t="s">
        <v>90</v>
      </c>
      <c r="B244" s="23" t="s">
        <v>97</v>
      </c>
      <c r="C244" s="23">
        <v>77</v>
      </c>
      <c r="D244" s="23">
        <v>1328</v>
      </c>
      <c r="E244" s="23">
        <f t="shared" si="6"/>
        <v>102256</v>
      </c>
      <c r="F244" s="23">
        <f t="shared" si="7"/>
        <v>20451.2</v>
      </c>
    </row>
    <row r="245" spans="1:6" ht="22.5">
      <c r="A245" s="23" t="s">
        <v>99</v>
      </c>
      <c r="B245" s="23" t="s">
        <v>100</v>
      </c>
      <c r="C245" s="23">
        <v>74</v>
      </c>
      <c r="D245" s="23">
        <v>1175</v>
      </c>
      <c r="E245" s="23">
        <f t="shared" si="6"/>
        <v>86950</v>
      </c>
      <c r="F245" s="23">
        <f t="shared" si="7"/>
        <v>17390</v>
      </c>
    </row>
    <row r="246" spans="1:6" ht="22.5">
      <c r="A246" s="23" t="s">
        <v>96</v>
      </c>
      <c r="B246" s="23" t="s">
        <v>91</v>
      </c>
      <c r="C246" s="23">
        <v>93</v>
      </c>
      <c r="D246" s="23">
        <v>1287</v>
      </c>
      <c r="E246" s="23">
        <f t="shared" si="6"/>
        <v>119691</v>
      </c>
      <c r="F246" s="23">
        <f t="shared" si="7"/>
        <v>23938.2</v>
      </c>
    </row>
    <row r="247" spans="1:6" ht="22.5">
      <c r="A247" s="23" t="s">
        <v>90</v>
      </c>
      <c r="B247" s="23" t="s">
        <v>92</v>
      </c>
      <c r="C247" s="23">
        <v>60</v>
      </c>
      <c r="D247" s="23">
        <v>1047</v>
      </c>
      <c r="E247" s="23">
        <f t="shared" si="6"/>
        <v>62820</v>
      </c>
      <c r="F247" s="23">
        <f t="shared" si="7"/>
        <v>12564</v>
      </c>
    </row>
    <row r="248" spans="1:6" ht="22.5">
      <c r="A248" s="23" t="s">
        <v>104</v>
      </c>
      <c r="B248" s="23" t="s">
        <v>100</v>
      </c>
      <c r="C248" s="23">
        <v>34</v>
      </c>
      <c r="D248" s="23">
        <v>1113</v>
      </c>
      <c r="E248" s="23">
        <f t="shared" si="6"/>
        <v>37842</v>
      </c>
      <c r="F248" s="23">
        <f t="shared" si="7"/>
        <v>7568.4000000000005</v>
      </c>
    </row>
    <row r="249" spans="1:6" ht="22.5">
      <c r="A249" s="23" t="s">
        <v>90</v>
      </c>
      <c r="B249" s="23" t="s">
        <v>94</v>
      </c>
      <c r="C249" s="23">
        <v>16</v>
      </c>
      <c r="D249" s="23">
        <v>1246</v>
      </c>
      <c r="E249" s="23">
        <f t="shared" si="6"/>
        <v>19936</v>
      </c>
      <c r="F249" s="23">
        <f t="shared" si="7"/>
        <v>0</v>
      </c>
    </row>
    <row r="250" spans="1:6" ht="22.5">
      <c r="A250" s="23" t="s">
        <v>96</v>
      </c>
      <c r="B250" s="23" t="s">
        <v>105</v>
      </c>
      <c r="C250" s="23">
        <v>52</v>
      </c>
      <c r="D250" s="23">
        <v>1153</v>
      </c>
      <c r="E250" s="23">
        <f t="shared" si="6"/>
        <v>59956</v>
      </c>
      <c r="F250" s="23">
        <f t="shared" si="7"/>
        <v>11991.2</v>
      </c>
    </row>
    <row r="251" spans="1:6" ht="22.5">
      <c r="A251" s="23" t="s">
        <v>110</v>
      </c>
      <c r="B251" s="23" t="s">
        <v>105</v>
      </c>
      <c r="C251" s="23">
        <v>48</v>
      </c>
      <c r="D251" s="23">
        <v>1038</v>
      </c>
      <c r="E251" s="23">
        <f t="shared" si="6"/>
        <v>49824</v>
      </c>
      <c r="F251" s="23">
        <f t="shared" si="7"/>
        <v>9964.8000000000011</v>
      </c>
    </row>
    <row r="252" spans="1:6" ht="22.5">
      <c r="A252" s="23" t="s">
        <v>109</v>
      </c>
      <c r="B252" s="23" t="s">
        <v>107</v>
      </c>
      <c r="C252" s="23">
        <v>73</v>
      </c>
      <c r="D252" s="23">
        <v>1449</v>
      </c>
      <c r="E252" s="23">
        <f t="shared" si="6"/>
        <v>105777</v>
      </c>
      <c r="F252" s="23">
        <f t="shared" si="7"/>
        <v>21155.4</v>
      </c>
    </row>
    <row r="253" spans="1:6" ht="22.5">
      <c r="A253" s="23" t="s">
        <v>96</v>
      </c>
      <c r="B253" s="23" t="s">
        <v>97</v>
      </c>
      <c r="C253" s="23">
        <v>10</v>
      </c>
      <c r="D253" s="23">
        <v>1183</v>
      </c>
      <c r="E253" s="23">
        <f t="shared" si="6"/>
        <v>11830</v>
      </c>
      <c r="F253" s="23">
        <f t="shared" si="7"/>
        <v>0</v>
      </c>
    </row>
    <row r="254" spans="1:6" ht="22.5">
      <c r="A254" s="23" t="s">
        <v>90</v>
      </c>
      <c r="B254" s="23" t="s">
        <v>92</v>
      </c>
      <c r="C254" s="23">
        <v>79</v>
      </c>
      <c r="D254" s="23">
        <v>1455</v>
      </c>
      <c r="E254" s="23">
        <f t="shared" si="6"/>
        <v>114945</v>
      </c>
      <c r="F254" s="23">
        <f t="shared" si="7"/>
        <v>22989</v>
      </c>
    </row>
    <row r="255" spans="1:6" ht="22.5">
      <c r="A255" s="23" t="s">
        <v>96</v>
      </c>
      <c r="B255" s="23" t="s">
        <v>107</v>
      </c>
      <c r="C255" s="23">
        <v>100</v>
      </c>
      <c r="D255" s="23">
        <v>1470</v>
      </c>
      <c r="E255" s="23">
        <f t="shared" si="6"/>
        <v>147000</v>
      </c>
      <c r="F255" s="23">
        <f t="shared" si="7"/>
        <v>29400</v>
      </c>
    </row>
    <row r="256" spans="1:6" ht="22.5">
      <c r="A256" s="23" t="s">
        <v>104</v>
      </c>
      <c r="B256" s="23" t="s">
        <v>107</v>
      </c>
      <c r="C256" s="23">
        <v>74</v>
      </c>
      <c r="D256" s="23">
        <v>1223</v>
      </c>
      <c r="E256" s="23">
        <f t="shared" si="6"/>
        <v>90502</v>
      </c>
      <c r="F256" s="23">
        <f t="shared" si="7"/>
        <v>18100.400000000001</v>
      </c>
    </row>
    <row r="257" spans="1:6" ht="22.5">
      <c r="A257" s="23" t="s">
        <v>96</v>
      </c>
      <c r="B257" s="23" t="s">
        <v>91</v>
      </c>
      <c r="C257" s="23">
        <v>3</v>
      </c>
      <c r="D257" s="23">
        <v>1425</v>
      </c>
      <c r="E257" s="23">
        <f t="shared" si="6"/>
        <v>4275</v>
      </c>
      <c r="F257" s="23">
        <f t="shared" si="7"/>
        <v>0</v>
      </c>
    </row>
    <row r="258" spans="1:6" ht="22.5">
      <c r="A258" s="23" t="s">
        <v>104</v>
      </c>
      <c r="B258" s="23" t="s">
        <v>107</v>
      </c>
      <c r="C258" s="23">
        <v>28</v>
      </c>
      <c r="D258" s="23">
        <v>1131</v>
      </c>
      <c r="E258" s="23">
        <f t="shared" si="6"/>
        <v>31668</v>
      </c>
      <c r="F258" s="23">
        <f t="shared" si="7"/>
        <v>6333.6</v>
      </c>
    </row>
    <row r="259" spans="1:6" ht="22.5">
      <c r="A259" s="23" t="s">
        <v>110</v>
      </c>
      <c r="B259" s="23" t="s">
        <v>105</v>
      </c>
      <c r="C259" s="23">
        <v>84</v>
      </c>
      <c r="D259" s="23">
        <v>1037</v>
      </c>
      <c r="E259" s="23">
        <f t="shared" ref="E259:E322" si="8">C259*D259</f>
        <v>87108</v>
      </c>
      <c r="F259" s="23">
        <f t="shared" ref="F259:F322" si="9">IF(E259&gt;=30000,E259*20%,0)</f>
        <v>17421.600000000002</v>
      </c>
    </row>
    <row r="260" spans="1:6" ht="22.5">
      <c r="A260" s="23" t="s">
        <v>104</v>
      </c>
      <c r="B260" s="23" t="s">
        <v>100</v>
      </c>
      <c r="C260" s="23">
        <v>43</v>
      </c>
      <c r="D260" s="23">
        <v>1419</v>
      </c>
      <c r="E260" s="23">
        <f t="shared" si="8"/>
        <v>61017</v>
      </c>
      <c r="F260" s="23">
        <f t="shared" si="9"/>
        <v>12203.400000000001</v>
      </c>
    </row>
    <row r="261" spans="1:6" ht="22.5">
      <c r="A261" s="23" t="s">
        <v>99</v>
      </c>
      <c r="B261" s="23" t="s">
        <v>105</v>
      </c>
      <c r="C261" s="23">
        <v>45</v>
      </c>
      <c r="D261" s="23">
        <v>1471</v>
      </c>
      <c r="E261" s="23">
        <f t="shared" si="8"/>
        <v>66195</v>
      </c>
      <c r="F261" s="23">
        <f t="shared" si="9"/>
        <v>13239</v>
      </c>
    </row>
    <row r="262" spans="1:6" ht="22.5">
      <c r="A262" s="23" t="s">
        <v>109</v>
      </c>
      <c r="B262" s="23" t="s">
        <v>105</v>
      </c>
      <c r="C262" s="23">
        <v>99</v>
      </c>
      <c r="D262" s="23">
        <v>1402</v>
      </c>
      <c r="E262" s="23">
        <f t="shared" si="8"/>
        <v>138798</v>
      </c>
      <c r="F262" s="23">
        <f t="shared" si="9"/>
        <v>27759.600000000002</v>
      </c>
    </row>
    <row r="263" spans="1:6" ht="22.5">
      <c r="A263" s="23" t="s">
        <v>109</v>
      </c>
      <c r="B263" s="23" t="s">
        <v>100</v>
      </c>
      <c r="C263" s="23">
        <v>35</v>
      </c>
      <c r="D263" s="23">
        <v>1405</v>
      </c>
      <c r="E263" s="23">
        <f t="shared" si="8"/>
        <v>49175</v>
      </c>
      <c r="F263" s="23">
        <f t="shared" si="9"/>
        <v>9835</v>
      </c>
    </row>
    <row r="264" spans="1:6" ht="22.5">
      <c r="A264" s="23" t="s">
        <v>104</v>
      </c>
      <c r="B264" s="23" t="s">
        <v>107</v>
      </c>
      <c r="C264" s="23">
        <v>27</v>
      </c>
      <c r="D264" s="23">
        <v>1174</v>
      </c>
      <c r="E264" s="23">
        <f t="shared" si="8"/>
        <v>31698</v>
      </c>
      <c r="F264" s="23">
        <f t="shared" si="9"/>
        <v>6339.6</v>
      </c>
    </row>
    <row r="265" spans="1:6" ht="22.5">
      <c r="A265" s="23" t="s">
        <v>104</v>
      </c>
      <c r="B265" s="23" t="s">
        <v>92</v>
      </c>
      <c r="C265" s="23">
        <v>57</v>
      </c>
      <c r="D265" s="23">
        <v>1456</v>
      </c>
      <c r="E265" s="23">
        <f t="shared" si="8"/>
        <v>82992</v>
      </c>
      <c r="F265" s="23">
        <f t="shared" si="9"/>
        <v>16598.400000000001</v>
      </c>
    </row>
    <row r="266" spans="1:6" ht="22.5">
      <c r="A266" s="23" t="s">
        <v>96</v>
      </c>
      <c r="B266" s="23" t="s">
        <v>97</v>
      </c>
      <c r="C266" s="23">
        <v>60</v>
      </c>
      <c r="D266" s="23">
        <v>1399</v>
      </c>
      <c r="E266" s="23">
        <f t="shared" si="8"/>
        <v>83940</v>
      </c>
      <c r="F266" s="23">
        <f t="shared" si="9"/>
        <v>16788</v>
      </c>
    </row>
    <row r="267" spans="1:6" ht="22.5">
      <c r="A267" s="23" t="s">
        <v>90</v>
      </c>
      <c r="B267" s="23" t="s">
        <v>94</v>
      </c>
      <c r="C267" s="23">
        <v>93</v>
      </c>
      <c r="D267" s="23">
        <v>1100</v>
      </c>
      <c r="E267" s="23">
        <f t="shared" si="8"/>
        <v>102300</v>
      </c>
      <c r="F267" s="23">
        <f t="shared" si="9"/>
        <v>20460</v>
      </c>
    </row>
    <row r="268" spans="1:6" ht="22.5">
      <c r="A268" s="23" t="s">
        <v>99</v>
      </c>
      <c r="B268" s="23" t="s">
        <v>105</v>
      </c>
      <c r="C268" s="23">
        <v>51</v>
      </c>
      <c r="D268" s="23">
        <v>1302</v>
      </c>
      <c r="E268" s="23">
        <f t="shared" si="8"/>
        <v>66402</v>
      </c>
      <c r="F268" s="23">
        <f t="shared" si="9"/>
        <v>13280.400000000001</v>
      </c>
    </row>
    <row r="269" spans="1:6" ht="22.5">
      <c r="A269" s="23" t="s">
        <v>109</v>
      </c>
      <c r="B269" s="23" t="s">
        <v>91</v>
      </c>
      <c r="C269" s="23">
        <v>27</v>
      </c>
      <c r="D269" s="23">
        <v>1419</v>
      </c>
      <c r="E269" s="23">
        <f t="shared" si="8"/>
        <v>38313</v>
      </c>
      <c r="F269" s="23">
        <f t="shared" si="9"/>
        <v>7662.6</v>
      </c>
    </row>
    <row r="270" spans="1:6" ht="22.5">
      <c r="A270" s="23" t="s">
        <v>99</v>
      </c>
      <c r="B270" s="23" t="s">
        <v>105</v>
      </c>
      <c r="C270" s="23">
        <v>18</v>
      </c>
      <c r="D270" s="23">
        <v>1432</v>
      </c>
      <c r="E270" s="23">
        <f t="shared" si="8"/>
        <v>25776</v>
      </c>
      <c r="F270" s="23">
        <f t="shared" si="9"/>
        <v>0</v>
      </c>
    </row>
    <row r="271" spans="1:6" ht="22.5">
      <c r="A271" s="23" t="s">
        <v>110</v>
      </c>
      <c r="B271" s="23" t="s">
        <v>100</v>
      </c>
      <c r="C271" s="23">
        <v>64</v>
      </c>
      <c r="D271" s="23">
        <v>1165</v>
      </c>
      <c r="E271" s="23">
        <f t="shared" si="8"/>
        <v>74560</v>
      </c>
      <c r="F271" s="23">
        <f t="shared" si="9"/>
        <v>14912</v>
      </c>
    </row>
    <row r="272" spans="1:6" ht="22.5">
      <c r="A272" s="23" t="s">
        <v>110</v>
      </c>
      <c r="B272" s="23" t="s">
        <v>91</v>
      </c>
      <c r="C272" s="23">
        <v>83</v>
      </c>
      <c r="D272" s="23">
        <v>1153</v>
      </c>
      <c r="E272" s="23">
        <f t="shared" si="8"/>
        <v>95699</v>
      </c>
      <c r="F272" s="23">
        <f t="shared" si="9"/>
        <v>19139.8</v>
      </c>
    </row>
    <row r="273" spans="1:6" ht="22.5">
      <c r="A273" s="23" t="s">
        <v>96</v>
      </c>
      <c r="B273" s="23" t="s">
        <v>94</v>
      </c>
      <c r="C273" s="23">
        <v>4</v>
      </c>
      <c r="D273" s="23">
        <v>1284</v>
      </c>
      <c r="E273" s="23">
        <f t="shared" si="8"/>
        <v>5136</v>
      </c>
      <c r="F273" s="23">
        <f t="shared" si="9"/>
        <v>0</v>
      </c>
    </row>
    <row r="274" spans="1:6" ht="22.5">
      <c r="A274" s="23" t="s">
        <v>99</v>
      </c>
      <c r="B274" s="23" t="s">
        <v>105</v>
      </c>
      <c r="C274" s="23">
        <v>24</v>
      </c>
      <c r="D274" s="23">
        <v>1042</v>
      </c>
      <c r="E274" s="23">
        <f t="shared" si="8"/>
        <v>25008</v>
      </c>
      <c r="F274" s="23">
        <f t="shared" si="9"/>
        <v>0</v>
      </c>
    </row>
    <row r="275" spans="1:6" ht="22.5">
      <c r="A275" s="23" t="s">
        <v>104</v>
      </c>
      <c r="B275" s="23" t="s">
        <v>105</v>
      </c>
      <c r="C275" s="23">
        <v>17</v>
      </c>
      <c r="D275" s="23">
        <v>1054</v>
      </c>
      <c r="E275" s="23">
        <f t="shared" si="8"/>
        <v>17918</v>
      </c>
      <c r="F275" s="23">
        <f t="shared" si="9"/>
        <v>0</v>
      </c>
    </row>
    <row r="276" spans="1:6" ht="22.5">
      <c r="A276" s="23" t="s">
        <v>99</v>
      </c>
      <c r="B276" s="23" t="s">
        <v>107</v>
      </c>
      <c r="C276" s="23">
        <v>49</v>
      </c>
      <c r="D276" s="23">
        <v>1126</v>
      </c>
      <c r="E276" s="23">
        <f t="shared" si="8"/>
        <v>55174</v>
      </c>
      <c r="F276" s="23">
        <f t="shared" si="9"/>
        <v>11034.800000000001</v>
      </c>
    </row>
    <row r="277" spans="1:6" ht="22.5">
      <c r="A277" s="23" t="s">
        <v>104</v>
      </c>
      <c r="B277" s="23" t="s">
        <v>92</v>
      </c>
      <c r="C277" s="23">
        <v>32</v>
      </c>
      <c r="D277" s="23">
        <v>1362</v>
      </c>
      <c r="E277" s="23">
        <f t="shared" si="8"/>
        <v>43584</v>
      </c>
      <c r="F277" s="23">
        <f t="shared" si="9"/>
        <v>8716.8000000000011</v>
      </c>
    </row>
    <row r="278" spans="1:6" ht="22.5">
      <c r="A278" s="23" t="s">
        <v>96</v>
      </c>
      <c r="B278" s="23" t="s">
        <v>91</v>
      </c>
      <c r="C278" s="23">
        <v>52</v>
      </c>
      <c r="D278" s="23">
        <v>1430</v>
      </c>
      <c r="E278" s="23">
        <f t="shared" si="8"/>
        <v>74360</v>
      </c>
      <c r="F278" s="23">
        <f t="shared" si="9"/>
        <v>14872</v>
      </c>
    </row>
    <row r="279" spans="1:6" ht="22.5">
      <c r="A279" s="23" t="s">
        <v>99</v>
      </c>
      <c r="B279" s="23" t="s">
        <v>97</v>
      </c>
      <c r="C279" s="23">
        <v>39</v>
      </c>
      <c r="D279" s="23">
        <v>1333</v>
      </c>
      <c r="E279" s="23">
        <f t="shared" si="8"/>
        <v>51987</v>
      </c>
      <c r="F279" s="23">
        <f t="shared" si="9"/>
        <v>10397.400000000001</v>
      </c>
    </row>
    <row r="280" spans="1:6" ht="22.5">
      <c r="A280" s="23" t="s">
        <v>109</v>
      </c>
      <c r="B280" s="23" t="s">
        <v>97</v>
      </c>
      <c r="C280" s="23">
        <v>17</v>
      </c>
      <c r="D280" s="23">
        <v>1415</v>
      </c>
      <c r="E280" s="23">
        <f t="shared" si="8"/>
        <v>24055</v>
      </c>
      <c r="F280" s="23">
        <f t="shared" si="9"/>
        <v>0</v>
      </c>
    </row>
    <row r="281" spans="1:6" ht="22.5">
      <c r="A281" s="23" t="s">
        <v>99</v>
      </c>
      <c r="B281" s="23" t="s">
        <v>94</v>
      </c>
      <c r="C281" s="23">
        <v>83</v>
      </c>
      <c r="D281" s="23">
        <v>1150</v>
      </c>
      <c r="E281" s="23">
        <f t="shared" si="8"/>
        <v>95450</v>
      </c>
      <c r="F281" s="23">
        <f t="shared" si="9"/>
        <v>19090</v>
      </c>
    </row>
    <row r="282" spans="1:6" ht="22.5">
      <c r="A282" s="23" t="s">
        <v>109</v>
      </c>
      <c r="B282" s="23" t="s">
        <v>105</v>
      </c>
      <c r="C282" s="23">
        <v>22</v>
      </c>
      <c r="D282" s="23">
        <v>1332</v>
      </c>
      <c r="E282" s="23">
        <f t="shared" si="8"/>
        <v>29304</v>
      </c>
      <c r="F282" s="23">
        <f t="shared" si="9"/>
        <v>0</v>
      </c>
    </row>
    <row r="283" spans="1:6" ht="22.5">
      <c r="A283" s="23" t="s">
        <v>99</v>
      </c>
      <c r="B283" s="23" t="s">
        <v>107</v>
      </c>
      <c r="C283" s="23">
        <v>96</v>
      </c>
      <c r="D283" s="23">
        <v>1344</v>
      </c>
      <c r="E283" s="23">
        <f t="shared" si="8"/>
        <v>129024</v>
      </c>
      <c r="F283" s="23">
        <f t="shared" si="9"/>
        <v>25804.800000000003</v>
      </c>
    </row>
    <row r="284" spans="1:6" ht="22.5">
      <c r="A284" s="23" t="s">
        <v>99</v>
      </c>
      <c r="B284" s="23" t="s">
        <v>97</v>
      </c>
      <c r="C284" s="23">
        <v>89</v>
      </c>
      <c r="D284" s="23">
        <v>1171</v>
      </c>
      <c r="E284" s="23">
        <f t="shared" si="8"/>
        <v>104219</v>
      </c>
      <c r="F284" s="23">
        <f t="shared" si="9"/>
        <v>20843.800000000003</v>
      </c>
    </row>
    <row r="285" spans="1:6" ht="22.5">
      <c r="A285" s="23" t="s">
        <v>90</v>
      </c>
      <c r="B285" s="23" t="s">
        <v>105</v>
      </c>
      <c r="C285" s="23">
        <v>78</v>
      </c>
      <c r="D285" s="23">
        <v>1003</v>
      </c>
      <c r="E285" s="23">
        <f t="shared" si="8"/>
        <v>78234</v>
      </c>
      <c r="F285" s="23">
        <f t="shared" si="9"/>
        <v>15646.800000000001</v>
      </c>
    </row>
    <row r="286" spans="1:6" ht="22.5">
      <c r="A286" s="23" t="s">
        <v>90</v>
      </c>
      <c r="B286" s="23" t="s">
        <v>100</v>
      </c>
      <c r="C286" s="23">
        <v>29</v>
      </c>
      <c r="D286" s="23">
        <v>1239</v>
      </c>
      <c r="E286" s="23">
        <f t="shared" si="8"/>
        <v>35931</v>
      </c>
      <c r="F286" s="23">
        <f t="shared" si="9"/>
        <v>7186.2000000000007</v>
      </c>
    </row>
    <row r="287" spans="1:6" ht="22.5">
      <c r="A287" s="23" t="s">
        <v>109</v>
      </c>
      <c r="B287" s="23" t="s">
        <v>97</v>
      </c>
      <c r="C287" s="23">
        <v>29</v>
      </c>
      <c r="D287" s="23">
        <v>1368</v>
      </c>
      <c r="E287" s="23">
        <f t="shared" si="8"/>
        <v>39672</v>
      </c>
      <c r="F287" s="23">
        <f t="shared" si="9"/>
        <v>7934.4000000000005</v>
      </c>
    </row>
    <row r="288" spans="1:6" ht="22.5">
      <c r="A288" s="23" t="s">
        <v>110</v>
      </c>
      <c r="B288" s="23" t="s">
        <v>105</v>
      </c>
      <c r="C288" s="23">
        <v>5</v>
      </c>
      <c r="D288" s="23">
        <v>1100</v>
      </c>
      <c r="E288" s="23">
        <f t="shared" si="8"/>
        <v>5500</v>
      </c>
      <c r="F288" s="23">
        <f t="shared" si="9"/>
        <v>0</v>
      </c>
    </row>
    <row r="289" spans="1:6" ht="22.5">
      <c r="A289" s="23" t="s">
        <v>104</v>
      </c>
      <c r="B289" s="23" t="s">
        <v>107</v>
      </c>
      <c r="C289" s="23">
        <v>29</v>
      </c>
      <c r="D289" s="23">
        <v>1026</v>
      </c>
      <c r="E289" s="23">
        <f t="shared" si="8"/>
        <v>29754</v>
      </c>
      <c r="F289" s="23">
        <f t="shared" si="9"/>
        <v>0</v>
      </c>
    </row>
    <row r="290" spans="1:6" ht="22.5">
      <c r="A290" s="23" t="s">
        <v>99</v>
      </c>
      <c r="B290" s="23" t="s">
        <v>94</v>
      </c>
      <c r="C290" s="23">
        <v>56</v>
      </c>
      <c r="D290" s="23">
        <v>1236</v>
      </c>
      <c r="E290" s="23">
        <f t="shared" si="8"/>
        <v>69216</v>
      </c>
      <c r="F290" s="23">
        <f t="shared" si="9"/>
        <v>13843.2</v>
      </c>
    </row>
    <row r="291" spans="1:6" ht="22.5">
      <c r="A291" s="23" t="s">
        <v>110</v>
      </c>
      <c r="B291" s="23" t="s">
        <v>92</v>
      </c>
      <c r="C291" s="23">
        <v>55</v>
      </c>
      <c r="D291" s="23">
        <v>1366</v>
      </c>
      <c r="E291" s="23">
        <f t="shared" si="8"/>
        <v>75130</v>
      </c>
      <c r="F291" s="23">
        <f t="shared" si="9"/>
        <v>15026</v>
      </c>
    </row>
    <row r="292" spans="1:6" ht="22.5">
      <c r="A292" s="23" t="s">
        <v>90</v>
      </c>
      <c r="B292" s="23" t="s">
        <v>97</v>
      </c>
      <c r="C292" s="23">
        <v>91</v>
      </c>
      <c r="D292" s="23">
        <v>1132</v>
      </c>
      <c r="E292" s="23">
        <f t="shared" si="8"/>
        <v>103012</v>
      </c>
      <c r="F292" s="23">
        <f t="shared" si="9"/>
        <v>20602.400000000001</v>
      </c>
    </row>
    <row r="293" spans="1:6" ht="22.5">
      <c r="A293" s="23" t="s">
        <v>99</v>
      </c>
      <c r="B293" s="23" t="s">
        <v>91</v>
      </c>
      <c r="C293" s="23">
        <v>45</v>
      </c>
      <c r="D293" s="23">
        <v>1052</v>
      </c>
      <c r="E293" s="23">
        <f t="shared" si="8"/>
        <v>47340</v>
      </c>
      <c r="F293" s="23">
        <f t="shared" si="9"/>
        <v>9468</v>
      </c>
    </row>
    <row r="294" spans="1:6" ht="22.5">
      <c r="A294" s="23" t="s">
        <v>104</v>
      </c>
      <c r="B294" s="23" t="s">
        <v>107</v>
      </c>
      <c r="C294" s="23">
        <v>45</v>
      </c>
      <c r="D294" s="23">
        <v>1411</v>
      </c>
      <c r="E294" s="23">
        <f t="shared" si="8"/>
        <v>63495</v>
      </c>
      <c r="F294" s="23">
        <f t="shared" si="9"/>
        <v>12699</v>
      </c>
    </row>
    <row r="295" spans="1:6" ht="22.5">
      <c r="A295" s="23" t="s">
        <v>90</v>
      </c>
      <c r="B295" s="23" t="s">
        <v>97</v>
      </c>
      <c r="C295" s="23">
        <v>84</v>
      </c>
      <c r="D295" s="23">
        <v>1223</v>
      </c>
      <c r="E295" s="23">
        <f t="shared" si="8"/>
        <v>102732</v>
      </c>
      <c r="F295" s="23">
        <f t="shared" si="9"/>
        <v>20546.400000000001</v>
      </c>
    </row>
    <row r="296" spans="1:6" ht="22.5">
      <c r="A296" s="23" t="s">
        <v>96</v>
      </c>
      <c r="B296" s="23" t="s">
        <v>100</v>
      </c>
      <c r="C296" s="23">
        <v>30</v>
      </c>
      <c r="D296" s="23">
        <v>1163</v>
      </c>
      <c r="E296" s="23">
        <f t="shared" si="8"/>
        <v>34890</v>
      </c>
      <c r="F296" s="23">
        <f t="shared" si="9"/>
        <v>6978</v>
      </c>
    </row>
    <row r="297" spans="1:6" ht="22.5">
      <c r="A297" s="23" t="s">
        <v>109</v>
      </c>
      <c r="B297" s="23" t="s">
        <v>94</v>
      </c>
      <c r="C297" s="23">
        <v>62</v>
      </c>
      <c r="D297" s="23">
        <v>1241</v>
      </c>
      <c r="E297" s="23">
        <f t="shared" si="8"/>
        <v>76942</v>
      </c>
      <c r="F297" s="23">
        <f t="shared" si="9"/>
        <v>15388.400000000001</v>
      </c>
    </row>
    <row r="298" spans="1:6" ht="22.5">
      <c r="A298" s="23" t="s">
        <v>104</v>
      </c>
      <c r="B298" s="23" t="s">
        <v>97</v>
      </c>
      <c r="C298" s="23">
        <v>59</v>
      </c>
      <c r="D298" s="23">
        <v>1019</v>
      </c>
      <c r="E298" s="23">
        <f t="shared" si="8"/>
        <v>60121</v>
      </c>
      <c r="F298" s="23">
        <f t="shared" si="9"/>
        <v>12024.2</v>
      </c>
    </row>
    <row r="299" spans="1:6" ht="22.5">
      <c r="A299" s="23" t="s">
        <v>104</v>
      </c>
      <c r="B299" s="23" t="s">
        <v>107</v>
      </c>
      <c r="C299" s="23">
        <v>41</v>
      </c>
      <c r="D299" s="23">
        <v>1136</v>
      </c>
      <c r="E299" s="23">
        <f t="shared" si="8"/>
        <v>46576</v>
      </c>
      <c r="F299" s="23">
        <f t="shared" si="9"/>
        <v>9315.2000000000007</v>
      </c>
    </row>
    <row r="300" spans="1:6" ht="22.5">
      <c r="A300" s="23" t="s">
        <v>109</v>
      </c>
      <c r="B300" s="23" t="s">
        <v>91</v>
      </c>
      <c r="C300" s="23">
        <v>28</v>
      </c>
      <c r="D300" s="23">
        <v>1208</v>
      </c>
      <c r="E300" s="23">
        <f t="shared" si="8"/>
        <v>33824</v>
      </c>
      <c r="F300" s="23">
        <f t="shared" si="9"/>
        <v>6764.8</v>
      </c>
    </row>
    <row r="301" spans="1:6" ht="22.5">
      <c r="A301" s="23" t="s">
        <v>110</v>
      </c>
      <c r="B301" s="23" t="s">
        <v>94</v>
      </c>
      <c r="C301" s="23">
        <v>80</v>
      </c>
      <c r="D301" s="23">
        <v>1015</v>
      </c>
      <c r="E301" s="23">
        <f t="shared" si="8"/>
        <v>81200</v>
      </c>
      <c r="F301" s="23">
        <f t="shared" si="9"/>
        <v>16240</v>
      </c>
    </row>
    <row r="302" spans="1:6" ht="22.5">
      <c r="A302" s="23" t="s">
        <v>90</v>
      </c>
      <c r="B302" s="23" t="s">
        <v>92</v>
      </c>
      <c r="C302" s="23">
        <v>44</v>
      </c>
      <c r="D302" s="23">
        <v>1389</v>
      </c>
      <c r="E302" s="23">
        <f t="shared" si="8"/>
        <v>61116</v>
      </c>
      <c r="F302" s="23">
        <f t="shared" si="9"/>
        <v>12223.2</v>
      </c>
    </row>
    <row r="303" spans="1:6" ht="22.5">
      <c r="A303" s="23" t="s">
        <v>110</v>
      </c>
      <c r="B303" s="23" t="s">
        <v>97</v>
      </c>
      <c r="C303" s="23">
        <v>24</v>
      </c>
      <c r="D303" s="23">
        <v>1419</v>
      </c>
      <c r="E303" s="23">
        <f t="shared" si="8"/>
        <v>34056</v>
      </c>
      <c r="F303" s="23">
        <f t="shared" si="9"/>
        <v>6811.2000000000007</v>
      </c>
    </row>
    <row r="304" spans="1:6" ht="22.5">
      <c r="A304" s="23" t="s">
        <v>110</v>
      </c>
      <c r="B304" s="23" t="s">
        <v>94</v>
      </c>
      <c r="C304" s="23">
        <v>42</v>
      </c>
      <c r="D304" s="23">
        <v>1074</v>
      </c>
      <c r="E304" s="23">
        <f t="shared" si="8"/>
        <v>45108</v>
      </c>
      <c r="F304" s="23">
        <f t="shared" si="9"/>
        <v>9021.6</v>
      </c>
    </row>
    <row r="305" spans="1:6" ht="22.5">
      <c r="A305" s="23" t="s">
        <v>109</v>
      </c>
      <c r="B305" s="23" t="s">
        <v>92</v>
      </c>
      <c r="C305" s="23">
        <v>83</v>
      </c>
      <c r="D305" s="23">
        <v>1208</v>
      </c>
      <c r="E305" s="23">
        <f t="shared" si="8"/>
        <v>100264</v>
      </c>
      <c r="F305" s="23">
        <f t="shared" si="9"/>
        <v>20052.800000000003</v>
      </c>
    </row>
    <row r="306" spans="1:6" ht="22.5">
      <c r="A306" s="23" t="s">
        <v>99</v>
      </c>
      <c r="B306" s="23" t="s">
        <v>100</v>
      </c>
      <c r="C306" s="23">
        <v>45</v>
      </c>
      <c r="D306" s="23">
        <v>1353</v>
      </c>
      <c r="E306" s="23">
        <f t="shared" si="8"/>
        <v>60885</v>
      </c>
      <c r="F306" s="23">
        <f t="shared" si="9"/>
        <v>12177</v>
      </c>
    </row>
    <row r="307" spans="1:6" ht="22.5">
      <c r="A307" s="23" t="s">
        <v>96</v>
      </c>
      <c r="B307" s="23" t="s">
        <v>97</v>
      </c>
      <c r="C307" s="23">
        <v>61</v>
      </c>
      <c r="D307" s="23">
        <v>1295</v>
      </c>
      <c r="E307" s="23">
        <f t="shared" si="8"/>
        <v>78995</v>
      </c>
      <c r="F307" s="23">
        <f t="shared" si="9"/>
        <v>15799</v>
      </c>
    </row>
    <row r="308" spans="1:6" ht="22.5">
      <c r="A308" s="23" t="s">
        <v>99</v>
      </c>
      <c r="B308" s="23" t="s">
        <v>100</v>
      </c>
      <c r="C308" s="23">
        <v>39</v>
      </c>
      <c r="D308" s="23">
        <v>1277</v>
      </c>
      <c r="E308" s="23">
        <f t="shared" si="8"/>
        <v>49803</v>
      </c>
      <c r="F308" s="23">
        <f t="shared" si="9"/>
        <v>9960.6</v>
      </c>
    </row>
    <row r="309" spans="1:6" ht="22.5">
      <c r="A309" s="23" t="s">
        <v>99</v>
      </c>
      <c r="B309" s="23" t="s">
        <v>91</v>
      </c>
      <c r="C309" s="23">
        <v>84</v>
      </c>
      <c r="D309" s="23">
        <v>1302</v>
      </c>
      <c r="E309" s="23">
        <f t="shared" si="8"/>
        <v>109368</v>
      </c>
      <c r="F309" s="23">
        <f t="shared" si="9"/>
        <v>21873.600000000002</v>
      </c>
    </row>
    <row r="310" spans="1:6" ht="22.5">
      <c r="A310" s="23" t="s">
        <v>109</v>
      </c>
      <c r="B310" s="23" t="s">
        <v>100</v>
      </c>
      <c r="C310" s="23">
        <v>71</v>
      </c>
      <c r="D310" s="23">
        <v>1169</v>
      </c>
      <c r="E310" s="23">
        <f t="shared" si="8"/>
        <v>82999</v>
      </c>
      <c r="F310" s="23">
        <f t="shared" si="9"/>
        <v>16599.8</v>
      </c>
    </row>
    <row r="311" spans="1:6" ht="22.5">
      <c r="A311" s="23" t="s">
        <v>109</v>
      </c>
      <c r="B311" s="23" t="s">
        <v>94</v>
      </c>
      <c r="C311" s="23">
        <v>76</v>
      </c>
      <c r="D311" s="23">
        <v>1296</v>
      </c>
      <c r="E311" s="23">
        <f t="shared" si="8"/>
        <v>98496</v>
      </c>
      <c r="F311" s="23">
        <f t="shared" si="9"/>
        <v>19699.2</v>
      </c>
    </row>
    <row r="312" spans="1:6" ht="22.5">
      <c r="A312" s="23" t="s">
        <v>96</v>
      </c>
      <c r="B312" s="23" t="s">
        <v>97</v>
      </c>
      <c r="C312" s="23">
        <v>76</v>
      </c>
      <c r="D312" s="23">
        <v>1033</v>
      </c>
      <c r="E312" s="23">
        <f t="shared" si="8"/>
        <v>78508</v>
      </c>
      <c r="F312" s="23">
        <f t="shared" si="9"/>
        <v>15701.6</v>
      </c>
    </row>
    <row r="313" spans="1:6" ht="22.5">
      <c r="A313" s="23" t="s">
        <v>104</v>
      </c>
      <c r="B313" s="23" t="s">
        <v>107</v>
      </c>
      <c r="C313" s="23">
        <v>23</v>
      </c>
      <c r="D313" s="23">
        <v>1100</v>
      </c>
      <c r="E313" s="23">
        <f t="shared" si="8"/>
        <v>25300</v>
      </c>
      <c r="F313" s="23">
        <f t="shared" si="9"/>
        <v>0</v>
      </c>
    </row>
    <row r="314" spans="1:6" ht="22.5">
      <c r="A314" s="23" t="s">
        <v>109</v>
      </c>
      <c r="B314" s="23" t="s">
        <v>94</v>
      </c>
      <c r="C314" s="23">
        <v>75</v>
      </c>
      <c r="D314" s="23">
        <v>1000</v>
      </c>
      <c r="E314" s="23">
        <f t="shared" si="8"/>
        <v>75000</v>
      </c>
      <c r="F314" s="23">
        <f t="shared" si="9"/>
        <v>15000</v>
      </c>
    </row>
    <row r="315" spans="1:6" ht="22.5">
      <c r="A315" s="23" t="s">
        <v>90</v>
      </c>
      <c r="B315" s="23" t="s">
        <v>105</v>
      </c>
      <c r="C315" s="23">
        <v>41</v>
      </c>
      <c r="D315" s="23">
        <v>1202</v>
      </c>
      <c r="E315" s="23">
        <f t="shared" si="8"/>
        <v>49282</v>
      </c>
      <c r="F315" s="23">
        <f t="shared" si="9"/>
        <v>9856.4000000000015</v>
      </c>
    </row>
    <row r="316" spans="1:6" ht="22.5">
      <c r="A316" s="23" t="s">
        <v>110</v>
      </c>
      <c r="B316" s="23" t="s">
        <v>94</v>
      </c>
      <c r="C316" s="23">
        <v>99</v>
      </c>
      <c r="D316" s="23">
        <v>1005</v>
      </c>
      <c r="E316" s="23">
        <f t="shared" si="8"/>
        <v>99495</v>
      </c>
      <c r="F316" s="23">
        <f t="shared" si="9"/>
        <v>19899</v>
      </c>
    </row>
    <row r="317" spans="1:6" ht="22.5">
      <c r="A317" s="23" t="s">
        <v>96</v>
      </c>
      <c r="B317" s="23" t="s">
        <v>97</v>
      </c>
      <c r="C317" s="23">
        <v>62</v>
      </c>
      <c r="D317" s="23">
        <v>1454</v>
      </c>
      <c r="E317" s="23">
        <f t="shared" si="8"/>
        <v>90148</v>
      </c>
      <c r="F317" s="23">
        <f t="shared" si="9"/>
        <v>18029.600000000002</v>
      </c>
    </row>
    <row r="318" spans="1:6" ht="22.5">
      <c r="A318" s="23" t="s">
        <v>90</v>
      </c>
      <c r="B318" s="23" t="s">
        <v>91</v>
      </c>
      <c r="C318" s="23">
        <v>63</v>
      </c>
      <c r="D318" s="23">
        <v>1016</v>
      </c>
      <c r="E318" s="23">
        <f t="shared" si="8"/>
        <v>64008</v>
      </c>
      <c r="F318" s="23">
        <f t="shared" si="9"/>
        <v>12801.6</v>
      </c>
    </row>
    <row r="319" spans="1:6" ht="22.5">
      <c r="A319" s="23" t="s">
        <v>109</v>
      </c>
      <c r="B319" s="23" t="s">
        <v>92</v>
      </c>
      <c r="C319" s="23">
        <v>4</v>
      </c>
      <c r="D319" s="23">
        <v>1049</v>
      </c>
      <c r="E319" s="23">
        <f t="shared" si="8"/>
        <v>4196</v>
      </c>
      <c r="F319" s="23">
        <f t="shared" si="9"/>
        <v>0</v>
      </c>
    </row>
    <row r="320" spans="1:6" ht="22.5">
      <c r="A320" s="23" t="s">
        <v>90</v>
      </c>
      <c r="B320" s="23" t="s">
        <v>100</v>
      </c>
      <c r="C320" s="23">
        <v>4</v>
      </c>
      <c r="D320" s="23">
        <v>1202</v>
      </c>
      <c r="E320" s="23">
        <f t="shared" si="8"/>
        <v>4808</v>
      </c>
      <c r="F320" s="23">
        <f t="shared" si="9"/>
        <v>0</v>
      </c>
    </row>
    <row r="321" spans="1:6" ht="22.5">
      <c r="A321" s="23" t="s">
        <v>104</v>
      </c>
      <c r="B321" s="23" t="s">
        <v>100</v>
      </c>
      <c r="C321" s="23">
        <v>18</v>
      </c>
      <c r="D321" s="23">
        <v>1462</v>
      </c>
      <c r="E321" s="23">
        <f t="shared" si="8"/>
        <v>26316</v>
      </c>
      <c r="F321" s="23">
        <f t="shared" si="9"/>
        <v>0</v>
      </c>
    </row>
    <row r="322" spans="1:6" ht="22.5">
      <c r="A322" s="23" t="s">
        <v>104</v>
      </c>
      <c r="B322" s="23" t="s">
        <v>105</v>
      </c>
      <c r="C322" s="23">
        <v>49</v>
      </c>
      <c r="D322" s="23">
        <v>1109</v>
      </c>
      <c r="E322" s="23">
        <f t="shared" si="8"/>
        <v>54341</v>
      </c>
      <c r="F322" s="23">
        <f t="shared" si="9"/>
        <v>10868.2</v>
      </c>
    </row>
    <row r="323" spans="1:6" ht="22.5">
      <c r="A323" s="23" t="s">
        <v>104</v>
      </c>
      <c r="B323" s="23" t="s">
        <v>100</v>
      </c>
      <c r="C323" s="23">
        <v>46</v>
      </c>
      <c r="D323" s="23">
        <v>1443</v>
      </c>
      <c r="E323" s="23">
        <f t="shared" ref="E323:E386" si="10">C323*D323</f>
        <v>66378</v>
      </c>
      <c r="F323" s="23">
        <f t="shared" ref="F323:F386" si="11">IF(E323&gt;=30000,E323*20%,0)</f>
        <v>13275.6</v>
      </c>
    </row>
    <row r="324" spans="1:6" ht="22.5">
      <c r="A324" s="23" t="s">
        <v>99</v>
      </c>
      <c r="B324" s="23" t="s">
        <v>91</v>
      </c>
      <c r="C324" s="23">
        <v>24</v>
      </c>
      <c r="D324" s="23">
        <v>1019</v>
      </c>
      <c r="E324" s="23">
        <f t="shared" si="10"/>
        <v>24456</v>
      </c>
      <c r="F324" s="23">
        <f t="shared" si="11"/>
        <v>0</v>
      </c>
    </row>
    <row r="325" spans="1:6" ht="22.5">
      <c r="A325" s="23" t="s">
        <v>109</v>
      </c>
      <c r="B325" s="23" t="s">
        <v>105</v>
      </c>
      <c r="C325" s="23">
        <v>35</v>
      </c>
      <c r="D325" s="23">
        <v>1144</v>
      </c>
      <c r="E325" s="23">
        <f t="shared" si="10"/>
        <v>40040</v>
      </c>
      <c r="F325" s="23">
        <f t="shared" si="11"/>
        <v>8008</v>
      </c>
    </row>
    <row r="326" spans="1:6" ht="22.5">
      <c r="A326" s="23" t="s">
        <v>96</v>
      </c>
      <c r="B326" s="23" t="s">
        <v>94</v>
      </c>
      <c r="C326" s="23">
        <v>24</v>
      </c>
      <c r="D326" s="23">
        <v>1142</v>
      </c>
      <c r="E326" s="23">
        <f t="shared" si="10"/>
        <v>27408</v>
      </c>
      <c r="F326" s="23">
        <f t="shared" si="11"/>
        <v>0</v>
      </c>
    </row>
    <row r="327" spans="1:6" ht="22.5">
      <c r="A327" s="23" t="s">
        <v>109</v>
      </c>
      <c r="B327" s="23" t="s">
        <v>91</v>
      </c>
      <c r="C327" s="23">
        <v>32</v>
      </c>
      <c r="D327" s="23">
        <v>1343</v>
      </c>
      <c r="E327" s="23">
        <f t="shared" si="10"/>
        <v>42976</v>
      </c>
      <c r="F327" s="23">
        <f t="shared" si="11"/>
        <v>8595.2000000000007</v>
      </c>
    </row>
    <row r="328" spans="1:6" ht="22.5">
      <c r="A328" s="23" t="s">
        <v>104</v>
      </c>
      <c r="B328" s="23" t="s">
        <v>97</v>
      </c>
      <c r="C328" s="23">
        <v>39</v>
      </c>
      <c r="D328" s="23">
        <v>1110</v>
      </c>
      <c r="E328" s="23">
        <f t="shared" si="10"/>
        <v>43290</v>
      </c>
      <c r="F328" s="23">
        <f t="shared" si="11"/>
        <v>8658</v>
      </c>
    </row>
    <row r="329" spans="1:6" ht="22.5">
      <c r="A329" s="23" t="s">
        <v>109</v>
      </c>
      <c r="B329" s="23" t="s">
        <v>97</v>
      </c>
      <c r="C329" s="23">
        <v>9</v>
      </c>
      <c r="D329" s="23">
        <v>1212</v>
      </c>
      <c r="E329" s="23">
        <f t="shared" si="10"/>
        <v>10908</v>
      </c>
      <c r="F329" s="23">
        <f t="shared" si="11"/>
        <v>0</v>
      </c>
    </row>
    <row r="330" spans="1:6" ht="22.5">
      <c r="A330" s="23" t="s">
        <v>96</v>
      </c>
      <c r="B330" s="23" t="s">
        <v>107</v>
      </c>
      <c r="C330" s="23">
        <v>14</v>
      </c>
      <c r="D330" s="23">
        <v>1267</v>
      </c>
      <c r="E330" s="23">
        <f t="shared" si="10"/>
        <v>17738</v>
      </c>
      <c r="F330" s="23">
        <f t="shared" si="11"/>
        <v>0</v>
      </c>
    </row>
    <row r="331" spans="1:6" ht="22.5">
      <c r="A331" s="23" t="s">
        <v>90</v>
      </c>
      <c r="B331" s="23" t="s">
        <v>94</v>
      </c>
      <c r="C331" s="23">
        <v>49</v>
      </c>
      <c r="D331" s="23">
        <v>1012</v>
      </c>
      <c r="E331" s="23">
        <f t="shared" si="10"/>
        <v>49588</v>
      </c>
      <c r="F331" s="23">
        <f t="shared" si="11"/>
        <v>9917.6</v>
      </c>
    </row>
    <row r="332" spans="1:6" ht="22.5">
      <c r="A332" s="23" t="s">
        <v>104</v>
      </c>
      <c r="B332" s="23" t="s">
        <v>107</v>
      </c>
      <c r="C332" s="23">
        <v>9</v>
      </c>
      <c r="D332" s="23">
        <v>1427</v>
      </c>
      <c r="E332" s="23">
        <f t="shared" si="10"/>
        <v>12843</v>
      </c>
      <c r="F332" s="23">
        <f t="shared" si="11"/>
        <v>0</v>
      </c>
    </row>
    <row r="333" spans="1:6" ht="22.5">
      <c r="A333" s="23" t="s">
        <v>90</v>
      </c>
      <c r="B333" s="23" t="s">
        <v>107</v>
      </c>
      <c r="C333" s="23">
        <v>72</v>
      </c>
      <c r="D333" s="23">
        <v>1312</v>
      </c>
      <c r="E333" s="23">
        <f t="shared" si="10"/>
        <v>94464</v>
      </c>
      <c r="F333" s="23">
        <f t="shared" si="11"/>
        <v>18892.8</v>
      </c>
    </row>
    <row r="334" spans="1:6" ht="22.5">
      <c r="A334" s="23" t="s">
        <v>90</v>
      </c>
      <c r="B334" s="23" t="s">
        <v>91</v>
      </c>
      <c r="C334" s="23">
        <v>79</v>
      </c>
      <c r="D334" s="23">
        <v>1158</v>
      </c>
      <c r="E334" s="23">
        <f t="shared" si="10"/>
        <v>91482</v>
      </c>
      <c r="F334" s="23">
        <f t="shared" si="11"/>
        <v>18296.400000000001</v>
      </c>
    </row>
    <row r="335" spans="1:6" ht="22.5">
      <c r="A335" s="23" t="s">
        <v>110</v>
      </c>
      <c r="B335" s="23" t="s">
        <v>107</v>
      </c>
      <c r="C335" s="23">
        <v>22</v>
      </c>
      <c r="D335" s="23">
        <v>1497</v>
      </c>
      <c r="E335" s="23">
        <f t="shared" si="10"/>
        <v>32934</v>
      </c>
      <c r="F335" s="23">
        <f t="shared" si="11"/>
        <v>6586.8</v>
      </c>
    </row>
    <row r="336" spans="1:6" ht="22.5">
      <c r="A336" s="23" t="s">
        <v>90</v>
      </c>
      <c r="B336" s="23" t="s">
        <v>97</v>
      </c>
      <c r="C336" s="23">
        <v>56</v>
      </c>
      <c r="D336" s="23">
        <v>1073</v>
      </c>
      <c r="E336" s="23">
        <f t="shared" si="10"/>
        <v>60088</v>
      </c>
      <c r="F336" s="23">
        <f t="shared" si="11"/>
        <v>12017.6</v>
      </c>
    </row>
    <row r="337" spans="1:6" ht="22.5">
      <c r="A337" s="23" t="s">
        <v>104</v>
      </c>
      <c r="B337" s="23" t="s">
        <v>94</v>
      </c>
      <c r="C337" s="23">
        <v>93</v>
      </c>
      <c r="D337" s="23">
        <v>1267</v>
      </c>
      <c r="E337" s="23">
        <f t="shared" si="10"/>
        <v>117831</v>
      </c>
      <c r="F337" s="23">
        <f t="shared" si="11"/>
        <v>23566.2</v>
      </c>
    </row>
    <row r="338" spans="1:6" ht="22.5">
      <c r="A338" s="23" t="s">
        <v>104</v>
      </c>
      <c r="B338" s="23" t="s">
        <v>92</v>
      </c>
      <c r="C338" s="23">
        <v>26</v>
      </c>
      <c r="D338" s="23">
        <v>1164</v>
      </c>
      <c r="E338" s="23">
        <f t="shared" si="10"/>
        <v>30264</v>
      </c>
      <c r="F338" s="23">
        <f t="shared" si="11"/>
        <v>6052.8</v>
      </c>
    </row>
    <row r="339" spans="1:6" ht="22.5">
      <c r="A339" s="23" t="s">
        <v>90</v>
      </c>
      <c r="B339" s="23" t="s">
        <v>91</v>
      </c>
      <c r="C339" s="23">
        <v>67</v>
      </c>
      <c r="D339" s="23">
        <v>1329</v>
      </c>
      <c r="E339" s="23">
        <f t="shared" si="10"/>
        <v>89043</v>
      </c>
      <c r="F339" s="23">
        <f t="shared" si="11"/>
        <v>17808.600000000002</v>
      </c>
    </row>
    <row r="340" spans="1:6" ht="22.5">
      <c r="A340" s="23" t="s">
        <v>104</v>
      </c>
      <c r="B340" s="23" t="s">
        <v>92</v>
      </c>
      <c r="C340" s="23">
        <v>98</v>
      </c>
      <c r="D340" s="23">
        <v>1010</v>
      </c>
      <c r="E340" s="23">
        <f t="shared" si="10"/>
        <v>98980</v>
      </c>
      <c r="F340" s="23">
        <f t="shared" si="11"/>
        <v>19796</v>
      </c>
    </row>
    <row r="341" spans="1:6" ht="22.5">
      <c r="A341" s="23" t="s">
        <v>104</v>
      </c>
      <c r="B341" s="23" t="s">
        <v>100</v>
      </c>
      <c r="C341" s="23">
        <v>59</v>
      </c>
      <c r="D341" s="23">
        <v>1474</v>
      </c>
      <c r="E341" s="23">
        <f t="shared" si="10"/>
        <v>86966</v>
      </c>
      <c r="F341" s="23">
        <f t="shared" si="11"/>
        <v>17393.2</v>
      </c>
    </row>
    <row r="342" spans="1:6" ht="22.5">
      <c r="A342" s="23" t="s">
        <v>90</v>
      </c>
      <c r="B342" s="23" t="s">
        <v>91</v>
      </c>
      <c r="C342" s="23">
        <v>5</v>
      </c>
      <c r="D342" s="23">
        <v>1231</v>
      </c>
      <c r="E342" s="23">
        <f t="shared" si="10"/>
        <v>6155</v>
      </c>
      <c r="F342" s="23">
        <f t="shared" si="11"/>
        <v>0</v>
      </c>
    </row>
    <row r="343" spans="1:6" ht="22.5">
      <c r="A343" s="23" t="s">
        <v>110</v>
      </c>
      <c r="B343" s="23" t="s">
        <v>94</v>
      </c>
      <c r="C343" s="23">
        <v>61</v>
      </c>
      <c r="D343" s="23">
        <v>1457</v>
      </c>
      <c r="E343" s="23">
        <f t="shared" si="10"/>
        <v>88877</v>
      </c>
      <c r="F343" s="23">
        <f t="shared" si="11"/>
        <v>17775.400000000001</v>
      </c>
    </row>
    <row r="344" spans="1:6" ht="22.5">
      <c r="A344" s="23" t="s">
        <v>109</v>
      </c>
      <c r="B344" s="23" t="s">
        <v>92</v>
      </c>
      <c r="C344" s="23">
        <v>84</v>
      </c>
      <c r="D344" s="23">
        <v>1247</v>
      </c>
      <c r="E344" s="23">
        <f t="shared" si="10"/>
        <v>104748</v>
      </c>
      <c r="F344" s="23">
        <f t="shared" si="11"/>
        <v>20949.600000000002</v>
      </c>
    </row>
    <row r="345" spans="1:6" ht="22.5">
      <c r="A345" s="23" t="s">
        <v>99</v>
      </c>
      <c r="B345" s="23" t="s">
        <v>91</v>
      </c>
      <c r="C345" s="23">
        <v>88</v>
      </c>
      <c r="D345" s="23">
        <v>1011</v>
      </c>
      <c r="E345" s="23">
        <f t="shared" si="10"/>
        <v>88968</v>
      </c>
      <c r="F345" s="23">
        <f t="shared" si="11"/>
        <v>17793.600000000002</v>
      </c>
    </row>
    <row r="346" spans="1:6" ht="22.5">
      <c r="A346" s="23" t="s">
        <v>90</v>
      </c>
      <c r="B346" s="23" t="s">
        <v>97</v>
      </c>
      <c r="C346" s="23">
        <v>67</v>
      </c>
      <c r="D346" s="23">
        <v>1350</v>
      </c>
      <c r="E346" s="23">
        <f t="shared" si="10"/>
        <v>90450</v>
      </c>
      <c r="F346" s="23">
        <f t="shared" si="11"/>
        <v>18090</v>
      </c>
    </row>
    <row r="347" spans="1:6" ht="22.5">
      <c r="A347" s="23" t="s">
        <v>96</v>
      </c>
      <c r="B347" s="23" t="s">
        <v>107</v>
      </c>
      <c r="C347" s="23">
        <v>55</v>
      </c>
      <c r="D347" s="23">
        <v>1305</v>
      </c>
      <c r="E347" s="23">
        <f t="shared" si="10"/>
        <v>71775</v>
      </c>
      <c r="F347" s="23">
        <f t="shared" si="11"/>
        <v>14355</v>
      </c>
    </row>
    <row r="348" spans="1:6" ht="22.5">
      <c r="A348" s="23" t="s">
        <v>110</v>
      </c>
      <c r="B348" s="23" t="s">
        <v>105</v>
      </c>
      <c r="C348" s="23">
        <v>39</v>
      </c>
      <c r="D348" s="23">
        <v>1387</v>
      </c>
      <c r="E348" s="23">
        <f t="shared" si="10"/>
        <v>54093</v>
      </c>
      <c r="F348" s="23">
        <f t="shared" si="11"/>
        <v>10818.6</v>
      </c>
    </row>
    <row r="349" spans="1:6" ht="22.5">
      <c r="A349" s="23" t="s">
        <v>99</v>
      </c>
      <c r="B349" s="23" t="s">
        <v>105</v>
      </c>
      <c r="C349" s="23">
        <v>97</v>
      </c>
      <c r="D349" s="23">
        <v>1009</v>
      </c>
      <c r="E349" s="23">
        <f t="shared" si="10"/>
        <v>97873</v>
      </c>
      <c r="F349" s="23">
        <f t="shared" si="11"/>
        <v>19574.600000000002</v>
      </c>
    </row>
    <row r="350" spans="1:6" ht="22.5">
      <c r="A350" s="23" t="s">
        <v>104</v>
      </c>
      <c r="B350" s="23" t="s">
        <v>94</v>
      </c>
      <c r="C350" s="23">
        <v>16</v>
      </c>
      <c r="D350" s="23">
        <v>1127</v>
      </c>
      <c r="E350" s="23">
        <f t="shared" si="10"/>
        <v>18032</v>
      </c>
      <c r="F350" s="23">
        <f t="shared" si="11"/>
        <v>0</v>
      </c>
    </row>
    <row r="351" spans="1:6" ht="22.5">
      <c r="A351" s="23" t="s">
        <v>109</v>
      </c>
      <c r="B351" s="23" t="s">
        <v>105</v>
      </c>
      <c r="C351" s="23">
        <v>52</v>
      </c>
      <c r="D351" s="23">
        <v>1491</v>
      </c>
      <c r="E351" s="23">
        <f t="shared" si="10"/>
        <v>77532</v>
      </c>
      <c r="F351" s="23">
        <f t="shared" si="11"/>
        <v>15506.400000000001</v>
      </c>
    </row>
    <row r="352" spans="1:6" ht="22.5">
      <c r="A352" s="23" t="s">
        <v>90</v>
      </c>
      <c r="B352" s="23" t="s">
        <v>92</v>
      </c>
      <c r="C352" s="23">
        <v>60</v>
      </c>
      <c r="D352" s="23">
        <v>1127</v>
      </c>
      <c r="E352" s="23">
        <f t="shared" si="10"/>
        <v>67620</v>
      </c>
      <c r="F352" s="23">
        <f t="shared" si="11"/>
        <v>13524</v>
      </c>
    </row>
    <row r="353" spans="1:6" ht="22.5">
      <c r="A353" s="23" t="s">
        <v>99</v>
      </c>
      <c r="B353" s="23" t="s">
        <v>105</v>
      </c>
      <c r="C353" s="23">
        <v>9</v>
      </c>
      <c r="D353" s="23">
        <v>1457</v>
      </c>
      <c r="E353" s="23">
        <f t="shared" si="10"/>
        <v>13113</v>
      </c>
      <c r="F353" s="23">
        <f t="shared" si="11"/>
        <v>0</v>
      </c>
    </row>
    <row r="354" spans="1:6" ht="22.5">
      <c r="A354" s="23" t="s">
        <v>90</v>
      </c>
      <c r="B354" s="23" t="s">
        <v>97</v>
      </c>
      <c r="C354" s="23">
        <v>100</v>
      </c>
      <c r="D354" s="23">
        <v>1092</v>
      </c>
      <c r="E354" s="23">
        <f t="shared" si="10"/>
        <v>109200</v>
      </c>
      <c r="F354" s="23">
        <f t="shared" si="11"/>
        <v>21840</v>
      </c>
    </row>
    <row r="355" spans="1:6" ht="22.5">
      <c r="A355" s="23" t="s">
        <v>110</v>
      </c>
      <c r="B355" s="23" t="s">
        <v>107</v>
      </c>
      <c r="C355" s="23">
        <v>18</v>
      </c>
      <c r="D355" s="23">
        <v>1343</v>
      </c>
      <c r="E355" s="23">
        <f t="shared" si="10"/>
        <v>24174</v>
      </c>
      <c r="F355" s="23">
        <f t="shared" si="11"/>
        <v>0</v>
      </c>
    </row>
    <row r="356" spans="1:6" ht="22.5">
      <c r="A356" s="23" t="s">
        <v>110</v>
      </c>
      <c r="B356" s="23" t="s">
        <v>100</v>
      </c>
      <c r="C356" s="23">
        <v>16</v>
      </c>
      <c r="D356" s="23">
        <v>1146</v>
      </c>
      <c r="E356" s="23">
        <f t="shared" si="10"/>
        <v>18336</v>
      </c>
      <c r="F356" s="23">
        <f t="shared" si="11"/>
        <v>0</v>
      </c>
    </row>
    <row r="357" spans="1:6" ht="22.5">
      <c r="A357" s="23" t="s">
        <v>109</v>
      </c>
      <c r="B357" s="23" t="s">
        <v>100</v>
      </c>
      <c r="C357" s="23">
        <v>69</v>
      </c>
      <c r="D357" s="23">
        <v>1473</v>
      </c>
      <c r="E357" s="23">
        <f t="shared" si="10"/>
        <v>101637</v>
      </c>
      <c r="F357" s="23">
        <f t="shared" si="11"/>
        <v>20327.400000000001</v>
      </c>
    </row>
    <row r="358" spans="1:6" ht="22.5">
      <c r="A358" s="23" t="s">
        <v>104</v>
      </c>
      <c r="B358" s="23" t="s">
        <v>107</v>
      </c>
      <c r="C358" s="23">
        <v>36</v>
      </c>
      <c r="D358" s="23">
        <v>1270</v>
      </c>
      <c r="E358" s="23">
        <f t="shared" si="10"/>
        <v>45720</v>
      </c>
      <c r="F358" s="23">
        <f t="shared" si="11"/>
        <v>9144</v>
      </c>
    </row>
    <row r="359" spans="1:6" ht="22.5">
      <c r="A359" s="23" t="s">
        <v>99</v>
      </c>
      <c r="B359" s="23" t="s">
        <v>97</v>
      </c>
      <c r="C359" s="23">
        <v>59</v>
      </c>
      <c r="D359" s="23">
        <v>1221</v>
      </c>
      <c r="E359" s="23">
        <f t="shared" si="10"/>
        <v>72039</v>
      </c>
      <c r="F359" s="23">
        <f t="shared" si="11"/>
        <v>14407.800000000001</v>
      </c>
    </row>
    <row r="360" spans="1:6" ht="22.5">
      <c r="A360" s="23" t="s">
        <v>104</v>
      </c>
      <c r="B360" s="23" t="s">
        <v>91</v>
      </c>
      <c r="C360" s="23">
        <v>93</v>
      </c>
      <c r="D360" s="23">
        <v>1153</v>
      </c>
      <c r="E360" s="23">
        <f t="shared" si="10"/>
        <v>107229</v>
      </c>
      <c r="F360" s="23">
        <f t="shared" si="11"/>
        <v>21445.800000000003</v>
      </c>
    </row>
    <row r="361" spans="1:6" ht="22.5">
      <c r="A361" s="23" t="s">
        <v>109</v>
      </c>
      <c r="B361" s="23" t="s">
        <v>100</v>
      </c>
      <c r="C361" s="23">
        <v>61</v>
      </c>
      <c r="D361" s="23">
        <v>1139</v>
      </c>
      <c r="E361" s="23">
        <f t="shared" si="10"/>
        <v>69479</v>
      </c>
      <c r="F361" s="23">
        <f t="shared" si="11"/>
        <v>13895.800000000001</v>
      </c>
    </row>
    <row r="362" spans="1:6" ht="22.5">
      <c r="A362" s="23" t="s">
        <v>110</v>
      </c>
      <c r="B362" s="23" t="s">
        <v>91</v>
      </c>
      <c r="C362" s="23">
        <v>82</v>
      </c>
      <c r="D362" s="23">
        <v>1082</v>
      </c>
      <c r="E362" s="23">
        <f t="shared" si="10"/>
        <v>88724</v>
      </c>
      <c r="F362" s="23">
        <f t="shared" si="11"/>
        <v>17744.8</v>
      </c>
    </row>
    <row r="363" spans="1:6" ht="22.5">
      <c r="A363" s="23" t="s">
        <v>99</v>
      </c>
      <c r="B363" s="23" t="s">
        <v>92</v>
      </c>
      <c r="C363" s="23">
        <v>53</v>
      </c>
      <c r="D363" s="23">
        <v>1275</v>
      </c>
      <c r="E363" s="23">
        <f t="shared" si="10"/>
        <v>67575</v>
      </c>
      <c r="F363" s="23">
        <f t="shared" si="11"/>
        <v>13515</v>
      </c>
    </row>
    <row r="364" spans="1:6" ht="22.5">
      <c r="A364" s="23" t="s">
        <v>110</v>
      </c>
      <c r="B364" s="23" t="s">
        <v>107</v>
      </c>
      <c r="C364" s="23">
        <v>30</v>
      </c>
      <c r="D364" s="23">
        <v>1089</v>
      </c>
      <c r="E364" s="23">
        <f t="shared" si="10"/>
        <v>32670</v>
      </c>
      <c r="F364" s="23">
        <f t="shared" si="11"/>
        <v>6534</v>
      </c>
    </row>
    <row r="365" spans="1:6" ht="22.5">
      <c r="A365" s="23" t="s">
        <v>96</v>
      </c>
      <c r="B365" s="23" t="s">
        <v>105</v>
      </c>
      <c r="C365" s="23">
        <v>10</v>
      </c>
      <c r="D365" s="23">
        <v>1076</v>
      </c>
      <c r="E365" s="23">
        <f t="shared" si="10"/>
        <v>10760</v>
      </c>
      <c r="F365" s="23">
        <f t="shared" si="11"/>
        <v>0</v>
      </c>
    </row>
    <row r="366" spans="1:6" ht="22.5">
      <c r="A366" s="23" t="s">
        <v>96</v>
      </c>
      <c r="B366" s="23" t="s">
        <v>100</v>
      </c>
      <c r="C366" s="23">
        <v>95</v>
      </c>
      <c r="D366" s="23">
        <v>1184</v>
      </c>
      <c r="E366" s="23">
        <f t="shared" si="10"/>
        <v>112480</v>
      </c>
      <c r="F366" s="23">
        <f t="shared" si="11"/>
        <v>22496</v>
      </c>
    </row>
    <row r="367" spans="1:6" ht="22.5">
      <c r="A367" s="23" t="s">
        <v>90</v>
      </c>
      <c r="B367" s="23" t="s">
        <v>105</v>
      </c>
      <c r="C367" s="23">
        <v>27</v>
      </c>
      <c r="D367" s="23">
        <v>1156</v>
      </c>
      <c r="E367" s="23">
        <f t="shared" si="10"/>
        <v>31212</v>
      </c>
      <c r="F367" s="23">
        <f t="shared" si="11"/>
        <v>6242.4000000000005</v>
      </c>
    </row>
    <row r="368" spans="1:6" ht="22.5">
      <c r="A368" s="23" t="s">
        <v>99</v>
      </c>
      <c r="B368" s="23" t="s">
        <v>105</v>
      </c>
      <c r="C368" s="23">
        <v>73</v>
      </c>
      <c r="D368" s="23">
        <v>1266</v>
      </c>
      <c r="E368" s="23">
        <f t="shared" si="10"/>
        <v>92418</v>
      </c>
      <c r="F368" s="23">
        <f t="shared" si="11"/>
        <v>18483.600000000002</v>
      </c>
    </row>
    <row r="369" spans="1:6" ht="22.5">
      <c r="A369" s="23" t="s">
        <v>109</v>
      </c>
      <c r="B369" s="23" t="s">
        <v>92</v>
      </c>
      <c r="C369" s="23">
        <v>81</v>
      </c>
      <c r="D369" s="23">
        <v>1310</v>
      </c>
      <c r="E369" s="23">
        <f t="shared" si="10"/>
        <v>106110</v>
      </c>
      <c r="F369" s="23">
        <f t="shared" si="11"/>
        <v>21222</v>
      </c>
    </row>
    <row r="370" spans="1:6" ht="22.5">
      <c r="A370" s="23" t="s">
        <v>109</v>
      </c>
      <c r="B370" s="23" t="s">
        <v>100</v>
      </c>
      <c r="C370" s="23">
        <v>65</v>
      </c>
      <c r="D370" s="23">
        <v>1496</v>
      </c>
      <c r="E370" s="23">
        <f t="shared" si="10"/>
        <v>97240</v>
      </c>
      <c r="F370" s="23">
        <f t="shared" si="11"/>
        <v>19448</v>
      </c>
    </row>
    <row r="371" spans="1:6" ht="22.5">
      <c r="A371" s="23" t="s">
        <v>104</v>
      </c>
      <c r="B371" s="23" t="s">
        <v>107</v>
      </c>
      <c r="C371" s="23">
        <v>15</v>
      </c>
      <c r="D371" s="23">
        <v>1456</v>
      </c>
      <c r="E371" s="23">
        <f t="shared" si="10"/>
        <v>21840</v>
      </c>
      <c r="F371" s="23">
        <f t="shared" si="11"/>
        <v>0</v>
      </c>
    </row>
    <row r="372" spans="1:6" ht="22.5">
      <c r="A372" s="23" t="s">
        <v>96</v>
      </c>
      <c r="B372" s="23" t="s">
        <v>105</v>
      </c>
      <c r="C372" s="23">
        <v>41</v>
      </c>
      <c r="D372" s="23">
        <v>1309</v>
      </c>
      <c r="E372" s="23">
        <f t="shared" si="10"/>
        <v>53669</v>
      </c>
      <c r="F372" s="23">
        <f t="shared" si="11"/>
        <v>10733.800000000001</v>
      </c>
    </row>
    <row r="373" spans="1:6" ht="22.5">
      <c r="A373" s="23" t="s">
        <v>90</v>
      </c>
      <c r="B373" s="23" t="s">
        <v>105</v>
      </c>
      <c r="C373" s="23">
        <v>15</v>
      </c>
      <c r="D373" s="23">
        <v>1287</v>
      </c>
      <c r="E373" s="23">
        <f t="shared" si="10"/>
        <v>19305</v>
      </c>
      <c r="F373" s="23">
        <f t="shared" si="11"/>
        <v>0</v>
      </c>
    </row>
    <row r="374" spans="1:6" ht="22.5">
      <c r="A374" s="23" t="s">
        <v>110</v>
      </c>
      <c r="B374" s="23" t="s">
        <v>91</v>
      </c>
      <c r="C374" s="23">
        <v>10</v>
      </c>
      <c r="D374" s="23">
        <v>1208</v>
      </c>
      <c r="E374" s="23">
        <f t="shared" si="10"/>
        <v>12080</v>
      </c>
      <c r="F374" s="23">
        <f t="shared" si="11"/>
        <v>0</v>
      </c>
    </row>
    <row r="375" spans="1:6" ht="22.5">
      <c r="A375" s="23" t="s">
        <v>110</v>
      </c>
      <c r="B375" s="23" t="s">
        <v>100</v>
      </c>
      <c r="C375" s="23">
        <v>3</v>
      </c>
      <c r="D375" s="23">
        <v>1300</v>
      </c>
      <c r="E375" s="23">
        <f t="shared" si="10"/>
        <v>3900</v>
      </c>
      <c r="F375" s="23">
        <f t="shared" si="11"/>
        <v>0</v>
      </c>
    </row>
    <row r="376" spans="1:6" ht="22.5">
      <c r="A376" s="23" t="s">
        <v>104</v>
      </c>
      <c r="B376" s="23" t="s">
        <v>105</v>
      </c>
      <c r="C376" s="23">
        <v>27</v>
      </c>
      <c r="D376" s="23">
        <v>1129</v>
      </c>
      <c r="E376" s="23">
        <f t="shared" si="10"/>
        <v>30483</v>
      </c>
      <c r="F376" s="23">
        <f t="shared" si="11"/>
        <v>6096.6</v>
      </c>
    </row>
    <row r="377" spans="1:6" ht="22.5">
      <c r="A377" s="23" t="s">
        <v>104</v>
      </c>
      <c r="B377" s="23" t="s">
        <v>100</v>
      </c>
      <c r="C377" s="23">
        <v>61</v>
      </c>
      <c r="D377" s="23">
        <v>1251</v>
      </c>
      <c r="E377" s="23">
        <f t="shared" si="10"/>
        <v>76311</v>
      </c>
      <c r="F377" s="23">
        <f t="shared" si="11"/>
        <v>15262.2</v>
      </c>
    </row>
    <row r="378" spans="1:6" ht="22.5">
      <c r="A378" s="23" t="s">
        <v>109</v>
      </c>
      <c r="B378" s="23" t="s">
        <v>107</v>
      </c>
      <c r="C378" s="23">
        <v>90</v>
      </c>
      <c r="D378" s="23">
        <v>1254</v>
      </c>
      <c r="E378" s="23">
        <f t="shared" si="10"/>
        <v>112860</v>
      </c>
      <c r="F378" s="23">
        <f t="shared" si="11"/>
        <v>22572</v>
      </c>
    </row>
    <row r="379" spans="1:6" ht="22.5">
      <c r="A379" s="23" t="s">
        <v>104</v>
      </c>
      <c r="B379" s="23" t="s">
        <v>92</v>
      </c>
      <c r="C379" s="23">
        <v>56</v>
      </c>
      <c r="D379" s="23">
        <v>1427</v>
      </c>
      <c r="E379" s="23">
        <f t="shared" si="10"/>
        <v>79912</v>
      </c>
      <c r="F379" s="23">
        <f t="shared" si="11"/>
        <v>15982.400000000001</v>
      </c>
    </row>
    <row r="380" spans="1:6" ht="22.5">
      <c r="A380" s="23" t="s">
        <v>96</v>
      </c>
      <c r="B380" s="23" t="s">
        <v>92</v>
      </c>
      <c r="C380" s="23">
        <v>100</v>
      </c>
      <c r="D380" s="23">
        <v>1385</v>
      </c>
      <c r="E380" s="23">
        <f t="shared" si="10"/>
        <v>138500</v>
      </c>
      <c r="F380" s="23">
        <f t="shared" si="11"/>
        <v>27700</v>
      </c>
    </row>
    <row r="381" spans="1:6" ht="22.5">
      <c r="A381" s="23" t="s">
        <v>104</v>
      </c>
      <c r="B381" s="23" t="s">
        <v>107</v>
      </c>
      <c r="C381" s="23">
        <v>23</v>
      </c>
      <c r="D381" s="23">
        <v>1235</v>
      </c>
      <c r="E381" s="23">
        <f t="shared" si="10"/>
        <v>28405</v>
      </c>
      <c r="F381" s="23">
        <f t="shared" si="11"/>
        <v>0</v>
      </c>
    </row>
    <row r="382" spans="1:6" ht="22.5">
      <c r="A382" s="23" t="s">
        <v>109</v>
      </c>
      <c r="B382" s="23" t="s">
        <v>92</v>
      </c>
      <c r="C382" s="23">
        <v>15</v>
      </c>
      <c r="D382" s="23">
        <v>1100</v>
      </c>
      <c r="E382" s="23">
        <f t="shared" si="10"/>
        <v>16500</v>
      </c>
      <c r="F382" s="23">
        <f t="shared" si="11"/>
        <v>0</v>
      </c>
    </row>
    <row r="383" spans="1:6" ht="22.5">
      <c r="A383" s="23" t="s">
        <v>109</v>
      </c>
      <c r="B383" s="23" t="s">
        <v>94</v>
      </c>
      <c r="C383" s="23">
        <v>4</v>
      </c>
      <c r="D383" s="23">
        <v>1101</v>
      </c>
      <c r="E383" s="23">
        <f t="shared" si="10"/>
        <v>4404</v>
      </c>
      <c r="F383" s="23">
        <f t="shared" si="11"/>
        <v>0</v>
      </c>
    </row>
    <row r="384" spans="1:6" ht="22.5">
      <c r="A384" s="23" t="s">
        <v>110</v>
      </c>
      <c r="B384" s="23" t="s">
        <v>94</v>
      </c>
      <c r="C384" s="23">
        <v>55</v>
      </c>
      <c r="D384" s="23">
        <v>1055</v>
      </c>
      <c r="E384" s="23">
        <f t="shared" si="10"/>
        <v>58025</v>
      </c>
      <c r="F384" s="23">
        <f t="shared" si="11"/>
        <v>11605</v>
      </c>
    </row>
    <row r="385" spans="1:6" ht="22.5">
      <c r="A385" s="23" t="s">
        <v>90</v>
      </c>
      <c r="B385" s="23" t="s">
        <v>105</v>
      </c>
      <c r="C385" s="23">
        <v>23</v>
      </c>
      <c r="D385" s="23">
        <v>1427</v>
      </c>
      <c r="E385" s="23">
        <f t="shared" si="10"/>
        <v>32821</v>
      </c>
      <c r="F385" s="23">
        <f t="shared" si="11"/>
        <v>6564.2000000000007</v>
      </c>
    </row>
    <row r="386" spans="1:6" ht="22.5">
      <c r="A386" s="23" t="s">
        <v>104</v>
      </c>
      <c r="B386" s="23" t="s">
        <v>100</v>
      </c>
      <c r="C386" s="23">
        <v>96</v>
      </c>
      <c r="D386" s="23">
        <v>1397</v>
      </c>
      <c r="E386" s="23">
        <f t="shared" si="10"/>
        <v>134112</v>
      </c>
      <c r="F386" s="23">
        <f t="shared" si="11"/>
        <v>26822.400000000001</v>
      </c>
    </row>
    <row r="387" spans="1:6" ht="22.5">
      <c r="A387" s="23" t="s">
        <v>109</v>
      </c>
      <c r="B387" s="23" t="s">
        <v>100</v>
      </c>
      <c r="C387" s="23">
        <v>85</v>
      </c>
      <c r="D387" s="23">
        <v>1105</v>
      </c>
      <c r="E387" s="23">
        <f t="shared" ref="E387:E450" si="12">C387*D387</f>
        <v>93925</v>
      </c>
      <c r="F387" s="23">
        <f t="shared" ref="F387:F450" si="13">IF(E387&gt;=30000,E387*20%,0)</f>
        <v>18785</v>
      </c>
    </row>
    <row r="388" spans="1:6" ht="22.5">
      <c r="A388" s="23" t="s">
        <v>104</v>
      </c>
      <c r="B388" s="23" t="s">
        <v>105</v>
      </c>
      <c r="C388" s="23">
        <v>10</v>
      </c>
      <c r="D388" s="23">
        <v>1224</v>
      </c>
      <c r="E388" s="23">
        <f t="shared" si="12"/>
        <v>12240</v>
      </c>
      <c r="F388" s="23">
        <f t="shared" si="13"/>
        <v>0</v>
      </c>
    </row>
    <row r="389" spans="1:6" ht="22.5">
      <c r="A389" s="23" t="s">
        <v>96</v>
      </c>
      <c r="B389" s="23" t="s">
        <v>94</v>
      </c>
      <c r="C389" s="23">
        <v>93</v>
      </c>
      <c r="D389" s="23">
        <v>1373</v>
      </c>
      <c r="E389" s="23">
        <f t="shared" si="12"/>
        <v>127689</v>
      </c>
      <c r="F389" s="23">
        <f t="shared" si="13"/>
        <v>25537.800000000003</v>
      </c>
    </row>
    <row r="390" spans="1:6" ht="22.5">
      <c r="A390" s="23" t="s">
        <v>109</v>
      </c>
      <c r="B390" s="23" t="s">
        <v>94</v>
      </c>
      <c r="C390" s="23">
        <v>12</v>
      </c>
      <c r="D390" s="23">
        <v>1329</v>
      </c>
      <c r="E390" s="23">
        <f t="shared" si="12"/>
        <v>15948</v>
      </c>
      <c r="F390" s="23">
        <f t="shared" si="13"/>
        <v>0</v>
      </c>
    </row>
    <row r="391" spans="1:6" ht="22.5">
      <c r="A391" s="23" t="s">
        <v>110</v>
      </c>
      <c r="B391" s="23" t="s">
        <v>97</v>
      </c>
      <c r="C391" s="23">
        <v>5</v>
      </c>
      <c r="D391" s="23">
        <v>1325</v>
      </c>
      <c r="E391" s="23">
        <f t="shared" si="12"/>
        <v>6625</v>
      </c>
      <c r="F391" s="23">
        <f t="shared" si="13"/>
        <v>0</v>
      </c>
    </row>
    <row r="392" spans="1:6" ht="22.5">
      <c r="A392" s="23" t="s">
        <v>109</v>
      </c>
      <c r="B392" s="23" t="s">
        <v>107</v>
      </c>
      <c r="C392" s="23">
        <v>56</v>
      </c>
      <c r="D392" s="23">
        <v>1476</v>
      </c>
      <c r="E392" s="23">
        <f t="shared" si="12"/>
        <v>82656</v>
      </c>
      <c r="F392" s="23">
        <f t="shared" si="13"/>
        <v>16531.2</v>
      </c>
    </row>
    <row r="393" spans="1:6" ht="22.5">
      <c r="A393" s="23" t="s">
        <v>104</v>
      </c>
      <c r="B393" s="23" t="s">
        <v>92</v>
      </c>
      <c r="C393" s="23">
        <v>94</v>
      </c>
      <c r="D393" s="23">
        <v>1440</v>
      </c>
      <c r="E393" s="23">
        <f t="shared" si="12"/>
        <v>135360</v>
      </c>
      <c r="F393" s="23">
        <f t="shared" si="13"/>
        <v>27072</v>
      </c>
    </row>
    <row r="394" spans="1:6" ht="22.5">
      <c r="A394" s="23" t="s">
        <v>110</v>
      </c>
      <c r="B394" s="23" t="s">
        <v>105</v>
      </c>
      <c r="C394" s="23">
        <v>91</v>
      </c>
      <c r="D394" s="23">
        <v>1190</v>
      </c>
      <c r="E394" s="23">
        <f t="shared" si="12"/>
        <v>108290</v>
      </c>
      <c r="F394" s="23">
        <f t="shared" si="13"/>
        <v>21658</v>
      </c>
    </row>
    <row r="395" spans="1:6" ht="22.5">
      <c r="A395" s="23" t="s">
        <v>90</v>
      </c>
      <c r="B395" s="23" t="s">
        <v>97</v>
      </c>
      <c r="C395" s="23">
        <v>54</v>
      </c>
      <c r="D395" s="23">
        <v>1224</v>
      </c>
      <c r="E395" s="23">
        <f t="shared" si="12"/>
        <v>66096</v>
      </c>
      <c r="F395" s="23">
        <f t="shared" si="13"/>
        <v>13219.2</v>
      </c>
    </row>
    <row r="396" spans="1:6" ht="22.5">
      <c r="A396" s="23" t="s">
        <v>104</v>
      </c>
      <c r="B396" s="23" t="s">
        <v>97</v>
      </c>
      <c r="C396" s="23">
        <v>43</v>
      </c>
      <c r="D396" s="23">
        <v>1223</v>
      </c>
      <c r="E396" s="23">
        <f t="shared" si="12"/>
        <v>52589</v>
      </c>
      <c r="F396" s="23">
        <f t="shared" si="13"/>
        <v>10517.800000000001</v>
      </c>
    </row>
    <row r="397" spans="1:6" ht="22.5">
      <c r="A397" s="23" t="s">
        <v>90</v>
      </c>
      <c r="B397" s="23" t="s">
        <v>105</v>
      </c>
      <c r="C397" s="23">
        <v>19</v>
      </c>
      <c r="D397" s="23">
        <v>1261</v>
      </c>
      <c r="E397" s="23">
        <f t="shared" si="12"/>
        <v>23959</v>
      </c>
      <c r="F397" s="23">
        <f t="shared" si="13"/>
        <v>0</v>
      </c>
    </row>
    <row r="398" spans="1:6" ht="22.5">
      <c r="A398" s="23" t="s">
        <v>90</v>
      </c>
      <c r="B398" s="23" t="s">
        <v>100</v>
      </c>
      <c r="C398" s="23">
        <v>71</v>
      </c>
      <c r="D398" s="23">
        <v>1313</v>
      </c>
      <c r="E398" s="23">
        <f t="shared" si="12"/>
        <v>93223</v>
      </c>
      <c r="F398" s="23">
        <f t="shared" si="13"/>
        <v>18644.600000000002</v>
      </c>
    </row>
    <row r="399" spans="1:6" ht="22.5">
      <c r="A399" s="23" t="s">
        <v>110</v>
      </c>
      <c r="B399" s="23" t="s">
        <v>107</v>
      </c>
      <c r="C399" s="23">
        <v>64</v>
      </c>
      <c r="D399" s="23">
        <v>1076</v>
      </c>
      <c r="E399" s="23">
        <f t="shared" si="12"/>
        <v>68864</v>
      </c>
      <c r="F399" s="23">
        <f t="shared" si="13"/>
        <v>13772.800000000001</v>
      </c>
    </row>
    <row r="400" spans="1:6" ht="22.5">
      <c r="A400" s="23" t="s">
        <v>90</v>
      </c>
      <c r="B400" s="23" t="s">
        <v>100</v>
      </c>
      <c r="C400" s="23">
        <v>38</v>
      </c>
      <c r="D400" s="23">
        <v>1097</v>
      </c>
      <c r="E400" s="23">
        <f t="shared" si="12"/>
        <v>41686</v>
      </c>
      <c r="F400" s="23">
        <f t="shared" si="13"/>
        <v>8337.2000000000007</v>
      </c>
    </row>
    <row r="401" spans="1:6" ht="22.5">
      <c r="A401" s="23" t="s">
        <v>110</v>
      </c>
      <c r="B401" s="23" t="s">
        <v>107</v>
      </c>
      <c r="C401" s="23">
        <v>50</v>
      </c>
      <c r="D401" s="23">
        <v>1146</v>
      </c>
      <c r="E401" s="23">
        <f t="shared" si="12"/>
        <v>57300</v>
      </c>
      <c r="F401" s="23">
        <f t="shared" si="13"/>
        <v>11460</v>
      </c>
    </row>
    <row r="402" spans="1:6" ht="22.5">
      <c r="A402" s="23" t="s">
        <v>96</v>
      </c>
      <c r="B402" s="23" t="s">
        <v>92</v>
      </c>
      <c r="C402" s="23">
        <v>98</v>
      </c>
      <c r="D402" s="23">
        <v>1064</v>
      </c>
      <c r="E402" s="23">
        <f t="shared" si="12"/>
        <v>104272</v>
      </c>
      <c r="F402" s="23">
        <f t="shared" si="13"/>
        <v>20854.400000000001</v>
      </c>
    </row>
    <row r="403" spans="1:6" ht="22.5">
      <c r="A403" s="23" t="s">
        <v>99</v>
      </c>
      <c r="B403" s="23" t="s">
        <v>92</v>
      </c>
      <c r="C403" s="23">
        <v>72</v>
      </c>
      <c r="D403" s="23">
        <v>1364</v>
      </c>
      <c r="E403" s="23">
        <f t="shared" si="12"/>
        <v>98208</v>
      </c>
      <c r="F403" s="23">
        <f t="shared" si="13"/>
        <v>19641.600000000002</v>
      </c>
    </row>
    <row r="404" spans="1:6" ht="22.5">
      <c r="A404" s="23" t="s">
        <v>104</v>
      </c>
      <c r="B404" s="23" t="s">
        <v>105</v>
      </c>
      <c r="C404" s="23">
        <v>62</v>
      </c>
      <c r="D404" s="23">
        <v>1056</v>
      </c>
      <c r="E404" s="23">
        <f t="shared" si="12"/>
        <v>65472</v>
      </c>
      <c r="F404" s="23">
        <f t="shared" si="13"/>
        <v>13094.400000000001</v>
      </c>
    </row>
    <row r="405" spans="1:6" ht="22.5">
      <c r="A405" s="23" t="s">
        <v>110</v>
      </c>
      <c r="B405" s="23" t="s">
        <v>94</v>
      </c>
      <c r="C405" s="23">
        <v>43</v>
      </c>
      <c r="D405" s="23">
        <v>1467</v>
      </c>
      <c r="E405" s="23">
        <f t="shared" si="12"/>
        <v>63081</v>
      </c>
      <c r="F405" s="23">
        <f t="shared" si="13"/>
        <v>12616.2</v>
      </c>
    </row>
    <row r="406" spans="1:6" ht="22.5">
      <c r="A406" s="23" t="s">
        <v>96</v>
      </c>
      <c r="B406" s="23" t="s">
        <v>92</v>
      </c>
      <c r="C406" s="23">
        <v>25</v>
      </c>
      <c r="D406" s="23">
        <v>1383</v>
      </c>
      <c r="E406" s="23">
        <f t="shared" si="12"/>
        <v>34575</v>
      </c>
      <c r="F406" s="23">
        <f t="shared" si="13"/>
        <v>6915</v>
      </c>
    </row>
    <row r="407" spans="1:6" ht="22.5">
      <c r="A407" s="23" t="s">
        <v>96</v>
      </c>
      <c r="B407" s="23" t="s">
        <v>107</v>
      </c>
      <c r="C407" s="23">
        <v>9</v>
      </c>
      <c r="D407" s="23">
        <v>1444</v>
      </c>
      <c r="E407" s="23">
        <f t="shared" si="12"/>
        <v>12996</v>
      </c>
      <c r="F407" s="23">
        <f t="shared" si="13"/>
        <v>0</v>
      </c>
    </row>
    <row r="408" spans="1:6" ht="22.5">
      <c r="A408" s="23" t="s">
        <v>109</v>
      </c>
      <c r="B408" s="23" t="s">
        <v>92</v>
      </c>
      <c r="C408" s="23">
        <v>89</v>
      </c>
      <c r="D408" s="23">
        <v>1251</v>
      </c>
      <c r="E408" s="23">
        <f t="shared" si="12"/>
        <v>111339</v>
      </c>
      <c r="F408" s="23">
        <f t="shared" si="13"/>
        <v>22267.800000000003</v>
      </c>
    </row>
    <row r="409" spans="1:6" ht="22.5">
      <c r="A409" s="23" t="s">
        <v>99</v>
      </c>
      <c r="B409" s="23" t="s">
        <v>91</v>
      </c>
      <c r="C409" s="23">
        <v>78</v>
      </c>
      <c r="D409" s="23">
        <v>1491</v>
      </c>
      <c r="E409" s="23">
        <f t="shared" si="12"/>
        <v>116298</v>
      </c>
      <c r="F409" s="23">
        <f t="shared" si="13"/>
        <v>23259.600000000002</v>
      </c>
    </row>
    <row r="410" spans="1:6" ht="22.5">
      <c r="A410" s="23" t="s">
        <v>96</v>
      </c>
      <c r="B410" s="23" t="s">
        <v>94</v>
      </c>
      <c r="C410" s="23">
        <v>82</v>
      </c>
      <c r="D410" s="23">
        <v>1061</v>
      </c>
      <c r="E410" s="23">
        <f t="shared" si="12"/>
        <v>87002</v>
      </c>
      <c r="F410" s="23">
        <f t="shared" si="13"/>
        <v>17400.400000000001</v>
      </c>
    </row>
    <row r="411" spans="1:6" ht="22.5">
      <c r="A411" s="23" t="s">
        <v>110</v>
      </c>
      <c r="B411" s="23" t="s">
        <v>94</v>
      </c>
      <c r="C411" s="23">
        <v>30</v>
      </c>
      <c r="D411" s="23">
        <v>1268</v>
      </c>
      <c r="E411" s="23">
        <f t="shared" si="12"/>
        <v>38040</v>
      </c>
      <c r="F411" s="23">
        <f t="shared" si="13"/>
        <v>7608</v>
      </c>
    </row>
    <row r="412" spans="1:6" ht="22.5">
      <c r="A412" s="23" t="s">
        <v>109</v>
      </c>
      <c r="B412" s="23" t="s">
        <v>91</v>
      </c>
      <c r="C412" s="23">
        <v>71</v>
      </c>
      <c r="D412" s="23">
        <v>1160</v>
      </c>
      <c r="E412" s="23">
        <f t="shared" si="12"/>
        <v>82360</v>
      </c>
      <c r="F412" s="23">
        <f t="shared" si="13"/>
        <v>16472</v>
      </c>
    </row>
    <row r="413" spans="1:6" ht="22.5">
      <c r="A413" s="23" t="s">
        <v>96</v>
      </c>
      <c r="B413" s="23" t="s">
        <v>91</v>
      </c>
      <c r="C413" s="23">
        <v>75</v>
      </c>
      <c r="D413" s="23">
        <v>1098</v>
      </c>
      <c r="E413" s="23">
        <f t="shared" si="12"/>
        <v>82350</v>
      </c>
      <c r="F413" s="23">
        <f t="shared" si="13"/>
        <v>16470</v>
      </c>
    </row>
    <row r="414" spans="1:6" ht="22.5">
      <c r="A414" s="23" t="s">
        <v>96</v>
      </c>
      <c r="B414" s="23" t="s">
        <v>100</v>
      </c>
      <c r="C414" s="23">
        <v>11</v>
      </c>
      <c r="D414" s="23">
        <v>1394</v>
      </c>
      <c r="E414" s="23">
        <f t="shared" si="12"/>
        <v>15334</v>
      </c>
      <c r="F414" s="23">
        <f t="shared" si="13"/>
        <v>0</v>
      </c>
    </row>
    <row r="415" spans="1:6" ht="22.5">
      <c r="A415" s="23" t="s">
        <v>110</v>
      </c>
      <c r="B415" s="23" t="s">
        <v>94</v>
      </c>
      <c r="C415" s="23">
        <v>62</v>
      </c>
      <c r="D415" s="23">
        <v>1119</v>
      </c>
      <c r="E415" s="23">
        <f t="shared" si="12"/>
        <v>69378</v>
      </c>
      <c r="F415" s="23">
        <f t="shared" si="13"/>
        <v>13875.6</v>
      </c>
    </row>
    <row r="416" spans="1:6" ht="22.5">
      <c r="A416" s="23" t="s">
        <v>109</v>
      </c>
      <c r="B416" s="23" t="s">
        <v>100</v>
      </c>
      <c r="C416" s="23">
        <v>6</v>
      </c>
      <c r="D416" s="23">
        <v>1157</v>
      </c>
      <c r="E416" s="23">
        <f t="shared" si="12"/>
        <v>6942</v>
      </c>
      <c r="F416" s="23">
        <f t="shared" si="13"/>
        <v>0</v>
      </c>
    </row>
    <row r="417" spans="1:6" ht="22.5">
      <c r="A417" s="23" t="s">
        <v>96</v>
      </c>
      <c r="B417" s="23" t="s">
        <v>94</v>
      </c>
      <c r="C417" s="23">
        <v>81</v>
      </c>
      <c r="D417" s="23">
        <v>1479</v>
      </c>
      <c r="E417" s="23">
        <f t="shared" si="12"/>
        <v>119799</v>
      </c>
      <c r="F417" s="23">
        <f t="shared" si="13"/>
        <v>23959.800000000003</v>
      </c>
    </row>
    <row r="418" spans="1:6" ht="22.5">
      <c r="A418" s="23" t="s">
        <v>110</v>
      </c>
      <c r="B418" s="23" t="s">
        <v>91</v>
      </c>
      <c r="C418" s="23">
        <v>44</v>
      </c>
      <c r="D418" s="23">
        <v>1179</v>
      </c>
      <c r="E418" s="23">
        <f t="shared" si="12"/>
        <v>51876</v>
      </c>
      <c r="F418" s="23">
        <f t="shared" si="13"/>
        <v>10375.200000000001</v>
      </c>
    </row>
    <row r="419" spans="1:6" ht="22.5">
      <c r="A419" s="23" t="s">
        <v>109</v>
      </c>
      <c r="B419" s="23" t="s">
        <v>97</v>
      </c>
      <c r="C419" s="23">
        <v>16</v>
      </c>
      <c r="D419" s="23">
        <v>1274</v>
      </c>
      <c r="E419" s="23">
        <f t="shared" si="12"/>
        <v>20384</v>
      </c>
      <c r="F419" s="23">
        <f t="shared" si="13"/>
        <v>0</v>
      </c>
    </row>
    <row r="420" spans="1:6" ht="22.5">
      <c r="A420" s="23" t="s">
        <v>99</v>
      </c>
      <c r="B420" s="23" t="s">
        <v>97</v>
      </c>
      <c r="C420" s="23">
        <v>54</v>
      </c>
      <c r="D420" s="23">
        <v>1413</v>
      </c>
      <c r="E420" s="23">
        <f t="shared" si="12"/>
        <v>76302</v>
      </c>
      <c r="F420" s="23">
        <f t="shared" si="13"/>
        <v>15260.400000000001</v>
      </c>
    </row>
    <row r="421" spans="1:6" ht="22.5">
      <c r="A421" s="23" t="s">
        <v>99</v>
      </c>
      <c r="B421" s="23" t="s">
        <v>97</v>
      </c>
      <c r="C421" s="23">
        <v>56</v>
      </c>
      <c r="D421" s="23">
        <v>1463</v>
      </c>
      <c r="E421" s="23">
        <f t="shared" si="12"/>
        <v>81928</v>
      </c>
      <c r="F421" s="23">
        <f t="shared" si="13"/>
        <v>16385.600000000002</v>
      </c>
    </row>
    <row r="422" spans="1:6" ht="22.5">
      <c r="A422" s="23" t="s">
        <v>109</v>
      </c>
      <c r="B422" s="23" t="s">
        <v>91</v>
      </c>
      <c r="C422" s="23">
        <v>41</v>
      </c>
      <c r="D422" s="23">
        <v>1034</v>
      </c>
      <c r="E422" s="23">
        <f t="shared" si="12"/>
        <v>42394</v>
      </c>
      <c r="F422" s="23">
        <f t="shared" si="13"/>
        <v>8478.8000000000011</v>
      </c>
    </row>
    <row r="423" spans="1:6" ht="22.5">
      <c r="A423" s="23" t="s">
        <v>104</v>
      </c>
      <c r="B423" s="23" t="s">
        <v>94</v>
      </c>
      <c r="C423" s="23">
        <v>67</v>
      </c>
      <c r="D423" s="23">
        <v>1093</v>
      </c>
      <c r="E423" s="23">
        <f t="shared" si="12"/>
        <v>73231</v>
      </c>
      <c r="F423" s="23">
        <f t="shared" si="13"/>
        <v>14646.2</v>
      </c>
    </row>
    <row r="424" spans="1:6" ht="22.5">
      <c r="A424" s="23" t="s">
        <v>99</v>
      </c>
      <c r="B424" s="23" t="s">
        <v>92</v>
      </c>
      <c r="C424" s="23">
        <v>80</v>
      </c>
      <c r="D424" s="23">
        <v>1216</v>
      </c>
      <c r="E424" s="23">
        <f t="shared" si="12"/>
        <v>97280</v>
      </c>
      <c r="F424" s="23">
        <f t="shared" si="13"/>
        <v>19456</v>
      </c>
    </row>
    <row r="425" spans="1:6" ht="22.5">
      <c r="A425" s="23" t="s">
        <v>110</v>
      </c>
      <c r="B425" s="23" t="s">
        <v>105</v>
      </c>
      <c r="C425" s="23">
        <v>32</v>
      </c>
      <c r="D425" s="23">
        <v>1055</v>
      </c>
      <c r="E425" s="23">
        <f t="shared" si="12"/>
        <v>33760</v>
      </c>
      <c r="F425" s="23">
        <f t="shared" si="13"/>
        <v>6752</v>
      </c>
    </row>
    <row r="426" spans="1:6" ht="22.5">
      <c r="A426" s="23" t="s">
        <v>109</v>
      </c>
      <c r="B426" s="23" t="s">
        <v>105</v>
      </c>
      <c r="C426" s="23">
        <v>45</v>
      </c>
      <c r="D426" s="23">
        <v>1309</v>
      </c>
      <c r="E426" s="23">
        <f t="shared" si="12"/>
        <v>58905</v>
      </c>
      <c r="F426" s="23">
        <f t="shared" si="13"/>
        <v>11781</v>
      </c>
    </row>
    <row r="427" spans="1:6" ht="22.5">
      <c r="A427" s="23" t="s">
        <v>90</v>
      </c>
      <c r="B427" s="23" t="s">
        <v>92</v>
      </c>
      <c r="C427" s="23">
        <v>37</v>
      </c>
      <c r="D427" s="23">
        <v>1073</v>
      </c>
      <c r="E427" s="23">
        <f t="shared" si="12"/>
        <v>39701</v>
      </c>
      <c r="F427" s="23">
        <f t="shared" si="13"/>
        <v>7940.2000000000007</v>
      </c>
    </row>
    <row r="428" spans="1:6" ht="22.5">
      <c r="A428" s="23" t="s">
        <v>96</v>
      </c>
      <c r="B428" s="23" t="s">
        <v>100</v>
      </c>
      <c r="C428" s="23">
        <v>32</v>
      </c>
      <c r="D428" s="23">
        <v>1195</v>
      </c>
      <c r="E428" s="23">
        <f t="shared" si="12"/>
        <v>38240</v>
      </c>
      <c r="F428" s="23">
        <f t="shared" si="13"/>
        <v>7648</v>
      </c>
    </row>
    <row r="429" spans="1:6" ht="22.5">
      <c r="A429" s="23" t="s">
        <v>90</v>
      </c>
      <c r="B429" s="23" t="s">
        <v>91</v>
      </c>
      <c r="C429" s="23">
        <v>36</v>
      </c>
      <c r="D429" s="23">
        <v>1217</v>
      </c>
      <c r="E429" s="23">
        <f t="shared" si="12"/>
        <v>43812</v>
      </c>
      <c r="F429" s="23">
        <f t="shared" si="13"/>
        <v>8762.4</v>
      </c>
    </row>
    <row r="430" spans="1:6" ht="22.5">
      <c r="A430" s="23" t="s">
        <v>90</v>
      </c>
      <c r="B430" s="23" t="s">
        <v>97</v>
      </c>
      <c r="C430" s="23">
        <v>50</v>
      </c>
      <c r="D430" s="23">
        <v>1007</v>
      </c>
      <c r="E430" s="23">
        <f t="shared" si="12"/>
        <v>50350</v>
      </c>
      <c r="F430" s="23">
        <f t="shared" si="13"/>
        <v>10070</v>
      </c>
    </row>
    <row r="431" spans="1:6" ht="22.5">
      <c r="A431" s="23" t="s">
        <v>109</v>
      </c>
      <c r="B431" s="23" t="s">
        <v>107</v>
      </c>
      <c r="C431" s="23">
        <v>8</v>
      </c>
      <c r="D431" s="23">
        <v>1116</v>
      </c>
      <c r="E431" s="23">
        <f t="shared" si="12"/>
        <v>8928</v>
      </c>
      <c r="F431" s="23">
        <f t="shared" si="13"/>
        <v>0</v>
      </c>
    </row>
    <row r="432" spans="1:6" ht="22.5">
      <c r="A432" s="23" t="s">
        <v>110</v>
      </c>
      <c r="B432" s="23" t="s">
        <v>107</v>
      </c>
      <c r="C432" s="23">
        <v>59</v>
      </c>
      <c r="D432" s="23">
        <v>1034</v>
      </c>
      <c r="E432" s="23">
        <f t="shared" si="12"/>
        <v>61006</v>
      </c>
      <c r="F432" s="23">
        <f t="shared" si="13"/>
        <v>12201.2</v>
      </c>
    </row>
    <row r="433" spans="1:6" ht="22.5">
      <c r="A433" s="23" t="s">
        <v>104</v>
      </c>
      <c r="B433" s="23" t="s">
        <v>97</v>
      </c>
      <c r="C433" s="23">
        <v>26</v>
      </c>
      <c r="D433" s="23">
        <v>1182</v>
      </c>
      <c r="E433" s="23">
        <f t="shared" si="12"/>
        <v>30732</v>
      </c>
      <c r="F433" s="23">
        <f t="shared" si="13"/>
        <v>6146.4000000000005</v>
      </c>
    </row>
    <row r="434" spans="1:6" ht="22.5">
      <c r="A434" s="23" t="s">
        <v>99</v>
      </c>
      <c r="B434" s="23" t="s">
        <v>94</v>
      </c>
      <c r="C434" s="23">
        <v>38</v>
      </c>
      <c r="D434" s="23">
        <v>1314</v>
      </c>
      <c r="E434" s="23">
        <f t="shared" si="12"/>
        <v>49932</v>
      </c>
      <c r="F434" s="23">
        <f t="shared" si="13"/>
        <v>9986.4000000000015</v>
      </c>
    </row>
    <row r="435" spans="1:6" ht="22.5">
      <c r="A435" s="23" t="s">
        <v>90</v>
      </c>
      <c r="B435" s="23" t="s">
        <v>107</v>
      </c>
      <c r="C435" s="23">
        <v>83</v>
      </c>
      <c r="D435" s="23">
        <v>1421</v>
      </c>
      <c r="E435" s="23">
        <f t="shared" si="12"/>
        <v>117943</v>
      </c>
      <c r="F435" s="23">
        <f t="shared" si="13"/>
        <v>23588.600000000002</v>
      </c>
    </row>
    <row r="436" spans="1:6" ht="22.5">
      <c r="A436" s="23" t="s">
        <v>110</v>
      </c>
      <c r="B436" s="23" t="s">
        <v>94</v>
      </c>
      <c r="C436" s="23">
        <v>72</v>
      </c>
      <c r="D436" s="23">
        <v>1229</v>
      </c>
      <c r="E436" s="23">
        <f t="shared" si="12"/>
        <v>88488</v>
      </c>
      <c r="F436" s="23">
        <f t="shared" si="13"/>
        <v>17697.600000000002</v>
      </c>
    </row>
    <row r="437" spans="1:6" ht="22.5">
      <c r="A437" s="23" t="s">
        <v>109</v>
      </c>
      <c r="B437" s="23" t="s">
        <v>100</v>
      </c>
      <c r="C437" s="23">
        <v>56</v>
      </c>
      <c r="D437" s="23">
        <v>1434</v>
      </c>
      <c r="E437" s="23">
        <f t="shared" si="12"/>
        <v>80304</v>
      </c>
      <c r="F437" s="23">
        <f t="shared" si="13"/>
        <v>16060.800000000001</v>
      </c>
    </row>
    <row r="438" spans="1:6" ht="22.5">
      <c r="A438" s="23" t="s">
        <v>109</v>
      </c>
      <c r="B438" s="23" t="s">
        <v>100</v>
      </c>
      <c r="C438" s="23">
        <v>88</v>
      </c>
      <c r="D438" s="23">
        <v>1019</v>
      </c>
      <c r="E438" s="23">
        <f t="shared" si="12"/>
        <v>89672</v>
      </c>
      <c r="F438" s="23">
        <f t="shared" si="13"/>
        <v>17934.400000000001</v>
      </c>
    </row>
    <row r="439" spans="1:6" ht="22.5">
      <c r="A439" s="23" t="s">
        <v>109</v>
      </c>
      <c r="B439" s="23" t="s">
        <v>105</v>
      </c>
      <c r="C439" s="23">
        <v>95</v>
      </c>
      <c r="D439" s="23">
        <v>1259</v>
      </c>
      <c r="E439" s="23">
        <f t="shared" si="12"/>
        <v>119605</v>
      </c>
      <c r="F439" s="23">
        <f t="shared" si="13"/>
        <v>23921</v>
      </c>
    </row>
    <row r="440" spans="1:6" ht="22.5">
      <c r="A440" s="23" t="s">
        <v>109</v>
      </c>
      <c r="B440" s="23" t="s">
        <v>105</v>
      </c>
      <c r="C440" s="23">
        <v>20</v>
      </c>
      <c r="D440" s="23">
        <v>1268</v>
      </c>
      <c r="E440" s="23">
        <f t="shared" si="12"/>
        <v>25360</v>
      </c>
      <c r="F440" s="23">
        <f t="shared" si="13"/>
        <v>0</v>
      </c>
    </row>
    <row r="441" spans="1:6" ht="22.5">
      <c r="A441" s="23" t="s">
        <v>110</v>
      </c>
      <c r="B441" s="23" t="s">
        <v>100</v>
      </c>
      <c r="C441" s="23">
        <v>17</v>
      </c>
      <c r="D441" s="23">
        <v>1287</v>
      </c>
      <c r="E441" s="23">
        <f t="shared" si="12"/>
        <v>21879</v>
      </c>
      <c r="F441" s="23">
        <f t="shared" si="13"/>
        <v>0</v>
      </c>
    </row>
    <row r="442" spans="1:6" ht="22.5">
      <c r="A442" s="23" t="s">
        <v>96</v>
      </c>
      <c r="B442" s="23" t="s">
        <v>97</v>
      </c>
      <c r="C442" s="23">
        <v>40</v>
      </c>
      <c r="D442" s="23">
        <v>1424</v>
      </c>
      <c r="E442" s="23">
        <f t="shared" si="12"/>
        <v>56960</v>
      </c>
      <c r="F442" s="23">
        <f t="shared" si="13"/>
        <v>11392</v>
      </c>
    </row>
    <row r="443" spans="1:6" ht="22.5">
      <c r="A443" s="23" t="s">
        <v>99</v>
      </c>
      <c r="B443" s="23" t="s">
        <v>100</v>
      </c>
      <c r="C443" s="23">
        <v>34</v>
      </c>
      <c r="D443" s="23">
        <v>1317</v>
      </c>
      <c r="E443" s="23">
        <f t="shared" si="12"/>
        <v>44778</v>
      </c>
      <c r="F443" s="23">
        <f t="shared" si="13"/>
        <v>8955.6</v>
      </c>
    </row>
    <row r="444" spans="1:6" ht="22.5">
      <c r="A444" s="23" t="s">
        <v>90</v>
      </c>
      <c r="B444" s="23" t="s">
        <v>92</v>
      </c>
      <c r="C444" s="23">
        <v>49</v>
      </c>
      <c r="D444" s="23">
        <v>1048</v>
      </c>
      <c r="E444" s="23">
        <f t="shared" si="12"/>
        <v>51352</v>
      </c>
      <c r="F444" s="23">
        <f t="shared" si="13"/>
        <v>10270.400000000001</v>
      </c>
    </row>
    <row r="445" spans="1:6" ht="22.5">
      <c r="A445" s="23" t="s">
        <v>96</v>
      </c>
      <c r="B445" s="23" t="s">
        <v>97</v>
      </c>
      <c r="C445" s="23">
        <v>39</v>
      </c>
      <c r="D445" s="23">
        <v>1354</v>
      </c>
      <c r="E445" s="23">
        <f t="shared" si="12"/>
        <v>52806</v>
      </c>
      <c r="F445" s="23">
        <f t="shared" si="13"/>
        <v>10561.2</v>
      </c>
    </row>
    <row r="446" spans="1:6" ht="22.5">
      <c r="A446" s="23" t="s">
        <v>104</v>
      </c>
      <c r="B446" s="23" t="s">
        <v>107</v>
      </c>
      <c r="C446" s="23">
        <v>61</v>
      </c>
      <c r="D446" s="23">
        <v>1005</v>
      </c>
      <c r="E446" s="23">
        <f t="shared" si="12"/>
        <v>61305</v>
      </c>
      <c r="F446" s="23">
        <f t="shared" si="13"/>
        <v>12261</v>
      </c>
    </row>
    <row r="447" spans="1:6" ht="22.5">
      <c r="A447" s="23" t="s">
        <v>104</v>
      </c>
      <c r="B447" s="23" t="s">
        <v>94</v>
      </c>
      <c r="C447" s="23">
        <v>41</v>
      </c>
      <c r="D447" s="23">
        <v>1045</v>
      </c>
      <c r="E447" s="23">
        <f t="shared" si="12"/>
        <v>42845</v>
      </c>
      <c r="F447" s="23">
        <f t="shared" si="13"/>
        <v>8569</v>
      </c>
    </row>
    <row r="448" spans="1:6" ht="22.5">
      <c r="A448" s="23" t="s">
        <v>99</v>
      </c>
      <c r="B448" s="23" t="s">
        <v>92</v>
      </c>
      <c r="C448" s="23">
        <v>53</v>
      </c>
      <c r="D448" s="23">
        <v>1207</v>
      </c>
      <c r="E448" s="23">
        <f t="shared" si="12"/>
        <v>63971</v>
      </c>
      <c r="F448" s="23">
        <f t="shared" si="13"/>
        <v>12794.2</v>
      </c>
    </row>
    <row r="449" spans="1:6" ht="22.5">
      <c r="A449" s="23" t="s">
        <v>96</v>
      </c>
      <c r="B449" s="23" t="s">
        <v>92</v>
      </c>
      <c r="C449" s="23">
        <v>50</v>
      </c>
      <c r="D449" s="23">
        <v>1038</v>
      </c>
      <c r="E449" s="23">
        <f t="shared" si="12"/>
        <v>51900</v>
      </c>
      <c r="F449" s="23">
        <f t="shared" si="13"/>
        <v>10380</v>
      </c>
    </row>
    <row r="450" spans="1:6" ht="22.5">
      <c r="A450" s="23" t="s">
        <v>90</v>
      </c>
      <c r="B450" s="23" t="s">
        <v>97</v>
      </c>
      <c r="C450" s="23">
        <v>19</v>
      </c>
      <c r="D450" s="23">
        <v>1213</v>
      </c>
      <c r="E450" s="23">
        <f t="shared" si="12"/>
        <v>23047</v>
      </c>
      <c r="F450" s="23">
        <f t="shared" si="13"/>
        <v>0</v>
      </c>
    </row>
    <row r="451" spans="1:6" ht="22.5">
      <c r="A451" s="23" t="s">
        <v>90</v>
      </c>
      <c r="B451" s="23" t="s">
        <v>91</v>
      </c>
      <c r="C451" s="23">
        <v>73</v>
      </c>
      <c r="D451" s="23">
        <v>1304</v>
      </c>
      <c r="E451" s="23">
        <f>C451*D451</f>
        <v>95192</v>
      </c>
      <c r="F451" s="23">
        <f>IF(E451&gt;=30000,E451*20%,0)</f>
        <v>19038.400000000001</v>
      </c>
    </row>
    <row r="452" spans="1:6" ht="22.5">
      <c r="A452" s="23" t="s">
        <v>104</v>
      </c>
      <c r="B452" s="23" t="s">
        <v>107</v>
      </c>
      <c r="C452" s="23">
        <v>17</v>
      </c>
      <c r="D452" s="23">
        <v>1412</v>
      </c>
      <c r="E452" s="23">
        <f>C452*D452</f>
        <v>24004</v>
      </c>
      <c r="F452" s="23">
        <f>IF(E452&gt;=30000,E452*20%,0)</f>
        <v>0</v>
      </c>
    </row>
    <row r="453" spans="1:6" ht="22.5">
      <c r="A453" s="23" t="s">
        <v>99</v>
      </c>
      <c r="B453" s="23" t="s">
        <v>91</v>
      </c>
      <c r="C453" s="23">
        <v>13</v>
      </c>
      <c r="D453" s="23">
        <v>1003</v>
      </c>
      <c r="E453" s="23">
        <f>C453*D453</f>
        <v>13039</v>
      </c>
      <c r="F453" s="23">
        <f>IF(E453&gt;=30000,E453*20%,0)</f>
        <v>0</v>
      </c>
    </row>
    <row r="454" spans="1:6" ht="22.5">
      <c r="A454" s="23" t="s">
        <v>104</v>
      </c>
      <c r="B454" s="23" t="s">
        <v>94</v>
      </c>
      <c r="C454" s="23">
        <v>89</v>
      </c>
      <c r="D454" s="23">
        <v>1085</v>
      </c>
      <c r="E454" s="23">
        <f>C454*D454</f>
        <v>96565</v>
      </c>
      <c r="F454" s="23">
        <f>IF(E454&gt;=30000,E454*20%,0)</f>
        <v>19313</v>
      </c>
    </row>
    <row r="455" spans="1:6" ht="22.5">
      <c r="A455" s="23" t="s">
        <v>104</v>
      </c>
      <c r="B455" s="23" t="s">
        <v>91</v>
      </c>
      <c r="C455" s="23">
        <v>22</v>
      </c>
      <c r="D455" s="23">
        <v>1305</v>
      </c>
      <c r="E455" s="23">
        <f>C455*D455</f>
        <v>28710</v>
      </c>
      <c r="F455" s="23">
        <f>IF(E455&gt;=30000,E455*20%,0)</f>
        <v>0</v>
      </c>
    </row>
  </sheetData>
  <mergeCells count="1">
    <mergeCell ref="G1:L1"/>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topLeftCell="B1" zoomScale="180" zoomScaleNormal="180" workbookViewId="0">
      <selection activeCell="E9" sqref="E9"/>
    </sheetView>
  </sheetViews>
  <sheetFormatPr defaultColWidth="9.140625" defaultRowHeight="22.5"/>
  <cols>
    <col min="1" max="4" width="9.140625" style="2"/>
    <col min="5" max="5" width="13.42578125" style="2" bestFit="1" customWidth="1"/>
    <col min="6" max="6" width="17.28515625" style="2" bestFit="1" customWidth="1"/>
    <col min="7" max="7" width="12.7109375" style="2" bestFit="1" customWidth="1"/>
    <col min="8" max="16384" width="9.140625" style="2"/>
  </cols>
  <sheetData>
    <row r="1" spans="1:6">
      <c r="A1" s="1" t="s">
        <v>0</v>
      </c>
      <c r="B1" s="1" t="s">
        <v>1</v>
      </c>
      <c r="C1" s="1" t="s">
        <v>2</v>
      </c>
      <c r="D1" s="1" t="s">
        <v>3</v>
      </c>
      <c r="E1" s="1" t="s">
        <v>4</v>
      </c>
    </row>
    <row r="2" spans="1:6">
      <c r="A2" s="3">
        <v>1</v>
      </c>
      <c r="B2" s="3" t="s">
        <v>5</v>
      </c>
      <c r="C2" s="3">
        <v>2000</v>
      </c>
      <c r="D2" s="3">
        <v>5</v>
      </c>
      <c r="E2" s="224">
        <f>C2*D2</f>
        <v>10000</v>
      </c>
      <c r="F2" s="2" t="str">
        <f t="shared" ref="F2:F9" ca="1" si="0">_xlfn.FORMULATEXT(E2)</f>
        <v>=C2*D2</v>
      </c>
    </row>
    <row r="3" spans="1:6">
      <c r="A3" s="3">
        <v>2</v>
      </c>
      <c r="B3" s="3" t="s">
        <v>6</v>
      </c>
      <c r="C3" s="3">
        <v>1500</v>
      </c>
      <c r="D3" s="3">
        <v>7</v>
      </c>
      <c r="E3" s="224">
        <f>C3*D3</f>
        <v>10500</v>
      </c>
      <c r="F3" s="2" t="str">
        <f t="shared" ca="1" si="0"/>
        <v>=C3*D3</v>
      </c>
    </row>
    <row r="4" spans="1:6">
      <c r="A4" s="3">
        <v>3</v>
      </c>
      <c r="B4" s="3" t="s">
        <v>7</v>
      </c>
      <c r="C4" s="3">
        <v>53000</v>
      </c>
      <c r="D4" s="3">
        <v>3</v>
      </c>
      <c r="E4" s="224">
        <f>C4*D4</f>
        <v>159000</v>
      </c>
      <c r="F4" s="2" t="str">
        <f t="shared" ca="1" si="0"/>
        <v>=C4*D4</v>
      </c>
    </row>
    <row r="5" spans="1:6">
      <c r="A5" s="3">
        <v>4</v>
      </c>
      <c r="B5" s="3" t="s">
        <v>8</v>
      </c>
      <c r="C5" s="3">
        <v>3000</v>
      </c>
      <c r="D5" s="3">
        <v>15</v>
      </c>
      <c r="E5" s="224">
        <f>C5*D5</f>
        <v>45000</v>
      </c>
      <c r="F5" s="2" t="str">
        <f t="shared" ca="1" si="0"/>
        <v>=C5*D5</v>
      </c>
    </row>
    <row r="6" spans="1:6">
      <c r="A6" s="366" t="s">
        <v>9</v>
      </c>
      <c r="B6" s="366"/>
      <c r="C6" s="366"/>
      <c r="D6" s="366"/>
      <c r="E6" s="225">
        <f>SUM(E2:E5)</f>
        <v>224500</v>
      </c>
      <c r="F6" s="2" t="str">
        <f t="shared" ca="1" si="0"/>
        <v>=SUM(E2:E5)</v>
      </c>
    </row>
    <row r="7" spans="1:6">
      <c r="A7" s="366" t="s">
        <v>10</v>
      </c>
      <c r="B7" s="366"/>
      <c r="C7" s="366"/>
      <c r="D7" s="366"/>
      <c r="E7" s="6">
        <v>0.1</v>
      </c>
      <c r="F7" s="2" t="e">
        <f t="shared" ca="1" si="0"/>
        <v>#N/A</v>
      </c>
    </row>
    <row r="8" spans="1:6">
      <c r="A8" s="366" t="s">
        <v>11</v>
      </c>
      <c r="B8" s="366"/>
      <c r="C8" s="366"/>
      <c r="D8" s="366"/>
      <c r="E8" s="7">
        <f>E6*E7</f>
        <v>22450</v>
      </c>
      <c r="F8" s="2" t="str">
        <f t="shared" ca="1" si="0"/>
        <v>=E6*E7</v>
      </c>
    </row>
    <row r="9" spans="1:6">
      <c r="A9" s="366" t="s">
        <v>12</v>
      </c>
      <c r="B9" s="366"/>
      <c r="C9" s="366"/>
      <c r="D9" s="366"/>
      <c r="E9" s="7">
        <f>E6-E8</f>
        <v>202050</v>
      </c>
      <c r="F9" s="2" t="str">
        <f t="shared" ca="1" si="0"/>
        <v>=E6-E8</v>
      </c>
    </row>
  </sheetData>
  <mergeCells count="4">
    <mergeCell ref="A6:D6"/>
    <mergeCell ref="A7:D7"/>
    <mergeCell ref="A8:D8"/>
    <mergeCell ref="A9:D9"/>
  </mergeCells>
  <pageMargins left="0.7" right="0.7" top="0.75" bottom="0.75" header="0.3" footer="0.3"/>
  <pageSetup orientation="portrait" horizontalDpi="200" verticalDpi="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5"/>
  <sheetViews>
    <sheetView zoomScale="55" zoomScaleNormal="55" workbookViewId="0">
      <selection activeCell="I15" sqref="I15:J15"/>
    </sheetView>
  </sheetViews>
  <sheetFormatPr defaultColWidth="9.140625" defaultRowHeight="22.5"/>
  <cols>
    <col min="1" max="2" width="9.140625" style="2"/>
    <col min="3" max="3" width="10.5703125" style="2" customWidth="1"/>
    <col min="4" max="5" width="9.140625" style="2" customWidth="1"/>
    <col min="6" max="6" width="13.7109375" style="2" customWidth="1"/>
    <col min="7" max="7" width="33.42578125" style="2" customWidth="1"/>
    <col min="8" max="8" width="31.5703125" style="2" bestFit="1" customWidth="1"/>
    <col min="9" max="9" width="29.42578125" style="2" bestFit="1" customWidth="1"/>
    <col min="10" max="10" width="9.85546875" style="2" bestFit="1" customWidth="1"/>
    <col min="11" max="11" width="55.5703125" style="2" bestFit="1" customWidth="1"/>
    <col min="12" max="16384" width="9.140625" style="2"/>
  </cols>
  <sheetData>
    <row r="1" spans="1:11" ht="135">
      <c r="A1" s="1" t="s">
        <v>86</v>
      </c>
      <c r="B1" s="1" t="s">
        <v>1</v>
      </c>
      <c r="C1" s="1" t="s">
        <v>87</v>
      </c>
      <c r="D1" s="1" t="s">
        <v>2</v>
      </c>
      <c r="E1" s="1" t="s">
        <v>88</v>
      </c>
      <c r="F1" s="218" t="s">
        <v>429</v>
      </c>
      <c r="G1" s="218" t="s">
        <v>430</v>
      </c>
      <c r="H1" s="218" t="s">
        <v>431</v>
      </c>
      <c r="I1" s="326" t="s">
        <v>432</v>
      </c>
      <c r="J1" s="326"/>
      <c r="K1" s="326"/>
    </row>
    <row r="2" spans="1:11">
      <c r="A2" s="23" t="s">
        <v>90</v>
      </c>
      <c r="B2" s="23" t="s">
        <v>91</v>
      </c>
      <c r="C2" s="23">
        <v>32</v>
      </c>
      <c r="D2" s="23">
        <v>1125</v>
      </c>
      <c r="E2" s="23">
        <f>C2*D2</f>
        <v>36000</v>
      </c>
      <c r="F2" s="219">
        <f>IF(E2&gt;=20000,E2*10%,0)</f>
        <v>3600</v>
      </c>
      <c r="G2" s="219">
        <f>IF(E2&gt;30000,E2*0.1,0)</f>
        <v>3600</v>
      </c>
      <c r="H2" s="219" t="str">
        <f ca="1">_xlfn.FORMULATEXT(G2)</f>
        <v>=IF(E2&gt;30000,E2*0.1,0)</v>
      </c>
    </row>
    <row r="3" spans="1:11">
      <c r="A3" s="23" t="s">
        <v>90</v>
      </c>
      <c r="B3" s="23" t="s">
        <v>92</v>
      </c>
      <c r="C3" s="23">
        <v>98</v>
      </c>
      <c r="D3" s="23">
        <v>1001</v>
      </c>
      <c r="E3" s="23">
        <f t="shared" ref="E3:E66" si="0">C3*D3</f>
        <v>98098</v>
      </c>
      <c r="F3" s="219">
        <f t="shared" ref="F3:F66" si="1">IF(E3&gt;=20000,E3*10%,0)</f>
        <v>9809.8000000000011</v>
      </c>
      <c r="G3" s="219">
        <f t="shared" ref="G3:G66" si="2">IF(E3&gt;30000,E3*0.1,0)</f>
        <v>9809.8000000000011</v>
      </c>
      <c r="H3" s="219" t="str">
        <f t="shared" ref="H3:H66" ca="1" si="3">_xlfn.FORMULATEXT(G3)</f>
        <v>=IF(E3&gt;30000,E3*0.1,0)</v>
      </c>
      <c r="I3" s="220" t="s">
        <v>93</v>
      </c>
      <c r="J3" s="25">
        <f>MAX(E2:E455)</f>
        <v>147000</v>
      </c>
      <c r="K3" s="25" t="str">
        <f ca="1">_xlfn.FORMULATEXT(J3)</f>
        <v>=MAX(E2:E455)</v>
      </c>
    </row>
    <row r="4" spans="1:11">
      <c r="A4" s="23" t="s">
        <v>90</v>
      </c>
      <c r="B4" s="23" t="s">
        <v>94</v>
      </c>
      <c r="C4" s="23">
        <v>42</v>
      </c>
      <c r="D4" s="23">
        <v>1078</v>
      </c>
      <c r="E4" s="23">
        <f t="shared" si="0"/>
        <v>45276</v>
      </c>
      <c r="F4" s="219">
        <f t="shared" si="1"/>
        <v>4527.6000000000004</v>
      </c>
      <c r="G4" s="219">
        <f t="shared" si="2"/>
        <v>4527.6000000000004</v>
      </c>
      <c r="H4" s="219" t="str">
        <f t="shared" ca="1" si="3"/>
        <v>=IF(E4&gt;30000,E4*0.1,0)</v>
      </c>
      <c r="I4" s="220" t="s">
        <v>95</v>
      </c>
      <c r="J4" s="25">
        <f>MIN(E2:E455)</f>
        <v>1089</v>
      </c>
      <c r="K4" s="25" t="str">
        <f t="shared" ref="K4:K13" ca="1" si="4">_xlfn.FORMULATEXT(J4)</f>
        <v>=MIN(E2:E455)</v>
      </c>
    </row>
    <row r="5" spans="1:11">
      <c r="A5" s="23" t="s">
        <v>96</v>
      </c>
      <c r="B5" s="23" t="s">
        <v>97</v>
      </c>
      <c r="C5" s="23">
        <v>65</v>
      </c>
      <c r="D5" s="23">
        <v>1115</v>
      </c>
      <c r="E5" s="23">
        <f t="shared" si="0"/>
        <v>72475</v>
      </c>
      <c r="F5" s="219">
        <f t="shared" si="1"/>
        <v>7247.5</v>
      </c>
      <c r="G5" s="219">
        <f t="shared" si="2"/>
        <v>7247.5</v>
      </c>
      <c r="H5" s="219" t="str">
        <f t="shared" ca="1" si="3"/>
        <v>=IF(E5&gt;30000,E5*0.1,0)</v>
      </c>
      <c r="I5" s="220" t="s">
        <v>98</v>
      </c>
      <c r="J5" s="25">
        <f>COUNTA(E2:E455)</f>
        <v>454</v>
      </c>
      <c r="K5" s="25" t="str">
        <f t="shared" ca="1" si="4"/>
        <v>=COUNTA(E2:E455)</v>
      </c>
    </row>
    <row r="6" spans="1:11">
      <c r="A6" s="23" t="s">
        <v>99</v>
      </c>
      <c r="B6" s="23" t="s">
        <v>100</v>
      </c>
      <c r="C6" s="23">
        <v>17</v>
      </c>
      <c r="D6" s="23">
        <v>1305</v>
      </c>
      <c r="E6" s="23">
        <f t="shared" si="0"/>
        <v>22185</v>
      </c>
      <c r="F6" s="219">
        <f t="shared" si="1"/>
        <v>2218.5</v>
      </c>
      <c r="G6" s="219">
        <f t="shared" si="2"/>
        <v>0</v>
      </c>
      <c r="H6" s="219" t="str">
        <f t="shared" ca="1" si="3"/>
        <v>=IF(E6&gt;30000,E6*0.1,0)</v>
      </c>
      <c r="I6" s="220" t="s">
        <v>101</v>
      </c>
      <c r="J6" s="25">
        <f>AVERAGE(E2:E455)</f>
        <v>62402.074889867843</v>
      </c>
      <c r="K6" s="25" t="str">
        <f t="shared" ca="1" si="4"/>
        <v>=AVERAGE(E2:E455)</v>
      </c>
    </row>
    <row r="7" spans="1:11">
      <c r="A7" s="23" t="s">
        <v>96</v>
      </c>
      <c r="B7" s="23" t="s">
        <v>97</v>
      </c>
      <c r="C7" s="23">
        <v>37</v>
      </c>
      <c r="D7" s="23">
        <v>1362</v>
      </c>
      <c r="E7" s="23">
        <f t="shared" si="0"/>
        <v>50394</v>
      </c>
      <c r="F7" s="219">
        <f t="shared" si="1"/>
        <v>5039.4000000000005</v>
      </c>
      <c r="G7" s="219">
        <f t="shared" si="2"/>
        <v>5039.4000000000005</v>
      </c>
      <c r="H7" s="219" t="str">
        <f t="shared" ca="1" si="3"/>
        <v>=IF(E7&gt;30000,E7*0.1,0)</v>
      </c>
      <c r="I7" s="220" t="s">
        <v>102</v>
      </c>
      <c r="J7" s="25">
        <f>COUNTIF(B2:B455,B2)</f>
        <v>67</v>
      </c>
      <c r="K7" s="25" t="str">
        <f t="shared" ca="1" si="4"/>
        <v>=COUNTIF(B2:B455,B2)</v>
      </c>
    </row>
    <row r="8" spans="1:11">
      <c r="A8" s="23" t="s">
        <v>99</v>
      </c>
      <c r="B8" s="23" t="s">
        <v>94</v>
      </c>
      <c r="C8" s="23">
        <v>96</v>
      </c>
      <c r="D8" s="23">
        <v>1049</v>
      </c>
      <c r="E8" s="23">
        <f t="shared" si="0"/>
        <v>100704</v>
      </c>
      <c r="F8" s="219">
        <f t="shared" si="1"/>
        <v>10070.400000000001</v>
      </c>
      <c r="G8" s="219">
        <f t="shared" si="2"/>
        <v>10070.400000000001</v>
      </c>
      <c r="H8" s="219" t="str">
        <f t="shared" ca="1" si="3"/>
        <v>=IF(E8&gt;30000,E8*0.1,0)</v>
      </c>
      <c r="I8" s="220" t="s">
        <v>103</v>
      </c>
      <c r="J8" s="25">
        <f>SUMIF(B:B,"دوغ",C:C)</f>
        <v>3519</v>
      </c>
      <c r="K8" s="25" t="str">
        <f t="shared" ca="1" si="4"/>
        <v>=SUMIF(B:B,"دوغ",C:C)</v>
      </c>
    </row>
    <row r="9" spans="1:11">
      <c r="A9" s="23" t="s">
        <v>104</v>
      </c>
      <c r="B9" s="23" t="s">
        <v>105</v>
      </c>
      <c r="C9" s="23">
        <v>74</v>
      </c>
      <c r="D9" s="23">
        <v>1225</v>
      </c>
      <c r="E9" s="23">
        <f t="shared" si="0"/>
        <v>90650</v>
      </c>
      <c r="F9" s="219">
        <f t="shared" si="1"/>
        <v>9065</v>
      </c>
      <c r="G9" s="219">
        <f t="shared" si="2"/>
        <v>9065</v>
      </c>
      <c r="H9" s="219" t="str">
        <f t="shared" ca="1" si="3"/>
        <v>=IF(E9&gt;30000,E9*0.1,0)</v>
      </c>
      <c r="I9" s="220" t="s">
        <v>106</v>
      </c>
      <c r="J9" s="25">
        <f>SUMIFS(E:E,B:B,"خامه",A:A,"چوپان")</f>
        <v>1004790</v>
      </c>
      <c r="K9" s="221" t="str">
        <f t="shared" ca="1" si="4"/>
        <v>=SUMIFS(E:E,B:B,"خامه",A:A,"چوپان")</v>
      </c>
    </row>
    <row r="10" spans="1:11">
      <c r="A10" s="23" t="s">
        <v>99</v>
      </c>
      <c r="B10" s="23" t="s">
        <v>107</v>
      </c>
      <c r="C10" s="23">
        <v>80</v>
      </c>
      <c r="D10" s="23">
        <v>1302</v>
      </c>
      <c r="E10" s="23">
        <f t="shared" si="0"/>
        <v>104160</v>
      </c>
      <c r="F10" s="219">
        <f t="shared" si="1"/>
        <v>10416</v>
      </c>
      <c r="G10" s="219">
        <f t="shared" si="2"/>
        <v>10416</v>
      </c>
      <c r="H10" s="219" t="str">
        <f t="shared" ca="1" si="3"/>
        <v>=IF(E10&gt;30000,E10*0.1,0)</v>
      </c>
      <c r="I10" s="220" t="s">
        <v>108</v>
      </c>
      <c r="J10" s="25">
        <f>COUNTIFS(B:B,B5,A:A,A7)</f>
        <v>15</v>
      </c>
      <c r="K10" s="25" t="str">
        <f t="shared" ca="1" si="4"/>
        <v>=COUNTIFS(B:B,B5,A:A,A7)</v>
      </c>
    </row>
    <row r="11" spans="1:11" ht="28.5">
      <c r="A11" s="23" t="s">
        <v>90</v>
      </c>
      <c r="B11" s="23" t="s">
        <v>97</v>
      </c>
      <c r="C11" s="23">
        <v>100</v>
      </c>
      <c r="D11" s="23">
        <v>1265</v>
      </c>
      <c r="E11" s="23">
        <f t="shared" si="0"/>
        <v>126500</v>
      </c>
      <c r="F11" s="219">
        <f t="shared" si="1"/>
        <v>12650</v>
      </c>
      <c r="G11" s="219">
        <f t="shared" si="2"/>
        <v>12650</v>
      </c>
      <c r="H11" s="219" t="str">
        <f t="shared" ca="1" si="3"/>
        <v>=IF(E11&gt;30000,E11*0.1,0)</v>
      </c>
      <c r="I11" s="220" t="s">
        <v>433</v>
      </c>
      <c r="J11" s="222">
        <f>COUNTIFS(B2:B455,"دوغ",A2:A455,"هراز")</f>
        <v>13</v>
      </c>
      <c r="K11" s="223" t="str">
        <f t="shared" ca="1" si="4"/>
        <v>=COUNTIFS(B2:B455,"دوغ",A2:A455,"هراز")</v>
      </c>
    </row>
    <row r="12" spans="1:11">
      <c r="A12" s="23" t="s">
        <v>90</v>
      </c>
      <c r="B12" s="23" t="s">
        <v>94</v>
      </c>
      <c r="C12" s="23">
        <v>28</v>
      </c>
      <c r="D12" s="23">
        <v>1104</v>
      </c>
      <c r="E12" s="23">
        <f t="shared" si="0"/>
        <v>30912</v>
      </c>
      <c r="F12" s="219">
        <f t="shared" si="1"/>
        <v>3091.2000000000003</v>
      </c>
      <c r="G12" s="219">
        <f t="shared" si="2"/>
        <v>3091.2000000000003</v>
      </c>
      <c r="H12" s="219" t="str">
        <f t="shared" ca="1" si="3"/>
        <v>=IF(E12&gt;30000,E12*0.1,0)</v>
      </c>
      <c r="I12" s="220" t="s">
        <v>434</v>
      </c>
      <c r="J12" s="2">
        <f>COUNTIF(E2:E455,"&gt;20000")</f>
        <v>383</v>
      </c>
      <c r="K12" s="25" t="str">
        <f t="shared" ca="1" si="4"/>
        <v>=COUNTIF(E2:E455,"&gt;20000")</v>
      </c>
    </row>
    <row r="13" spans="1:11">
      <c r="A13" s="23" t="s">
        <v>90</v>
      </c>
      <c r="B13" s="23" t="s">
        <v>91</v>
      </c>
      <c r="C13" s="23">
        <v>22</v>
      </c>
      <c r="D13" s="23">
        <v>1025</v>
      </c>
      <c r="E13" s="23">
        <f t="shared" si="0"/>
        <v>22550</v>
      </c>
      <c r="F13" s="219">
        <f t="shared" si="1"/>
        <v>2255</v>
      </c>
      <c r="G13" s="219">
        <f t="shared" si="2"/>
        <v>0</v>
      </c>
      <c r="H13" s="219" t="str">
        <f t="shared" ca="1" si="3"/>
        <v>=IF(E13&gt;30000,E13*0.1,0)</v>
      </c>
      <c r="I13" s="220" t="s">
        <v>435</v>
      </c>
      <c r="J13" s="2">
        <f>COUNTIFS(E2:E455,"&gt;20000",B2:B455,"دوغ")</f>
        <v>57</v>
      </c>
      <c r="K13" s="25" t="str">
        <f t="shared" ca="1" si="4"/>
        <v>=COUNTIFS(E2:E455,"&gt;20000",B2:B455,"دوغ")</v>
      </c>
    </row>
    <row r="14" spans="1:11">
      <c r="A14" s="23" t="s">
        <v>96</v>
      </c>
      <c r="B14" s="23" t="s">
        <v>107</v>
      </c>
      <c r="C14" s="23">
        <v>50</v>
      </c>
      <c r="D14" s="23">
        <v>1287</v>
      </c>
      <c r="E14" s="23">
        <f t="shared" si="0"/>
        <v>64350</v>
      </c>
      <c r="F14" s="219">
        <f t="shared" si="1"/>
        <v>6435</v>
      </c>
      <c r="G14" s="219">
        <f t="shared" si="2"/>
        <v>6435</v>
      </c>
      <c r="H14" s="219" t="str">
        <f t="shared" ca="1" si="3"/>
        <v>=IF(E14&gt;30000,E14*0.1,0)</v>
      </c>
      <c r="I14" s="80" t="s">
        <v>436</v>
      </c>
      <c r="J14" s="80">
        <v>20000</v>
      </c>
      <c r="K14" s="25">
        <f>COUNTIF(E2:E455,"&gt;"&amp;J14)</f>
        <v>383</v>
      </c>
    </row>
    <row r="15" spans="1:11">
      <c r="A15" s="23" t="s">
        <v>99</v>
      </c>
      <c r="B15" s="23" t="s">
        <v>94</v>
      </c>
      <c r="C15" s="23">
        <v>53</v>
      </c>
      <c r="D15" s="23">
        <v>1060</v>
      </c>
      <c r="E15" s="23">
        <f t="shared" si="0"/>
        <v>56180</v>
      </c>
      <c r="F15" s="219">
        <f t="shared" si="1"/>
        <v>5618</v>
      </c>
      <c r="G15" s="219">
        <f t="shared" si="2"/>
        <v>5618</v>
      </c>
      <c r="H15" s="219" t="str">
        <f t="shared" ca="1" si="3"/>
        <v>=IF(E15&gt;30000,E15*0.1,0)</v>
      </c>
      <c r="I15" s="367" t="str">
        <f ca="1">_xlfn.FORMULATEXT(K14)</f>
        <v>=COUNTIF(E2:E455,"&gt;"&amp;J14)</v>
      </c>
      <c r="J15" s="368"/>
      <c r="K15" s="25"/>
    </row>
    <row r="16" spans="1:11">
      <c r="A16" s="23" t="s">
        <v>96</v>
      </c>
      <c r="B16" s="23" t="s">
        <v>94</v>
      </c>
      <c r="C16" s="23">
        <v>99</v>
      </c>
      <c r="D16" s="23">
        <v>1171</v>
      </c>
      <c r="E16" s="23">
        <f t="shared" si="0"/>
        <v>115929</v>
      </c>
      <c r="F16" s="219">
        <f t="shared" si="1"/>
        <v>11592.900000000001</v>
      </c>
      <c r="G16" s="219">
        <f t="shared" si="2"/>
        <v>11592.900000000001</v>
      </c>
      <c r="H16" s="219" t="str">
        <f t="shared" ca="1" si="3"/>
        <v>=IF(E16&gt;30000,E16*0.1,0)</v>
      </c>
      <c r="I16" s="2" t="str">
        <f>"&gt;"&amp;J14</f>
        <v>&gt;20000</v>
      </c>
      <c r="K16" s="25"/>
    </row>
    <row r="17" spans="1:11">
      <c r="A17" s="23" t="s">
        <v>90</v>
      </c>
      <c r="B17" s="23" t="s">
        <v>94</v>
      </c>
      <c r="C17" s="23">
        <v>96</v>
      </c>
      <c r="D17" s="23">
        <v>1100</v>
      </c>
      <c r="E17" s="23">
        <f t="shared" si="0"/>
        <v>105600</v>
      </c>
      <c r="F17" s="219">
        <f t="shared" si="1"/>
        <v>10560</v>
      </c>
      <c r="G17" s="219">
        <f t="shared" si="2"/>
        <v>10560</v>
      </c>
      <c r="H17" s="219" t="str">
        <f t="shared" ca="1" si="3"/>
        <v>=IF(E17&gt;30000,E17*0.1,0)</v>
      </c>
      <c r="K17" s="25"/>
    </row>
    <row r="18" spans="1:11">
      <c r="A18" s="23" t="s">
        <v>96</v>
      </c>
      <c r="B18" s="23" t="s">
        <v>94</v>
      </c>
      <c r="C18" s="23">
        <v>30</v>
      </c>
      <c r="D18" s="23">
        <v>1267</v>
      </c>
      <c r="E18" s="23">
        <f t="shared" si="0"/>
        <v>38010</v>
      </c>
      <c r="F18" s="219">
        <f t="shared" si="1"/>
        <v>3801</v>
      </c>
      <c r="G18" s="219">
        <f t="shared" si="2"/>
        <v>3801</v>
      </c>
      <c r="H18" s="219" t="str">
        <f t="shared" ca="1" si="3"/>
        <v>=IF(E18&gt;30000,E18*0.1,0)</v>
      </c>
      <c r="K18" s="25"/>
    </row>
    <row r="19" spans="1:11">
      <c r="A19" s="23" t="s">
        <v>96</v>
      </c>
      <c r="B19" s="23" t="s">
        <v>100</v>
      </c>
      <c r="C19" s="23">
        <v>37</v>
      </c>
      <c r="D19" s="23">
        <v>1248</v>
      </c>
      <c r="E19" s="23">
        <f t="shared" si="0"/>
        <v>46176</v>
      </c>
      <c r="F19" s="219">
        <f t="shared" si="1"/>
        <v>4617.6000000000004</v>
      </c>
      <c r="G19" s="219">
        <f t="shared" si="2"/>
        <v>4617.6000000000004</v>
      </c>
      <c r="H19" s="219" t="str">
        <f t="shared" ca="1" si="3"/>
        <v>=IF(E19&gt;30000,E19*0.1,0)</v>
      </c>
      <c r="K19" s="25"/>
    </row>
    <row r="20" spans="1:11">
      <c r="A20" s="23" t="s">
        <v>104</v>
      </c>
      <c r="B20" s="23" t="s">
        <v>100</v>
      </c>
      <c r="C20" s="23">
        <v>68</v>
      </c>
      <c r="D20" s="23">
        <v>1098</v>
      </c>
      <c r="E20" s="23">
        <f t="shared" si="0"/>
        <v>74664</v>
      </c>
      <c r="F20" s="219">
        <f t="shared" si="1"/>
        <v>7466.4000000000005</v>
      </c>
      <c r="G20" s="219">
        <f t="shared" si="2"/>
        <v>7466.4000000000005</v>
      </c>
      <c r="H20" s="219" t="str">
        <f t="shared" ca="1" si="3"/>
        <v>=IF(E20&gt;30000,E20*0.1,0)</v>
      </c>
      <c r="K20" s="25"/>
    </row>
    <row r="21" spans="1:11">
      <c r="A21" s="23" t="s">
        <v>90</v>
      </c>
      <c r="B21" s="23" t="s">
        <v>107</v>
      </c>
      <c r="C21" s="23">
        <v>15</v>
      </c>
      <c r="D21" s="23">
        <v>1347</v>
      </c>
      <c r="E21" s="23">
        <f t="shared" si="0"/>
        <v>20205</v>
      </c>
      <c r="F21" s="219">
        <f t="shared" si="1"/>
        <v>2020.5</v>
      </c>
      <c r="G21" s="219">
        <f t="shared" si="2"/>
        <v>0</v>
      </c>
      <c r="H21" s="219" t="str">
        <f t="shared" ca="1" si="3"/>
        <v>=IF(E21&gt;30000,E21*0.1,0)</v>
      </c>
      <c r="K21" s="25"/>
    </row>
    <row r="22" spans="1:11">
      <c r="A22" s="23" t="s">
        <v>109</v>
      </c>
      <c r="B22" s="23" t="s">
        <v>97</v>
      </c>
      <c r="C22" s="23">
        <v>28</v>
      </c>
      <c r="D22" s="23">
        <v>1326</v>
      </c>
      <c r="E22" s="23">
        <f t="shared" si="0"/>
        <v>37128</v>
      </c>
      <c r="F22" s="219">
        <f t="shared" si="1"/>
        <v>3712.8</v>
      </c>
      <c r="G22" s="219">
        <f t="shared" si="2"/>
        <v>3712.8</v>
      </c>
      <c r="H22" s="219" t="str">
        <f t="shared" ca="1" si="3"/>
        <v>=IF(E22&gt;30000,E22*0.1,0)</v>
      </c>
      <c r="K22" s="25"/>
    </row>
    <row r="23" spans="1:11">
      <c r="A23" s="23" t="s">
        <v>96</v>
      </c>
      <c r="B23" s="23" t="s">
        <v>92</v>
      </c>
      <c r="C23" s="23">
        <v>29</v>
      </c>
      <c r="D23" s="23">
        <v>1484</v>
      </c>
      <c r="E23" s="23">
        <f t="shared" si="0"/>
        <v>43036</v>
      </c>
      <c r="F23" s="219">
        <f t="shared" si="1"/>
        <v>4303.6000000000004</v>
      </c>
      <c r="G23" s="219">
        <f t="shared" si="2"/>
        <v>4303.6000000000004</v>
      </c>
      <c r="H23" s="219" t="str">
        <f t="shared" ca="1" si="3"/>
        <v>=IF(E23&gt;30000,E23*0.1,0)</v>
      </c>
      <c r="K23" s="25"/>
    </row>
    <row r="24" spans="1:11">
      <c r="A24" s="23" t="s">
        <v>90</v>
      </c>
      <c r="B24" s="23" t="s">
        <v>105</v>
      </c>
      <c r="C24" s="23">
        <v>96</v>
      </c>
      <c r="D24" s="23">
        <v>1192</v>
      </c>
      <c r="E24" s="23">
        <f t="shared" si="0"/>
        <v>114432</v>
      </c>
      <c r="F24" s="219">
        <f t="shared" si="1"/>
        <v>11443.2</v>
      </c>
      <c r="G24" s="219">
        <f t="shared" si="2"/>
        <v>11443.2</v>
      </c>
      <c r="H24" s="219" t="str">
        <f t="shared" ca="1" si="3"/>
        <v>=IF(E24&gt;30000,E24*0.1,0)</v>
      </c>
      <c r="K24" s="25"/>
    </row>
    <row r="25" spans="1:11">
      <c r="A25" s="23" t="s">
        <v>90</v>
      </c>
      <c r="B25" s="23" t="s">
        <v>97</v>
      </c>
      <c r="C25" s="23">
        <v>85</v>
      </c>
      <c r="D25" s="23">
        <v>1152</v>
      </c>
      <c r="E25" s="23">
        <f t="shared" si="0"/>
        <v>97920</v>
      </c>
      <c r="F25" s="219">
        <f t="shared" si="1"/>
        <v>9792</v>
      </c>
      <c r="G25" s="219">
        <f t="shared" si="2"/>
        <v>9792</v>
      </c>
      <c r="H25" s="219" t="str">
        <f t="shared" ca="1" si="3"/>
        <v>=IF(E25&gt;30000,E25*0.1,0)</v>
      </c>
      <c r="K25" s="25"/>
    </row>
    <row r="26" spans="1:11">
      <c r="A26" s="23" t="s">
        <v>104</v>
      </c>
      <c r="B26" s="23" t="s">
        <v>97</v>
      </c>
      <c r="C26" s="23">
        <v>82</v>
      </c>
      <c r="D26" s="23">
        <v>1108</v>
      </c>
      <c r="E26" s="23">
        <f t="shared" si="0"/>
        <v>90856</v>
      </c>
      <c r="F26" s="219">
        <f t="shared" si="1"/>
        <v>9085.6</v>
      </c>
      <c r="G26" s="219">
        <f t="shared" si="2"/>
        <v>9085.6</v>
      </c>
      <c r="H26" s="219" t="str">
        <f t="shared" ca="1" si="3"/>
        <v>=IF(E26&gt;30000,E26*0.1,0)</v>
      </c>
      <c r="K26" s="25"/>
    </row>
    <row r="27" spans="1:11">
      <c r="A27" s="23" t="s">
        <v>90</v>
      </c>
      <c r="B27" s="23" t="s">
        <v>97</v>
      </c>
      <c r="C27" s="23">
        <v>11</v>
      </c>
      <c r="D27" s="23">
        <v>1140</v>
      </c>
      <c r="E27" s="23">
        <f t="shared" si="0"/>
        <v>12540</v>
      </c>
      <c r="F27" s="219">
        <f t="shared" si="1"/>
        <v>0</v>
      </c>
      <c r="G27" s="219">
        <f t="shared" si="2"/>
        <v>0</v>
      </c>
      <c r="H27" s="219" t="str">
        <f t="shared" ca="1" si="3"/>
        <v>=IF(E27&gt;30000,E27*0.1,0)</v>
      </c>
      <c r="K27" s="25"/>
    </row>
    <row r="28" spans="1:11">
      <c r="A28" s="23" t="s">
        <v>104</v>
      </c>
      <c r="B28" s="23" t="s">
        <v>100</v>
      </c>
      <c r="C28" s="23">
        <v>5</v>
      </c>
      <c r="D28" s="23">
        <v>1467</v>
      </c>
      <c r="E28" s="23">
        <f t="shared" si="0"/>
        <v>7335</v>
      </c>
      <c r="F28" s="219">
        <f t="shared" si="1"/>
        <v>0</v>
      </c>
      <c r="G28" s="219">
        <f t="shared" si="2"/>
        <v>0</v>
      </c>
      <c r="H28" s="219" t="str">
        <f t="shared" ca="1" si="3"/>
        <v>=IF(E28&gt;30000,E28*0.1,0)</v>
      </c>
      <c r="K28" s="25"/>
    </row>
    <row r="29" spans="1:11">
      <c r="A29" s="23" t="s">
        <v>96</v>
      </c>
      <c r="B29" s="23" t="s">
        <v>91</v>
      </c>
      <c r="C29" s="23">
        <v>5</v>
      </c>
      <c r="D29" s="23">
        <v>1276</v>
      </c>
      <c r="E29" s="23">
        <f t="shared" si="0"/>
        <v>6380</v>
      </c>
      <c r="F29" s="219">
        <f t="shared" si="1"/>
        <v>0</v>
      </c>
      <c r="G29" s="219">
        <f t="shared" si="2"/>
        <v>0</v>
      </c>
      <c r="H29" s="219" t="str">
        <f t="shared" ca="1" si="3"/>
        <v>=IF(E29&gt;30000,E29*0.1,0)</v>
      </c>
      <c r="K29" s="25"/>
    </row>
    <row r="30" spans="1:11">
      <c r="A30" s="23" t="s">
        <v>110</v>
      </c>
      <c r="B30" s="23" t="s">
        <v>92</v>
      </c>
      <c r="C30" s="23">
        <v>15</v>
      </c>
      <c r="D30" s="23">
        <v>1005</v>
      </c>
      <c r="E30" s="23">
        <f t="shared" si="0"/>
        <v>15075</v>
      </c>
      <c r="F30" s="219">
        <f t="shared" si="1"/>
        <v>0</v>
      </c>
      <c r="G30" s="219">
        <f t="shared" si="2"/>
        <v>0</v>
      </c>
      <c r="H30" s="219" t="str">
        <f t="shared" ca="1" si="3"/>
        <v>=IF(E30&gt;30000,E30*0.1,0)</v>
      </c>
      <c r="K30" s="25"/>
    </row>
    <row r="31" spans="1:11">
      <c r="A31" s="23" t="s">
        <v>99</v>
      </c>
      <c r="B31" s="23" t="s">
        <v>107</v>
      </c>
      <c r="C31" s="23">
        <v>94</v>
      </c>
      <c r="D31" s="23">
        <v>1155</v>
      </c>
      <c r="E31" s="23">
        <f t="shared" si="0"/>
        <v>108570</v>
      </c>
      <c r="F31" s="219">
        <f t="shared" si="1"/>
        <v>10857</v>
      </c>
      <c r="G31" s="219">
        <f t="shared" si="2"/>
        <v>10857</v>
      </c>
      <c r="H31" s="219" t="str">
        <f t="shared" ca="1" si="3"/>
        <v>=IF(E31&gt;30000,E31*0.1,0)</v>
      </c>
      <c r="K31" s="25"/>
    </row>
    <row r="32" spans="1:11">
      <c r="A32" s="23" t="s">
        <v>109</v>
      </c>
      <c r="B32" s="23" t="s">
        <v>100</v>
      </c>
      <c r="C32" s="23">
        <v>11</v>
      </c>
      <c r="D32" s="23">
        <v>1367</v>
      </c>
      <c r="E32" s="23">
        <f t="shared" si="0"/>
        <v>15037</v>
      </c>
      <c r="F32" s="219">
        <f t="shared" si="1"/>
        <v>0</v>
      </c>
      <c r="G32" s="219">
        <f t="shared" si="2"/>
        <v>0</v>
      </c>
      <c r="H32" s="219" t="str">
        <f t="shared" ca="1" si="3"/>
        <v>=IF(E32&gt;30000,E32*0.1,0)</v>
      </c>
      <c r="K32" s="25"/>
    </row>
    <row r="33" spans="1:11">
      <c r="A33" s="23" t="s">
        <v>96</v>
      </c>
      <c r="B33" s="23" t="s">
        <v>100</v>
      </c>
      <c r="C33" s="23">
        <v>84</v>
      </c>
      <c r="D33" s="23">
        <v>1047</v>
      </c>
      <c r="E33" s="23">
        <f t="shared" si="0"/>
        <v>87948</v>
      </c>
      <c r="F33" s="219">
        <f t="shared" si="1"/>
        <v>8794.8000000000011</v>
      </c>
      <c r="G33" s="219">
        <f t="shared" si="2"/>
        <v>8794.8000000000011</v>
      </c>
      <c r="H33" s="219" t="str">
        <f t="shared" ca="1" si="3"/>
        <v>=IF(E33&gt;30000,E33*0.1,0)</v>
      </c>
      <c r="K33" s="25"/>
    </row>
    <row r="34" spans="1:11">
      <c r="A34" s="23" t="s">
        <v>104</v>
      </c>
      <c r="B34" s="23" t="s">
        <v>105</v>
      </c>
      <c r="C34" s="23">
        <v>62</v>
      </c>
      <c r="D34" s="23">
        <v>1241</v>
      </c>
      <c r="E34" s="23">
        <f t="shared" si="0"/>
        <v>76942</v>
      </c>
      <c r="F34" s="219">
        <f t="shared" si="1"/>
        <v>7694.2000000000007</v>
      </c>
      <c r="G34" s="219">
        <f t="shared" si="2"/>
        <v>7694.2000000000007</v>
      </c>
      <c r="H34" s="219" t="str">
        <f t="shared" ca="1" si="3"/>
        <v>=IF(E34&gt;30000,E34*0.1,0)</v>
      </c>
      <c r="K34" s="25"/>
    </row>
    <row r="35" spans="1:11">
      <c r="A35" s="23" t="s">
        <v>96</v>
      </c>
      <c r="B35" s="23" t="s">
        <v>100</v>
      </c>
      <c r="C35" s="23">
        <v>64</v>
      </c>
      <c r="D35" s="23">
        <v>1230</v>
      </c>
      <c r="E35" s="23">
        <f t="shared" si="0"/>
        <v>78720</v>
      </c>
      <c r="F35" s="219">
        <f t="shared" si="1"/>
        <v>7872</v>
      </c>
      <c r="G35" s="219">
        <f t="shared" si="2"/>
        <v>7872</v>
      </c>
      <c r="H35" s="219" t="str">
        <f t="shared" ca="1" si="3"/>
        <v>=IF(E35&gt;30000,E35*0.1,0)</v>
      </c>
      <c r="K35" s="25"/>
    </row>
    <row r="36" spans="1:11">
      <c r="A36" s="23" t="s">
        <v>109</v>
      </c>
      <c r="B36" s="23" t="s">
        <v>105</v>
      </c>
      <c r="C36" s="23">
        <v>39</v>
      </c>
      <c r="D36" s="23">
        <v>1078</v>
      </c>
      <c r="E36" s="23">
        <f t="shared" si="0"/>
        <v>42042</v>
      </c>
      <c r="F36" s="219">
        <f t="shared" si="1"/>
        <v>4204.2</v>
      </c>
      <c r="G36" s="219">
        <f t="shared" si="2"/>
        <v>4204.2</v>
      </c>
      <c r="H36" s="219" t="str">
        <f t="shared" ca="1" si="3"/>
        <v>=IF(E36&gt;30000,E36*0.1,0)</v>
      </c>
      <c r="K36" s="25"/>
    </row>
    <row r="37" spans="1:11">
      <c r="A37" s="23" t="s">
        <v>96</v>
      </c>
      <c r="B37" s="23" t="s">
        <v>92</v>
      </c>
      <c r="C37" s="23">
        <v>21</v>
      </c>
      <c r="D37" s="23">
        <v>1301</v>
      </c>
      <c r="E37" s="23">
        <f t="shared" si="0"/>
        <v>27321</v>
      </c>
      <c r="F37" s="219">
        <f t="shared" si="1"/>
        <v>2732.1000000000004</v>
      </c>
      <c r="G37" s="219">
        <f t="shared" si="2"/>
        <v>0</v>
      </c>
      <c r="H37" s="219" t="str">
        <f t="shared" ca="1" si="3"/>
        <v>=IF(E37&gt;30000,E37*0.1,0)</v>
      </c>
      <c r="K37" s="25"/>
    </row>
    <row r="38" spans="1:11">
      <c r="A38" s="23" t="s">
        <v>110</v>
      </c>
      <c r="B38" s="23" t="s">
        <v>107</v>
      </c>
      <c r="C38" s="23">
        <v>30</v>
      </c>
      <c r="D38" s="23">
        <v>1338</v>
      </c>
      <c r="E38" s="23">
        <f t="shared" si="0"/>
        <v>40140</v>
      </c>
      <c r="F38" s="219">
        <f t="shared" si="1"/>
        <v>4014</v>
      </c>
      <c r="G38" s="219">
        <f t="shared" si="2"/>
        <v>4014</v>
      </c>
      <c r="H38" s="219" t="str">
        <f t="shared" ca="1" si="3"/>
        <v>=IF(E38&gt;30000,E38*0.1,0)</v>
      </c>
      <c r="K38" s="25"/>
    </row>
    <row r="39" spans="1:11">
      <c r="A39" s="23" t="s">
        <v>99</v>
      </c>
      <c r="B39" s="23" t="s">
        <v>91</v>
      </c>
      <c r="C39" s="23">
        <v>69</v>
      </c>
      <c r="D39" s="23">
        <v>1456</v>
      </c>
      <c r="E39" s="23">
        <f t="shared" si="0"/>
        <v>100464</v>
      </c>
      <c r="F39" s="219">
        <f t="shared" si="1"/>
        <v>10046.400000000001</v>
      </c>
      <c r="G39" s="219">
        <f t="shared" si="2"/>
        <v>10046.400000000001</v>
      </c>
      <c r="H39" s="219" t="str">
        <f t="shared" ca="1" si="3"/>
        <v>=IF(E39&gt;30000,E39*0.1,0)</v>
      </c>
      <c r="K39" s="25"/>
    </row>
    <row r="40" spans="1:11">
      <c r="A40" s="23" t="s">
        <v>110</v>
      </c>
      <c r="B40" s="23" t="s">
        <v>107</v>
      </c>
      <c r="C40" s="23">
        <v>11</v>
      </c>
      <c r="D40" s="23">
        <v>1013</v>
      </c>
      <c r="E40" s="23">
        <f t="shared" si="0"/>
        <v>11143</v>
      </c>
      <c r="F40" s="219">
        <f t="shared" si="1"/>
        <v>0</v>
      </c>
      <c r="G40" s="219">
        <f t="shared" si="2"/>
        <v>0</v>
      </c>
      <c r="H40" s="219" t="str">
        <f t="shared" ca="1" si="3"/>
        <v>=IF(E40&gt;30000,E40*0.1,0)</v>
      </c>
      <c r="K40" s="25"/>
    </row>
    <row r="41" spans="1:11">
      <c r="A41" s="23" t="s">
        <v>99</v>
      </c>
      <c r="B41" s="23" t="s">
        <v>97</v>
      </c>
      <c r="C41" s="23">
        <v>88</v>
      </c>
      <c r="D41" s="23">
        <v>1008</v>
      </c>
      <c r="E41" s="23">
        <f t="shared" si="0"/>
        <v>88704</v>
      </c>
      <c r="F41" s="219">
        <f t="shared" si="1"/>
        <v>8870.4</v>
      </c>
      <c r="G41" s="219">
        <f t="shared" si="2"/>
        <v>8870.4</v>
      </c>
      <c r="H41" s="219" t="str">
        <f t="shared" ca="1" si="3"/>
        <v>=IF(E41&gt;30000,E41*0.1,0)</v>
      </c>
      <c r="K41" s="25"/>
    </row>
    <row r="42" spans="1:11">
      <c r="A42" s="23" t="s">
        <v>96</v>
      </c>
      <c r="B42" s="23" t="s">
        <v>105</v>
      </c>
      <c r="C42" s="23">
        <v>88</v>
      </c>
      <c r="D42" s="23">
        <v>1203</v>
      </c>
      <c r="E42" s="23">
        <f t="shared" si="0"/>
        <v>105864</v>
      </c>
      <c r="F42" s="219">
        <f t="shared" si="1"/>
        <v>10586.400000000001</v>
      </c>
      <c r="G42" s="219">
        <f t="shared" si="2"/>
        <v>10586.400000000001</v>
      </c>
      <c r="H42" s="219" t="str">
        <f t="shared" ca="1" si="3"/>
        <v>=IF(E42&gt;30000,E42*0.1,0)</v>
      </c>
      <c r="K42" s="25"/>
    </row>
    <row r="43" spans="1:11">
      <c r="A43" s="23" t="s">
        <v>104</v>
      </c>
      <c r="B43" s="23" t="s">
        <v>100</v>
      </c>
      <c r="C43" s="23">
        <v>18</v>
      </c>
      <c r="D43" s="23">
        <v>1297</v>
      </c>
      <c r="E43" s="23">
        <f t="shared" si="0"/>
        <v>23346</v>
      </c>
      <c r="F43" s="219">
        <f t="shared" si="1"/>
        <v>2334.6</v>
      </c>
      <c r="G43" s="219">
        <f t="shared" si="2"/>
        <v>0</v>
      </c>
      <c r="H43" s="219" t="str">
        <f t="shared" ca="1" si="3"/>
        <v>=IF(E43&gt;30000,E43*0.1,0)</v>
      </c>
      <c r="K43" s="25"/>
    </row>
    <row r="44" spans="1:11">
      <c r="A44" s="23" t="s">
        <v>99</v>
      </c>
      <c r="B44" s="23" t="s">
        <v>100</v>
      </c>
      <c r="C44" s="23">
        <v>94</v>
      </c>
      <c r="D44" s="23">
        <v>1454</v>
      </c>
      <c r="E44" s="23">
        <f t="shared" si="0"/>
        <v>136676</v>
      </c>
      <c r="F44" s="219">
        <f t="shared" si="1"/>
        <v>13667.6</v>
      </c>
      <c r="G44" s="219">
        <f t="shared" si="2"/>
        <v>13667.6</v>
      </c>
      <c r="H44" s="219" t="str">
        <f t="shared" ca="1" si="3"/>
        <v>=IF(E44&gt;30000,E44*0.1,0)</v>
      </c>
      <c r="K44" s="25"/>
    </row>
    <row r="45" spans="1:11">
      <c r="A45" s="23" t="s">
        <v>96</v>
      </c>
      <c r="B45" s="23" t="s">
        <v>91</v>
      </c>
      <c r="C45" s="23">
        <v>15</v>
      </c>
      <c r="D45" s="23">
        <v>1355</v>
      </c>
      <c r="E45" s="23">
        <f t="shared" si="0"/>
        <v>20325</v>
      </c>
      <c r="F45" s="219">
        <f t="shared" si="1"/>
        <v>2032.5</v>
      </c>
      <c r="G45" s="219">
        <f t="shared" si="2"/>
        <v>0</v>
      </c>
      <c r="H45" s="219" t="str">
        <f t="shared" ca="1" si="3"/>
        <v>=IF(E45&gt;30000,E45*0.1,0)</v>
      </c>
      <c r="K45" s="25"/>
    </row>
    <row r="46" spans="1:11">
      <c r="A46" s="23" t="s">
        <v>104</v>
      </c>
      <c r="B46" s="23" t="s">
        <v>91</v>
      </c>
      <c r="C46" s="23">
        <v>80</v>
      </c>
      <c r="D46" s="23">
        <v>1381</v>
      </c>
      <c r="E46" s="23">
        <f t="shared" si="0"/>
        <v>110480</v>
      </c>
      <c r="F46" s="219">
        <f t="shared" si="1"/>
        <v>11048</v>
      </c>
      <c r="G46" s="219">
        <f t="shared" si="2"/>
        <v>11048</v>
      </c>
      <c r="H46" s="219" t="str">
        <f t="shared" ca="1" si="3"/>
        <v>=IF(E46&gt;30000,E46*0.1,0)</v>
      </c>
      <c r="K46" s="25"/>
    </row>
    <row r="47" spans="1:11">
      <c r="A47" s="23" t="s">
        <v>90</v>
      </c>
      <c r="B47" s="23" t="s">
        <v>92</v>
      </c>
      <c r="C47" s="23">
        <v>95</v>
      </c>
      <c r="D47" s="23">
        <v>1099</v>
      </c>
      <c r="E47" s="23">
        <f t="shared" si="0"/>
        <v>104405</v>
      </c>
      <c r="F47" s="219">
        <f t="shared" si="1"/>
        <v>10440.5</v>
      </c>
      <c r="G47" s="219">
        <f t="shared" si="2"/>
        <v>10440.5</v>
      </c>
      <c r="H47" s="219" t="str">
        <f t="shared" ca="1" si="3"/>
        <v>=IF(E47&gt;30000,E47*0.1,0)</v>
      </c>
      <c r="K47" s="25"/>
    </row>
    <row r="48" spans="1:11">
      <c r="A48" s="23" t="s">
        <v>99</v>
      </c>
      <c r="B48" s="23" t="s">
        <v>100</v>
      </c>
      <c r="C48" s="23">
        <v>4</v>
      </c>
      <c r="D48" s="23">
        <v>1025</v>
      </c>
      <c r="E48" s="23">
        <f t="shared" si="0"/>
        <v>4100</v>
      </c>
      <c r="F48" s="219">
        <f t="shared" si="1"/>
        <v>0</v>
      </c>
      <c r="G48" s="219">
        <f t="shared" si="2"/>
        <v>0</v>
      </c>
      <c r="H48" s="219" t="str">
        <f t="shared" ca="1" si="3"/>
        <v>=IF(E48&gt;30000,E48*0.1,0)</v>
      </c>
      <c r="K48" s="25"/>
    </row>
    <row r="49" spans="1:11">
      <c r="A49" s="23" t="s">
        <v>96</v>
      </c>
      <c r="B49" s="23" t="s">
        <v>91</v>
      </c>
      <c r="C49" s="23">
        <v>91</v>
      </c>
      <c r="D49" s="23">
        <v>1049</v>
      </c>
      <c r="E49" s="23">
        <f t="shared" si="0"/>
        <v>95459</v>
      </c>
      <c r="F49" s="219">
        <f t="shared" si="1"/>
        <v>9545.9</v>
      </c>
      <c r="G49" s="219">
        <f t="shared" si="2"/>
        <v>9545.9</v>
      </c>
      <c r="H49" s="219" t="str">
        <f t="shared" ca="1" si="3"/>
        <v>=IF(E49&gt;30000,E49*0.1,0)</v>
      </c>
      <c r="K49" s="25"/>
    </row>
    <row r="50" spans="1:11">
      <c r="A50" s="23" t="s">
        <v>109</v>
      </c>
      <c r="B50" s="23" t="s">
        <v>100</v>
      </c>
      <c r="C50" s="23">
        <v>70</v>
      </c>
      <c r="D50" s="23">
        <v>1388</v>
      </c>
      <c r="E50" s="23">
        <f t="shared" si="0"/>
        <v>97160</v>
      </c>
      <c r="F50" s="219">
        <f t="shared" si="1"/>
        <v>9716</v>
      </c>
      <c r="G50" s="219">
        <f t="shared" si="2"/>
        <v>9716</v>
      </c>
      <c r="H50" s="219" t="str">
        <f t="shared" ca="1" si="3"/>
        <v>=IF(E50&gt;30000,E50*0.1,0)</v>
      </c>
      <c r="K50" s="25"/>
    </row>
    <row r="51" spans="1:11">
      <c r="A51" s="23" t="s">
        <v>110</v>
      </c>
      <c r="B51" s="23" t="s">
        <v>94</v>
      </c>
      <c r="C51" s="23">
        <v>85</v>
      </c>
      <c r="D51" s="23">
        <v>1031</v>
      </c>
      <c r="E51" s="23">
        <f t="shared" si="0"/>
        <v>87635</v>
      </c>
      <c r="F51" s="219">
        <f t="shared" si="1"/>
        <v>8763.5</v>
      </c>
      <c r="G51" s="219">
        <f t="shared" si="2"/>
        <v>8763.5</v>
      </c>
      <c r="H51" s="219" t="str">
        <f t="shared" ca="1" si="3"/>
        <v>=IF(E51&gt;30000,E51*0.1,0)</v>
      </c>
      <c r="K51" s="25"/>
    </row>
    <row r="52" spans="1:11">
      <c r="A52" s="23" t="s">
        <v>96</v>
      </c>
      <c r="B52" s="23" t="s">
        <v>91</v>
      </c>
      <c r="C52" s="23">
        <v>98</v>
      </c>
      <c r="D52" s="23">
        <v>1264</v>
      </c>
      <c r="E52" s="23">
        <f t="shared" si="0"/>
        <v>123872</v>
      </c>
      <c r="F52" s="219">
        <f t="shared" si="1"/>
        <v>12387.2</v>
      </c>
      <c r="G52" s="219">
        <f t="shared" si="2"/>
        <v>12387.2</v>
      </c>
      <c r="H52" s="219" t="str">
        <f t="shared" ca="1" si="3"/>
        <v>=IF(E52&gt;30000,E52*0.1,0)</v>
      </c>
      <c r="K52" s="25"/>
    </row>
    <row r="53" spans="1:11">
      <c r="A53" s="23" t="s">
        <v>96</v>
      </c>
      <c r="B53" s="23" t="s">
        <v>94</v>
      </c>
      <c r="C53" s="23">
        <v>64</v>
      </c>
      <c r="D53" s="23">
        <v>1097</v>
      </c>
      <c r="E53" s="23">
        <f t="shared" si="0"/>
        <v>70208</v>
      </c>
      <c r="F53" s="219">
        <f t="shared" si="1"/>
        <v>7020.8</v>
      </c>
      <c r="G53" s="219">
        <f t="shared" si="2"/>
        <v>7020.8</v>
      </c>
      <c r="H53" s="219" t="str">
        <f t="shared" ca="1" si="3"/>
        <v>=IF(E53&gt;30000,E53*0.1,0)</v>
      </c>
      <c r="K53" s="25"/>
    </row>
    <row r="54" spans="1:11">
      <c r="A54" s="23" t="s">
        <v>109</v>
      </c>
      <c r="B54" s="23" t="s">
        <v>92</v>
      </c>
      <c r="C54" s="23">
        <v>88</v>
      </c>
      <c r="D54" s="23">
        <v>1352</v>
      </c>
      <c r="E54" s="23">
        <f t="shared" si="0"/>
        <v>118976</v>
      </c>
      <c r="F54" s="219">
        <f t="shared" si="1"/>
        <v>11897.6</v>
      </c>
      <c r="G54" s="219">
        <f t="shared" si="2"/>
        <v>11897.6</v>
      </c>
      <c r="H54" s="219" t="str">
        <f t="shared" ca="1" si="3"/>
        <v>=IF(E54&gt;30000,E54*0.1,0)</v>
      </c>
      <c r="K54" s="25"/>
    </row>
    <row r="55" spans="1:11">
      <c r="A55" s="23" t="s">
        <v>90</v>
      </c>
      <c r="B55" s="23" t="s">
        <v>94</v>
      </c>
      <c r="C55" s="23">
        <v>44</v>
      </c>
      <c r="D55" s="23">
        <v>1258</v>
      </c>
      <c r="E55" s="23">
        <f t="shared" si="0"/>
        <v>55352</v>
      </c>
      <c r="F55" s="219">
        <f t="shared" si="1"/>
        <v>5535.2000000000007</v>
      </c>
      <c r="G55" s="219">
        <f t="shared" si="2"/>
        <v>5535.2000000000007</v>
      </c>
      <c r="H55" s="219" t="str">
        <f t="shared" ca="1" si="3"/>
        <v>=IF(E55&gt;30000,E55*0.1,0)</v>
      </c>
      <c r="K55" s="25"/>
    </row>
    <row r="56" spans="1:11">
      <c r="A56" s="23" t="s">
        <v>96</v>
      </c>
      <c r="B56" s="23" t="s">
        <v>97</v>
      </c>
      <c r="C56" s="23">
        <v>91</v>
      </c>
      <c r="D56" s="23">
        <v>1279</v>
      </c>
      <c r="E56" s="23">
        <f t="shared" si="0"/>
        <v>116389</v>
      </c>
      <c r="F56" s="219">
        <f t="shared" si="1"/>
        <v>11638.900000000001</v>
      </c>
      <c r="G56" s="219">
        <f t="shared" si="2"/>
        <v>11638.900000000001</v>
      </c>
      <c r="H56" s="219" t="str">
        <f t="shared" ca="1" si="3"/>
        <v>=IF(E56&gt;30000,E56*0.1,0)</v>
      </c>
      <c r="K56" s="25"/>
    </row>
    <row r="57" spans="1:11">
      <c r="A57" s="23" t="s">
        <v>104</v>
      </c>
      <c r="B57" s="23" t="s">
        <v>105</v>
      </c>
      <c r="C57" s="23">
        <v>69</v>
      </c>
      <c r="D57" s="23">
        <v>1435</v>
      </c>
      <c r="E57" s="23">
        <f t="shared" si="0"/>
        <v>99015</v>
      </c>
      <c r="F57" s="219">
        <f t="shared" si="1"/>
        <v>9901.5</v>
      </c>
      <c r="G57" s="219">
        <f t="shared" si="2"/>
        <v>9901.5</v>
      </c>
      <c r="H57" s="219" t="str">
        <f t="shared" ca="1" si="3"/>
        <v>=IF(E57&gt;30000,E57*0.1,0)</v>
      </c>
      <c r="K57" s="25"/>
    </row>
    <row r="58" spans="1:11">
      <c r="A58" s="23" t="s">
        <v>104</v>
      </c>
      <c r="B58" s="23" t="s">
        <v>105</v>
      </c>
      <c r="C58" s="23">
        <v>45</v>
      </c>
      <c r="D58" s="23">
        <v>1324</v>
      </c>
      <c r="E58" s="23">
        <f t="shared" si="0"/>
        <v>59580</v>
      </c>
      <c r="F58" s="219">
        <f t="shared" si="1"/>
        <v>5958</v>
      </c>
      <c r="G58" s="219">
        <f t="shared" si="2"/>
        <v>5958</v>
      </c>
      <c r="H58" s="219" t="str">
        <f t="shared" ca="1" si="3"/>
        <v>=IF(E58&gt;30000,E58*0.1,0)</v>
      </c>
      <c r="K58" s="25"/>
    </row>
    <row r="59" spans="1:11">
      <c r="A59" s="23" t="s">
        <v>109</v>
      </c>
      <c r="B59" s="23" t="s">
        <v>97</v>
      </c>
      <c r="C59" s="23">
        <v>8</v>
      </c>
      <c r="D59" s="23">
        <v>1254</v>
      </c>
      <c r="E59" s="23">
        <f t="shared" si="0"/>
        <v>10032</v>
      </c>
      <c r="F59" s="219">
        <f t="shared" si="1"/>
        <v>0</v>
      </c>
      <c r="G59" s="219">
        <f t="shared" si="2"/>
        <v>0</v>
      </c>
      <c r="H59" s="219" t="str">
        <f t="shared" ca="1" si="3"/>
        <v>=IF(E59&gt;30000,E59*0.1,0)</v>
      </c>
      <c r="K59" s="25"/>
    </row>
    <row r="60" spans="1:11">
      <c r="A60" s="23" t="s">
        <v>99</v>
      </c>
      <c r="B60" s="23" t="s">
        <v>91</v>
      </c>
      <c r="C60" s="23">
        <v>80</v>
      </c>
      <c r="D60" s="23">
        <v>1322</v>
      </c>
      <c r="E60" s="23">
        <f t="shared" si="0"/>
        <v>105760</v>
      </c>
      <c r="F60" s="219">
        <f t="shared" si="1"/>
        <v>10576</v>
      </c>
      <c r="G60" s="219">
        <f t="shared" si="2"/>
        <v>10576</v>
      </c>
      <c r="H60" s="219" t="str">
        <f t="shared" ca="1" si="3"/>
        <v>=IF(E60&gt;30000,E60*0.1,0)</v>
      </c>
      <c r="K60" s="25"/>
    </row>
    <row r="61" spans="1:11">
      <c r="A61" s="23" t="s">
        <v>90</v>
      </c>
      <c r="B61" s="23" t="s">
        <v>100</v>
      </c>
      <c r="C61" s="23">
        <v>65</v>
      </c>
      <c r="D61" s="23">
        <v>1341</v>
      </c>
      <c r="E61" s="23">
        <f t="shared" si="0"/>
        <v>87165</v>
      </c>
      <c r="F61" s="219">
        <f t="shared" si="1"/>
        <v>8716.5</v>
      </c>
      <c r="G61" s="219">
        <f t="shared" si="2"/>
        <v>8716.5</v>
      </c>
      <c r="H61" s="219" t="str">
        <f t="shared" ca="1" si="3"/>
        <v>=IF(E61&gt;30000,E61*0.1,0)</v>
      </c>
      <c r="K61" s="25"/>
    </row>
    <row r="62" spans="1:11">
      <c r="A62" s="23" t="s">
        <v>90</v>
      </c>
      <c r="B62" s="23" t="s">
        <v>92</v>
      </c>
      <c r="C62" s="23">
        <v>83</v>
      </c>
      <c r="D62" s="23">
        <v>1268</v>
      </c>
      <c r="E62" s="23">
        <f t="shared" si="0"/>
        <v>105244</v>
      </c>
      <c r="F62" s="219">
        <f t="shared" si="1"/>
        <v>10524.400000000001</v>
      </c>
      <c r="G62" s="219">
        <f t="shared" si="2"/>
        <v>10524.400000000001</v>
      </c>
      <c r="H62" s="219" t="str">
        <f t="shared" ca="1" si="3"/>
        <v>=IF(E62&gt;30000,E62*0.1,0)</v>
      </c>
      <c r="K62" s="25"/>
    </row>
    <row r="63" spans="1:11">
      <c r="A63" s="23" t="s">
        <v>96</v>
      </c>
      <c r="B63" s="23" t="s">
        <v>105</v>
      </c>
      <c r="C63" s="23">
        <v>91</v>
      </c>
      <c r="D63" s="23">
        <v>1229</v>
      </c>
      <c r="E63" s="23">
        <f t="shared" si="0"/>
        <v>111839</v>
      </c>
      <c r="F63" s="219">
        <f t="shared" si="1"/>
        <v>11183.900000000001</v>
      </c>
      <c r="G63" s="219">
        <f t="shared" si="2"/>
        <v>11183.900000000001</v>
      </c>
      <c r="H63" s="219" t="str">
        <f t="shared" ca="1" si="3"/>
        <v>=IF(E63&gt;30000,E63*0.1,0)</v>
      </c>
      <c r="K63" s="25"/>
    </row>
    <row r="64" spans="1:11">
      <c r="A64" s="23" t="s">
        <v>104</v>
      </c>
      <c r="B64" s="23" t="s">
        <v>107</v>
      </c>
      <c r="C64" s="23">
        <v>46</v>
      </c>
      <c r="D64" s="23">
        <v>1461</v>
      </c>
      <c r="E64" s="23">
        <f t="shared" si="0"/>
        <v>67206</v>
      </c>
      <c r="F64" s="219">
        <f t="shared" si="1"/>
        <v>6720.6</v>
      </c>
      <c r="G64" s="219">
        <f t="shared" si="2"/>
        <v>6720.6</v>
      </c>
      <c r="H64" s="219" t="str">
        <f t="shared" ca="1" si="3"/>
        <v>=IF(E64&gt;30000,E64*0.1,0)</v>
      </c>
      <c r="K64" s="25"/>
    </row>
    <row r="65" spans="1:11">
      <c r="A65" s="23" t="s">
        <v>109</v>
      </c>
      <c r="B65" s="23" t="s">
        <v>107</v>
      </c>
      <c r="C65" s="23">
        <v>54</v>
      </c>
      <c r="D65" s="23">
        <v>1132</v>
      </c>
      <c r="E65" s="23">
        <f t="shared" si="0"/>
        <v>61128</v>
      </c>
      <c r="F65" s="219">
        <f t="shared" si="1"/>
        <v>6112.8</v>
      </c>
      <c r="G65" s="219">
        <f t="shared" si="2"/>
        <v>6112.8</v>
      </c>
      <c r="H65" s="219" t="str">
        <f t="shared" ca="1" si="3"/>
        <v>=IF(E65&gt;30000,E65*0.1,0)</v>
      </c>
      <c r="K65" s="25"/>
    </row>
    <row r="66" spans="1:11">
      <c r="A66" s="23" t="s">
        <v>96</v>
      </c>
      <c r="B66" s="23" t="s">
        <v>107</v>
      </c>
      <c r="C66" s="23">
        <v>78</v>
      </c>
      <c r="D66" s="23">
        <v>1237</v>
      </c>
      <c r="E66" s="23">
        <f t="shared" si="0"/>
        <v>96486</v>
      </c>
      <c r="F66" s="219">
        <f t="shared" si="1"/>
        <v>9648.6</v>
      </c>
      <c r="G66" s="219">
        <f t="shared" si="2"/>
        <v>9648.6</v>
      </c>
      <c r="H66" s="219" t="str">
        <f t="shared" ca="1" si="3"/>
        <v>=IF(E66&gt;30000,E66*0.1,0)</v>
      </c>
      <c r="K66" s="25"/>
    </row>
    <row r="67" spans="1:11">
      <c r="A67" s="23" t="s">
        <v>96</v>
      </c>
      <c r="B67" s="23" t="s">
        <v>107</v>
      </c>
      <c r="C67" s="23">
        <v>46</v>
      </c>
      <c r="D67" s="23">
        <v>1120</v>
      </c>
      <c r="E67" s="23">
        <f t="shared" ref="E67:E130" si="5">C67*D67</f>
        <v>51520</v>
      </c>
      <c r="F67" s="219">
        <f t="shared" ref="F67:F130" si="6">IF(E67&gt;=20000,E67*10%,0)</f>
        <v>5152</v>
      </c>
      <c r="G67" s="219">
        <f t="shared" ref="G67:G130" si="7">IF(E67&gt;30000,E67*0.1,0)</f>
        <v>5152</v>
      </c>
      <c r="H67" s="219" t="str">
        <f t="shared" ref="H67:H130" ca="1" si="8">_xlfn.FORMULATEXT(G67)</f>
        <v>=IF(E67&gt;30000,E67*0.1,0)</v>
      </c>
      <c r="K67" s="25"/>
    </row>
    <row r="68" spans="1:11">
      <c r="A68" s="23" t="s">
        <v>90</v>
      </c>
      <c r="B68" s="23" t="s">
        <v>94</v>
      </c>
      <c r="C68" s="23">
        <v>38</v>
      </c>
      <c r="D68" s="23">
        <v>1295</v>
      </c>
      <c r="E68" s="23">
        <f t="shared" si="5"/>
        <v>49210</v>
      </c>
      <c r="F68" s="219">
        <f t="shared" si="6"/>
        <v>4921</v>
      </c>
      <c r="G68" s="219">
        <f t="shared" si="7"/>
        <v>4921</v>
      </c>
      <c r="H68" s="219" t="str">
        <f t="shared" ca="1" si="8"/>
        <v>=IF(E68&gt;30000,E68*0.1,0)</v>
      </c>
      <c r="K68" s="25"/>
    </row>
    <row r="69" spans="1:11">
      <c r="A69" s="23" t="s">
        <v>109</v>
      </c>
      <c r="B69" s="23" t="s">
        <v>92</v>
      </c>
      <c r="C69" s="23">
        <v>10</v>
      </c>
      <c r="D69" s="23">
        <v>1261</v>
      </c>
      <c r="E69" s="23">
        <f t="shared" si="5"/>
        <v>12610</v>
      </c>
      <c r="F69" s="219">
        <f t="shared" si="6"/>
        <v>0</v>
      </c>
      <c r="G69" s="219">
        <f t="shared" si="7"/>
        <v>0</v>
      </c>
      <c r="H69" s="219" t="str">
        <f t="shared" ca="1" si="8"/>
        <v>=IF(E69&gt;30000,E69*0.1,0)</v>
      </c>
      <c r="K69" s="25"/>
    </row>
    <row r="70" spans="1:11">
      <c r="A70" s="23" t="s">
        <v>96</v>
      </c>
      <c r="B70" s="23" t="s">
        <v>97</v>
      </c>
      <c r="C70" s="23">
        <v>17</v>
      </c>
      <c r="D70" s="23">
        <v>1245</v>
      </c>
      <c r="E70" s="23">
        <f t="shared" si="5"/>
        <v>21165</v>
      </c>
      <c r="F70" s="219">
        <f t="shared" si="6"/>
        <v>2116.5</v>
      </c>
      <c r="G70" s="219">
        <f t="shared" si="7"/>
        <v>0</v>
      </c>
      <c r="H70" s="219" t="str">
        <f t="shared" ca="1" si="8"/>
        <v>=IF(E70&gt;30000,E70*0.1,0)</v>
      </c>
      <c r="K70" s="25"/>
    </row>
    <row r="71" spans="1:11">
      <c r="A71" s="23" t="s">
        <v>99</v>
      </c>
      <c r="B71" s="23" t="s">
        <v>100</v>
      </c>
      <c r="C71" s="23">
        <v>31</v>
      </c>
      <c r="D71" s="23">
        <v>1079</v>
      </c>
      <c r="E71" s="23">
        <f t="shared" si="5"/>
        <v>33449</v>
      </c>
      <c r="F71" s="219">
        <f t="shared" si="6"/>
        <v>3344.9</v>
      </c>
      <c r="G71" s="219">
        <f t="shared" si="7"/>
        <v>3344.9</v>
      </c>
      <c r="H71" s="219" t="str">
        <f t="shared" ca="1" si="8"/>
        <v>=IF(E71&gt;30000,E71*0.1,0)</v>
      </c>
      <c r="K71" s="25"/>
    </row>
    <row r="72" spans="1:11">
      <c r="A72" s="23" t="s">
        <v>110</v>
      </c>
      <c r="B72" s="23" t="s">
        <v>105</v>
      </c>
      <c r="C72" s="23">
        <v>8</v>
      </c>
      <c r="D72" s="23">
        <v>1298</v>
      </c>
      <c r="E72" s="23">
        <f t="shared" si="5"/>
        <v>10384</v>
      </c>
      <c r="F72" s="219">
        <f t="shared" si="6"/>
        <v>0</v>
      </c>
      <c r="G72" s="219">
        <f t="shared" si="7"/>
        <v>0</v>
      </c>
      <c r="H72" s="219" t="str">
        <f t="shared" ca="1" si="8"/>
        <v>=IF(E72&gt;30000,E72*0.1,0)</v>
      </c>
      <c r="K72" s="25"/>
    </row>
    <row r="73" spans="1:11">
      <c r="A73" s="23" t="s">
        <v>99</v>
      </c>
      <c r="B73" s="23" t="s">
        <v>100</v>
      </c>
      <c r="C73" s="23">
        <v>62</v>
      </c>
      <c r="D73" s="23">
        <v>1182</v>
      </c>
      <c r="E73" s="23">
        <f t="shared" si="5"/>
        <v>73284</v>
      </c>
      <c r="F73" s="219">
        <f t="shared" si="6"/>
        <v>7328.4000000000005</v>
      </c>
      <c r="G73" s="219">
        <f t="shared" si="7"/>
        <v>7328.4000000000005</v>
      </c>
      <c r="H73" s="219" t="str">
        <f t="shared" ca="1" si="8"/>
        <v>=IF(E73&gt;30000,E73*0.1,0)</v>
      </c>
      <c r="K73" s="25"/>
    </row>
    <row r="74" spans="1:11">
      <c r="A74" s="23" t="s">
        <v>104</v>
      </c>
      <c r="B74" s="23" t="s">
        <v>97</v>
      </c>
      <c r="C74" s="23">
        <v>27</v>
      </c>
      <c r="D74" s="23">
        <v>1345</v>
      </c>
      <c r="E74" s="23">
        <f t="shared" si="5"/>
        <v>36315</v>
      </c>
      <c r="F74" s="219">
        <f t="shared" si="6"/>
        <v>3631.5</v>
      </c>
      <c r="G74" s="219">
        <f t="shared" si="7"/>
        <v>3631.5</v>
      </c>
      <c r="H74" s="219" t="str">
        <f t="shared" ca="1" si="8"/>
        <v>=IF(E74&gt;30000,E74*0.1,0)</v>
      </c>
      <c r="K74" s="25"/>
    </row>
    <row r="75" spans="1:11">
      <c r="A75" s="23" t="s">
        <v>104</v>
      </c>
      <c r="B75" s="23" t="s">
        <v>100</v>
      </c>
      <c r="C75" s="23">
        <v>50</v>
      </c>
      <c r="D75" s="23">
        <v>1189</v>
      </c>
      <c r="E75" s="23">
        <f t="shared" si="5"/>
        <v>59450</v>
      </c>
      <c r="F75" s="219">
        <f t="shared" si="6"/>
        <v>5945</v>
      </c>
      <c r="G75" s="219">
        <f t="shared" si="7"/>
        <v>5945</v>
      </c>
      <c r="H75" s="219" t="str">
        <f t="shared" ca="1" si="8"/>
        <v>=IF(E75&gt;30000,E75*0.1,0)</v>
      </c>
      <c r="K75" s="25"/>
    </row>
    <row r="76" spans="1:11">
      <c r="A76" s="23" t="s">
        <v>110</v>
      </c>
      <c r="B76" s="23" t="s">
        <v>97</v>
      </c>
      <c r="C76" s="23">
        <v>22</v>
      </c>
      <c r="D76" s="23">
        <v>1246</v>
      </c>
      <c r="E76" s="23">
        <f t="shared" si="5"/>
        <v>27412</v>
      </c>
      <c r="F76" s="219">
        <f t="shared" si="6"/>
        <v>2741.2000000000003</v>
      </c>
      <c r="G76" s="219">
        <f t="shared" si="7"/>
        <v>0</v>
      </c>
      <c r="H76" s="219" t="str">
        <f t="shared" ca="1" si="8"/>
        <v>=IF(E76&gt;30000,E76*0.1,0)</v>
      </c>
      <c r="K76" s="25"/>
    </row>
    <row r="77" spans="1:11">
      <c r="A77" s="23" t="s">
        <v>104</v>
      </c>
      <c r="B77" s="23" t="s">
        <v>91</v>
      </c>
      <c r="C77" s="23">
        <v>78</v>
      </c>
      <c r="D77" s="23">
        <v>1431</v>
      </c>
      <c r="E77" s="23">
        <f t="shared" si="5"/>
        <v>111618</v>
      </c>
      <c r="F77" s="219">
        <f t="shared" si="6"/>
        <v>11161.800000000001</v>
      </c>
      <c r="G77" s="219">
        <f t="shared" si="7"/>
        <v>11161.800000000001</v>
      </c>
      <c r="H77" s="219" t="str">
        <f t="shared" ca="1" si="8"/>
        <v>=IF(E77&gt;30000,E77*0.1,0)</v>
      </c>
      <c r="K77" s="25"/>
    </row>
    <row r="78" spans="1:11">
      <c r="A78" s="23" t="s">
        <v>110</v>
      </c>
      <c r="B78" s="23" t="s">
        <v>92</v>
      </c>
      <c r="C78" s="23">
        <v>3</v>
      </c>
      <c r="D78" s="23">
        <v>1429</v>
      </c>
      <c r="E78" s="23">
        <f t="shared" si="5"/>
        <v>4287</v>
      </c>
      <c r="F78" s="219">
        <f t="shared" si="6"/>
        <v>0</v>
      </c>
      <c r="G78" s="219">
        <f t="shared" si="7"/>
        <v>0</v>
      </c>
      <c r="H78" s="219" t="str">
        <f t="shared" ca="1" si="8"/>
        <v>=IF(E78&gt;30000,E78*0.1,0)</v>
      </c>
      <c r="K78" s="25"/>
    </row>
    <row r="79" spans="1:11">
      <c r="A79" s="23" t="s">
        <v>96</v>
      </c>
      <c r="B79" s="23" t="s">
        <v>91</v>
      </c>
      <c r="C79" s="23">
        <v>88</v>
      </c>
      <c r="D79" s="23">
        <v>1230</v>
      </c>
      <c r="E79" s="23">
        <f t="shared" si="5"/>
        <v>108240</v>
      </c>
      <c r="F79" s="219">
        <f t="shared" si="6"/>
        <v>10824</v>
      </c>
      <c r="G79" s="219">
        <f t="shared" si="7"/>
        <v>10824</v>
      </c>
      <c r="H79" s="219" t="str">
        <f t="shared" ca="1" si="8"/>
        <v>=IF(E79&gt;30000,E79*0.1,0)</v>
      </c>
      <c r="K79" s="25"/>
    </row>
    <row r="80" spans="1:11">
      <c r="A80" s="23" t="s">
        <v>104</v>
      </c>
      <c r="B80" s="23" t="s">
        <v>107</v>
      </c>
      <c r="C80" s="23">
        <v>21</v>
      </c>
      <c r="D80" s="23">
        <v>1407</v>
      </c>
      <c r="E80" s="23">
        <f t="shared" si="5"/>
        <v>29547</v>
      </c>
      <c r="F80" s="219">
        <f t="shared" si="6"/>
        <v>2954.7000000000003</v>
      </c>
      <c r="G80" s="219">
        <f t="shared" si="7"/>
        <v>0</v>
      </c>
      <c r="H80" s="219" t="str">
        <f t="shared" ca="1" si="8"/>
        <v>=IF(E80&gt;30000,E80*0.1,0)</v>
      </c>
      <c r="K80" s="25"/>
    </row>
    <row r="81" spans="1:11">
      <c r="A81" s="23" t="s">
        <v>99</v>
      </c>
      <c r="B81" s="23" t="s">
        <v>107</v>
      </c>
      <c r="C81" s="23">
        <v>93</v>
      </c>
      <c r="D81" s="23">
        <v>1283</v>
      </c>
      <c r="E81" s="23">
        <f t="shared" si="5"/>
        <v>119319</v>
      </c>
      <c r="F81" s="219">
        <f t="shared" si="6"/>
        <v>11931.900000000001</v>
      </c>
      <c r="G81" s="219">
        <f t="shared" si="7"/>
        <v>11931.900000000001</v>
      </c>
      <c r="H81" s="219" t="str">
        <f t="shared" ca="1" si="8"/>
        <v>=IF(E81&gt;30000,E81*0.1,0)</v>
      </c>
      <c r="K81" s="25"/>
    </row>
    <row r="82" spans="1:11">
      <c r="A82" s="23" t="s">
        <v>109</v>
      </c>
      <c r="B82" s="23" t="s">
        <v>97</v>
      </c>
      <c r="C82" s="23">
        <v>11</v>
      </c>
      <c r="D82" s="23">
        <v>1085</v>
      </c>
      <c r="E82" s="23">
        <f t="shared" si="5"/>
        <v>11935</v>
      </c>
      <c r="F82" s="219">
        <f t="shared" si="6"/>
        <v>0</v>
      </c>
      <c r="G82" s="219">
        <f t="shared" si="7"/>
        <v>0</v>
      </c>
      <c r="H82" s="219" t="str">
        <f t="shared" ca="1" si="8"/>
        <v>=IF(E82&gt;30000,E82*0.1,0)</v>
      </c>
      <c r="K82" s="25"/>
    </row>
    <row r="83" spans="1:11">
      <c r="A83" s="23" t="s">
        <v>110</v>
      </c>
      <c r="B83" s="23" t="s">
        <v>107</v>
      </c>
      <c r="C83" s="23">
        <v>41</v>
      </c>
      <c r="D83" s="23">
        <v>1042</v>
      </c>
      <c r="E83" s="23">
        <f t="shared" si="5"/>
        <v>42722</v>
      </c>
      <c r="F83" s="219">
        <f t="shared" si="6"/>
        <v>4272.2</v>
      </c>
      <c r="G83" s="219">
        <f t="shared" si="7"/>
        <v>4272.2</v>
      </c>
      <c r="H83" s="219" t="str">
        <f t="shared" ca="1" si="8"/>
        <v>=IF(E83&gt;30000,E83*0.1,0)</v>
      </c>
      <c r="K83" s="25"/>
    </row>
    <row r="84" spans="1:11">
      <c r="A84" s="23" t="s">
        <v>109</v>
      </c>
      <c r="B84" s="23" t="s">
        <v>97</v>
      </c>
      <c r="C84" s="23">
        <v>20</v>
      </c>
      <c r="D84" s="23">
        <v>1500</v>
      </c>
      <c r="E84" s="23">
        <f t="shared" si="5"/>
        <v>30000</v>
      </c>
      <c r="F84" s="219">
        <f t="shared" si="6"/>
        <v>3000</v>
      </c>
      <c r="G84" s="219">
        <f t="shared" si="7"/>
        <v>0</v>
      </c>
      <c r="H84" s="219" t="str">
        <f t="shared" ca="1" si="8"/>
        <v>=IF(E84&gt;30000,E84*0.1,0)</v>
      </c>
      <c r="K84" s="25"/>
    </row>
    <row r="85" spans="1:11">
      <c r="A85" s="23" t="s">
        <v>96</v>
      </c>
      <c r="B85" s="23" t="s">
        <v>105</v>
      </c>
      <c r="C85" s="23">
        <v>43</v>
      </c>
      <c r="D85" s="23">
        <v>1099</v>
      </c>
      <c r="E85" s="23">
        <f t="shared" si="5"/>
        <v>47257</v>
      </c>
      <c r="F85" s="219">
        <f t="shared" si="6"/>
        <v>4725.7</v>
      </c>
      <c r="G85" s="219">
        <f t="shared" si="7"/>
        <v>4725.7</v>
      </c>
      <c r="H85" s="219" t="str">
        <f t="shared" ca="1" si="8"/>
        <v>=IF(E85&gt;30000,E85*0.1,0)</v>
      </c>
      <c r="K85" s="25"/>
    </row>
    <row r="86" spans="1:11">
      <c r="A86" s="23" t="s">
        <v>99</v>
      </c>
      <c r="B86" s="23" t="s">
        <v>91</v>
      </c>
      <c r="C86" s="23">
        <v>65</v>
      </c>
      <c r="D86" s="23">
        <v>1490</v>
      </c>
      <c r="E86" s="23">
        <f t="shared" si="5"/>
        <v>96850</v>
      </c>
      <c r="F86" s="219">
        <f t="shared" si="6"/>
        <v>9685</v>
      </c>
      <c r="G86" s="219">
        <f t="shared" si="7"/>
        <v>9685</v>
      </c>
      <c r="H86" s="219" t="str">
        <f t="shared" ca="1" si="8"/>
        <v>=IF(E86&gt;30000,E86*0.1,0)</v>
      </c>
      <c r="K86" s="25"/>
    </row>
    <row r="87" spans="1:11">
      <c r="A87" s="23" t="s">
        <v>109</v>
      </c>
      <c r="B87" s="23" t="s">
        <v>92</v>
      </c>
      <c r="C87" s="23">
        <v>61</v>
      </c>
      <c r="D87" s="23">
        <v>1139</v>
      </c>
      <c r="E87" s="23">
        <f t="shared" si="5"/>
        <v>69479</v>
      </c>
      <c r="F87" s="219">
        <f t="shared" si="6"/>
        <v>6947.9000000000005</v>
      </c>
      <c r="G87" s="219">
        <f t="shared" si="7"/>
        <v>6947.9000000000005</v>
      </c>
      <c r="H87" s="219" t="str">
        <f t="shared" ca="1" si="8"/>
        <v>=IF(E87&gt;30000,E87*0.1,0)</v>
      </c>
      <c r="K87" s="25"/>
    </row>
    <row r="88" spans="1:11">
      <c r="A88" s="23" t="s">
        <v>110</v>
      </c>
      <c r="B88" s="23" t="s">
        <v>94</v>
      </c>
      <c r="C88" s="23">
        <v>51</v>
      </c>
      <c r="D88" s="23">
        <v>1022</v>
      </c>
      <c r="E88" s="23">
        <f t="shared" si="5"/>
        <v>52122</v>
      </c>
      <c r="F88" s="219">
        <f t="shared" si="6"/>
        <v>5212.2000000000007</v>
      </c>
      <c r="G88" s="219">
        <f t="shared" si="7"/>
        <v>5212.2000000000007</v>
      </c>
      <c r="H88" s="219" t="str">
        <f t="shared" ca="1" si="8"/>
        <v>=IF(E88&gt;30000,E88*0.1,0)</v>
      </c>
      <c r="K88" s="25"/>
    </row>
    <row r="89" spans="1:11">
      <c r="A89" s="23" t="s">
        <v>104</v>
      </c>
      <c r="B89" s="23" t="s">
        <v>105</v>
      </c>
      <c r="C89" s="23">
        <v>65</v>
      </c>
      <c r="D89" s="23">
        <v>1113</v>
      </c>
      <c r="E89" s="23">
        <f t="shared" si="5"/>
        <v>72345</v>
      </c>
      <c r="F89" s="219">
        <f t="shared" si="6"/>
        <v>7234.5</v>
      </c>
      <c r="G89" s="219">
        <f t="shared" si="7"/>
        <v>7234.5</v>
      </c>
      <c r="H89" s="219" t="str">
        <f t="shared" ca="1" si="8"/>
        <v>=IF(E89&gt;30000,E89*0.1,0)</v>
      </c>
      <c r="K89" s="25"/>
    </row>
    <row r="90" spans="1:11">
      <c r="A90" s="23" t="s">
        <v>99</v>
      </c>
      <c r="B90" s="23" t="s">
        <v>91</v>
      </c>
      <c r="C90" s="23">
        <v>81</v>
      </c>
      <c r="D90" s="23">
        <v>1135</v>
      </c>
      <c r="E90" s="23">
        <f t="shared" si="5"/>
        <v>91935</v>
      </c>
      <c r="F90" s="219">
        <f t="shared" si="6"/>
        <v>9193.5</v>
      </c>
      <c r="G90" s="219">
        <f t="shared" si="7"/>
        <v>9193.5</v>
      </c>
      <c r="H90" s="219" t="str">
        <f t="shared" ca="1" si="8"/>
        <v>=IF(E90&gt;30000,E90*0.1,0)</v>
      </c>
      <c r="K90" s="25"/>
    </row>
    <row r="91" spans="1:11">
      <c r="A91" s="23" t="s">
        <v>99</v>
      </c>
      <c r="B91" s="23" t="s">
        <v>100</v>
      </c>
      <c r="C91" s="23">
        <v>4</v>
      </c>
      <c r="D91" s="23">
        <v>1018</v>
      </c>
      <c r="E91" s="23">
        <f t="shared" si="5"/>
        <v>4072</v>
      </c>
      <c r="F91" s="219">
        <f t="shared" si="6"/>
        <v>0</v>
      </c>
      <c r="G91" s="219">
        <f t="shared" si="7"/>
        <v>0</v>
      </c>
      <c r="H91" s="219" t="str">
        <f t="shared" ca="1" si="8"/>
        <v>=IF(E91&gt;30000,E91*0.1,0)</v>
      </c>
      <c r="K91" s="25"/>
    </row>
    <row r="92" spans="1:11">
      <c r="A92" s="23" t="s">
        <v>99</v>
      </c>
      <c r="B92" s="23" t="s">
        <v>91</v>
      </c>
      <c r="C92" s="23">
        <v>45</v>
      </c>
      <c r="D92" s="23">
        <v>1202</v>
      </c>
      <c r="E92" s="23">
        <f t="shared" si="5"/>
        <v>54090</v>
      </c>
      <c r="F92" s="219">
        <f t="shared" si="6"/>
        <v>5409</v>
      </c>
      <c r="G92" s="219">
        <f t="shared" si="7"/>
        <v>5409</v>
      </c>
      <c r="H92" s="219" t="str">
        <f t="shared" ca="1" si="8"/>
        <v>=IF(E92&gt;30000,E92*0.1,0)</v>
      </c>
      <c r="K92" s="25"/>
    </row>
    <row r="93" spans="1:11">
      <c r="A93" s="23" t="s">
        <v>90</v>
      </c>
      <c r="B93" s="23" t="s">
        <v>94</v>
      </c>
      <c r="C93" s="23">
        <v>14</v>
      </c>
      <c r="D93" s="23">
        <v>1254</v>
      </c>
      <c r="E93" s="23">
        <f t="shared" si="5"/>
        <v>17556</v>
      </c>
      <c r="F93" s="219">
        <f t="shared" si="6"/>
        <v>0</v>
      </c>
      <c r="G93" s="219">
        <f t="shared" si="7"/>
        <v>0</v>
      </c>
      <c r="H93" s="219" t="str">
        <f t="shared" ca="1" si="8"/>
        <v>=IF(E93&gt;30000,E93*0.1,0)</v>
      </c>
      <c r="K93" s="25"/>
    </row>
    <row r="94" spans="1:11">
      <c r="A94" s="23" t="s">
        <v>110</v>
      </c>
      <c r="B94" s="23" t="s">
        <v>94</v>
      </c>
      <c r="C94" s="23">
        <v>93</v>
      </c>
      <c r="D94" s="23">
        <v>1254</v>
      </c>
      <c r="E94" s="23">
        <f t="shared" si="5"/>
        <v>116622</v>
      </c>
      <c r="F94" s="219">
        <f t="shared" si="6"/>
        <v>11662.2</v>
      </c>
      <c r="G94" s="219">
        <f t="shared" si="7"/>
        <v>11662.2</v>
      </c>
      <c r="H94" s="219" t="str">
        <f t="shared" ca="1" si="8"/>
        <v>=IF(E94&gt;30000,E94*0.1,0)</v>
      </c>
      <c r="K94" s="25"/>
    </row>
    <row r="95" spans="1:11">
      <c r="A95" s="23" t="s">
        <v>104</v>
      </c>
      <c r="B95" s="23" t="s">
        <v>97</v>
      </c>
      <c r="C95" s="23">
        <v>14</v>
      </c>
      <c r="D95" s="23">
        <v>1349</v>
      </c>
      <c r="E95" s="23">
        <f t="shared" si="5"/>
        <v>18886</v>
      </c>
      <c r="F95" s="219">
        <f t="shared" si="6"/>
        <v>0</v>
      </c>
      <c r="G95" s="219">
        <f t="shared" si="7"/>
        <v>0</v>
      </c>
      <c r="H95" s="219" t="str">
        <f t="shared" ca="1" si="8"/>
        <v>=IF(E95&gt;30000,E95*0.1,0)</v>
      </c>
      <c r="K95" s="25"/>
    </row>
    <row r="96" spans="1:11">
      <c r="A96" s="23" t="s">
        <v>96</v>
      </c>
      <c r="B96" s="23" t="s">
        <v>91</v>
      </c>
      <c r="C96" s="23">
        <v>8</v>
      </c>
      <c r="D96" s="23">
        <v>1019</v>
      </c>
      <c r="E96" s="23">
        <f t="shared" si="5"/>
        <v>8152</v>
      </c>
      <c r="F96" s="219">
        <f t="shared" si="6"/>
        <v>0</v>
      </c>
      <c r="G96" s="219">
        <f t="shared" si="7"/>
        <v>0</v>
      </c>
      <c r="H96" s="219" t="str">
        <f t="shared" ca="1" si="8"/>
        <v>=IF(E96&gt;30000,E96*0.1,0)</v>
      </c>
      <c r="K96" s="25"/>
    </row>
    <row r="97" spans="1:11">
      <c r="A97" s="23" t="s">
        <v>110</v>
      </c>
      <c r="B97" s="23" t="s">
        <v>100</v>
      </c>
      <c r="C97" s="23">
        <v>73</v>
      </c>
      <c r="D97" s="23">
        <v>1306</v>
      </c>
      <c r="E97" s="23">
        <f t="shared" si="5"/>
        <v>95338</v>
      </c>
      <c r="F97" s="219">
        <f t="shared" si="6"/>
        <v>9533.8000000000011</v>
      </c>
      <c r="G97" s="219">
        <f t="shared" si="7"/>
        <v>9533.8000000000011</v>
      </c>
      <c r="H97" s="219" t="str">
        <f t="shared" ca="1" si="8"/>
        <v>=IF(E97&gt;30000,E97*0.1,0)</v>
      </c>
      <c r="K97" s="25"/>
    </row>
    <row r="98" spans="1:11">
      <c r="A98" s="23" t="s">
        <v>109</v>
      </c>
      <c r="B98" s="23" t="s">
        <v>107</v>
      </c>
      <c r="C98" s="23">
        <v>72</v>
      </c>
      <c r="D98" s="23">
        <v>1299</v>
      </c>
      <c r="E98" s="23">
        <f t="shared" si="5"/>
        <v>93528</v>
      </c>
      <c r="F98" s="219">
        <f t="shared" si="6"/>
        <v>9352.8000000000011</v>
      </c>
      <c r="G98" s="219">
        <f t="shared" si="7"/>
        <v>9352.8000000000011</v>
      </c>
      <c r="H98" s="219" t="str">
        <f t="shared" ca="1" si="8"/>
        <v>=IF(E98&gt;30000,E98*0.1,0)</v>
      </c>
      <c r="K98" s="25"/>
    </row>
    <row r="99" spans="1:11">
      <c r="A99" s="23" t="s">
        <v>110</v>
      </c>
      <c r="B99" s="23" t="s">
        <v>91</v>
      </c>
      <c r="C99" s="23">
        <v>16</v>
      </c>
      <c r="D99" s="23">
        <v>1121</v>
      </c>
      <c r="E99" s="23">
        <f t="shared" si="5"/>
        <v>17936</v>
      </c>
      <c r="F99" s="219">
        <f t="shared" si="6"/>
        <v>0</v>
      </c>
      <c r="G99" s="219">
        <f t="shared" si="7"/>
        <v>0</v>
      </c>
      <c r="H99" s="219" t="str">
        <f t="shared" ca="1" si="8"/>
        <v>=IF(E99&gt;30000,E99*0.1,0)</v>
      </c>
      <c r="K99" s="25"/>
    </row>
    <row r="100" spans="1:11">
      <c r="A100" s="23" t="s">
        <v>109</v>
      </c>
      <c r="B100" s="23" t="s">
        <v>105</v>
      </c>
      <c r="C100" s="23">
        <v>18</v>
      </c>
      <c r="D100" s="23">
        <v>1127</v>
      </c>
      <c r="E100" s="23">
        <f t="shared" si="5"/>
        <v>20286</v>
      </c>
      <c r="F100" s="219">
        <f t="shared" si="6"/>
        <v>2028.6000000000001</v>
      </c>
      <c r="G100" s="219">
        <f t="shared" si="7"/>
        <v>0</v>
      </c>
      <c r="H100" s="219" t="str">
        <f t="shared" ca="1" si="8"/>
        <v>=IF(E100&gt;30000,E100*0.1,0)</v>
      </c>
      <c r="K100" s="25"/>
    </row>
    <row r="101" spans="1:11">
      <c r="A101" s="23" t="s">
        <v>90</v>
      </c>
      <c r="B101" s="23" t="s">
        <v>91</v>
      </c>
      <c r="C101" s="23">
        <v>63</v>
      </c>
      <c r="D101" s="23">
        <v>1070</v>
      </c>
      <c r="E101" s="23">
        <f t="shared" si="5"/>
        <v>67410</v>
      </c>
      <c r="F101" s="219">
        <f t="shared" si="6"/>
        <v>6741</v>
      </c>
      <c r="G101" s="219">
        <f t="shared" si="7"/>
        <v>6741</v>
      </c>
      <c r="H101" s="219" t="str">
        <f t="shared" ca="1" si="8"/>
        <v>=IF(E101&gt;30000,E101*0.1,0)</v>
      </c>
      <c r="K101" s="25"/>
    </row>
    <row r="102" spans="1:11">
      <c r="A102" s="23" t="s">
        <v>109</v>
      </c>
      <c r="B102" s="23" t="s">
        <v>91</v>
      </c>
      <c r="C102" s="23">
        <v>38</v>
      </c>
      <c r="D102" s="23">
        <v>1486</v>
      </c>
      <c r="E102" s="23">
        <f t="shared" si="5"/>
        <v>56468</v>
      </c>
      <c r="F102" s="219">
        <f t="shared" si="6"/>
        <v>5646.8</v>
      </c>
      <c r="G102" s="219">
        <f t="shared" si="7"/>
        <v>5646.8</v>
      </c>
      <c r="H102" s="219" t="str">
        <f t="shared" ca="1" si="8"/>
        <v>=IF(E102&gt;30000,E102*0.1,0)</v>
      </c>
      <c r="K102" s="25"/>
    </row>
    <row r="103" spans="1:11">
      <c r="A103" s="23" t="s">
        <v>110</v>
      </c>
      <c r="B103" s="23" t="s">
        <v>107</v>
      </c>
      <c r="C103" s="23">
        <v>30</v>
      </c>
      <c r="D103" s="23">
        <v>1245</v>
      </c>
      <c r="E103" s="23">
        <f t="shared" si="5"/>
        <v>37350</v>
      </c>
      <c r="F103" s="219">
        <f t="shared" si="6"/>
        <v>3735</v>
      </c>
      <c r="G103" s="219">
        <f t="shared" si="7"/>
        <v>3735</v>
      </c>
      <c r="H103" s="219" t="str">
        <f t="shared" ca="1" si="8"/>
        <v>=IF(E103&gt;30000,E103*0.1,0)</v>
      </c>
      <c r="K103" s="25"/>
    </row>
    <row r="104" spans="1:11">
      <c r="A104" s="23" t="s">
        <v>110</v>
      </c>
      <c r="B104" s="23" t="s">
        <v>91</v>
      </c>
      <c r="C104" s="23">
        <v>9</v>
      </c>
      <c r="D104" s="23">
        <v>1250</v>
      </c>
      <c r="E104" s="23">
        <f t="shared" si="5"/>
        <v>11250</v>
      </c>
      <c r="F104" s="219">
        <f t="shared" si="6"/>
        <v>0</v>
      </c>
      <c r="G104" s="219">
        <f t="shared" si="7"/>
        <v>0</v>
      </c>
      <c r="H104" s="219" t="str">
        <f t="shared" ca="1" si="8"/>
        <v>=IF(E104&gt;30000,E104*0.1,0)</v>
      </c>
      <c r="K104" s="25"/>
    </row>
    <row r="105" spans="1:11">
      <c r="A105" s="23" t="s">
        <v>99</v>
      </c>
      <c r="B105" s="23" t="s">
        <v>91</v>
      </c>
      <c r="C105" s="23">
        <v>60</v>
      </c>
      <c r="D105" s="23">
        <v>1102</v>
      </c>
      <c r="E105" s="23">
        <f t="shared" si="5"/>
        <v>66120</v>
      </c>
      <c r="F105" s="219">
        <f t="shared" si="6"/>
        <v>6612</v>
      </c>
      <c r="G105" s="219">
        <f t="shared" si="7"/>
        <v>6612</v>
      </c>
      <c r="H105" s="219" t="str">
        <f t="shared" ca="1" si="8"/>
        <v>=IF(E105&gt;30000,E105*0.1,0)</v>
      </c>
      <c r="K105" s="25"/>
    </row>
    <row r="106" spans="1:11">
      <c r="A106" s="23" t="s">
        <v>104</v>
      </c>
      <c r="B106" s="23" t="s">
        <v>97</v>
      </c>
      <c r="C106" s="23">
        <v>46</v>
      </c>
      <c r="D106" s="23">
        <v>1021</v>
      </c>
      <c r="E106" s="23">
        <f t="shared" si="5"/>
        <v>46966</v>
      </c>
      <c r="F106" s="219">
        <f t="shared" si="6"/>
        <v>4696.6000000000004</v>
      </c>
      <c r="G106" s="219">
        <f t="shared" si="7"/>
        <v>4696.6000000000004</v>
      </c>
      <c r="H106" s="219" t="str">
        <f t="shared" ca="1" si="8"/>
        <v>=IF(E106&gt;30000,E106*0.1,0)</v>
      </c>
      <c r="K106" s="25"/>
    </row>
    <row r="107" spans="1:11">
      <c r="A107" s="23" t="s">
        <v>90</v>
      </c>
      <c r="B107" s="23" t="s">
        <v>92</v>
      </c>
      <c r="C107" s="23">
        <v>26</v>
      </c>
      <c r="D107" s="23">
        <v>1053</v>
      </c>
      <c r="E107" s="23">
        <f t="shared" si="5"/>
        <v>27378</v>
      </c>
      <c r="F107" s="219">
        <f t="shared" si="6"/>
        <v>2737.8</v>
      </c>
      <c r="G107" s="219">
        <f t="shared" si="7"/>
        <v>0</v>
      </c>
      <c r="H107" s="219" t="str">
        <f t="shared" ca="1" si="8"/>
        <v>=IF(E107&gt;30000,E107*0.1,0)</v>
      </c>
      <c r="K107" s="25"/>
    </row>
    <row r="108" spans="1:11">
      <c r="A108" s="23" t="s">
        <v>104</v>
      </c>
      <c r="B108" s="23" t="s">
        <v>105</v>
      </c>
      <c r="C108" s="23">
        <v>1</v>
      </c>
      <c r="D108" s="23">
        <v>1089</v>
      </c>
      <c r="E108" s="23">
        <f t="shared" si="5"/>
        <v>1089</v>
      </c>
      <c r="F108" s="219">
        <f t="shared" si="6"/>
        <v>0</v>
      </c>
      <c r="G108" s="219">
        <f t="shared" si="7"/>
        <v>0</v>
      </c>
      <c r="H108" s="219" t="str">
        <f t="shared" ca="1" si="8"/>
        <v>=IF(E108&gt;30000,E108*0.1,0)</v>
      </c>
      <c r="K108" s="25"/>
    </row>
    <row r="109" spans="1:11">
      <c r="A109" s="23" t="s">
        <v>109</v>
      </c>
      <c r="B109" s="23" t="s">
        <v>100</v>
      </c>
      <c r="C109" s="23">
        <v>22</v>
      </c>
      <c r="D109" s="23">
        <v>1057</v>
      </c>
      <c r="E109" s="23">
        <f t="shared" si="5"/>
        <v>23254</v>
      </c>
      <c r="F109" s="219">
        <f t="shared" si="6"/>
        <v>2325.4</v>
      </c>
      <c r="G109" s="219">
        <f t="shared" si="7"/>
        <v>0</v>
      </c>
      <c r="H109" s="219" t="str">
        <f t="shared" ca="1" si="8"/>
        <v>=IF(E109&gt;30000,E109*0.1,0)</v>
      </c>
      <c r="K109" s="25"/>
    </row>
    <row r="110" spans="1:11">
      <c r="A110" s="23" t="s">
        <v>110</v>
      </c>
      <c r="B110" s="23" t="s">
        <v>107</v>
      </c>
      <c r="C110" s="23">
        <v>35</v>
      </c>
      <c r="D110" s="23">
        <v>1341</v>
      </c>
      <c r="E110" s="23">
        <f t="shared" si="5"/>
        <v>46935</v>
      </c>
      <c r="F110" s="219">
        <f t="shared" si="6"/>
        <v>4693.5</v>
      </c>
      <c r="G110" s="219">
        <f t="shared" si="7"/>
        <v>4693.5</v>
      </c>
      <c r="H110" s="219" t="str">
        <f t="shared" ca="1" si="8"/>
        <v>=IF(E110&gt;30000,E110*0.1,0)</v>
      </c>
      <c r="K110" s="25"/>
    </row>
    <row r="111" spans="1:11">
      <c r="A111" s="23" t="s">
        <v>96</v>
      </c>
      <c r="B111" s="23" t="s">
        <v>92</v>
      </c>
      <c r="C111" s="23">
        <v>34</v>
      </c>
      <c r="D111" s="23">
        <v>1229</v>
      </c>
      <c r="E111" s="23">
        <f t="shared" si="5"/>
        <v>41786</v>
      </c>
      <c r="F111" s="219">
        <f t="shared" si="6"/>
        <v>4178.6000000000004</v>
      </c>
      <c r="G111" s="219">
        <f t="shared" si="7"/>
        <v>4178.6000000000004</v>
      </c>
      <c r="H111" s="219" t="str">
        <f t="shared" ca="1" si="8"/>
        <v>=IF(E111&gt;30000,E111*0.1,0)</v>
      </c>
      <c r="K111" s="25"/>
    </row>
    <row r="112" spans="1:11">
      <c r="A112" s="23" t="s">
        <v>96</v>
      </c>
      <c r="B112" s="23" t="s">
        <v>91</v>
      </c>
      <c r="C112" s="23">
        <v>97</v>
      </c>
      <c r="D112" s="23">
        <v>1201</v>
      </c>
      <c r="E112" s="23">
        <f t="shared" si="5"/>
        <v>116497</v>
      </c>
      <c r="F112" s="219">
        <f t="shared" si="6"/>
        <v>11649.7</v>
      </c>
      <c r="G112" s="219">
        <f t="shared" si="7"/>
        <v>11649.7</v>
      </c>
      <c r="H112" s="219" t="str">
        <f t="shared" ca="1" si="8"/>
        <v>=IF(E112&gt;30000,E112*0.1,0)</v>
      </c>
      <c r="K112" s="25"/>
    </row>
    <row r="113" spans="1:11">
      <c r="A113" s="23" t="s">
        <v>90</v>
      </c>
      <c r="B113" s="23" t="s">
        <v>107</v>
      </c>
      <c r="C113" s="23">
        <v>86</v>
      </c>
      <c r="D113" s="23">
        <v>1010</v>
      </c>
      <c r="E113" s="23">
        <f t="shared" si="5"/>
        <v>86860</v>
      </c>
      <c r="F113" s="219">
        <f t="shared" si="6"/>
        <v>8686</v>
      </c>
      <c r="G113" s="219">
        <f t="shared" si="7"/>
        <v>8686</v>
      </c>
      <c r="H113" s="219" t="str">
        <f t="shared" ca="1" si="8"/>
        <v>=IF(E113&gt;30000,E113*0.1,0)</v>
      </c>
      <c r="K113" s="25"/>
    </row>
    <row r="114" spans="1:11">
      <c r="A114" s="23" t="s">
        <v>96</v>
      </c>
      <c r="B114" s="23" t="s">
        <v>100</v>
      </c>
      <c r="C114" s="23">
        <v>76</v>
      </c>
      <c r="D114" s="23">
        <v>1336</v>
      </c>
      <c r="E114" s="23">
        <f t="shared" si="5"/>
        <v>101536</v>
      </c>
      <c r="F114" s="219">
        <f t="shared" si="6"/>
        <v>10153.6</v>
      </c>
      <c r="G114" s="219">
        <f t="shared" si="7"/>
        <v>10153.6</v>
      </c>
      <c r="H114" s="219" t="str">
        <f t="shared" ca="1" si="8"/>
        <v>=IF(E114&gt;30000,E114*0.1,0)</v>
      </c>
      <c r="K114" s="25"/>
    </row>
    <row r="115" spans="1:11">
      <c r="A115" s="23" t="s">
        <v>104</v>
      </c>
      <c r="B115" s="23" t="s">
        <v>107</v>
      </c>
      <c r="C115" s="23">
        <v>60</v>
      </c>
      <c r="D115" s="23">
        <v>1488</v>
      </c>
      <c r="E115" s="23">
        <f t="shared" si="5"/>
        <v>89280</v>
      </c>
      <c r="F115" s="219">
        <f t="shared" si="6"/>
        <v>8928</v>
      </c>
      <c r="G115" s="219">
        <f t="shared" si="7"/>
        <v>8928</v>
      </c>
      <c r="H115" s="219" t="str">
        <f t="shared" ca="1" si="8"/>
        <v>=IF(E115&gt;30000,E115*0.1,0)</v>
      </c>
      <c r="K115" s="25"/>
    </row>
    <row r="116" spans="1:11">
      <c r="A116" s="23" t="s">
        <v>99</v>
      </c>
      <c r="B116" s="23" t="s">
        <v>92</v>
      </c>
      <c r="C116" s="23">
        <v>74</v>
      </c>
      <c r="D116" s="23">
        <v>1273</v>
      </c>
      <c r="E116" s="23">
        <f t="shared" si="5"/>
        <v>94202</v>
      </c>
      <c r="F116" s="219">
        <f t="shared" si="6"/>
        <v>9420.2000000000007</v>
      </c>
      <c r="G116" s="219">
        <f t="shared" si="7"/>
        <v>9420.2000000000007</v>
      </c>
      <c r="H116" s="219" t="str">
        <f t="shared" ca="1" si="8"/>
        <v>=IF(E116&gt;30000,E116*0.1,0)</v>
      </c>
      <c r="K116" s="25"/>
    </row>
    <row r="117" spans="1:11">
      <c r="A117" s="23" t="s">
        <v>99</v>
      </c>
      <c r="B117" s="23" t="s">
        <v>91</v>
      </c>
      <c r="C117" s="23">
        <v>34</v>
      </c>
      <c r="D117" s="23">
        <v>1485</v>
      </c>
      <c r="E117" s="23">
        <f t="shared" si="5"/>
        <v>50490</v>
      </c>
      <c r="F117" s="219">
        <f t="shared" si="6"/>
        <v>5049</v>
      </c>
      <c r="G117" s="219">
        <f t="shared" si="7"/>
        <v>5049</v>
      </c>
      <c r="H117" s="219" t="str">
        <f t="shared" ca="1" si="8"/>
        <v>=IF(E117&gt;30000,E117*0.1,0)</v>
      </c>
      <c r="K117" s="25"/>
    </row>
    <row r="118" spans="1:11">
      <c r="A118" s="23" t="s">
        <v>96</v>
      </c>
      <c r="B118" s="23" t="s">
        <v>105</v>
      </c>
      <c r="C118" s="23">
        <v>99</v>
      </c>
      <c r="D118" s="23">
        <v>1397</v>
      </c>
      <c r="E118" s="23">
        <f t="shared" si="5"/>
        <v>138303</v>
      </c>
      <c r="F118" s="219">
        <f t="shared" si="6"/>
        <v>13830.300000000001</v>
      </c>
      <c r="G118" s="219">
        <f t="shared" si="7"/>
        <v>13830.300000000001</v>
      </c>
      <c r="H118" s="219" t="str">
        <f t="shared" ca="1" si="8"/>
        <v>=IF(E118&gt;30000,E118*0.1,0)</v>
      </c>
      <c r="K118" s="25"/>
    </row>
    <row r="119" spans="1:11">
      <c r="A119" s="23" t="s">
        <v>90</v>
      </c>
      <c r="B119" s="23" t="s">
        <v>105</v>
      </c>
      <c r="C119" s="23">
        <v>48</v>
      </c>
      <c r="D119" s="23">
        <v>1181</v>
      </c>
      <c r="E119" s="23">
        <f t="shared" si="5"/>
        <v>56688</v>
      </c>
      <c r="F119" s="219">
        <f t="shared" si="6"/>
        <v>5668.8</v>
      </c>
      <c r="G119" s="219">
        <f t="shared" si="7"/>
        <v>5668.8</v>
      </c>
      <c r="H119" s="219" t="str">
        <f t="shared" ca="1" si="8"/>
        <v>=IF(E119&gt;30000,E119*0.1,0)</v>
      </c>
      <c r="K119" s="25"/>
    </row>
    <row r="120" spans="1:11">
      <c r="A120" s="23" t="s">
        <v>110</v>
      </c>
      <c r="B120" s="23" t="s">
        <v>107</v>
      </c>
      <c r="C120" s="23">
        <v>8</v>
      </c>
      <c r="D120" s="23">
        <v>1170</v>
      </c>
      <c r="E120" s="23">
        <f t="shared" si="5"/>
        <v>9360</v>
      </c>
      <c r="F120" s="219">
        <f t="shared" si="6"/>
        <v>0</v>
      </c>
      <c r="G120" s="219">
        <f t="shared" si="7"/>
        <v>0</v>
      </c>
      <c r="H120" s="219" t="str">
        <f t="shared" ca="1" si="8"/>
        <v>=IF(E120&gt;30000,E120*0.1,0)</v>
      </c>
      <c r="K120" s="25"/>
    </row>
    <row r="121" spans="1:11">
      <c r="A121" s="23" t="s">
        <v>104</v>
      </c>
      <c r="B121" s="23" t="s">
        <v>100</v>
      </c>
      <c r="C121" s="23">
        <v>83</v>
      </c>
      <c r="D121" s="23">
        <v>1291</v>
      </c>
      <c r="E121" s="23">
        <f t="shared" si="5"/>
        <v>107153</v>
      </c>
      <c r="F121" s="219">
        <f t="shared" si="6"/>
        <v>10715.300000000001</v>
      </c>
      <c r="G121" s="219">
        <f t="shared" si="7"/>
        <v>10715.300000000001</v>
      </c>
      <c r="H121" s="219" t="str">
        <f t="shared" ca="1" si="8"/>
        <v>=IF(E121&gt;30000,E121*0.1,0)</v>
      </c>
      <c r="K121" s="25"/>
    </row>
    <row r="122" spans="1:11">
      <c r="A122" s="23" t="s">
        <v>96</v>
      </c>
      <c r="B122" s="23" t="s">
        <v>92</v>
      </c>
      <c r="C122" s="23">
        <v>56</v>
      </c>
      <c r="D122" s="23">
        <v>1059</v>
      </c>
      <c r="E122" s="23">
        <f t="shared" si="5"/>
        <v>59304</v>
      </c>
      <c r="F122" s="219">
        <f t="shared" si="6"/>
        <v>5930.4000000000005</v>
      </c>
      <c r="G122" s="219">
        <f t="shared" si="7"/>
        <v>5930.4000000000005</v>
      </c>
      <c r="H122" s="219" t="str">
        <f t="shared" ca="1" si="8"/>
        <v>=IF(E122&gt;30000,E122*0.1,0)</v>
      </c>
      <c r="K122" s="25"/>
    </row>
    <row r="123" spans="1:11">
      <c r="A123" s="23" t="s">
        <v>110</v>
      </c>
      <c r="B123" s="23" t="s">
        <v>91</v>
      </c>
      <c r="C123" s="23">
        <v>56</v>
      </c>
      <c r="D123" s="23">
        <v>1007</v>
      </c>
      <c r="E123" s="23">
        <f t="shared" si="5"/>
        <v>56392</v>
      </c>
      <c r="F123" s="219">
        <f t="shared" si="6"/>
        <v>5639.2000000000007</v>
      </c>
      <c r="G123" s="219">
        <f t="shared" si="7"/>
        <v>5639.2000000000007</v>
      </c>
      <c r="H123" s="219" t="str">
        <f t="shared" ca="1" si="8"/>
        <v>=IF(E123&gt;30000,E123*0.1,0)</v>
      </c>
      <c r="K123" s="25"/>
    </row>
    <row r="124" spans="1:11">
      <c r="A124" s="23" t="s">
        <v>109</v>
      </c>
      <c r="B124" s="23" t="s">
        <v>107</v>
      </c>
      <c r="C124" s="23">
        <v>48</v>
      </c>
      <c r="D124" s="23">
        <v>1474</v>
      </c>
      <c r="E124" s="23">
        <f t="shared" si="5"/>
        <v>70752</v>
      </c>
      <c r="F124" s="219">
        <f t="shared" si="6"/>
        <v>7075.2000000000007</v>
      </c>
      <c r="G124" s="219">
        <f t="shared" si="7"/>
        <v>7075.2000000000007</v>
      </c>
      <c r="H124" s="219" t="str">
        <f t="shared" ca="1" si="8"/>
        <v>=IF(E124&gt;30000,E124*0.1,0)</v>
      </c>
      <c r="K124" s="25"/>
    </row>
    <row r="125" spans="1:11">
      <c r="A125" s="23" t="s">
        <v>96</v>
      </c>
      <c r="B125" s="23" t="s">
        <v>97</v>
      </c>
      <c r="C125" s="23">
        <v>89</v>
      </c>
      <c r="D125" s="23">
        <v>1050</v>
      </c>
      <c r="E125" s="23">
        <f t="shared" si="5"/>
        <v>93450</v>
      </c>
      <c r="F125" s="219">
        <f t="shared" si="6"/>
        <v>9345</v>
      </c>
      <c r="G125" s="219">
        <f t="shared" si="7"/>
        <v>9345</v>
      </c>
      <c r="H125" s="219" t="str">
        <f t="shared" ca="1" si="8"/>
        <v>=IF(E125&gt;30000,E125*0.1,0)</v>
      </c>
      <c r="K125" s="25"/>
    </row>
    <row r="126" spans="1:11">
      <c r="A126" s="23" t="s">
        <v>90</v>
      </c>
      <c r="B126" s="23" t="s">
        <v>105</v>
      </c>
      <c r="C126" s="23">
        <v>99</v>
      </c>
      <c r="D126" s="23">
        <v>1433</v>
      </c>
      <c r="E126" s="23">
        <f t="shared" si="5"/>
        <v>141867</v>
      </c>
      <c r="F126" s="219">
        <f t="shared" si="6"/>
        <v>14186.7</v>
      </c>
      <c r="G126" s="219">
        <f t="shared" si="7"/>
        <v>14186.7</v>
      </c>
      <c r="H126" s="219" t="str">
        <f t="shared" ca="1" si="8"/>
        <v>=IF(E126&gt;30000,E126*0.1,0)</v>
      </c>
      <c r="K126" s="25"/>
    </row>
    <row r="127" spans="1:11">
      <c r="A127" s="23" t="s">
        <v>90</v>
      </c>
      <c r="B127" s="23" t="s">
        <v>105</v>
      </c>
      <c r="C127" s="23">
        <v>39</v>
      </c>
      <c r="D127" s="23">
        <v>1060</v>
      </c>
      <c r="E127" s="23">
        <f t="shared" si="5"/>
        <v>41340</v>
      </c>
      <c r="F127" s="219">
        <f t="shared" si="6"/>
        <v>4134</v>
      </c>
      <c r="G127" s="219">
        <f t="shared" si="7"/>
        <v>4134</v>
      </c>
      <c r="H127" s="219" t="str">
        <f t="shared" ca="1" si="8"/>
        <v>=IF(E127&gt;30000,E127*0.1,0)</v>
      </c>
      <c r="K127" s="25"/>
    </row>
    <row r="128" spans="1:11">
      <c r="A128" s="23" t="s">
        <v>110</v>
      </c>
      <c r="B128" s="23" t="s">
        <v>100</v>
      </c>
      <c r="C128" s="23">
        <v>29</v>
      </c>
      <c r="D128" s="23">
        <v>1294</v>
      </c>
      <c r="E128" s="23">
        <f t="shared" si="5"/>
        <v>37526</v>
      </c>
      <c r="F128" s="219">
        <f t="shared" si="6"/>
        <v>3752.6000000000004</v>
      </c>
      <c r="G128" s="219">
        <f t="shared" si="7"/>
        <v>3752.6000000000004</v>
      </c>
      <c r="H128" s="219" t="str">
        <f t="shared" ca="1" si="8"/>
        <v>=IF(E128&gt;30000,E128*0.1,0)</v>
      </c>
      <c r="K128" s="25"/>
    </row>
    <row r="129" spans="1:11">
      <c r="A129" s="23" t="s">
        <v>96</v>
      </c>
      <c r="B129" s="23" t="s">
        <v>107</v>
      </c>
      <c r="C129" s="23">
        <v>30</v>
      </c>
      <c r="D129" s="23">
        <v>1499</v>
      </c>
      <c r="E129" s="23">
        <f t="shared" si="5"/>
        <v>44970</v>
      </c>
      <c r="F129" s="219">
        <f t="shared" si="6"/>
        <v>4497</v>
      </c>
      <c r="G129" s="219">
        <f t="shared" si="7"/>
        <v>4497</v>
      </c>
      <c r="H129" s="219" t="str">
        <f t="shared" ca="1" si="8"/>
        <v>=IF(E129&gt;30000,E129*0.1,0)</v>
      </c>
      <c r="K129" s="25"/>
    </row>
    <row r="130" spans="1:11">
      <c r="A130" s="23" t="s">
        <v>96</v>
      </c>
      <c r="B130" s="23" t="s">
        <v>97</v>
      </c>
      <c r="C130" s="23">
        <v>70</v>
      </c>
      <c r="D130" s="23">
        <v>1132</v>
      </c>
      <c r="E130" s="23">
        <f t="shared" si="5"/>
        <v>79240</v>
      </c>
      <c r="F130" s="219">
        <f t="shared" si="6"/>
        <v>7924</v>
      </c>
      <c r="G130" s="219">
        <f t="shared" si="7"/>
        <v>7924</v>
      </c>
      <c r="H130" s="219" t="str">
        <f t="shared" ca="1" si="8"/>
        <v>=IF(E130&gt;30000,E130*0.1,0)</v>
      </c>
      <c r="K130" s="25"/>
    </row>
    <row r="131" spans="1:11">
      <c r="A131" s="23" t="s">
        <v>90</v>
      </c>
      <c r="B131" s="23" t="s">
        <v>94</v>
      </c>
      <c r="C131" s="23">
        <v>1</v>
      </c>
      <c r="D131" s="23">
        <v>1173</v>
      </c>
      <c r="E131" s="23">
        <f t="shared" ref="E131:E194" si="9">C131*D131</f>
        <v>1173</v>
      </c>
      <c r="F131" s="219">
        <f t="shared" ref="F131:F194" si="10">IF(E131&gt;=20000,E131*10%,0)</f>
        <v>0</v>
      </c>
      <c r="G131" s="219">
        <f t="shared" ref="G131:G194" si="11">IF(E131&gt;30000,E131*0.1,0)</f>
        <v>0</v>
      </c>
      <c r="H131" s="219" t="str">
        <f t="shared" ref="H131:H194" ca="1" si="12">_xlfn.FORMULATEXT(G131)</f>
        <v>=IF(E131&gt;30000,E131*0.1,0)</v>
      </c>
      <c r="K131" s="25"/>
    </row>
    <row r="132" spans="1:11">
      <c r="A132" s="23" t="s">
        <v>110</v>
      </c>
      <c r="B132" s="23" t="s">
        <v>97</v>
      </c>
      <c r="C132" s="23">
        <v>25</v>
      </c>
      <c r="D132" s="23">
        <v>1444</v>
      </c>
      <c r="E132" s="23">
        <f t="shared" si="9"/>
        <v>36100</v>
      </c>
      <c r="F132" s="219">
        <f t="shared" si="10"/>
        <v>3610</v>
      </c>
      <c r="G132" s="219">
        <f t="shared" si="11"/>
        <v>3610</v>
      </c>
      <c r="H132" s="219" t="str">
        <f t="shared" ca="1" si="12"/>
        <v>=IF(E132&gt;30000,E132*0.1,0)</v>
      </c>
      <c r="K132" s="25"/>
    </row>
    <row r="133" spans="1:11">
      <c r="A133" s="23" t="s">
        <v>90</v>
      </c>
      <c r="B133" s="23" t="s">
        <v>105</v>
      </c>
      <c r="C133" s="23">
        <v>38</v>
      </c>
      <c r="D133" s="23">
        <v>1073</v>
      </c>
      <c r="E133" s="23">
        <f t="shared" si="9"/>
        <v>40774</v>
      </c>
      <c r="F133" s="219">
        <f t="shared" si="10"/>
        <v>4077.4</v>
      </c>
      <c r="G133" s="219">
        <f t="shared" si="11"/>
        <v>4077.4</v>
      </c>
      <c r="H133" s="219" t="str">
        <f t="shared" ca="1" si="12"/>
        <v>=IF(E133&gt;30000,E133*0.1,0)</v>
      </c>
      <c r="K133" s="25"/>
    </row>
    <row r="134" spans="1:11">
      <c r="A134" s="23" t="s">
        <v>104</v>
      </c>
      <c r="B134" s="23" t="s">
        <v>107</v>
      </c>
      <c r="C134" s="23">
        <v>47</v>
      </c>
      <c r="D134" s="23">
        <v>1407</v>
      </c>
      <c r="E134" s="23">
        <f t="shared" si="9"/>
        <v>66129</v>
      </c>
      <c r="F134" s="219">
        <f t="shared" si="10"/>
        <v>6612.9000000000005</v>
      </c>
      <c r="G134" s="219">
        <f t="shared" si="11"/>
        <v>6612.9000000000005</v>
      </c>
      <c r="H134" s="219" t="str">
        <f t="shared" ca="1" si="12"/>
        <v>=IF(E134&gt;30000,E134*0.1,0)</v>
      </c>
      <c r="K134" s="25"/>
    </row>
    <row r="135" spans="1:11">
      <c r="A135" s="23" t="s">
        <v>99</v>
      </c>
      <c r="B135" s="23" t="s">
        <v>97</v>
      </c>
      <c r="C135" s="23">
        <v>80</v>
      </c>
      <c r="D135" s="23">
        <v>1324</v>
      </c>
      <c r="E135" s="23">
        <f t="shared" si="9"/>
        <v>105920</v>
      </c>
      <c r="F135" s="219">
        <f t="shared" si="10"/>
        <v>10592</v>
      </c>
      <c r="G135" s="219">
        <f t="shared" si="11"/>
        <v>10592</v>
      </c>
      <c r="H135" s="219" t="str">
        <f t="shared" ca="1" si="12"/>
        <v>=IF(E135&gt;30000,E135*0.1,0)</v>
      </c>
      <c r="K135" s="25"/>
    </row>
    <row r="136" spans="1:11">
      <c r="A136" s="23" t="s">
        <v>99</v>
      </c>
      <c r="B136" s="23" t="s">
        <v>97</v>
      </c>
      <c r="C136" s="23">
        <v>95</v>
      </c>
      <c r="D136" s="23">
        <v>1152</v>
      </c>
      <c r="E136" s="23">
        <f t="shared" si="9"/>
        <v>109440</v>
      </c>
      <c r="F136" s="219">
        <f t="shared" si="10"/>
        <v>10944</v>
      </c>
      <c r="G136" s="219">
        <f t="shared" si="11"/>
        <v>10944</v>
      </c>
      <c r="H136" s="219" t="str">
        <f t="shared" ca="1" si="12"/>
        <v>=IF(E136&gt;30000,E136*0.1,0)</v>
      </c>
      <c r="K136" s="25"/>
    </row>
    <row r="137" spans="1:11">
      <c r="A137" s="23" t="s">
        <v>109</v>
      </c>
      <c r="B137" s="23" t="s">
        <v>91</v>
      </c>
      <c r="C137" s="23">
        <v>75</v>
      </c>
      <c r="D137" s="23">
        <v>1383</v>
      </c>
      <c r="E137" s="23">
        <f t="shared" si="9"/>
        <v>103725</v>
      </c>
      <c r="F137" s="219">
        <f t="shared" si="10"/>
        <v>10372.5</v>
      </c>
      <c r="G137" s="219">
        <f t="shared" si="11"/>
        <v>10372.5</v>
      </c>
      <c r="H137" s="219" t="str">
        <f t="shared" ca="1" si="12"/>
        <v>=IF(E137&gt;30000,E137*0.1,0)</v>
      </c>
      <c r="K137" s="25"/>
    </row>
    <row r="138" spans="1:11">
      <c r="A138" s="23" t="s">
        <v>99</v>
      </c>
      <c r="B138" s="23" t="s">
        <v>94</v>
      </c>
      <c r="C138" s="23">
        <v>70</v>
      </c>
      <c r="D138" s="23">
        <v>1128</v>
      </c>
      <c r="E138" s="23">
        <f t="shared" si="9"/>
        <v>78960</v>
      </c>
      <c r="F138" s="219">
        <f t="shared" si="10"/>
        <v>7896</v>
      </c>
      <c r="G138" s="219">
        <f t="shared" si="11"/>
        <v>7896</v>
      </c>
      <c r="H138" s="219" t="str">
        <f t="shared" ca="1" si="12"/>
        <v>=IF(E138&gt;30000,E138*0.1,0)</v>
      </c>
      <c r="K138" s="25"/>
    </row>
    <row r="139" spans="1:11">
      <c r="A139" s="23" t="s">
        <v>104</v>
      </c>
      <c r="B139" s="23" t="s">
        <v>97</v>
      </c>
      <c r="C139" s="23">
        <v>59</v>
      </c>
      <c r="D139" s="23">
        <v>1154</v>
      </c>
      <c r="E139" s="23">
        <f t="shared" si="9"/>
        <v>68086</v>
      </c>
      <c r="F139" s="219">
        <f t="shared" si="10"/>
        <v>6808.6</v>
      </c>
      <c r="G139" s="219">
        <f t="shared" si="11"/>
        <v>6808.6</v>
      </c>
      <c r="H139" s="219" t="str">
        <f t="shared" ca="1" si="12"/>
        <v>=IF(E139&gt;30000,E139*0.1,0)</v>
      </c>
      <c r="K139" s="25"/>
    </row>
    <row r="140" spans="1:11">
      <c r="A140" s="23" t="s">
        <v>109</v>
      </c>
      <c r="B140" s="23" t="s">
        <v>100</v>
      </c>
      <c r="C140" s="23">
        <v>57</v>
      </c>
      <c r="D140" s="23">
        <v>1135</v>
      </c>
      <c r="E140" s="23">
        <f t="shared" si="9"/>
        <v>64695</v>
      </c>
      <c r="F140" s="219">
        <f t="shared" si="10"/>
        <v>6469.5</v>
      </c>
      <c r="G140" s="219">
        <f t="shared" si="11"/>
        <v>6469.5</v>
      </c>
      <c r="H140" s="219" t="str">
        <f t="shared" ca="1" si="12"/>
        <v>=IF(E140&gt;30000,E140*0.1,0)</v>
      </c>
      <c r="K140" s="25"/>
    </row>
    <row r="141" spans="1:11">
      <c r="A141" s="23" t="s">
        <v>110</v>
      </c>
      <c r="B141" s="23" t="s">
        <v>105</v>
      </c>
      <c r="C141" s="23">
        <v>6</v>
      </c>
      <c r="D141" s="23">
        <v>1370</v>
      </c>
      <c r="E141" s="23">
        <f t="shared" si="9"/>
        <v>8220</v>
      </c>
      <c r="F141" s="219">
        <f t="shared" si="10"/>
        <v>0</v>
      </c>
      <c r="G141" s="219">
        <f t="shared" si="11"/>
        <v>0</v>
      </c>
      <c r="H141" s="219" t="str">
        <f t="shared" ca="1" si="12"/>
        <v>=IF(E141&gt;30000,E141*0.1,0)</v>
      </c>
      <c r="K141" s="25"/>
    </row>
    <row r="142" spans="1:11">
      <c r="A142" s="23" t="s">
        <v>110</v>
      </c>
      <c r="B142" s="23" t="s">
        <v>107</v>
      </c>
      <c r="C142" s="23">
        <v>65</v>
      </c>
      <c r="D142" s="23">
        <v>1045</v>
      </c>
      <c r="E142" s="23">
        <f t="shared" si="9"/>
        <v>67925</v>
      </c>
      <c r="F142" s="219">
        <f t="shared" si="10"/>
        <v>6792.5</v>
      </c>
      <c r="G142" s="219">
        <f t="shared" si="11"/>
        <v>6792.5</v>
      </c>
      <c r="H142" s="219" t="str">
        <f t="shared" ca="1" si="12"/>
        <v>=IF(E142&gt;30000,E142*0.1,0)</v>
      </c>
      <c r="K142" s="25"/>
    </row>
    <row r="143" spans="1:11">
      <c r="A143" s="23" t="s">
        <v>109</v>
      </c>
      <c r="B143" s="23" t="s">
        <v>105</v>
      </c>
      <c r="C143" s="23">
        <v>81</v>
      </c>
      <c r="D143" s="23">
        <v>1350</v>
      </c>
      <c r="E143" s="23">
        <f t="shared" si="9"/>
        <v>109350</v>
      </c>
      <c r="F143" s="219">
        <f t="shared" si="10"/>
        <v>10935</v>
      </c>
      <c r="G143" s="219">
        <f t="shared" si="11"/>
        <v>10935</v>
      </c>
      <c r="H143" s="219" t="str">
        <f t="shared" ca="1" si="12"/>
        <v>=IF(E143&gt;30000,E143*0.1,0)</v>
      </c>
      <c r="K143" s="25"/>
    </row>
    <row r="144" spans="1:11">
      <c r="A144" s="23" t="s">
        <v>96</v>
      </c>
      <c r="B144" s="23" t="s">
        <v>91</v>
      </c>
      <c r="C144" s="23">
        <v>40</v>
      </c>
      <c r="D144" s="23">
        <v>1322</v>
      </c>
      <c r="E144" s="23">
        <f t="shared" si="9"/>
        <v>52880</v>
      </c>
      <c r="F144" s="219">
        <f t="shared" si="10"/>
        <v>5288</v>
      </c>
      <c r="G144" s="219">
        <f t="shared" si="11"/>
        <v>5288</v>
      </c>
      <c r="H144" s="219" t="str">
        <f t="shared" ca="1" si="12"/>
        <v>=IF(E144&gt;30000,E144*0.1,0)</v>
      </c>
      <c r="K144" s="25"/>
    </row>
    <row r="145" spans="1:11">
      <c r="A145" s="23" t="s">
        <v>96</v>
      </c>
      <c r="B145" s="23" t="s">
        <v>100</v>
      </c>
      <c r="C145" s="23">
        <v>63</v>
      </c>
      <c r="D145" s="23">
        <v>1272</v>
      </c>
      <c r="E145" s="23">
        <f t="shared" si="9"/>
        <v>80136</v>
      </c>
      <c r="F145" s="219">
        <f t="shared" si="10"/>
        <v>8013.6</v>
      </c>
      <c r="G145" s="219">
        <f t="shared" si="11"/>
        <v>8013.6</v>
      </c>
      <c r="H145" s="219" t="str">
        <f t="shared" ca="1" si="12"/>
        <v>=IF(E145&gt;30000,E145*0.1,0)</v>
      </c>
      <c r="K145" s="25"/>
    </row>
    <row r="146" spans="1:11">
      <c r="A146" s="23" t="s">
        <v>110</v>
      </c>
      <c r="B146" s="23" t="s">
        <v>91</v>
      </c>
      <c r="C146" s="23">
        <v>73</v>
      </c>
      <c r="D146" s="23">
        <v>1185</v>
      </c>
      <c r="E146" s="23">
        <f t="shared" si="9"/>
        <v>86505</v>
      </c>
      <c r="F146" s="219">
        <f t="shared" si="10"/>
        <v>8650.5</v>
      </c>
      <c r="G146" s="219">
        <f t="shared" si="11"/>
        <v>8650.5</v>
      </c>
      <c r="H146" s="219" t="str">
        <f t="shared" ca="1" si="12"/>
        <v>=IF(E146&gt;30000,E146*0.1,0)</v>
      </c>
      <c r="K146" s="25"/>
    </row>
    <row r="147" spans="1:11">
      <c r="A147" s="23" t="s">
        <v>99</v>
      </c>
      <c r="B147" s="23" t="s">
        <v>92</v>
      </c>
      <c r="C147" s="23">
        <v>39</v>
      </c>
      <c r="D147" s="23">
        <v>1346</v>
      </c>
      <c r="E147" s="23">
        <f t="shared" si="9"/>
        <v>52494</v>
      </c>
      <c r="F147" s="219">
        <f t="shared" si="10"/>
        <v>5249.4000000000005</v>
      </c>
      <c r="G147" s="219">
        <f t="shared" si="11"/>
        <v>5249.4000000000005</v>
      </c>
      <c r="H147" s="219" t="str">
        <f t="shared" ca="1" si="12"/>
        <v>=IF(E147&gt;30000,E147*0.1,0)</v>
      </c>
      <c r="K147" s="25"/>
    </row>
    <row r="148" spans="1:11">
      <c r="A148" s="23" t="s">
        <v>104</v>
      </c>
      <c r="B148" s="23" t="s">
        <v>100</v>
      </c>
      <c r="C148" s="23">
        <v>87</v>
      </c>
      <c r="D148" s="23">
        <v>1121</v>
      </c>
      <c r="E148" s="23">
        <f t="shared" si="9"/>
        <v>97527</v>
      </c>
      <c r="F148" s="219">
        <f t="shared" si="10"/>
        <v>9752.7000000000007</v>
      </c>
      <c r="G148" s="219">
        <f t="shared" si="11"/>
        <v>9752.7000000000007</v>
      </c>
      <c r="H148" s="219" t="str">
        <f t="shared" ca="1" si="12"/>
        <v>=IF(E148&gt;30000,E148*0.1,0)</v>
      </c>
      <c r="K148" s="25"/>
    </row>
    <row r="149" spans="1:11">
      <c r="A149" s="23" t="s">
        <v>109</v>
      </c>
      <c r="B149" s="23" t="s">
        <v>97</v>
      </c>
      <c r="C149" s="23">
        <v>7</v>
      </c>
      <c r="D149" s="23">
        <v>1428</v>
      </c>
      <c r="E149" s="23">
        <f t="shared" si="9"/>
        <v>9996</v>
      </c>
      <c r="F149" s="219">
        <f t="shared" si="10"/>
        <v>0</v>
      </c>
      <c r="G149" s="219">
        <f t="shared" si="11"/>
        <v>0</v>
      </c>
      <c r="H149" s="219" t="str">
        <f t="shared" ca="1" si="12"/>
        <v>=IF(E149&gt;30000,E149*0.1,0)</v>
      </c>
      <c r="K149" s="25"/>
    </row>
    <row r="150" spans="1:11">
      <c r="A150" s="23" t="s">
        <v>109</v>
      </c>
      <c r="B150" s="23" t="s">
        <v>92</v>
      </c>
      <c r="C150" s="23">
        <v>19</v>
      </c>
      <c r="D150" s="23">
        <v>1192</v>
      </c>
      <c r="E150" s="23">
        <f t="shared" si="9"/>
        <v>22648</v>
      </c>
      <c r="F150" s="219">
        <f t="shared" si="10"/>
        <v>2264.8000000000002</v>
      </c>
      <c r="G150" s="219">
        <f t="shared" si="11"/>
        <v>0</v>
      </c>
      <c r="H150" s="219" t="str">
        <f t="shared" ca="1" si="12"/>
        <v>=IF(E150&gt;30000,E150*0.1,0)</v>
      </c>
      <c r="K150" s="25"/>
    </row>
    <row r="151" spans="1:11">
      <c r="A151" s="23" t="s">
        <v>99</v>
      </c>
      <c r="B151" s="23" t="s">
        <v>100</v>
      </c>
      <c r="C151" s="23">
        <v>100</v>
      </c>
      <c r="D151" s="23">
        <v>1320</v>
      </c>
      <c r="E151" s="23">
        <f t="shared" si="9"/>
        <v>132000</v>
      </c>
      <c r="F151" s="219">
        <f t="shared" si="10"/>
        <v>13200</v>
      </c>
      <c r="G151" s="219">
        <f t="shared" si="11"/>
        <v>13200</v>
      </c>
      <c r="H151" s="219" t="str">
        <f t="shared" ca="1" si="12"/>
        <v>=IF(E151&gt;30000,E151*0.1,0)</v>
      </c>
      <c r="K151" s="25"/>
    </row>
    <row r="152" spans="1:11">
      <c r="A152" s="23" t="s">
        <v>90</v>
      </c>
      <c r="B152" s="23" t="s">
        <v>105</v>
      </c>
      <c r="C152" s="23">
        <v>38</v>
      </c>
      <c r="D152" s="23">
        <v>1191</v>
      </c>
      <c r="E152" s="23">
        <f t="shared" si="9"/>
        <v>45258</v>
      </c>
      <c r="F152" s="219">
        <f t="shared" si="10"/>
        <v>4525.8</v>
      </c>
      <c r="G152" s="219">
        <f t="shared" si="11"/>
        <v>4525.8</v>
      </c>
      <c r="H152" s="219" t="str">
        <f t="shared" ca="1" si="12"/>
        <v>=IF(E152&gt;30000,E152*0.1,0)</v>
      </c>
      <c r="K152" s="25"/>
    </row>
    <row r="153" spans="1:11">
      <c r="A153" s="23" t="s">
        <v>99</v>
      </c>
      <c r="B153" s="23" t="s">
        <v>105</v>
      </c>
      <c r="C153" s="23">
        <v>61</v>
      </c>
      <c r="D153" s="23">
        <v>1468</v>
      </c>
      <c r="E153" s="23">
        <f t="shared" si="9"/>
        <v>89548</v>
      </c>
      <c r="F153" s="219">
        <f t="shared" si="10"/>
        <v>8954.8000000000011</v>
      </c>
      <c r="G153" s="219">
        <f t="shared" si="11"/>
        <v>8954.8000000000011</v>
      </c>
      <c r="H153" s="219" t="str">
        <f t="shared" ca="1" si="12"/>
        <v>=IF(E153&gt;30000,E153*0.1,0)</v>
      </c>
      <c r="K153" s="25"/>
    </row>
    <row r="154" spans="1:11">
      <c r="A154" s="23" t="s">
        <v>96</v>
      </c>
      <c r="B154" s="23" t="s">
        <v>100</v>
      </c>
      <c r="C154" s="23">
        <v>64</v>
      </c>
      <c r="D154" s="23">
        <v>1159</v>
      </c>
      <c r="E154" s="23">
        <f t="shared" si="9"/>
        <v>74176</v>
      </c>
      <c r="F154" s="219">
        <f t="shared" si="10"/>
        <v>7417.6</v>
      </c>
      <c r="G154" s="219">
        <f t="shared" si="11"/>
        <v>7417.6</v>
      </c>
      <c r="H154" s="219" t="str">
        <f t="shared" ca="1" si="12"/>
        <v>=IF(E154&gt;30000,E154*0.1,0)</v>
      </c>
      <c r="K154" s="25"/>
    </row>
    <row r="155" spans="1:11">
      <c r="A155" s="23" t="s">
        <v>110</v>
      </c>
      <c r="B155" s="23" t="s">
        <v>107</v>
      </c>
      <c r="C155" s="23">
        <v>15</v>
      </c>
      <c r="D155" s="23">
        <v>1297</v>
      </c>
      <c r="E155" s="23">
        <f t="shared" si="9"/>
        <v>19455</v>
      </c>
      <c r="F155" s="219">
        <f t="shared" si="10"/>
        <v>0</v>
      </c>
      <c r="G155" s="219">
        <f t="shared" si="11"/>
        <v>0</v>
      </c>
      <c r="H155" s="219" t="str">
        <f t="shared" ca="1" si="12"/>
        <v>=IF(E155&gt;30000,E155*0.1,0)</v>
      </c>
      <c r="K155" s="25"/>
    </row>
    <row r="156" spans="1:11">
      <c r="A156" s="23" t="s">
        <v>96</v>
      </c>
      <c r="B156" s="23" t="s">
        <v>105</v>
      </c>
      <c r="C156" s="23">
        <v>97</v>
      </c>
      <c r="D156" s="23">
        <v>1490</v>
      </c>
      <c r="E156" s="23">
        <f t="shared" si="9"/>
        <v>144530</v>
      </c>
      <c r="F156" s="219">
        <f t="shared" si="10"/>
        <v>14453</v>
      </c>
      <c r="G156" s="219">
        <f t="shared" si="11"/>
        <v>14453</v>
      </c>
      <c r="H156" s="219" t="str">
        <f t="shared" ca="1" si="12"/>
        <v>=IF(E156&gt;30000,E156*0.1,0)</v>
      </c>
      <c r="K156" s="25"/>
    </row>
    <row r="157" spans="1:11">
      <c r="A157" s="23" t="s">
        <v>104</v>
      </c>
      <c r="B157" s="23" t="s">
        <v>105</v>
      </c>
      <c r="C157" s="23">
        <v>26</v>
      </c>
      <c r="D157" s="23">
        <v>1371</v>
      </c>
      <c r="E157" s="23">
        <f t="shared" si="9"/>
        <v>35646</v>
      </c>
      <c r="F157" s="219">
        <f t="shared" si="10"/>
        <v>3564.6000000000004</v>
      </c>
      <c r="G157" s="219">
        <f t="shared" si="11"/>
        <v>3564.6000000000004</v>
      </c>
      <c r="H157" s="219" t="str">
        <f t="shared" ca="1" si="12"/>
        <v>=IF(E157&gt;30000,E157*0.1,0)</v>
      </c>
      <c r="K157" s="25"/>
    </row>
    <row r="158" spans="1:11">
      <c r="A158" s="23" t="s">
        <v>99</v>
      </c>
      <c r="B158" s="23" t="s">
        <v>97</v>
      </c>
      <c r="C158" s="23">
        <v>70</v>
      </c>
      <c r="D158" s="23">
        <v>1050</v>
      </c>
      <c r="E158" s="23">
        <f t="shared" si="9"/>
        <v>73500</v>
      </c>
      <c r="F158" s="219">
        <f t="shared" si="10"/>
        <v>7350</v>
      </c>
      <c r="G158" s="219">
        <f t="shared" si="11"/>
        <v>7350</v>
      </c>
      <c r="H158" s="219" t="str">
        <f t="shared" ca="1" si="12"/>
        <v>=IF(E158&gt;30000,E158*0.1,0)</v>
      </c>
      <c r="K158" s="25"/>
    </row>
    <row r="159" spans="1:11">
      <c r="A159" s="23" t="s">
        <v>104</v>
      </c>
      <c r="B159" s="23" t="s">
        <v>107</v>
      </c>
      <c r="C159" s="23">
        <v>42</v>
      </c>
      <c r="D159" s="23">
        <v>1205</v>
      </c>
      <c r="E159" s="23">
        <f t="shared" si="9"/>
        <v>50610</v>
      </c>
      <c r="F159" s="219">
        <f t="shared" si="10"/>
        <v>5061</v>
      </c>
      <c r="G159" s="219">
        <f t="shared" si="11"/>
        <v>5061</v>
      </c>
      <c r="H159" s="219" t="str">
        <f t="shared" ca="1" si="12"/>
        <v>=IF(E159&gt;30000,E159*0.1,0)</v>
      </c>
      <c r="K159" s="25"/>
    </row>
    <row r="160" spans="1:11">
      <c r="A160" s="23" t="s">
        <v>96</v>
      </c>
      <c r="B160" s="23" t="s">
        <v>97</v>
      </c>
      <c r="C160" s="23">
        <v>80</v>
      </c>
      <c r="D160" s="23">
        <v>1251</v>
      </c>
      <c r="E160" s="23">
        <f t="shared" si="9"/>
        <v>100080</v>
      </c>
      <c r="F160" s="219">
        <f t="shared" si="10"/>
        <v>10008</v>
      </c>
      <c r="G160" s="219">
        <f t="shared" si="11"/>
        <v>10008</v>
      </c>
      <c r="H160" s="219" t="str">
        <f t="shared" ca="1" si="12"/>
        <v>=IF(E160&gt;30000,E160*0.1,0)</v>
      </c>
      <c r="K160" s="25"/>
    </row>
    <row r="161" spans="1:11">
      <c r="A161" s="23" t="s">
        <v>104</v>
      </c>
      <c r="B161" s="23" t="s">
        <v>92</v>
      </c>
      <c r="C161" s="23">
        <v>2</v>
      </c>
      <c r="D161" s="23">
        <v>1373</v>
      </c>
      <c r="E161" s="23">
        <f t="shared" si="9"/>
        <v>2746</v>
      </c>
      <c r="F161" s="219">
        <f t="shared" si="10"/>
        <v>0</v>
      </c>
      <c r="G161" s="219">
        <f t="shared" si="11"/>
        <v>0</v>
      </c>
      <c r="H161" s="219" t="str">
        <f t="shared" ca="1" si="12"/>
        <v>=IF(E161&gt;30000,E161*0.1,0)</v>
      </c>
      <c r="K161" s="25"/>
    </row>
    <row r="162" spans="1:11">
      <c r="A162" s="23" t="s">
        <v>109</v>
      </c>
      <c r="B162" s="23" t="s">
        <v>91</v>
      </c>
      <c r="C162" s="23">
        <v>80</v>
      </c>
      <c r="D162" s="23">
        <v>1445</v>
      </c>
      <c r="E162" s="23">
        <f t="shared" si="9"/>
        <v>115600</v>
      </c>
      <c r="F162" s="219">
        <f t="shared" si="10"/>
        <v>11560</v>
      </c>
      <c r="G162" s="219">
        <f t="shared" si="11"/>
        <v>11560</v>
      </c>
      <c r="H162" s="219" t="str">
        <f t="shared" ca="1" si="12"/>
        <v>=IF(E162&gt;30000,E162*0.1,0)</v>
      </c>
      <c r="K162" s="25"/>
    </row>
    <row r="163" spans="1:11">
      <c r="A163" s="23" t="s">
        <v>110</v>
      </c>
      <c r="B163" s="23" t="s">
        <v>100</v>
      </c>
      <c r="C163" s="23">
        <v>73</v>
      </c>
      <c r="D163" s="23">
        <v>1237</v>
      </c>
      <c r="E163" s="23">
        <f t="shared" si="9"/>
        <v>90301</v>
      </c>
      <c r="F163" s="219">
        <f t="shared" si="10"/>
        <v>9030.1</v>
      </c>
      <c r="G163" s="219">
        <f t="shared" si="11"/>
        <v>9030.1</v>
      </c>
      <c r="H163" s="219" t="str">
        <f t="shared" ca="1" si="12"/>
        <v>=IF(E163&gt;30000,E163*0.1,0)</v>
      </c>
      <c r="K163" s="25"/>
    </row>
    <row r="164" spans="1:11">
      <c r="A164" s="23" t="s">
        <v>99</v>
      </c>
      <c r="B164" s="23" t="s">
        <v>91</v>
      </c>
      <c r="C164" s="23">
        <v>22</v>
      </c>
      <c r="D164" s="23">
        <v>1369</v>
      </c>
      <c r="E164" s="23">
        <f t="shared" si="9"/>
        <v>30118</v>
      </c>
      <c r="F164" s="219">
        <f t="shared" si="10"/>
        <v>3011.8</v>
      </c>
      <c r="G164" s="219">
        <f t="shared" si="11"/>
        <v>3011.8</v>
      </c>
      <c r="H164" s="219" t="str">
        <f t="shared" ca="1" si="12"/>
        <v>=IF(E164&gt;30000,E164*0.1,0)</v>
      </c>
      <c r="K164" s="25"/>
    </row>
    <row r="165" spans="1:11">
      <c r="A165" s="23" t="s">
        <v>96</v>
      </c>
      <c r="B165" s="23" t="s">
        <v>92</v>
      </c>
      <c r="C165" s="23">
        <v>52</v>
      </c>
      <c r="D165" s="23">
        <v>1366</v>
      </c>
      <c r="E165" s="23">
        <f t="shared" si="9"/>
        <v>71032</v>
      </c>
      <c r="F165" s="219">
        <f t="shared" si="10"/>
        <v>7103.2000000000007</v>
      </c>
      <c r="G165" s="219">
        <f t="shared" si="11"/>
        <v>7103.2000000000007</v>
      </c>
      <c r="H165" s="219" t="str">
        <f t="shared" ca="1" si="12"/>
        <v>=IF(E165&gt;30000,E165*0.1,0)</v>
      </c>
      <c r="K165" s="25"/>
    </row>
    <row r="166" spans="1:11">
      <c r="A166" s="23" t="s">
        <v>90</v>
      </c>
      <c r="B166" s="23" t="s">
        <v>105</v>
      </c>
      <c r="C166" s="23">
        <v>83</v>
      </c>
      <c r="D166" s="23">
        <v>1372</v>
      </c>
      <c r="E166" s="23">
        <f t="shared" si="9"/>
        <v>113876</v>
      </c>
      <c r="F166" s="219">
        <f t="shared" si="10"/>
        <v>11387.6</v>
      </c>
      <c r="G166" s="219">
        <f t="shared" si="11"/>
        <v>11387.6</v>
      </c>
      <c r="H166" s="219" t="str">
        <f t="shared" ca="1" si="12"/>
        <v>=IF(E166&gt;30000,E166*0.1,0)</v>
      </c>
      <c r="K166" s="25"/>
    </row>
    <row r="167" spans="1:11">
      <c r="A167" s="23" t="s">
        <v>96</v>
      </c>
      <c r="B167" s="23" t="s">
        <v>94</v>
      </c>
      <c r="C167" s="23">
        <v>17</v>
      </c>
      <c r="D167" s="23">
        <v>1312</v>
      </c>
      <c r="E167" s="23">
        <f t="shared" si="9"/>
        <v>22304</v>
      </c>
      <c r="F167" s="219">
        <f t="shared" si="10"/>
        <v>2230.4</v>
      </c>
      <c r="G167" s="219">
        <f t="shared" si="11"/>
        <v>0</v>
      </c>
      <c r="H167" s="219" t="str">
        <f t="shared" ca="1" si="12"/>
        <v>=IF(E167&gt;30000,E167*0.1,0)</v>
      </c>
      <c r="K167" s="25"/>
    </row>
    <row r="168" spans="1:11">
      <c r="A168" s="23" t="s">
        <v>90</v>
      </c>
      <c r="B168" s="23" t="s">
        <v>92</v>
      </c>
      <c r="C168" s="23">
        <v>41</v>
      </c>
      <c r="D168" s="23">
        <v>1192</v>
      </c>
      <c r="E168" s="23">
        <f t="shared" si="9"/>
        <v>48872</v>
      </c>
      <c r="F168" s="219">
        <f t="shared" si="10"/>
        <v>4887.2</v>
      </c>
      <c r="G168" s="219">
        <f t="shared" si="11"/>
        <v>4887.2</v>
      </c>
      <c r="H168" s="219" t="str">
        <f t="shared" ca="1" si="12"/>
        <v>=IF(E168&gt;30000,E168*0.1,0)</v>
      </c>
      <c r="K168" s="25"/>
    </row>
    <row r="169" spans="1:11">
      <c r="A169" s="23" t="s">
        <v>109</v>
      </c>
      <c r="B169" s="23" t="s">
        <v>94</v>
      </c>
      <c r="C169" s="23">
        <v>98</v>
      </c>
      <c r="D169" s="23">
        <v>1496</v>
      </c>
      <c r="E169" s="23">
        <f t="shared" si="9"/>
        <v>146608</v>
      </c>
      <c r="F169" s="219">
        <f t="shared" si="10"/>
        <v>14660.800000000001</v>
      </c>
      <c r="G169" s="219">
        <f t="shared" si="11"/>
        <v>14660.800000000001</v>
      </c>
      <c r="H169" s="219" t="str">
        <f t="shared" ca="1" si="12"/>
        <v>=IF(E169&gt;30000,E169*0.1,0)</v>
      </c>
      <c r="K169" s="25"/>
    </row>
    <row r="170" spans="1:11">
      <c r="A170" s="23" t="s">
        <v>110</v>
      </c>
      <c r="B170" s="23" t="s">
        <v>92</v>
      </c>
      <c r="C170" s="23">
        <v>7</v>
      </c>
      <c r="D170" s="23">
        <v>1055</v>
      </c>
      <c r="E170" s="23">
        <f t="shared" si="9"/>
        <v>7385</v>
      </c>
      <c r="F170" s="219">
        <f t="shared" si="10"/>
        <v>0</v>
      </c>
      <c r="G170" s="219">
        <f t="shared" si="11"/>
        <v>0</v>
      </c>
      <c r="H170" s="219" t="str">
        <f t="shared" ca="1" si="12"/>
        <v>=IF(E170&gt;30000,E170*0.1,0)</v>
      </c>
      <c r="K170" s="25"/>
    </row>
    <row r="171" spans="1:11">
      <c r="A171" s="23" t="s">
        <v>110</v>
      </c>
      <c r="B171" s="23" t="s">
        <v>97</v>
      </c>
      <c r="C171" s="23">
        <v>25</v>
      </c>
      <c r="D171" s="23">
        <v>1038</v>
      </c>
      <c r="E171" s="23">
        <f t="shared" si="9"/>
        <v>25950</v>
      </c>
      <c r="F171" s="219">
        <f t="shared" si="10"/>
        <v>2595</v>
      </c>
      <c r="G171" s="219">
        <f t="shared" si="11"/>
        <v>0</v>
      </c>
      <c r="H171" s="219" t="str">
        <f t="shared" ca="1" si="12"/>
        <v>=IF(E171&gt;30000,E171*0.1,0)</v>
      </c>
      <c r="K171" s="25"/>
    </row>
    <row r="172" spans="1:11">
      <c r="A172" s="23" t="s">
        <v>109</v>
      </c>
      <c r="B172" s="23" t="s">
        <v>97</v>
      </c>
      <c r="C172" s="23">
        <v>55</v>
      </c>
      <c r="D172" s="23">
        <v>1433</v>
      </c>
      <c r="E172" s="23">
        <f t="shared" si="9"/>
        <v>78815</v>
      </c>
      <c r="F172" s="219">
        <f t="shared" si="10"/>
        <v>7881.5</v>
      </c>
      <c r="G172" s="219">
        <f t="shared" si="11"/>
        <v>7881.5</v>
      </c>
      <c r="H172" s="219" t="str">
        <f t="shared" ca="1" si="12"/>
        <v>=IF(E172&gt;30000,E172*0.1,0)</v>
      </c>
      <c r="K172" s="25"/>
    </row>
    <row r="173" spans="1:11">
      <c r="A173" s="23" t="s">
        <v>104</v>
      </c>
      <c r="B173" s="23" t="s">
        <v>94</v>
      </c>
      <c r="C173" s="23">
        <v>92</v>
      </c>
      <c r="D173" s="23">
        <v>1212</v>
      </c>
      <c r="E173" s="23">
        <f t="shared" si="9"/>
        <v>111504</v>
      </c>
      <c r="F173" s="219">
        <f t="shared" si="10"/>
        <v>11150.400000000001</v>
      </c>
      <c r="G173" s="219">
        <f t="shared" si="11"/>
        <v>11150.400000000001</v>
      </c>
      <c r="H173" s="219" t="str">
        <f t="shared" ca="1" si="12"/>
        <v>=IF(E173&gt;30000,E173*0.1,0)</v>
      </c>
      <c r="K173" s="25"/>
    </row>
    <row r="174" spans="1:11">
      <c r="A174" s="23" t="s">
        <v>90</v>
      </c>
      <c r="B174" s="23" t="s">
        <v>100</v>
      </c>
      <c r="C174" s="23">
        <v>44</v>
      </c>
      <c r="D174" s="23">
        <v>1311</v>
      </c>
      <c r="E174" s="23">
        <f t="shared" si="9"/>
        <v>57684</v>
      </c>
      <c r="F174" s="219">
        <f t="shared" si="10"/>
        <v>5768.4000000000005</v>
      </c>
      <c r="G174" s="219">
        <f t="shared" si="11"/>
        <v>5768.4000000000005</v>
      </c>
      <c r="H174" s="219" t="str">
        <f t="shared" ca="1" si="12"/>
        <v>=IF(E174&gt;30000,E174*0.1,0)</v>
      </c>
      <c r="K174" s="25"/>
    </row>
    <row r="175" spans="1:11">
      <c r="A175" s="23" t="s">
        <v>109</v>
      </c>
      <c r="B175" s="23" t="s">
        <v>91</v>
      </c>
      <c r="C175" s="23">
        <v>11</v>
      </c>
      <c r="D175" s="23">
        <v>1362</v>
      </c>
      <c r="E175" s="23">
        <f t="shared" si="9"/>
        <v>14982</v>
      </c>
      <c r="F175" s="219">
        <f t="shared" si="10"/>
        <v>0</v>
      </c>
      <c r="G175" s="219">
        <f t="shared" si="11"/>
        <v>0</v>
      </c>
      <c r="H175" s="219" t="str">
        <f t="shared" ca="1" si="12"/>
        <v>=IF(E175&gt;30000,E175*0.1,0)</v>
      </c>
      <c r="K175" s="25"/>
    </row>
    <row r="176" spans="1:11">
      <c r="A176" s="23" t="s">
        <v>104</v>
      </c>
      <c r="B176" s="23" t="s">
        <v>92</v>
      </c>
      <c r="C176" s="23">
        <v>91</v>
      </c>
      <c r="D176" s="23">
        <v>1324</v>
      </c>
      <c r="E176" s="23">
        <f t="shared" si="9"/>
        <v>120484</v>
      </c>
      <c r="F176" s="219">
        <f t="shared" si="10"/>
        <v>12048.400000000001</v>
      </c>
      <c r="G176" s="219">
        <f t="shared" si="11"/>
        <v>12048.400000000001</v>
      </c>
      <c r="H176" s="219" t="str">
        <f t="shared" ca="1" si="12"/>
        <v>=IF(E176&gt;30000,E176*0.1,0)</v>
      </c>
      <c r="K176" s="25"/>
    </row>
    <row r="177" spans="1:11">
      <c r="A177" s="23" t="s">
        <v>104</v>
      </c>
      <c r="B177" s="23" t="s">
        <v>105</v>
      </c>
      <c r="C177" s="23">
        <v>24</v>
      </c>
      <c r="D177" s="23">
        <v>1328</v>
      </c>
      <c r="E177" s="23">
        <f t="shared" si="9"/>
        <v>31872</v>
      </c>
      <c r="F177" s="219">
        <f t="shared" si="10"/>
        <v>3187.2000000000003</v>
      </c>
      <c r="G177" s="219">
        <f t="shared" si="11"/>
        <v>3187.2000000000003</v>
      </c>
      <c r="H177" s="219" t="str">
        <f t="shared" ca="1" si="12"/>
        <v>=IF(E177&gt;30000,E177*0.1,0)</v>
      </c>
      <c r="K177" s="25"/>
    </row>
    <row r="178" spans="1:11">
      <c r="A178" s="23" t="s">
        <v>90</v>
      </c>
      <c r="B178" s="23" t="s">
        <v>92</v>
      </c>
      <c r="C178" s="23">
        <v>4</v>
      </c>
      <c r="D178" s="23">
        <v>1425</v>
      </c>
      <c r="E178" s="23">
        <f t="shared" si="9"/>
        <v>5700</v>
      </c>
      <c r="F178" s="219">
        <f t="shared" si="10"/>
        <v>0</v>
      </c>
      <c r="G178" s="219">
        <f t="shared" si="11"/>
        <v>0</v>
      </c>
      <c r="H178" s="219" t="str">
        <f t="shared" ca="1" si="12"/>
        <v>=IF(E178&gt;30000,E178*0.1,0)</v>
      </c>
      <c r="K178" s="25"/>
    </row>
    <row r="179" spans="1:11">
      <c r="A179" s="23" t="s">
        <v>104</v>
      </c>
      <c r="B179" s="23" t="s">
        <v>105</v>
      </c>
      <c r="C179" s="23">
        <v>81</v>
      </c>
      <c r="D179" s="23">
        <v>1422</v>
      </c>
      <c r="E179" s="23">
        <f t="shared" si="9"/>
        <v>115182</v>
      </c>
      <c r="F179" s="219">
        <f t="shared" si="10"/>
        <v>11518.2</v>
      </c>
      <c r="G179" s="219">
        <f t="shared" si="11"/>
        <v>11518.2</v>
      </c>
      <c r="H179" s="219" t="str">
        <f t="shared" ca="1" si="12"/>
        <v>=IF(E179&gt;30000,E179*0.1,0)</v>
      </c>
      <c r="K179" s="25"/>
    </row>
    <row r="180" spans="1:11">
      <c r="A180" s="23" t="s">
        <v>104</v>
      </c>
      <c r="B180" s="23" t="s">
        <v>94</v>
      </c>
      <c r="C180" s="23">
        <v>15</v>
      </c>
      <c r="D180" s="23">
        <v>1022</v>
      </c>
      <c r="E180" s="23">
        <f t="shared" si="9"/>
        <v>15330</v>
      </c>
      <c r="F180" s="219">
        <f t="shared" si="10"/>
        <v>0</v>
      </c>
      <c r="G180" s="219">
        <f t="shared" si="11"/>
        <v>0</v>
      </c>
      <c r="H180" s="219" t="str">
        <f t="shared" ca="1" si="12"/>
        <v>=IF(E180&gt;30000,E180*0.1,0)</v>
      </c>
      <c r="K180" s="25"/>
    </row>
    <row r="181" spans="1:11">
      <c r="A181" s="23" t="s">
        <v>110</v>
      </c>
      <c r="B181" s="23" t="s">
        <v>94</v>
      </c>
      <c r="C181" s="23">
        <v>12</v>
      </c>
      <c r="D181" s="23">
        <v>1376</v>
      </c>
      <c r="E181" s="23">
        <f t="shared" si="9"/>
        <v>16512</v>
      </c>
      <c r="F181" s="219">
        <f t="shared" si="10"/>
        <v>0</v>
      </c>
      <c r="G181" s="219">
        <f t="shared" si="11"/>
        <v>0</v>
      </c>
      <c r="H181" s="219" t="str">
        <f t="shared" ca="1" si="12"/>
        <v>=IF(E181&gt;30000,E181*0.1,0)</v>
      </c>
      <c r="K181" s="25"/>
    </row>
    <row r="182" spans="1:11">
      <c r="A182" s="23" t="s">
        <v>96</v>
      </c>
      <c r="B182" s="23" t="s">
        <v>91</v>
      </c>
      <c r="C182" s="23">
        <v>25</v>
      </c>
      <c r="D182" s="23">
        <v>1110</v>
      </c>
      <c r="E182" s="23">
        <f t="shared" si="9"/>
        <v>27750</v>
      </c>
      <c r="F182" s="219">
        <f t="shared" si="10"/>
        <v>2775</v>
      </c>
      <c r="G182" s="219">
        <f t="shared" si="11"/>
        <v>0</v>
      </c>
      <c r="H182" s="219" t="str">
        <f t="shared" ca="1" si="12"/>
        <v>=IF(E182&gt;30000,E182*0.1,0)</v>
      </c>
      <c r="K182" s="25"/>
    </row>
    <row r="183" spans="1:11">
      <c r="A183" s="23" t="s">
        <v>99</v>
      </c>
      <c r="B183" s="23" t="s">
        <v>97</v>
      </c>
      <c r="C183" s="23">
        <v>62</v>
      </c>
      <c r="D183" s="23">
        <v>1200</v>
      </c>
      <c r="E183" s="23">
        <f t="shared" si="9"/>
        <v>74400</v>
      </c>
      <c r="F183" s="219">
        <f t="shared" si="10"/>
        <v>7440</v>
      </c>
      <c r="G183" s="219">
        <f t="shared" si="11"/>
        <v>7440</v>
      </c>
      <c r="H183" s="219" t="str">
        <f t="shared" ca="1" si="12"/>
        <v>=IF(E183&gt;30000,E183*0.1,0)</v>
      </c>
      <c r="K183" s="25"/>
    </row>
    <row r="184" spans="1:11">
      <c r="A184" s="23" t="s">
        <v>99</v>
      </c>
      <c r="B184" s="23" t="s">
        <v>105</v>
      </c>
      <c r="C184" s="23">
        <v>2</v>
      </c>
      <c r="D184" s="23">
        <v>1431</v>
      </c>
      <c r="E184" s="23">
        <f t="shared" si="9"/>
        <v>2862</v>
      </c>
      <c r="F184" s="219">
        <f t="shared" si="10"/>
        <v>0</v>
      </c>
      <c r="G184" s="219">
        <f t="shared" si="11"/>
        <v>0</v>
      </c>
      <c r="H184" s="219" t="str">
        <f t="shared" ca="1" si="12"/>
        <v>=IF(E184&gt;30000,E184*0.1,0)</v>
      </c>
      <c r="K184" s="25"/>
    </row>
    <row r="185" spans="1:11">
      <c r="A185" s="23" t="s">
        <v>109</v>
      </c>
      <c r="B185" s="23" t="s">
        <v>91</v>
      </c>
      <c r="C185" s="23">
        <v>96</v>
      </c>
      <c r="D185" s="23">
        <v>1032</v>
      </c>
      <c r="E185" s="23">
        <f t="shared" si="9"/>
        <v>99072</v>
      </c>
      <c r="F185" s="219">
        <f t="shared" si="10"/>
        <v>9907.2000000000007</v>
      </c>
      <c r="G185" s="219">
        <f t="shared" si="11"/>
        <v>9907.2000000000007</v>
      </c>
      <c r="H185" s="219" t="str">
        <f t="shared" ca="1" si="12"/>
        <v>=IF(E185&gt;30000,E185*0.1,0)</v>
      </c>
      <c r="K185" s="25"/>
    </row>
    <row r="186" spans="1:11">
      <c r="A186" s="23" t="s">
        <v>96</v>
      </c>
      <c r="B186" s="23" t="s">
        <v>92</v>
      </c>
      <c r="C186" s="23">
        <v>39</v>
      </c>
      <c r="D186" s="23">
        <v>1397</v>
      </c>
      <c r="E186" s="23">
        <f t="shared" si="9"/>
        <v>54483</v>
      </c>
      <c r="F186" s="219">
        <f t="shared" si="10"/>
        <v>5448.3</v>
      </c>
      <c r="G186" s="219">
        <f t="shared" si="11"/>
        <v>5448.3</v>
      </c>
      <c r="H186" s="219" t="str">
        <f t="shared" ca="1" si="12"/>
        <v>=IF(E186&gt;30000,E186*0.1,0)</v>
      </c>
      <c r="K186" s="25"/>
    </row>
    <row r="187" spans="1:11">
      <c r="A187" s="23" t="s">
        <v>110</v>
      </c>
      <c r="B187" s="23" t="s">
        <v>97</v>
      </c>
      <c r="C187" s="23">
        <v>99</v>
      </c>
      <c r="D187" s="23">
        <v>1381</v>
      </c>
      <c r="E187" s="23">
        <f t="shared" si="9"/>
        <v>136719</v>
      </c>
      <c r="F187" s="219">
        <f t="shared" si="10"/>
        <v>13671.900000000001</v>
      </c>
      <c r="G187" s="219">
        <f t="shared" si="11"/>
        <v>13671.900000000001</v>
      </c>
      <c r="H187" s="219" t="str">
        <f t="shared" ca="1" si="12"/>
        <v>=IF(E187&gt;30000,E187*0.1,0)</v>
      </c>
      <c r="K187" s="25"/>
    </row>
    <row r="188" spans="1:11">
      <c r="A188" s="23" t="s">
        <v>99</v>
      </c>
      <c r="B188" s="23" t="s">
        <v>100</v>
      </c>
      <c r="C188" s="23">
        <v>81</v>
      </c>
      <c r="D188" s="23">
        <v>1024</v>
      </c>
      <c r="E188" s="23">
        <f t="shared" si="9"/>
        <v>82944</v>
      </c>
      <c r="F188" s="219">
        <f t="shared" si="10"/>
        <v>8294.4</v>
      </c>
      <c r="G188" s="219">
        <f t="shared" si="11"/>
        <v>8294.4</v>
      </c>
      <c r="H188" s="219" t="str">
        <f t="shared" ca="1" si="12"/>
        <v>=IF(E188&gt;30000,E188*0.1,0)</v>
      </c>
      <c r="K188" s="25"/>
    </row>
    <row r="189" spans="1:11">
      <c r="A189" s="23" t="s">
        <v>90</v>
      </c>
      <c r="B189" s="23" t="s">
        <v>94</v>
      </c>
      <c r="C189" s="23">
        <v>57</v>
      </c>
      <c r="D189" s="23">
        <v>1200</v>
      </c>
      <c r="E189" s="23">
        <f t="shared" si="9"/>
        <v>68400</v>
      </c>
      <c r="F189" s="219">
        <f t="shared" si="10"/>
        <v>6840</v>
      </c>
      <c r="G189" s="219">
        <f t="shared" si="11"/>
        <v>6840</v>
      </c>
      <c r="H189" s="219" t="str">
        <f t="shared" ca="1" si="12"/>
        <v>=IF(E189&gt;30000,E189*0.1,0)</v>
      </c>
      <c r="K189" s="25"/>
    </row>
    <row r="190" spans="1:11">
      <c r="A190" s="23" t="s">
        <v>109</v>
      </c>
      <c r="B190" s="23" t="s">
        <v>107</v>
      </c>
      <c r="C190" s="23">
        <v>87</v>
      </c>
      <c r="D190" s="23">
        <v>1042</v>
      </c>
      <c r="E190" s="23">
        <f t="shared" si="9"/>
        <v>90654</v>
      </c>
      <c r="F190" s="219">
        <f t="shared" si="10"/>
        <v>9065.4</v>
      </c>
      <c r="G190" s="219">
        <f t="shared" si="11"/>
        <v>9065.4</v>
      </c>
      <c r="H190" s="219" t="str">
        <f t="shared" ca="1" si="12"/>
        <v>=IF(E190&gt;30000,E190*0.1,0)</v>
      </c>
      <c r="K190" s="25"/>
    </row>
    <row r="191" spans="1:11">
      <c r="A191" s="23" t="s">
        <v>109</v>
      </c>
      <c r="B191" s="23" t="s">
        <v>97</v>
      </c>
      <c r="C191" s="23">
        <v>81</v>
      </c>
      <c r="D191" s="23">
        <v>1183</v>
      </c>
      <c r="E191" s="23">
        <f t="shared" si="9"/>
        <v>95823</v>
      </c>
      <c r="F191" s="219">
        <f t="shared" si="10"/>
        <v>9582.3000000000011</v>
      </c>
      <c r="G191" s="219">
        <f t="shared" si="11"/>
        <v>9582.3000000000011</v>
      </c>
      <c r="H191" s="219" t="str">
        <f t="shared" ca="1" si="12"/>
        <v>=IF(E191&gt;30000,E191*0.1,0)</v>
      </c>
      <c r="K191" s="25"/>
    </row>
    <row r="192" spans="1:11">
      <c r="A192" s="23" t="s">
        <v>110</v>
      </c>
      <c r="B192" s="23" t="s">
        <v>107</v>
      </c>
      <c r="C192" s="23">
        <v>59</v>
      </c>
      <c r="D192" s="23">
        <v>1180</v>
      </c>
      <c r="E192" s="23">
        <f t="shared" si="9"/>
        <v>69620</v>
      </c>
      <c r="F192" s="219">
        <f t="shared" si="10"/>
        <v>6962</v>
      </c>
      <c r="G192" s="219">
        <f t="shared" si="11"/>
        <v>6962</v>
      </c>
      <c r="H192" s="219" t="str">
        <f t="shared" ca="1" si="12"/>
        <v>=IF(E192&gt;30000,E192*0.1,0)</v>
      </c>
      <c r="K192" s="25"/>
    </row>
    <row r="193" spans="1:11">
      <c r="A193" s="23" t="s">
        <v>90</v>
      </c>
      <c r="B193" s="23" t="s">
        <v>92</v>
      </c>
      <c r="C193" s="23">
        <v>8</v>
      </c>
      <c r="D193" s="23">
        <v>1365</v>
      </c>
      <c r="E193" s="23">
        <f t="shared" si="9"/>
        <v>10920</v>
      </c>
      <c r="F193" s="219">
        <f t="shared" si="10"/>
        <v>0</v>
      </c>
      <c r="G193" s="219">
        <f t="shared" si="11"/>
        <v>0</v>
      </c>
      <c r="H193" s="219" t="str">
        <f t="shared" ca="1" si="12"/>
        <v>=IF(E193&gt;30000,E193*0.1,0)</v>
      </c>
      <c r="K193" s="25"/>
    </row>
    <row r="194" spans="1:11">
      <c r="A194" s="23" t="s">
        <v>90</v>
      </c>
      <c r="B194" s="23" t="s">
        <v>107</v>
      </c>
      <c r="C194" s="23">
        <v>23</v>
      </c>
      <c r="D194" s="23">
        <v>1035</v>
      </c>
      <c r="E194" s="23">
        <f t="shared" si="9"/>
        <v>23805</v>
      </c>
      <c r="F194" s="219">
        <f t="shared" si="10"/>
        <v>2380.5</v>
      </c>
      <c r="G194" s="219">
        <f t="shared" si="11"/>
        <v>0</v>
      </c>
      <c r="H194" s="219" t="str">
        <f t="shared" ca="1" si="12"/>
        <v>=IF(E194&gt;30000,E194*0.1,0)</v>
      </c>
      <c r="K194" s="25"/>
    </row>
    <row r="195" spans="1:11">
      <c r="A195" s="23" t="s">
        <v>109</v>
      </c>
      <c r="B195" s="23" t="s">
        <v>100</v>
      </c>
      <c r="C195" s="23">
        <v>88</v>
      </c>
      <c r="D195" s="23">
        <v>1021</v>
      </c>
      <c r="E195" s="23">
        <f t="shared" ref="E195:E258" si="13">C195*D195</f>
        <v>89848</v>
      </c>
      <c r="F195" s="219">
        <f t="shared" ref="F195:F258" si="14">IF(E195&gt;=20000,E195*10%,0)</f>
        <v>8984.8000000000011</v>
      </c>
      <c r="G195" s="219">
        <f t="shared" ref="G195:G258" si="15">IF(E195&gt;30000,E195*0.1,0)</f>
        <v>8984.8000000000011</v>
      </c>
      <c r="H195" s="219" t="str">
        <f t="shared" ref="H195:H258" ca="1" si="16">_xlfn.FORMULATEXT(G195)</f>
        <v>=IF(E195&gt;30000,E195*0.1,0)</v>
      </c>
      <c r="K195" s="25"/>
    </row>
    <row r="196" spans="1:11">
      <c r="A196" s="23" t="s">
        <v>90</v>
      </c>
      <c r="B196" s="23" t="s">
        <v>100</v>
      </c>
      <c r="C196" s="23">
        <v>57</v>
      </c>
      <c r="D196" s="23">
        <v>1053</v>
      </c>
      <c r="E196" s="23">
        <f t="shared" si="13"/>
        <v>60021</v>
      </c>
      <c r="F196" s="219">
        <f t="shared" si="14"/>
        <v>6002.1</v>
      </c>
      <c r="G196" s="219">
        <f t="shared" si="15"/>
        <v>6002.1</v>
      </c>
      <c r="H196" s="219" t="str">
        <f t="shared" ca="1" si="16"/>
        <v>=IF(E196&gt;30000,E196*0.1,0)</v>
      </c>
      <c r="K196" s="25"/>
    </row>
    <row r="197" spans="1:11">
      <c r="A197" s="23" t="s">
        <v>90</v>
      </c>
      <c r="B197" s="23" t="s">
        <v>94</v>
      </c>
      <c r="C197" s="23">
        <v>6</v>
      </c>
      <c r="D197" s="23">
        <v>1254</v>
      </c>
      <c r="E197" s="23">
        <f t="shared" si="13"/>
        <v>7524</v>
      </c>
      <c r="F197" s="219">
        <f t="shared" si="14"/>
        <v>0</v>
      </c>
      <c r="G197" s="219">
        <f t="shared" si="15"/>
        <v>0</v>
      </c>
      <c r="H197" s="219" t="str">
        <f t="shared" ca="1" si="16"/>
        <v>=IF(E197&gt;30000,E197*0.1,0)</v>
      </c>
      <c r="K197" s="25"/>
    </row>
    <row r="198" spans="1:11">
      <c r="A198" s="23" t="s">
        <v>109</v>
      </c>
      <c r="B198" s="23" t="s">
        <v>100</v>
      </c>
      <c r="C198" s="23">
        <v>80</v>
      </c>
      <c r="D198" s="23">
        <v>1459</v>
      </c>
      <c r="E198" s="23">
        <f t="shared" si="13"/>
        <v>116720</v>
      </c>
      <c r="F198" s="219">
        <f t="shared" si="14"/>
        <v>11672</v>
      </c>
      <c r="G198" s="219">
        <f t="shared" si="15"/>
        <v>11672</v>
      </c>
      <c r="H198" s="219" t="str">
        <f t="shared" ca="1" si="16"/>
        <v>=IF(E198&gt;30000,E198*0.1,0)</v>
      </c>
      <c r="K198" s="25"/>
    </row>
    <row r="199" spans="1:11">
      <c r="A199" s="23" t="s">
        <v>109</v>
      </c>
      <c r="B199" s="23" t="s">
        <v>92</v>
      </c>
      <c r="C199" s="23">
        <v>74</v>
      </c>
      <c r="D199" s="23">
        <v>1459</v>
      </c>
      <c r="E199" s="23">
        <f t="shared" si="13"/>
        <v>107966</v>
      </c>
      <c r="F199" s="219">
        <f t="shared" si="14"/>
        <v>10796.6</v>
      </c>
      <c r="G199" s="219">
        <f t="shared" si="15"/>
        <v>10796.6</v>
      </c>
      <c r="H199" s="219" t="str">
        <f t="shared" ca="1" si="16"/>
        <v>=IF(E199&gt;30000,E199*0.1,0)</v>
      </c>
      <c r="K199" s="25"/>
    </row>
    <row r="200" spans="1:11">
      <c r="A200" s="23" t="s">
        <v>110</v>
      </c>
      <c r="B200" s="23" t="s">
        <v>91</v>
      </c>
      <c r="C200" s="23">
        <v>35</v>
      </c>
      <c r="D200" s="23">
        <v>1142</v>
      </c>
      <c r="E200" s="23">
        <f t="shared" si="13"/>
        <v>39970</v>
      </c>
      <c r="F200" s="219">
        <f t="shared" si="14"/>
        <v>3997</v>
      </c>
      <c r="G200" s="219">
        <f t="shared" si="15"/>
        <v>3997</v>
      </c>
      <c r="H200" s="219" t="str">
        <f t="shared" ca="1" si="16"/>
        <v>=IF(E200&gt;30000,E200*0.1,0)</v>
      </c>
      <c r="K200" s="25"/>
    </row>
    <row r="201" spans="1:11">
      <c r="A201" s="23" t="s">
        <v>96</v>
      </c>
      <c r="B201" s="23" t="s">
        <v>100</v>
      </c>
      <c r="C201" s="23">
        <v>26</v>
      </c>
      <c r="D201" s="23">
        <v>1500</v>
      </c>
      <c r="E201" s="23">
        <f t="shared" si="13"/>
        <v>39000</v>
      </c>
      <c r="F201" s="219">
        <f t="shared" si="14"/>
        <v>3900</v>
      </c>
      <c r="G201" s="219">
        <f t="shared" si="15"/>
        <v>3900</v>
      </c>
      <c r="H201" s="219" t="str">
        <f t="shared" ca="1" si="16"/>
        <v>=IF(E201&gt;30000,E201*0.1,0)</v>
      </c>
      <c r="K201" s="25"/>
    </row>
    <row r="202" spans="1:11">
      <c r="A202" s="23" t="s">
        <v>99</v>
      </c>
      <c r="B202" s="23" t="s">
        <v>91</v>
      </c>
      <c r="C202" s="23">
        <v>12</v>
      </c>
      <c r="D202" s="23">
        <v>1266</v>
      </c>
      <c r="E202" s="23">
        <f t="shared" si="13"/>
        <v>15192</v>
      </c>
      <c r="F202" s="219">
        <f t="shared" si="14"/>
        <v>0</v>
      </c>
      <c r="G202" s="219">
        <f t="shared" si="15"/>
        <v>0</v>
      </c>
      <c r="H202" s="219" t="str">
        <f t="shared" ca="1" si="16"/>
        <v>=IF(E202&gt;30000,E202*0.1,0)</v>
      </c>
      <c r="K202" s="25"/>
    </row>
    <row r="203" spans="1:11">
      <c r="A203" s="23" t="s">
        <v>99</v>
      </c>
      <c r="B203" s="23" t="s">
        <v>94</v>
      </c>
      <c r="C203" s="23">
        <v>5</v>
      </c>
      <c r="D203" s="23">
        <v>1043</v>
      </c>
      <c r="E203" s="23">
        <f t="shared" si="13"/>
        <v>5215</v>
      </c>
      <c r="F203" s="219">
        <f t="shared" si="14"/>
        <v>0</v>
      </c>
      <c r="G203" s="219">
        <f t="shared" si="15"/>
        <v>0</v>
      </c>
      <c r="H203" s="219" t="str">
        <f t="shared" ca="1" si="16"/>
        <v>=IF(E203&gt;30000,E203*0.1,0)</v>
      </c>
      <c r="K203" s="25"/>
    </row>
    <row r="204" spans="1:11">
      <c r="A204" s="23" t="s">
        <v>104</v>
      </c>
      <c r="B204" s="23" t="s">
        <v>92</v>
      </c>
      <c r="C204" s="23">
        <v>19</v>
      </c>
      <c r="D204" s="23">
        <v>1001</v>
      </c>
      <c r="E204" s="23">
        <f t="shared" si="13"/>
        <v>19019</v>
      </c>
      <c r="F204" s="219">
        <f t="shared" si="14"/>
        <v>0</v>
      </c>
      <c r="G204" s="219">
        <f t="shared" si="15"/>
        <v>0</v>
      </c>
      <c r="H204" s="219" t="str">
        <f t="shared" ca="1" si="16"/>
        <v>=IF(E204&gt;30000,E204*0.1,0)</v>
      </c>
      <c r="K204" s="25"/>
    </row>
    <row r="205" spans="1:11">
      <c r="A205" s="23" t="s">
        <v>110</v>
      </c>
      <c r="B205" s="23" t="s">
        <v>107</v>
      </c>
      <c r="C205" s="23">
        <v>100</v>
      </c>
      <c r="D205" s="23">
        <v>1181</v>
      </c>
      <c r="E205" s="23">
        <f t="shared" si="13"/>
        <v>118100</v>
      </c>
      <c r="F205" s="219">
        <f t="shared" si="14"/>
        <v>11810</v>
      </c>
      <c r="G205" s="219">
        <f t="shared" si="15"/>
        <v>11810</v>
      </c>
      <c r="H205" s="219" t="str">
        <f t="shared" ca="1" si="16"/>
        <v>=IF(E205&gt;30000,E205*0.1,0)</v>
      </c>
      <c r="K205" s="25"/>
    </row>
    <row r="206" spans="1:11">
      <c r="A206" s="23" t="s">
        <v>90</v>
      </c>
      <c r="B206" s="23" t="s">
        <v>97</v>
      </c>
      <c r="C206" s="23">
        <v>74</v>
      </c>
      <c r="D206" s="23">
        <v>1109</v>
      </c>
      <c r="E206" s="23">
        <f t="shared" si="13"/>
        <v>82066</v>
      </c>
      <c r="F206" s="219">
        <f t="shared" si="14"/>
        <v>8206.6</v>
      </c>
      <c r="G206" s="219">
        <f t="shared" si="15"/>
        <v>8206.6</v>
      </c>
      <c r="H206" s="219" t="str">
        <f t="shared" ca="1" si="16"/>
        <v>=IF(E206&gt;30000,E206*0.1,0)</v>
      </c>
      <c r="K206" s="25"/>
    </row>
    <row r="207" spans="1:11">
      <c r="A207" s="23" t="s">
        <v>99</v>
      </c>
      <c r="B207" s="23" t="s">
        <v>100</v>
      </c>
      <c r="C207" s="23">
        <v>39</v>
      </c>
      <c r="D207" s="23">
        <v>1178</v>
      </c>
      <c r="E207" s="23">
        <f t="shared" si="13"/>
        <v>45942</v>
      </c>
      <c r="F207" s="219">
        <f t="shared" si="14"/>
        <v>4594.2</v>
      </c>
      <c r="G207" s="219">
        <f t="shared" si="15"/>
        <v>4594.2</v>
      </c>
      <c r="H207" s="219" t="str">
        <f t="shared" ca="1" si="16"/>
        <v>=IF(E207&gt;30000,E207*0.1,0)</v>
      </c>
      <c r="K207" s="25"/>
    </row>
    <row r="208" spans="1:11">
      <c r="A208" s="23" t="s">
        <v>109</v>
      </c>
      <c r="B208" s="23" t="s">
        <v>100</v>
      </c>
      <c r="C208" s="23">
        <v>9</v>
      </c>
      <c r="D208" s="23">
        <v>1117</v>
      </c>
      <c r="E208" s="23">
        <f t="shared" si="13"/>
        <v>10053</v>
      </c>
      <c r="F208" s="219">
        <f t="shared" si="14"/>
        <v>0</v>
      </c>
      <c r="G208" s="219">
        <f t="shared" si="15"/>
        <v>0</v>
      </c>
      <c r="H208" s="219" t="str">
        <f t="shared" ca="1" si="16"/>
        <v>=IF(E208&gt;30000,E208*0.1,0)</v>
      </c>
      <c r="K208" s="25"/>
    </row>
    <row r="209" spans="1:11">
      <c r="A209" s="23" t="s">
        <v>96</v>
      </c>
      <c r="B209" s="23" t="s">
        <v>92</v>
      </c>
      <c r="C209" s="23">
        <v>5</v>
      </c>
      <c r="D209" s="23">
        <v>1389</v>
      </c>
      <c r="E209" s="23">
        <f t="shared" si="13"/>
        <v>6945</v>
      </c>
      <c r="F209" s="219">
        <f t="shared" si="14"/>
        <v>0</v>
      </c>
      <c r="G209" s="219">
        <f t="shared" si="15"/>
        <v>0</v>
      </c>
      <c r="H209" s="219" t="str">
        <f t="shared" ca="1" si="16"/>
        <v>=IF(E209&gt;30000,E209*0.1,0)</v>
      </c>
      <c r="K209" s="25"/>
    </row>
    <row r="210" spans="1:11">
      <c r="A210" s="23" t="s">
        <v>110</v>
      </c>
      <c r="B210" s="23" t="s">
        <v>107</v>
      </c>
      <c r="C210" s="23">
        <v>35</v>
      </c>
      <c r="D210" s="23">
        <v>1031</v>
      </c>
      <c r="E210" s="23">
        <f t="shared" si="13"/>
        <v>36085</v>
      </c>
      <c r="F210" s="219">
        <f t="shared" si="14"/>
        <v>3608.5</v>
      </c>
      <c r="G210" s="219">
        <f t="shared" si="15"/>
        <v>3608.5</v>
      </c>
      <c r="H210" s="219" t="str">
        <f t="shared" ca="1" si="16"/>
        <v>=IF(E210&gt;30000,E210*0.1,0)</v>
      </c>
      <c r="K210" s="25"/>
    </row>
    <row r="211" spans="1:11">
      <c r="A211" s="23" t="s">
        <v>96</v>
      </c>
      <c r="B211" s="23" t="s">
        <v>91</v>
      </c>
      <c r="C211" s="23">
        <v>89</v>
      </c>
      <c r="D211" s="23">
        <v>1064</v>
      </c>
      <c r="E211" s="23">
        <f t="shared" si="13"/>
        <v>94696</v>
      </c>
      <c r="F211" s="219">
        <f t="shared" si="14"/>
        <v>9469.6</v>
      </c>
      <c r="G211" s="219">
        <f t="shared" si="15"/>
        <v>9469.6</v>
      </c>
      <c r="H211" s="219" t="str">
        <f t="shared" ca="1" si="16"/>
        <v>=IF(E211&gt;30000,E211*0.1,0)</v>
      </c>
      <c r="K211" s="25"/>
    </row>
    <row r="212" spans="1:11">
      <c r="A212" s="23" t="s">
        <v>96</v>
      </c>
      <c r="B212" s="23" t="s">
        <v>94</v>
      </c>
      <c r="C212" s="23">
        <v>79</v>
      </c>
      <c r="D212" s="23">
        <v>1354</v>
      </c>
      <c r="E212" s="23">
        <f t="shared" si="13"/>
        <v>106966</v>
      </c>
      <c r="F212" s="219">
        <f t="shared" si="14"/>
        <v>10696.6</v>
      </c>
      <c r="G212" s="219">
        <f t="shared" si="15"/>
        <v>10696.6</v>
      </c>
      <c r="H212" s="219" t="str">
        <f t="shared" ca="1" si="16"/>
        <v>=IF(E212&gt;30000,E212*0.1,0)</v>
      </c>
      <c r="K212" s="25"/>
    </row>
    <row r="213" spans="1:11">
      <c r="A213" s="23" t="s">
        <v>110</v>
      </c>
      <c r="B213" s="23" t="s">
        <v>94</v>
      </c>
      <c r="C213" s="23">
        <v>58</v>
      </c>
      <c r="D213" s="23">
        <v>1474</v>
      </c>
      <c r="E213" s="23">
        <f t="shared" si="13"/>
        <v>85492</v>
      </c>
      <c r="F213" s="219">
        <f t="shared" si="14"/>
        <v>8549.2000000000007</v>
      </c>
      <c r="G213" s="219">
        <f t="shared" si="15"/>
        <v>8549.2000000000007</v>
      </c>
      <c r="H213" s="219" t="str">
        <f t="shared" ca="1" si="16"/>
        <v>=IF(E213&gt;30000,E213*0.1,0)</v>
      </c>
      <c r="K213" s="25"/>
    </row>
    <row r="214" spans="1:11">
      <c r="A214" s="23" t="s">
        <v>104</v>
      </c>
      <c r="B214" s="23" t="s">
        <v>107</v>
      </c>
      <c r="C214" s="23">
        <v>91</v>
      </c>
      <c r="D214" s="23">
        <v>1297</v>
      </c>
      <c r="E214" s="23">
        <f t="shared" si="13"/>
        <v>118027</v>
      </c>
      <c r="F214" s="219">
        <f t="shared" si="14"/>
        <v>11802.7</v>
      </c>
      <c r="G214" s="219">
        <f t="shared" si="15"/>
        <v>11802.7</v>
      </c>
      <c r="H214" s="219" t="str">
        <f t="shared" ca="1" si="16"/>
        <v>=IF(E214&gt;30000,E214*0.1,0)</v>
      </c>
      <c r="K214" s="25"/>
    </row>
    <row r="215" spans="1:11">
      <c r="A215" s="23" t="s">
        <v>99</v>
      </c>
      <c r="B215" s="23" t="s">
        <v>100</v>
      </c>
      <c r="C215" s="23">
        <v>23</v>
      </c>
      <c r="D215" s="23">
        <v>1309</v>
      </c>
      <c r="E215" s="23">
        <f t="shared" si="13"/>
        <v>30107</v>
      </c>
      <c r="F215" s="219">
        <f t="shared" si="14"/>
        <v>3010.7000000000003</v>
      </c>
      <c r="G215" s="219">
        <f t="shared" si="15"/>
        <v>3010.7000000000003</v>
      </c>
      <c r="H215" s="219" t="str">
        <f t="shared" ca="1" si="16"/>
        <v>=IF(E215&gt;30000,E215*0.1,0)</v>
      </c>
      <c r="K215" s="25"/>
    </row>
    <row r="216" spans="1:11">
      <c r="A216" s="23" t="s">
        <v>110</v>
      </c>
      <c r="B216" s="23" t="s">
        <v>100</v>
      </c>
      <c r="C216" s="23">
        <v>59</v>
      </c>
      <c r="D216" s="23">
        <v>1165</v>
      </c>
      <c r="E216" s="23">
        <f t="shared" si="13"/>
        <v>68735</v>
      </c>
      <c r="F216" s="219">
        <f t="shared" si="14"/>
        <v>6873.5</v>
      </c>
      <c r="G216" s="219">
        <f t="shared" si="15"/>
        <v>6873.5</v>
      </c>
      <c r="H216" s="219" t="str">
        <f t="shared" ca="1" si="16"/>
        <v>=IF(E216&gt;30000,E216*0.1,0)</v>
      </c>
      <c r="K216" s="25"/>
    </row>
    <row r="217" spans="1:11">
      <c r="A217" s="23" t="s">
        <v>109</v>
      </c>
      <c r="B217" s="23" t="s">
        <v>100</v>
      </c>
      <c r="C217" s="23">
        <v>40</v>
      </c>
      <c r="D217" s="23">
        <v>1302</v>
      </c>
      <c r="E217" s="23">
        <f t="shared" si="13"/>
        <v>52080</v>
      </c>
      <c r="F217" s="219">
        <f t="shared" si="14"/>
        <v>5208</v>
      </c>
      <c r="G217" s="219">
        <f t="shared" si="15"/>
        <v>5208</v>
      </c>
      <c r="H217" s="219" t="str">
        <f t="shared" ca="1" si="16"/>
        <v>=IF(E217&gt;30000,E217*0.1,0)</v>
      </c>
      <c r="K217" s="25"/>
    </row>
    <row r="218" spans="1:11">
      <c r="A218" s="23" t="s">
        <v>109</v>
      </c>
      <c r="B218" s="23" t="s">
        <v>91</v>
      </c>
      <c r="C218" s="23">
        <v>58</v>
      </c>
      <c r="D218" s="23">
        <v>1080</v>
      </c>
      <c r="E218" s="23">
        <f t="shared" si="13"/>
        <v>62640</v>
      </c>
      <c r="F218" s="219">
        <f t="shared" si="14"/>
        <v>6264</v>
      </c>
      <c r="G218" s="219">
        <f t="shared" si="15"/>
        <v>6264</v>
      </c>
      <c r="H218" s="219" t="str">
        <f t="shared" ca="1" si="16"/>
        <v>=IF(E218&gt;30000,E218*0.1,0)</v>
      </c>
      <c r="K218" s="25"/>
    </row>
    <row r="219" spans="1:11">
      <c r="A219" s="23" t="s">
        <v>109</v>
      </c>
      <c r="B219" s="23" t="s">
        <v>91</v>
      </c>
      <c r="C219" s="23">
        <v>54</v>
      </c>
      <c r="D219" s="23">
        <v>1204</v>
      </c>
      <c r="E219" s="23">
        <f t="shared" si="13"/>
        <v>65016</v>
      </c>
      <c r="F219" s="219">
        <f t="shared" si="14"/>
        <v>6501.6</v>
      </c>
      <c r="G219" s="219">
        <f t="shared" si="15"/>
        <v>6501.6</v>
      </c>
      <c r="H219" s="219" t="str">
        <f t="shared" ca="1" si="16"/>
        <v>=IF(E219&gt;30000,E219*0.1,0)</v>
      </c>
      <c r="K219" s="25"/>
    </row>
    <row r="220" spans="1:11">
      <c r="A220" s="23" t="s">
        <v>90</v>
      </c>
      <c r="B220" s="23" t="s">
        <v>97</v>
      </c>
      <c r="C220" s="23">
        <v>30</v>
      </c>
      <c r="D220" s="23">
        <v>1057</v>
      </c>
      <c r="E220" s="23">
        <f t="shared" si="13"/>
        <v>31710</v>
      </c>
      <c r="F220" s="219">
        <f t="shared" si="14"/>
        <v>3171</v>
      </c>
      <c r="G220" s="219">
        <f t="shared" si="15"/>
        <v>3171</v>
      </c>
      <c r="H220" s="219" t="str">
        <f t="shared" ca="1" si="16"/>
        <v>=IF(E220&gt;30000,E220*0.1,0)</v>
      </c>
      <c r="K220" s="25"/>
    </row>
    <row r="221" spans="1:11">
      <c r="A221" s="23" t="s">
        <v>109</v>
      </c>
      <c r="B221" s="23" t="s">
        <v>107</v>
      </c>
      <c r="C221" s="23">
        <v>88</v>
      </c>
      <c r="D221" s="23">
        <v>1288</v>
      </c>
      <c r="E221" s="23">
        <f t="shared" si="13"/>
        <v>113344</v>
      </c>
      <c r="F221" s="219">
        <f t="shared" si="14"/>
        <v>11334.400000000001</v>
      </c>
      <c r="G221" s="219">
        <f t="shared" si="15"/>
        <v>11334.400000000001</v>
      </c>
      <c r="H221" s="219" t="str">
        <f t="shared" ca="1" si="16"/>
        <v>=IF(E221&gt;30000,E221*0.1,0)</v>
      </c>
      <c r="K221" s="25"/>
    </row>
    <row r="222" spans="1:11">
      <c r="A222" s="23" t="s">
        <v>99</v>
      </c>
      <c r="B222" s="23" t="s">
        <v>105</v>
      </c>
      <c r="C222" s="23">
        <v>16</v>
      </c>
      <c r="D222" s="23">
        <v>1105</v>
      </c>
      <c r="E222" s="23">
        <f t="shared" si="13"/>
        <v>17680</v>
      </c>
      <c r="F222" s="219">
        <f t="shared" si="14"/>
        <v>0</v>
      </c>
      <c r="G222" s="219">
        <f t="shared" si="15"/>
        <v>0</v>
      </c>
      <c r="H222" s="219" t="str">
        <f t="shared" ca="1" si="16"/>
        <v>=IF(E222&gt;30000,E222*0.1,0)</v>
      </c>
      <c r="K222" s="25"/>
    </row>
    <row r="223" spans="1:11">
      <c r="A223" s="23" t="s">
        <v>96</v>
      </c>
      <c r="B223" s="23" t="s">
        <v>105</v>
      </c>
      <c r="C223" s="23">
        <v>80</v>
      </c>
      <c r="D223" s="23">
        <v>1269</v>
      </c>
      <c r="E223" s="23">
        <f t="shared" si="13"/>
        <v>101520</v>
      </c>
      <c r="F223" s="219">
        <f t="shared" si="14"/>
        <v>10152</v>
      </c>
      <c r="G223" s="219">
        <f t="shared" si="15"/>
        <v>10152</v>
      </c>
      <c r="H223" s="219" t="str">
        <f t="shared" ca="1" si="16"/>
        <v>=IF(E223&gt;30000,E223*0.1,0)</v>
      </c>
      <c r="K223" s="25"/>
    </row>
    <row r="224" spans="1:11">
      <c r="A224" s="23" t="s">
        <v>104</v>
      </c>
      <c r="B224" s="23" t="s">
        <v>100</v>
      </c>
      <c r="C224" s="23">
        <v>98</v>
      </c>
      <c r="D224" s="23">
        <v>1177</v>
      </c>
      <c r="E224" s="23">
        <f t="shared" si="13"/>
        <v>115346</v>
      </c>
      <c r="F224" s="219">
        <f t="shared" si="14"/>
        <v>11534.6</v>
      </c>
      <c r="G224" s="219">
        <f t="shared" si="15"/>
        <v>11534.6</v>
      </c>
      <c r="H224" s="219" t="str">
        <f t="shared" ca="1" si="16"/>
        <v>=IF(E224&gt;30000,E224*0.1,0)</v>
      </c>
      <c r="K224" s="25"/>
    </row>
    <row r="225" spans="1:11">
      <c r="A225" s="23" t="s">
        <v>104</v>
      </c>
      <c r="B225" s="23" t="s">
        <v>92</v>
      </c>
      <c r="C225" s="23">
        <v>52</v>
      </c>
      <c r="D225" s="23">
        <v>1461</v>
      </c>
      <c r="E225" s="23">
        <f t="shared" si="13"/>
        <v>75972</v>
      </c>
      <c r="F225" s="219">
        <f t="shared" si="14"/>
        <v>7597.2000000000007</v>
      </c>
      <c r="G225" s="219">
        <f t="shared" si="15"/>
        <v>7597.2000000000007</v>
      </c>
      <c r="H225" s="219" t="str">
        <f t="shared" ca="1" si="16"/>
        <v>=IF(E225&gt;30000,E225*0.1,0)</v>
      </c>
      <c r="K225" s="25"/>
    </row>
    <row r="226" spans="1:11">
      <c r="A226" s="23" t="s">
        <v>109</v>
      </c>
      <c r="B226" s="23" t="s">
        <v>107</v>
      </c>
      <c r="C226" s="23">
        <v>58</v>
      </c>
      <c r="D226" s="23">
        <v>1290</v>
      </c>
      <c r="E226" s="23">
        <f t="shared" si="13"/>
        <v>74820</v>
      </c>
      <c r="F226" s="219">
        <f t="shared" si="14"/>
        <v>7482</v>
      </c>
      <c r="G226" s="219">
        <f t="shared" si="15"/>
        <v>7482</v>
      </c>
      <c r="H226" s="219" t="str">
        <f t="shared" ca="1" si="16"/>
        <v>=IF(E226&gt;30000,E226*0.1,0)</v>
      </c>
      <c r="K226" s="25"/>
    </row>
    <row r="227" spans="1:11">
      <c r="A227" s="23" t="s">
        <v>90</v>
      </c>
      <c r="B227" s="23" t="s">
        <v>94</v>
      </c>
      <c r="C227" s="23">
        <v>69</v>
      </c>
      <c r="D227" s="23">
        <v>1175</v>
      </c>
      <c r="E227" s="23">
        <f t="shared" si="13"/>
        <v>81075</v>
      </c>
      <c r="F227" s="219">
        <f t="shared" si="14"/>
        <v>8107.5</v>
      </c>
      <c r="G227" s="219">
        <f t="shared" si="15"/>
        <v>8107.5</v>
      </c>
      <c r="H227" s="219" t="str">
        <f t="shared" ca="1" si="16"/>
        <v>=IF(E227&gt;30000,E227*0.1,0)</v>
      </c>
      <c r="K227" s="25"/>
    </row>
    <row r="228" spans="1:11">
      <c r="A228" s="23" t="s">
        <v>99</v>
      </c>
      <c r="B228" s="23" t="s">
        <v>105</v>
      </c>
      <c r="C228" s="23">
        <v>55</v>
      </c>
      <c r="D228" s="23">
        <v>1425</v>
      </c>
      <c r="E228" s="23">
        <f t="shared" si="13"/>
        <v>78375</v>
      </c>
      <c r="F228" s="219">
        <f t="shared" si="14"/>
        <v>7837.5</v>
      </c>
      <c r="G228" s="219">
        <f t="shared" si="15"/>
        <v>7837.5</v>
      </c>
      <c r="H228" s="219" t="str">
        <f t="shared" ca="1" si="16"/>
        <v>=IF(E228&gt;30000,E228*0.1,0)</v>
      </c>
      <c r="K228" s="25"/>
    </row>
    <row r="229" spans="1:11">
      <c r="A229" s="23" t="s">
        <v>90</v>
      </c>
      <c r="B229" s="23" t="s">
        <v>92</v>
      </c>
      <c r="C229" s="23">
        <v>89</v>
      </c>
      <c r="D229" s="23">
        <v>1369</v>
      </c>
      <c r="E229" s="23">
        <f t="shared" si="13"/>
        <v>121841</v>
      </c>
      <c r="F229" s="219">
        <f t="shared" si="14"/>
        <v>12184.1</v>
      </c>
      <c r="G229" s="219">
        <f t="shared" si="15"/>
        <v>12184.1</v>
      </c>
      <c r="H229" s="219" t="str">
        <f t="shared" ca="1" si="16"/>
        <v>=IF(E229&gt;30000,E229*0.1,0)</v>
      </c>
      <c r="K229" s="25"/>
    </row>
    <row r="230" spans="1:11">
      <c r="A230" s="23" t="s">
        <v>109</v>
      </c>
      <c r="B230" s="23" t="s">
        <v>100</v>
      </c>
      <c r="C230" s="23">
        <v>33</v>
      </c>
      <c r="D230" s="23">
        <v>1477</v>
      </c>
      <c r="E230" s="23">
        <f t="shared" si="13"/>
        <v>48741</v>
      </c>
      <c r="F230" s="219">
        <f t="shared" si="14"/>
        <v>4874.1000000000004</v>
      </c>
      <c r="G230" s="219">
        <f t="shared" si="15"/>
        <v>4874.1000000000004</v>
      </c>
      <c r="H230" s="219" t="str">
        <f t="shared" ca="1" si="16"/>
        <v>=IF(E230&gt;30000,E230*0.1,0)</v>
      </c>
      <c r="K230" s="25"/>
    </row>
    <row r="231" spans="1:11">
      <c r="A231" s="23" t="s">
        <v>90</v>
      </c>
      <c r="B231" s="23" t="s">
        <v>91</v>
      </c>
      <c r="C231" s="23">
        <v>44</v>
      </c>
      <c r="D231" s="23">
        <v>1102</v>
      </c>
      <c r="E231" s="23">
        <f t="shared" si="13"/>
        <v>48488</v>
      </c>
      <c r="F231" s="219">
        <f t="shared" si="14"/>
        <v>4848.8</v>
      </c>
      <c r="G231" s="219">
        <f t="shared" si="15"/>
        <v>4848.8</v>
      </c>
      <c r="H231" s="219" t="str">
        <f t="shared" ca="1" si="16"/>
        <v>=IF(E231&gt;30000,E231*0.1,0)</v>
      </c>
      <c r="K231" s="25"/>
    </row>
    <row r="232" spans="1:11">
      <c r="A232" s="23" t="s">
        <v>96</v>
      </c>
      <c r="B232" s="23" t="s">
        <v>105</v>
      </c>
      <c r="C232" s="23">
        <v>86</v>
      </c>
      <c r="D232" s="23">
        <v>1348</v>
      </c>
      <c r="E232" s="23">
        <f t="shared" si="13"/>
        <v>115928</v>
      </c>
      <c r="F232" s="219">
        <f t="shared" si="14"/>
        <v>11592.800000000001</v>
      </c>
      <c r="G232" s="219">
        <f t="shared" si="15"/>
        <v>11592.800000000001</v>
      </c>
      <c r="H232" s="219" t="str">
        <f t="shared" ca="1" si="16"/>
        <v>=IF(E232&gt;30000,E232*0.1,0)</v>
      </c>
      <c r="K232" s="25"/>
    </row>
    <row r="233" spans="1:11">
      <c r="A233" s="23" t="s">
        <v>104</v>
      </c>
      <c r="B233" s="23" t="s">
        <v>107</v>
      </c>
      <c r="C233" s="23">
        <v>12</v>
      </c>
      <c r="D233" s="23">
        <v>1254</v>
      </c>
      <c r="E233" s="23">
        <f t="shared" si="13"/>
        <v>15048</v>
      </c>
      <c r="F233" s="219">
        <f t="shared" si="14"/>
        <v>0</v>
      </c>
      <c r="G233" s="219">
        <f t="shared" si="15"/>
        <v>0</v>
      </c>
      <c r="H233" s="219" t="str">
        <f t="shared" ca="1" si="16"/>
        <v>=IF(E233&gt;30000,E233*0.1,0)</v>
      </c>
      <c r="K233" s="25"/>
    </row>
    <row r="234" spans="1:11">
      <c r="A234" s="23" t="s">
        <v>90</v>
      </c>
      <c r="B234" s="23" t="s">
        <v>91</v>
      </c>
      <c r="C234" s="23">
        <v>36</v>
      </c>
      <c r="D234" s="23">
        <v>1483</v>
      </c>
      <c r="E234" s="23">
        <f t="shared" si="13"/>
        <v>53388</v>
      </c>
      <c r="F234" s="219">
        <f t="shared" si="14"/>
        <v>5338.8</v>
      </c>
      <c r="G234" s="219">
        <f t="shared" si="15"/>
        <v>5338.8</v>
      </c>
      <c r="H234" s="219" t="str">
        <f t="shared" ca="1" si="16"/>
        <v>=IF(E234&gt;30000,E234*0.1,0)</v>
      </c>
      <c r="K234" s="25"/>
    </row>
    <row r="235" spans="1:11">
      <c r="A235" s="23" t="s">
        <v>90</v>
      </c>
      <c r="B235" s="23" t="s">
        <v>107</v>
      </c>
      <c r="C235" s="23">
        <v>24</v>
      </c>
      <c r="D235" s="23">
        <v>1082</v>
      </c>
      <c r="E235" s="23">
        <f t="shared" si="13"/>
        <v>25968</v>
      </c>
      <c r="F235" s="219">
        <f t="shared" si="14"/>
        <v>2596.8000000000002</v>
      </c>
      <c r="G235" s="219">
        <f t="shared" si="15"/>
        <v>0</v>
      </c>
      <c r="H235" s="219" t="str">
        <f t="shared" ca="1" si="16"/>
        <v>=IF(E235&gt;30000,E235*0.1,0)</v>
      </c>
      <c r="K235" s="25"/>
    </row>
    <row r="236" spans="1:11">
      <c r="A236" s="23" t="s">
        <v>90</v>
      </c>
      <c r="B236" s="23" t="s">
        <v>92</v>
      </c>
      <c r="C236" s="23">
        <v>50</v>
      </c>
      <c r="D236" s="23">
        <v>1252</v>
      </c>
      <c r="E236" s="23">
        <f t="shared" si="13"/>
        <v>62600</v>
      </c>
      <c r="F236" s="219">
        <f t="shared" si="14"/>
        <v>6260</v>
      </c>
      <c r="G236" s="219">
        <f t="shared" si="15"/>
        <v>6260</v>
      </c>
      <c r="H236" s="219" t="str">
        <f t="shared" ca="1" si="16"/>
        <v>=IF(E236&gt;30000,E236*0.1,0)</v>
      </c>
      <c r="K236" s="25"/>
    </row>
    <row r="237" spans="1:11">
      <c r="A237" s="23" t="s">
        <v>99</v>
      </c>
      <c r="B237" s="23" t="s">
        <v>107</v>
      </c>
      <c r="C237" s="23">
        <v>35</v>
      </c>
      <c r="D237" s="23">
        <v>1229</v>
      </c>
      <c r="E237" s="23">
        <f t="shared" si="13"/>
        <v>43015</v>
      </c>
      <c r="F237" s="219">
        <f t="shared" si="14"/>
        <v>4301.5</v>
      </c>
      <c r="G237" s="219">
        <f t="shared" si="15"/>
        <v>4301.5</v>
      </c>
      <c r="H237" s="219" t="str">
        <f t="shared" ca="1" si="16"/>
        <v>=IF(E237&gt;30000,E237*0.1,0)</v>
      </c>
      <c r="K237" s="25"/>
    </row>
    <row r="238" spans="1:11">
      <c r="A238" s="23" t="s">
        <v>90</v>
      </c>
      <c r="B238" s="23" t="s">
        <v>91</v>
      </c>
      <c r="C238" s="23">
        <v>74</v>
      </c>
      <c r="D238" s="23">
        <v>1321</v>
      </c>
      <c r="E238" s="23">
        <f t="shared" si="13"/>
        <v>97754</v>
      </c>
      <c r="F238" s="219">
        <f t="shared" si="14"/>
        <v>9775.4</v>
      </c>
      <c r="G238" s="219">
        <f t="shared" si="15"/>
        <v>9775.4</v>
      </c>
      <c r="H238" s="219" t="str">
        <f t="shared" ca="1" si="16"/>
        <v>=IF(E238&gt;30000,E238*0.1,0)</v>
      </c>
      <c r="K238" s="25"/>
    </row>
    <row r="239" spans="1:11">
      <c r="A239" s="23" t="s">
        <v>99</v>
      </c>
      <c r="B239" s="23" t="s">
        <v>92</v>
      </c>
      <c r="C239" s="23">
        <v>7</v>
      </c>
      <c r="D239" s="23">
        <v>1442</v>
      </c>
      <c r="E239" s="23">
        <f t="shared" si="13"/>
        <v>10094</v>
      </c>
      <c r="F239" s="219">
        <f t="shared" si="14"/>
        <v>0</v>
      </c>
      <c r="G239" s="219">
        <f t="shared" si="15"/>
        <v>0</v>
      </c>
      <c r="H239" s="219" t="str">
        <f t="shared" ca="1" si="16"/>
        <v>=IF(E239&gt;30000,E239*0.1,0)</v>
      </c>
      <c r="K239" s="25"/>
    </row>
    <row r="240" spans="1:11">
      <c r="A240" s="23" t="s">
        <v>99</v>
      </c>
      <c r="B240" s="23" t="s">
        <v>107</v>
      </c>
      <c r="C240" s="23">
        <v>87</v>
      </c>
      <c r="D240" s="23">
        <v>1135</v>
      </c>
      <c r="E240" s="23">
        <f t="shared" si="13"/>
        <v>98745</v>
      </c>
      <c r="F240" s="219">
        <f t="shared" si="14"/>
        <v>9874.5</v>
      </c>
      <c r="G240" s="219">
        <f t="shared" si="15"/>
        <v>9874.5</v>
      </c>
      <c r="H240" s="219" t="str">
        <f t="shared" ca="1" si="16"/>
        <v>=IF(E240&gt;30000,E240*0.1,0)</v>
      </c>
      <c r="K240" s="25"/>
    </row>
    <row r="241" spans="1:11">
      <c r="A241" s="23" t="s">
        <v>99</v>
      </c>
      <c r="B241" s="23" t="s">
        <v>92</v>
      </c>
      <c r="C241" s="23">
        <v>96</v>
      </c>
      <c r="D241" s="23">
        <v>1196</v>
      </c>
      <c r="E241" s="23">
        <f t="shared" si="13"/>
        <v>114816</v>
      </c>
      <c r="F241" s="219">
        <f t="shared" si="14"/>
        <v>11481.6</v>
      </c>
      <c r="G241" s="219">
        <f t="shared" si="15"/>
        <v>11481.6</v>
      </c>
      <c r="H241" s="219" t="str">
        <f t="shared" ca="1" si="16"/>
        <v>=IF(E241&gt;30000,E241*0.1,0)</v>
      </c>
      <c r="K241" s="25"/>
    </row>
    <row r="242" spans="1:11">
      <c r="A242" s="23" t="s">
        <v>96</v>
      </c>
      <c r="B242" s="23" t="s">
        <v>97</v>
      </c>
      <c r="C242" s="23">
        <v>14</v>
      </c>
      <c r="D242" s="23">
        <v>1315</v>
      </c>
      <c r="E242" s="23">
        <f t="shared" si="13"/>
        <v>18410</v>
      </c>
      <c r="F242" s="219">
        <f t="shared" si="14"/>
        <v>0</v>
      </c>
      <c r="G242" s="219">
        <f t="shared" si="15"/>
        <v>0</v>
      </c>
      <c r="H242" s="219" t="str">
        <f t="shared" ca="1" si="16"/>
        <v>=IF(E242&gt;30000,E242*0.1,0)</v>
      </c>
      <c r="K242" s="25"/>
    </row>
    <row r="243" spans="1:11">
      <c r="A243" s="23" t="s">
        <v>90</v>
      </c>
      <c r="B243" s="23" t="s">
        <v>91</v>
      </c>
      <c r="C243" s="23">
        <v>54</v>
      </c>
      <c r="D243" s="23">
        <v>1076</v>
      </c>
      <c r="E243" s="23">
        <f t="shared" si="13"/>
        <v>58104</v>
      </c>
      <c r="F243" s="219">
        <f t="shared" si="14"/>
        <v>5810.4000000000005</v>
      </c>
      <c r="G243" s="219">
        <f t="shared" si="15"/>
        <v>5810.4000000000005</v>
      </c>
      <c r="H243" s="219" t="str">
        <f t="shared" ca="1" si="16"/>
        <v>=IF(E243&gt;30000,E243*0.1,0)</v>
      </c>
      <c r="K243" s="25"/>
    </row>
    <row r="244" spans="1:11">
      <c r="A244" s="23" t="s">
        <v>90</v>
      </c>
      <c r="B244" s="23" t="s">
        <v>97</v>
      </c>
      <c r="C244" s="23">
        <v>77</v>
      </c>
      <c r="D244" s="23">
        <v>1328</v>
      </c>
      <c r="E244" s="23">
        <f t="shared" si="13"/>
        <v>102256</v>
      </c>
      <c r="F244" s="219">
        <f t="shared" si="14"/>
        <v>10225.6</v>
      </c>
      <c r="G244" s="219">
        <f t="shared" si="15"/>
        <v>10225.6</v>
      </c>
      <c r="H244" s="219" t="str">
        <f t="shared" ca="1" si="16"/>
        <v>=IF(E244&gt;30000,E244*0.1,0)</v>
      </c>
      <c r="K244" s="25"/>
    </row>
    <row r="245" spans="1:11">
      <c r="A245" s="23" t="s">
        <v>99</v>
      </c>
      <c r="B245" s="23" t="s">
        <v>100</v>
      </c>
      <c r="C245" s="23">
        <v>74</v>
      </c>
      <c r="D245" s="23">
        <v>1175</v>
      </c>
      <c r="E245" s="23">
        <f t="shared" si="13"/>
        <v>86950</v>
      </c>
      <c r="F245" s="219">
        <f t="shared" si="14"/>
        <v>8695</v>
      </c>
      <c r="G245" s="219">
        <f t="shared" si="15"/>
        <v>8695</v>
      </c>
      <c r="H245" s="219" t="str">
        <f t="shared" ca="1" si="16"/>
        <v>=IF(E245&gt;30000,E245*0.1,0)</v>
      </c>
      <c r="K245" s="25"/>
    </row>
    <row r="246" spans="1:11">
      <c r="A246" s="23" t="s">
        <v>96</v>
      </c>
      <c r="B246" s="23" t="s">
        <v>91</v>
      </c>
      <c r="C246" s="23">
        <v>93</v>
      </c>
      <c r="D246" s="23">
        <v>1287</v>
      </c>
      <c r="E246" s="23">
        <f t="shared" si="13"/>
        <v>119691</v>
      </c>
      <c r="F246" s="219">
        <f t="shared" si="14"/>
        <v>11969.1</v>
      </c>
      <c r="G246" s="219">
        <f t="shared" si="15"/>
        <v>11969.1</v>
      </c>
      <c r="H246" s="219" t="str">
        <f t="shared" ca="1" si="16"/>
        <v>=IF(E246&gt;30000,E246*0.1,0)</v>
      </c>
      <c r="K246" s="25"/>
    </row>
    <row r="247" spans="1:11">
      <c r="A247" s="23" t="s">
        <v>90</v>
      </c>
      <c r="B247" s="23" t="s">
        <v>92</v>
      </c>
      <c r="C247" s="23">
        <v>60</v>
      </c>
      <c r="D247" s="23">
        <v>1047</v>
      </c>
      <c r="E247" s="23">
        <f t="shared" si="13"/>
        <v>62820</v>
      </c>
      <c r="F247" s="219">
        <f t="shared" si="14"/>
        <v>6282</v>
      </c>
      <c r="G247" s="219">
        <f t="shared" si="15"/>
        <v>6282</v>
      </c>
      <c r="H247" s="219" t="str">
        <f t="shared" ca="1" si="16"/>
        <v>=IF(E247&gt;30000,E247*0.1,0)</v>
      </c>
      <c r="K247" s="25"/>
    </row>
    <row r="248" spans="1:11">
      <c r="A248" s="23" t="s">
        <v>104</v>
      </c>
      <c r="B248" s="23" t="s">
        <v>100</v>
      </c>
      <c r="C248" s="23">
        <v>34</v>
      </c>
      <c r="D248" s="23">
        <v>1113</v>
      </c>
      <c r="E248" s="23">
        <f t="shared" si="13"/>
        <v>37842</v>
      </c>
      <c r="F248" s="219">
        <f t="shared" si="14"/>
        <v>3784.2000000000003</v>
      </c>
      <c r="G248" s="219">
        <f t="shared" si="15"/>
        <v>3784.2000000000003</v>
      </c>
      <c r="H248" s="219" t="str">
        <f t="shared" ca="1" si="16"/>
        <v>=IF(E248&gt;30000,E248*0.1,0)</v>
      </c>
      <c r="K248" s="25"/>
    </row>
    <row r="249" spans="1:11">
      <c r="A249" s="23" t="s">
        <v>90</v>
      </c>
      <c r="B249" s="23" t="s">
        <v>94</v>
      </c>
      <c r="C249" s="23">
        <v>16</v>
      </c>
      <c r="D249" s="23">
        <v>1246</v>
      </c>
      <c r="E249" s="23">
        <f t="shared" si="13"/>
        <v>19936</v>
      </c>
      <c r="F249" s="219">
        <f t="shared" si="14"/>
        <v>0</v>
      </c>
      <c r="G249" s="219">
        <f t="shared" si="15"/>
        <v>0</v>
      </c>
      <c r="H249" s="219" t="str">
        <f t="shared" ca="1" si="16"/>
        <v>=IF(E249&gt;30000,E249*0.1,0)</v>
      </c>
      <c r="K249" s="25"/>
    </row>
    <row r="250" spans="1:11">
      <c r="A250" s="23" t="s">
        <v>96</v>
      </c>
      <c r="B250" s="23" t="s">
        <v>105</v>
      </c>
      <c r="C250" s="23">
        <v>52</v>
      </c>
      <c r="D250" s="23">
        <v>1153</v>
      </c>
      <c r="E250" s="23">
        <f t="shared" si="13"/>
        <v>59956</v>
      </c>
      <c r="F250" s="219">
        <f t="shared" si="14"/>
        <v>5995.6</v>
      </c>
      <c r="G250" s="219">
        <f t="shared" si="15"/>
        <v>5995.6</v>
      </c>
      <c r="H250" s="219" t="str">
        <f t="shared" ca="1" si="16"/>
        <v>=IF(E250&gt;30000,E250*0.1,0)</v>
      </c>
      <c r="K250" s="25"/>
    </row>
    <row r="251" spans="1:11">
      <c r="A251" s="23" t="s">
        <v>110</v>
      </c>
      <c r="B251" s="23" t="s">
        <v>105</v>
      </c>
      <c r="C251" s="23">
        <v>48</v>
      </c>
      <c r="D251" s="23">
        <v>1038</v>
      </c>
      <c r="E251" s="23">
        <f t="shared" si="13"/>
        <v>49824</v>
      </c>
      <c r="F251" s="219">
        <f t="shared" si="14"/>
        <v>4982.4000000000005</v>
      </c>
      <c r="G251" s="219">
        <f t="shared" si="15"/>
        <v>4982.4000000000005</v>
      </c>
      <c r="H251" s="219" t="str">
        <f t="shared" ca="1" si="16"/>
        <v>=IF(E251&gt;30000,E251*0.1,0)</v>
      </c>
      <c r="K251" s="25"/>
    </row>
    <row r="252" spans="1:11">
      <c r="A252" s="23" t="s">
        <v>109</v>
      </c>
      <c r="B252" s="23" t="s">
        <v>107</v>
      </c>
      <c r="C252" s="23">
        <v>73</v>
      </c>
      <c r="D252" s="23">
        <v>1449</v>
      </c>
      <c r="E252" s="23">
        <f t="shared" si="13"/>
        <v>105777</v>
      </c>
      <c r="F252" s="219">
        <f t="shared" si="14"/>
        <v>10577.7</v>
      </c>
      <c r="G252" s="219">
        <f t="shared" si="15"/>
        <v>10577.7</v>
      </c>
      <c r="H252" s="219" t="str">
        <f t="shared" ca="1" si="16"/>
        <v>=IF(E252&gt;30000,E252*0.1,0)</v>
      </c>
      <c r="K252" s="25"/>
    </row>
    <row r="253" spans="1:11">
      <c r="A253" s="23" t="s">
        <v>96</v>
      </c>
      <c r="B253" s="23" t="s">
        <v>97</v>
      </c>
      <c r="C253" s="23">
        <v>10</v>
      </c>
      <c r="D253" s="23">
        <v>1183</v>
      </c>
      <c r="E253" s="23">
        <f t="shared" si="13"/>
        <v>11830</v>
      </c>
      <c r="F253" s="219">
        <f t="shared" si="14"/>
        <v>0</v>
      </c>
      <c r="G253" s="219">
        <f t="shared" si="15"/>
        <v>0</v>
      </c>
      <c r="H253" s="219" t="str">
        <f t="shared" ca="1" si="16"/>
        <v>=IF(E253&gt;30000,E253*0.1,0)</v>
      </c>
      <c r="K253" s="25"/>
    </row>
    <row r="254" spans="1:11">
      <c r="A254" s="23" t="s">
        <v>90</v>
      </c>
      <c r="B254" s="23" t="s">
        <v>92</v>
      </c>
      <c r="C254" s="23">
        <v>79</v>
      </c>
      <c r="D254" s="23">
        <v>1455</v>
      </c>
      <c r="E254" s="23">
        <f t="shared" si="13"/>
        <v>114945</v>
      </c>
      <c r="F254" s="219">
        <f t="shared" si="14"/>
        <v>11494.5</v>
      </c>
      <c r="G254" s="219">
        <f t="shared" si="15"/>
        <v>11494.5</v>
      </c>
      <c r="H254" s="219" t="str">
        <f t="shared" ca="1" si="16"/>
        <v>=IF(E254&gt;30000,E254*0.1,0)</v>
      </c>
      <c r="K254" s="25"/>
    </row>
    <row r="255" spans="1:11">
      <c r="A255" s="23" t="s">
        <v>96</v>
      </c>
      <c r="B255" s="23" t="s">
        <v>107</v>
      </c>
      <c r="C255" s="23">
        <v>100</v>
      </c>
      <c r="D255" s="23">
        <v>1470</v>
      </c>
      <c r="E255" s="23">
        <f t="shared" si="13"/>
        <v>147000</v>
      </c>
      <c r="F255" s="219">
        <f t="shared" si="14"/>
        <v>14700</v>
      </c>
      <c r="G255" s="219">
        <f t="shared" si="15"/>
        <v>14700</v>
      </c>
      <c r="H255" s="219" t="str">
        <f t="shared" ca="1" si="16"/>
        <v>=IF(E255&gt;30000,E255*0.1,0)</v>
      </c>
      <c r="K255" s="25"/>
    </row>
    <row r="256" spans="1:11">
      <c r="A256" s="23" t="s">
        <v>104</v>
      </c>
      <c r="B256" s="23" t="s">
        <v>107</v>
      </c>
      <c r="C256" s="23">
        <v>74</v>
      </c>
      <c r="D256" s="23">
        <v>1223</v>
      </c>
      <c r="E256" s="23">
        <f t="shared" si="13"/>
        <v>90502</v>
      </c>
      <c r="F256" s="219">
        <f t="shared" si="14"/>
        <v>9050.2000000000007</v>
      </c>
      <c r="G256" s="219">
        <f t="shared" si="15"/>
        <v>9050.2000000000007</v>
      </c>
      <c r="H256" s="219" t="str">
        <f t="shared" ca="1" si="16"/>
        <v>=IF(E256&gt;30000,E256*0.1,0)</v>
      </c>
      <c r="K256" s="25"/>
    </row>
    <row r="257" spans="1:11">
      <c r="A257" s="23" t="s">
        <v>96</v>
      </c>
      <c r="B257" s="23" t="s">
        <v>91</v>
      </c>
      <c r="C257" s="23">
        <v>3</v>
      </c>
      <c r="D257" s="23">
        <v>1425</v>
      </c>
      <c r="E257" s="23">
        <f t="shared" si="13"/>
        <v>4275</v>
      </c>
      <c r="F257" s="219">
        <f t="shared" si="14"/>
        <v>0</v>
      </c>
      <c r="G257" s="219">
        <f t="shared" si="15"/>
        <v>0</v>
      </c>
      <c r="H257" s="219" t="str">
        <f t="shared" ca="1" si="16"/>
        <v>=IF(E257&gt;30000,E257*0.1,0)</v>
      </c>
      <c r="K257" s="25"/>
    </row>
    <row r="258" spans="1:11">
      <c r="A258" s="23" t="s">
        <v>104</v>
      </c>
      <c r="B258" s="23" t="s">
        <v>107</v>
      </c>
      <c r="C258" s="23">
        <v>28</v>
      </c>
      <c r="D258" s="23">
        <v>1131</v>
      </c>
      <c r="E258" s="23">
        <f t="shared" si="13"/>
        <v>31668</v>
      </c>
      <c r="F258" s="219">
        <f t="shared" si="14"/>
        <v>3166.8</v>
      </c>
      <c r="G258" s="219">
        <f t="shared" si="15"/>
        <v>3166.8</v>
      </c>
      <c r="H258" s="219" t="str">
        <f t="shared" ca="1" si="16"/>
        <v>=IF(E258&gt;30000,E258*0.1,0)</v>
      </c>
      <c r="K258" s="25"/>
    </row>
    <row r="259" spans="1:11">
      <c r="A259" s="23" t="s">
        <v>110</v>
      </c>
      <c r="B259" s="23" t="s">
        <v>105</v>
      </c>
      <c r="C259" s="23">
        <v>84</v>
      </c>
      <c r="D259" s="23">
        <v>1037</v>
      </c>
      <c r="E259" s="23">
        <f t="shared" ref="E259:E322" si="17">C259*D259</f>
        <v>87108</v>
      </c>
      <c r="F259" s="219">
        <f t="shared" ref="F259:F322" si="18">IF(E259&gt;=20000,E259*10%,0)</f>
        <v>8710.8000000000011</v>
      </c>
      <c r="G259" s="219">
        <f t="shared" ref="G259:G322" si="19">IF(E259&gt;30000,E259*0.1,0)</f>
        <v>8710.8000000000011</v>
      </c>
      <c r="H259" s="219" t="str">
        <f t="shared" ref="H259:H322" ca="1" si="20">_xlfn.FORMULATEXT(G259)</f>
        <v>=IF(E259&gt;30000,E259*0.1,0)</v>
      </c>
      <c r="K259" s="25"/>
    </row>
    <row r="260" spans="1:11">
      <c r="A260" s="23" t="s">
        <v>104</v>
      </c>
      <c r="B260" s="23" t="s">
        <v>100</v>
      </c>
      <c r="C260" s="23">
        <v>43</v>
      </c>
      <c r="D260" s="23">
        <v>1419</v>
      </c>
      <c r="E260" s="23">
        <f t="shared" si="17"/>
        <v>61017</v>
      </c>
      <c r="F260" s="219">
        <f t="shared" si="18"/>
        <v>6101.7000000000007</v>
      </c>
      <c r="G260" s="219">
        <f t="shared" si="19"/>
        <v>6101.7000000000007</v>
      </c>
      <c r="H260" s="219" t="str">
        <f t="shared" ca="1" si="20"/>
        <v>=IF(E260&gt;30000,E260*0.1,0)</v>
      </c>
      <c r="K260" s="25"/>
    </row>
    <row r="261" spans="1:11">
      <c r="A261" s="23" t="s">
        <v>99</v>
      </c>
      <c r="B261" s="23" t="s">
        <v>105</v>
      </c>
      <c r="C261" s="23">
        <v>45</v>
      </c>
      <c r="D261" s="23">
        <v>1471</v>
      </c>
      <c r="E261" s="23">
        <f t="shared" si="17"/>
        <v>66195</v>
      </c>
      <c r="F261" s="219">
        <f t="shared" si="18"/>
        <v>6619.5</v>
      </c>
      <c r="G261" s="219">
        <f t="shared" si="19"/>
        <v>6619.5</v>
      </c>
      <c r="H261" s="219" t="str">
        <f t="shared" ca="1" si="20"/>
        <v>=IF(E261&gt;30000,E261*0.1,0)</v>
      </c>
      <c r="K261" s="25"/>
    </row>
    <row r="262" spans="1:11">
      <c r="A262" s="23" t="s">
        <v>109</v>
      </c>
      <c r="B262" s="23" t="s">
        <v>105</v>
      </c>
      <c r="C262" s="23">
        <v>99</v>
      </c>
      <c r="D262" s="23">
        <v>1402</v>
      </c>
      <c r="E262" s="23">
        <f t="shared" si="17"/>
        <v>138798</v>
      </c>
      <c r="F262" s="219">
        <f t="shared" si="18"/>
        <v>13879.800000000001</v>
      </c>
      <c r="G262" s="219">
        <f t="shared" si="19"/>
        <v>13879.800000000001</v>
      </c>
      <c r="H262" s="219" t="str">
        <f t="shared" ca="1" si="20"/>
        <v>=IF(E262&gt;30000,E262*0.1,0)</v>
      </c>
      <c r="K262" s="25"/>
    </row>
    <row r="263" spans="1:11">
      <c r="A263" s="23" t="s">
        <v>109</v>
      </c>
      <c r="B263" s="23" t="s">
        <v>100</v>
      </c>
      <c r="C263" s="23">
        <v>35</v>
      </c>
      <c r="D263" s="23">
        <v>1405</v>
      </c>
      <c r="E263" s="23">
        <f t="shared" si="17"/>
        <v>49175</v>
      </c>
      <c r="F263" s="219">
        <f t="shared" si="18"/>
        <v>4917.5</v>
      </c>
      <c r="G263" s="219">
        <f t="shared" si="19"/>
        <v>4917.5</v>
      </c>
      <c r="H263" s="219" t="str">
        <f t="shared" ca="1" si="20"/>
        <v>=IF(E263&gt;30000,E263*0.1,0)</v>
      </c>
      <c r="K263" s="25"/>
    </row>
    <row r="264" spans="1:11">
      <c r="A264" s="23" t="s">
        <v>104</v>
      </c>
      <c r="B264" s="23" t="s">
        <v>107</v>
      </c>
      <c r="C264" s="23">
        <v>27</v>
      </c>
      <c r="D264" s="23">
        <v>1174</v>
      </c>
      <c r="E264" s="23">
        <f t="shared" si="17"/>
        <v>31698</v>
      </c>
      <c r="F264" s="219">
        <f t="shared" si="18"/>
        <v>3169.8</v>
      </c>
      <c r="G264" s="219">
        <f t="shared" si="19"/>
        <v>3169.8</v>
      </c>
      <c r="H264" s="219" t="str">
        <f t="shared" ca="1" si="20"/>
        <v>=IF(E264&gt;30000,E264*0.1,0)</v>
      </c>
      <c r="K264" s="25"/>
    </row>
    <row r="265" spans="1:11">
      <c r="A265" s="23" t="s">
        <v>104</v>
      </c>
      <c r="B265" s="23" t="s">
        <v>92</v>
      </c>
      <c r="C265" s="23">
        <v>57</v>
      </c>
      <c r="D265" s="23">
        <v>1456</v>
      </c>
      <c r="E265" s="23">
        <f t="shared" si="17"/>
        <v>82992</v>
      </c>
      <c r="F265" s="219">
        <f t="shared" si="18"/>
        <v>8299.2000000000007</v>
      </c>
      <c r="G265" s="219">
        <f t="shared" si="19"/>
        <v>8299.2000000000007</v>
      </c>
      <c r="H265" s="219" t="str">
        <f t="shared" ca="1" si="20"/>
        <v>=IF(E265&gt;30000,E265*0.1,0)</v>
      </c>
      <c r="K265" s="25"/>
    </row>
    <row r="266" spans="1:11">
      <c r="A266" s="23" t="s">
        <v>96</v>
      </c>
      <c r="B266" s="23" t="s">
        <v>97</v>
      </c>
      <c r="C266" s="23">
        <v>60</v>
      </c>
      <c r="D266" s="23">
        <v>1399</v>
      </c>
      <c r="E266" s="23">
        <f t="shared" si="17"/>
        <v>83940</v>
      </c>
      <c r="F266" s="219">
        <f t="shared" si="18"/>
        <v>8394</v>
      </c>
      <c r="G266" s="219">
        <f t="shared" si="19"/>
        <v>8394</v>
      </c>
      <c r="H266" s="219" t="str">
        <f t="shared" ca="1" si="20"/>
        <v>=IF(E266&gt;30000,E266*0.1,0)</v>
      </c>
      <c r="K266" s="25"/>
    </row>
    <row r="267" spans="1:11">
      <c r="A267" s="23" t="s">
        <v>90</v>
      </c>
      <c r="B267" s="23" t="s">
        <v>94</v>
      </c>
      <c r="C267" s="23">
        <v>93</v>
      </c>
      <c r="D267" s="23">
        <v>1100</v>
      </c>
      <c r="E267" s="23">
        <f t="shared" si="17"/>
        <v>102300</v>
      </c>
      <c r="F267" s="219">
        <f t="shared" si="18"/>
        <v>10230</v>
      </c>
      <c r="G267" s="219">
        <f t="shared" si="19"/>
        <v>10230</v>
      </c>
      <c r="H267" s="219" t="str">
        <f t="shared" ca="1" si="20"/>
        <v>=IF(E267&gt;30000,E267*0.1,0)</v>
      </c>
      <c r="K267" s="25"/>
    </row>
    <row r="268" spans="1:11">
      <c r="A268" s="23" t="s">
        <v>99</v>
      </c>
      <c r="B268" s="23" t="s">
        <v>105</v>
      </c>
      <c r="C268" s="23">
        <v>51</v>
      </c>
      <c r="D268" s="23">
        <v>1302</v>
      </c>
      <c r="E268" s="23">
        <f t="shared" si="17"/>
        <v>66402</v>
      </c>
      <c r="F268" s="219">
        <f t="shared" si="18"/>
        <v>6640.2000000000007</v>
      </c>
      <c r="G268" s="219">
        <f t="shared" si="19"/>
        <v>6640.2000000000007</v>
      </c>
      <c r="H268" s="219" t="str">
        <f t="shared" ca="1" si="20"/>
        <v>=IF(E268&gt;30000,E268*0.1,0)</v>
      </c>
      <c r="K268" s="25"/>
    </row>
    <row r="269" spans="1:11">
      <c r="A269" s="23" t="s">
        <v>109</v>
      </c>
      <c r="B269" s="23" t="s">
        <v>91</v>
      </c>
      <c r="C269" s="23">
        <v>27</v>
      </c>
      <c r="D269" s="23">
        <v>1419</v>
      </c>
      <c r="E269" s="23">
        <f t="shared" si="17"/>
        <v>38313</v>
      </c>
      <c r="F269" s="219">
        <f t="shared" si="18"/>
        <v>3831.3</v>
      </c>
      <c r="G269" s="219">
        <f t="shared" si="19"/>
        <v>3831.3</v>
      </c>
      <c r="H269" s="219" t="str">
        <f t="shared" ca="1" si="20"/>
        <v>=IF(E269&gt;30000,E269*0.1,0)</v>
      </c>
      <c r="K269" s="25"/>
    </row>
    <row r="270" spans="1:11">
      <c r="A270" s="23" t="s">
        <v>99</v>
      </c>
      <c r="B270" s="23" t="s">
        <v>105</v>
      </c>
      <c r="C270" s="23">
        <v>18</v>
      </c>
      <c r="D270" s="23">
        <v>1432</v>
      </c>
      <c r="E270" s="23">
        <f t="shared" si="17"/>
        <v>25776</v>
      </c>
      <c r="F270" s="219">
        <f t="shared" si="18"/>
        <v>2577.6000000000004</v>
      </c>
      <c r="G270" s="219">
        <f t="shared" si="19"/>
        <v>0</v>
      </c>
      <c r="H270" s="219" t="str">
        <f t="shared" ca="1" si="20"/>
        <v>=IF(E270&gt;30000,E270*0.1,0)</v>
      </c>
      <c r="K270" s="25"/>
    </row>
    <row r="271" spans="1:11">
      <c r="A271" s="23" t="s">
        <v>110</v>
      </c>
      <c r="B271" s="23" t="s">
        <v>100</v>
      </c>
      <c r="C271" s="23">
        <v>64</v>
      </c>
      <c r="D271" s="23">
        <v>1165</v>
      </c>
      <c r="E271" s="23">
        <f t="shared" si="17"/>
        <v>74560</v>
      </c>
      <c r="F271" s="219">
        <f t="shared" si="18"/>
        <v>7456</v>
      </c>
      <c r="G271" s="219">
        <f t="shared" si="19"/>
        <v>7456</v>
      </c>
      <c r="H271" s="219" t="str">
        <f t="shared" ca="1" si="20"/>
        <v>=IF(E271&gt;30000,E271*0.1,0)</v>
      </c>
      <c r="K271" s="25"/>
    </row>
    <row r="272" spans="1:11">
      <c r="A272" s="23" t="s">
        <v>110</v>
      </c>
      <c r="B272" s="23" t="s">
        <v>91</v>
      </c>
      <c r="C272" s="23">
        <v>83</v>
      </c>
      <c r="D272" s="23">
        <v>1153</v>
      </c>
      <c r="E272" s="23">
        <f t="shared" si="17"/>
        <v>95699</v>
      </c>
      <c r="F272" s="219">
        <f t="shared" si="18"/>
        <v>9569.9</v>
      </c>
      <c r="G272" s="219">
        <f t="shared" si="19"/>
        <v>9569.9</v>
      </c>
      <c r="H272" s="219" t="str">
        <f t="shared" ca="1" si="20"/>
        <v>=IF(E272&gt;30000,E272*0.1,0)</v>
      </c>
      <c r="K272" s="25"/>
    </row>
    <row r="273" spans="1:11">
      <c r="A273" s="23" t="s">
        <v>96</v>
      </c>
      <c r="B273" s="23" t="s">
        <v>94</v>
      </c>
      <c r="C273" s="23">
        <v>4</v>
      </c>
      <c r="D273" s="23">
        <v>1284</v>
      </c>
      <c r="E273" s="23">
        <f t="shared" si="17"/>
        <v>5136</v>
      </c>
      <c r="F273" s="219">
        <f t="shared" si="18"/>
        <v>0</v>
      </c>
      <c r="G273" s="219">
        <f t="shared" si="19"/>
        <v>0</v>
      </c>
      <c r="H273" s="219" t="str">
        <f t="shared" ca="1" si="20"/>
        <v>=IF(E273&gt;30000,E273*0.1,0)</v>
      </c>
      <c r="K273" s="25"/>
    </row>
    <row r="274" spans="1:11">
      <c r="A274" s="23" t="s">
        <v>99</v>
      </c>
      <c r="B274" s="23" t="s">
        <v>105</v>
      </c>
      <c r="C274" s="23">
        <v>24</v>
      </c>
      <c r="D274" s="23">
        <v>1042</v>
      </c>
      <c r="E274" s="23">
        <f t="shared" si="17"/>
        <v>25008</v>
      </c>
      <c r="F274" s="219">
        <f t="shared" si="18"/>
        <v>2500.8000000000002</v>
      </c>
      <c r="G274" s="219">
        <f t="shared" si="19"/>
        <v>0</v>
      </c>
      <c r="H274" s="219" t="str">
        <f t="shared" ca="1" si="20"/>
        <v>=IF(E274&gt;30000,E274*0.1,0)</v>
      </c>
      <c r="K274" s="25"/>
    </row>
    <row r="275" spans="1:11">
      <c r="A275" s="23" t="s">
        <v>104</v>
      </c>
      <c r="B275" s="23" t="s">
        <v>105</v>
      </c>
      <c r="C275" s="23">
        <v>17</v>
      </c>
      <c r="D275" s="23">
        <v>1054</v>
      </c>
      <c r="E275" s="23">
        <f t="shared" si="17"/>
        <v>17918</v>
      </c>
      <c r="F275" s="219">
        <f t="shared" si="18"/>
        <v>0</v>
      </c>
      <c r="G275" s="219">
        <f t="shared" si="19"/>
        <v>0</v>
      </c>
      <c r="H275" s="219" t="str">
        <f t="shared" ca="1" si="20"/>
        <v>=IF(E275&gt;30000,E275*0.1,0)</v>
      </c>
      <c r="K275" s="25"/>
    </row>
    <row r="276" spans="1:11">
      <c r="A276" s="23" t="s">
        <v>99</v>
      </c>
      <c r="B276" s="23" t="s">
        <v>107</v>
      </c>
      <c r="C276" s="23">
        <v>49</v>
      </c>
      <c r="D276" s="23">
        <v>1126</v>
      </c>
      <c r="E276" s="23">
        <f t="shared" si="17"/>
        <v>55174</v>
      </c>
      <c r="F276" s="219">
        <f t="shared" si="18"/>
        <v>5517.4000000000005</v>
      </c>
      <c r="G276" s="219">
        <f t="shared" si="19"/>
        <v>5517.4000000000005</v>
      </c>
      <c r="H276" s="219" t="str">
        <f t="shared" ca="1" si="20"/>
        <v>=IF(E276&gt;30000,E276*0.1,0)</v>
      </c>
      <c r="K276" s="25"/>
    </row>
    <row r="277" spans="1:11">
      <c r="A277" s="23" t="s">
        <v>104</v>
      </c>
      <c r="B277" s="23" t="s">
        <v>92</v>
      </c>
      <c r="C277" s="23">
        <v>32</v>
      </c>
      <c r="D277" s="23">
        <v>1362</v>
      </c>
      <c r="E277" s="23">
        <f t="shared" si="17"/>
        <v>43584</v>
      </c>
      <c r="F277" s="219">
        <f t="shared" si="18"/>
        <v>4358.4000000000005</v>
      </c>
      <c r="G277" s="219">
        <f t="shared" si="19"/>
        <v>4358.4000000000005</v>
      </c>
      <c r="H277" s="219" t="str">
        <f t="shared" ca="1" si="20"/>
        <v>=IF(E277&gt;30000,E277*0.1,0)</v>
      </c>
      <c r="K277" s="25"/>
    </row>
    <row r="278" spans="1:11">
      <c r="A278" s="23" t="s">
        <v>96</v>
      </c>
      <c r="B278" s="23" t="s">
        <v>91</v>
      </c>
      <c r="C278" s="23">
        <v>52</v>
      </c>
      <c r="D278" s="23">
        <v>1430</v>
      </c>
      <c r="E278" s="23">
        <f t="shared" si="17"/>
        <v>74360</v>
      </c>
      <c r="F278" s="219">
        <f t="shared" si="18"/>
        <v>7436</v>
      </c>
      <c r="G278" s="219">
        <f t="shared" si="19"/>
        <v>7436</v>
      </c>
      <c r="H278" s="219" t="str">
        <f t="shared" ca="1" si="20"/>
        <v>=IF(E278&gt;30000,E278*0.1,0)</v>
      </c>
      <c r="K278" s="25"/>
    </row>
    <row r="279" spans="1:11">
      <c r="A279" s="23" t="s">
        <v>99</v>
      </c>
      <c r="B279" s="23" t="s">
        <v>97</v>
      </c>
      <c r="C279" s="23">
        <v>39</v>
      </c>
      <c r="D279" s="23">
        <v>1333</v>
      </c>
      <c r="E279" s="23">
        <f t="shared" si="17"/>
        <v>51987</v>
      </c>
      <c r="F279" s="219">
        <f t="shared" si="18"/>
        <v>5198.7000000000007</v>
      </c>
      <c r="G279" s="219">
        <f t="shared" si="19"/>
        <v>5198.7000000000007</v>
      </c>
      <c r="H279" s="219" t="str">
        <f t="shared" ca="1" si="20"/>
        <v>=IF(E279&gt;30000,E279*0.1,0)</v>
      </c>
      <c r="K279" s="25"/>
    </row>
    <row r="280" spans="1:11">
      <c r="A280" s="23" t="s">
        <v>109</v>
      </c>
      <c r="B280" s="23" t="s">
        <v>97</v>
      </c>
      <c r="C280" s="23">
        <v>17</v>
      </c>
      <c r="D280" s="23">
        <v>1415</v>
      </c>
      <c r="E280" s="23">
        <f t="shared" si="17"/>
        <v>24055</v>
      </c>
      <c r="F280" s="219">
        <f t="shared" si="18"/>
        <v>2405.5</v>
      </c>
      <c r="G280" s="219">
        <f t="shared" si="19"/>
        <v>0</v>
      </c>
      <c r="H280" s="219" t="str">
        <f t="shared" ca="1" si="20"/>
        <v>=IF(E280&gt;30000,E280*0.1,0)</v>
      </c>
      <c r="K280" s="25"/>
    </row>
    <row r="281" spans="1:11">
      <c r="A281" s="23" t="s">
        <v>99</v>
      </c>
      <c r="B281" s="23" t="s">
        <v>94</v>
      </c>
      <c r="C281" s="23">
        <v>83</v>
      </c>
      <c r="D281" s="23">
        <v>1150</v>
      </c>
      <c r="E281" s="23">
        <f t="shared" si="17"/>
        <v>95450</v>
      </c>
      <c r="F281" s="219">
        <f t="shared" si="18"/>
        <v>9545</v>
      </c>
      <c r="G281" s="219">
        <f t="shared" si="19"/>
        <v>9545</v>
      </c>
      <c r="H281" s="219" t="str">
        <f t="shared" ca="1" si="20"/>
        <v>=IF(E281&gt;30000,E281*0.1,0)</v>
      </c>
      <c r="K281" s="25"/>
    </row>
    <row r="282" spans="1:11">
      <c r="A282" s="23" t="s">
        <v>109</v>
      </c>
      <c r="B282" s="23" t="s">
        <v>105</v>
      </c>
      <c r="C282" s="23">
        <v>22</v>
      </c>
      <c r="D282" s="23">
        <v>1332</v>
      </c>
      <c r="E282" s="23">
        <f t="shared" si="17"/>
        <v>29304</v>
      </c>
      <c r="F282" s="219">
        <f t="shared" si="18"/>
        <v>2930.4</v>
      </c>
      <c r="G282" s="219">
        <f t="shared" si="19"/>
        <v>0</v>
      </c>
      <c r="H282" s="219" t="str">
        <f t="shared" ca="1" si="20"/>
        <v>=IF(E282&gt;30000,E282*0.1,0)</v>
      </c>
      <c r="K282" s="25"/>
    </row>
    <row r="283" spans="1:11">
      <c r="A283" s="23" t="s">
        <v>99</v>
      </c>
      <c r="B283" s="23" t="s">
        <v>107</v>
      </c>
      <c r="C283" s="23">
        <v>96</v>
      </c>
      <c r="D283" s="23">
        <v>1344</v>
      </c>
      <c r="E283" s="23">
        <f t="shared" si="17"/>
        <v>129024</v>
      </c>
      <c r="F283" s="219">
        <f t="shared" si="18"/>
        <v>12902.400000000001</v>
      </c>
      <c r="G283" s="219">
        <f t="shared" si="19"/>
        <v>12902.400000000001</v>
      </c>
      <c r="H283" s="219" t="str">
        <f t="shared" ca="1" si="20"/>
        <v>=IF(E283&gt;30000,E283*0.1,0)</v>
      </c>
      <c r="K283" s="25"/>
    </row>
    <row r="284" spans="1:11">
      <c r="A284" s="23" t="s">
        <v>99</v>
      </c>
      <c r="B284" s="23" t="s">
        <v>97</v>
      </c>
      <c r="C284" s="23">
        <v>89</v>
      </c>
      <c r="D284" s="23">
        <v>1171</v>
      </c>
      <c r="E284" s="23">
        <f t="shared" si="17"/>
        <v>104219</v>
      </c>
      <c r="F284" s="219">
        <f t="shared" si="18"/>
        <v>10421.900000000001</v>
      </c>
      <c r="G284" s="219">
        <f t="shared" si="19"/>
        <v>10421.900000000001</v>
      </c>
      <c r="H284" s="219" t="str">
        <f t="shared" ca="1" si="20"/>
        <v>=IF(E284&gt;30000,E284*0.1,0)</v>
      </c>
      <c r="K284" s="25"/>
    </row>
    <row r="285" spans="1:11">
      <c r="A285" s="23" t="s">
        <v>90</v>
      </c>
      <c r="B285" s="23" t="s">
        <v>105</v>
      </c>
      <c r="C285" s="23">
        <v>78</v>
      </c>
      <c r="D285" s="23">
        <v>1003</v>
      </c>
      <c r="E285" s="23">
        <f t="shared" si="17"/>
        <v>78234</v>
      </c>
      <c r="F285" s="219">
        <f t="shared" si="18"/>
        <v>7823.4000000000005</v>
      </c>
      <c r="G285" s="219">
        <f t="shared" si="19"/>
        <v>7823.4000000000005</v>
      </c>
      <c r="H285" s="219" t="str">
        <f t="shared" ca="1" si="20"/>
        <v>=IF(E285&gt;30000,E285*0.1,0)</v>
      </c>
      <c r="K285" s="25"/>
    </row>
    <row r="286" spans="1:11">
      <c r="A286" s="23" t="s">
        <v>90</v>
      </c>
      <c r="B286" s="23" t="s">
        <v>100</v>
      </c>
      <c r="C286" s="23">
        <v>29</v>
      </c>
      <c r="D286" s="23">
        <v>1239</v>
      </c>
      <c r="E286" s="23">
        <f t="shared" si="17"/>
        <v>35931</v>
      </c>
      <c r="F286" s="219">
        <f t="shared" si="18"/>
        <v>3593.1000000000004</v>
      </c>
      <c r="G286" s="219">
        <f t="shared" si="19"/>
        <v>3593.1000000000004</v>
      </c>
      <c r="H286" s="219" t="str">
        <f t="shared" ca="1" si="20"/>
        <v>=IF(E286&gt;30000,E286*0.1,0)</v>
      </c>
      <c r="K286" s="25"/>
    </row>
    <row r="287" spans="1:11">
      <c r="A287" s="23" t="s">
        <v>109</v>
      </c>
      <c r="B287" s="23" t="s">
        <v>97</v>
      </c>
      <c r="C287" s="23">
        <v>29</v>
      </c>
      <c r="D287" s="23">
        <v>1368</v>
      </c>
      <c r="E287" s="23">
        <f t="shared" si="17"/>
        <v>39672</v>
      </c>
      <c r="F287" s="219">
        <f t="shared" si="18"/>
        <v>3967.2000000000003</v>
      </c>
      <c r="G287" s="219">
        <f t="shared" si="19"/>
        <v>3967.2000000000003</v>
      </c>
      <c r="H287" s="219" t="str">
        <f t="shared" ca="1" si="20"/>
        <v>=IF(E287&gt;30000,E287*0.1,0)</v>
      </c>
      <c r="K287" s="25"/>
    </row>
    <row r="288" spans="1:11">
      <c r="A288" s="23" t="s">
        <v>110</v>
      </c>
      <c r="B288" s="23" t="s">
        <v>105</v>
      </c>
      <c r="C288" s="23">
        <v>5</v>
      </c>
      <c r="D288" s="23">
        <v>1100</v>
      </c>
      <c r="E288" s="23">
        <f t="shared" si="17"/>
        <v>5500</v>
      </c>
      <c r="F288" s="219">
        <f t="shared" si="18"/>
        <v>0</v>
      </c>
      <c r="G288" s="219">
        <f t="shared" si="19"/>
        <v>0</v>
      </c>
      <c r="H288" s="219" t="str">
        <f t="shared" ca="1" si="20"/>
        <v>=IF(E288&gt;30000,E288*0.1,0)</v>
      </c>
      <c r="K288" s="25"/>
    </row>
    <row r="289" spans="1:11">
      <c r="A289" s="23" t="s">
        <v>104</v>
      </c>
      <c r="B289" s="23" t="s">
        <v>107</v>
      </c>
      <c r="C289" s="23">
        <v>29</v>
      </c>
      <c r="D289" s="23">
        <v>1026</v>
      </c>
      <c r="E289" s="23">
        <f t="shared" si="17"/>
        <v>29754</v>
      </c>
      <c r="F289" s="219">
        <f t="shared" si="18"/>
        <v>2975.4</v>
      </c>
      <c r="G289" s="219">
        <f t="shared" si="19"/>
        <v>0</v>
      </c>
      <c r="H289" s="219" t="str">
        <f t="shared" ca="1" si="20"/>
        <v>=IF(E289&gt;30000,E289*0.1,0)</v>
      </c>
      <c r="K289" s="25"/>
    </row>
    <row r="290" spans="1:11">
      <c r="A290" s="23" t="s">
        <v>99</v>
      </c>
      <c r="B290" s="23" t="s">
        <v>94</v>
      </c>
      <c r="C290" s="23">
        <v>56</v>
      </c>
      <c r="D290" s="23">
        <v>1236</v>
      </c>
      <c r="E290" s="23">
        <f t="shared" si="17"/>
        <v>69216</v>
      </c>
      <c r="F290" s="219">
        <f t="shared" si="18"/>
        <v>6921.6</v>
      </c>
      <c r="G290" s="219">
        <f t="shared" si="19"/>
        <v>6921.6</v>
      </c>
      <c r="H290" s="219" t="str">
        <f t="shared" ca="1" si="20"/>
        <v>=IF(E290&gt;30000,E290*0.1,0)</v>
      </c>
      <c r="K290" s="25"/>
    </row>
    <row r="291" spans="1:11">
      <c r="A291" s="23" t="s">
        <v>110</v>
      </c>
      <c r="B291" s="23" t="s">
        <v>92</v>
      </c>
      <c r="C291" s="23">
        <v>55</v>
      </c>
      <c r="D291" s="23">
        <v>1366</v>
      </c>
      <c r="E291" s="23">
        <f t="shared" si="17"/>
        <v>75130</v>
      </c>
      <c r="F291" s="219">
        <f t="shared" si="18"/>
        <v>7513</v>
      </c>
      <c r="G291" s="219">
        <f t="shared" si="19"/>
        <v>7513</v>
      </c>
      <c r="H291" s="219" t="str">
        <f t="shared" ca="1" si="20"/>
        <v>=IF(E291&gt;30000,E291*0.1,0)</v>
      </c>
      <c r="K291" s="25"/>
    </row>
    <row r="292" spans="1:11">
      <c r="A292" s="23" t="s">
        <v>90</v>
      </c>
      <c r="B292" s="23" t="s">
        <v>97</v>
      </c>
      <c r="C292" s="23">
        <v>91</v>
      </c>
      <c r="D292" s="23">
        <v>1132</v>
      </c>
      <c r="E292" s="23">
        <f t="shared" si="17"/>
        <v>103012</v>
      </c>
      <c r="F292" s="219">
        <f t="shared" si="18"/>
        <v>10301.200000000001</v>
      </c>
      <c r="G292" s="219">
        <f t="shared" si="19"/>
        <v>10301.200000000001</v>
      </c>
      <c r="H292" s="219" t="str">
        <f t="shared" ca="1" si="20"/>
        <v>=IF(E292&gt;30000,E292*0.1,0)</v>
      </c>
      <c r="K292" s="25"/>
    </row>
    <row r="293" spans="1:11">
      <c r="A293" s="23" t="s">
        <v>99</v>
      </c>
      <c r="B293" s="23" t="s">
        <v>91</v>
      </c>
      <c r="C293" s="23">
        <v>45</v>
      </c>
      <c r="D293" s="23">
        <v>1052</v>
      </c>
      <c r="E293" s="23">
        <f t="shared" si="17"/>
        <v>47340</v>
      </c>
      <c r="F293" s="219">
        <f t="shared" si="18"/>
        <v>4734</v>
      </c>
      <c r="G293" s="219">
        <f t="shared" si="19"/>
        <v>4734</v>
      </c>
      <c r="H293" s="219" t="str">
        <f t="shared" ca="1" si="20"/>
        <v>=IF(E293&gt;30000,E293*0.1,0)</v>
      </c>
      <c r="K293" s="25"/>
    </row>
    <row r="294" spans="1:11">
      <c r="A294" s="23" t="s">
        <v>104</v>
      </c>
      <c r="B294" s="23" t="s">
        <v>107</v>
      </c>
      <c r="C294" s="23">
        <v>45</v>
      </c>
      <c r="D294" s="23">
        <v>1411</v>
      </c>
      <c r="E294" s="23">
        <f t="shared" si="17"/>
        <v>63495</v>
      </c>
      <c r="F294" s="219">
        <f t="shared" si="18"/>
        <v>6349.5</v>
      </c>
      <c r="G294" s="219">
        <f t="shared" si="19"/>
        <v>6349.5</v>
      </c>
      <c r="H294" s="219" t="str">
        <f t="shared" ca="1" si="20"/>
        <v>=IF(E294&gt;30000,E294*0.1,0)</v>
      </c>
      <c r="K294" s="25"/>
    </row>
    <row r="295" spans="1:11">
      <c r="A295" s="23" t="s">
        <v>90</v>
      </c>
      <c r="B295" s="23" t="s">
        <v>97</v>
      </c>
      <c r="C295" s="23">
        <v>84</v>
      </c>
      <c r="D295" s="23">
        <v>1223</v>
      </c>
      <c r="E295" s="23">
        <f t="shared" si="17"/>
        <v>102732</v>
      </c>
      <c r="F295" s="219">
        <f t="shared" si="18"/>
        <v>10273.200000000001</v>
      </c>
      <c r="G295" s="219">
        <f t="shared" si="19"/>
        <v>10273.200000000001</v>
      </c>
      <c r="H295" s="219" t="str">
        <f t="shared" ca="1" si="20"/>
        <v>=IF(E295&gt;30000,E295*0.1,0)</v>
      </c>
      <c r="K295" s="25"/>
    </row>
    <row r="296" spans="1:11">
      <c r="A296" s="23" t="s">
        <v>96</v>
      </c>
      <c r="B296" s="23" t="s">
        <v>100</v>
      </c>
      <c r="C296" s="23">
        <v>30</v>
      </c>
      <c r="D296" s="23">
        <v>1163</v>
      </c>
      <c r="E296" s="23">
        <f t="shared" si="17"/>
        <v>34890</v>
      </c>
      <c r="F296" s="219">
        <f t="shared" si="18"/>
        <v>3489</v>
      </c>
      <c r="G296" s="219">
        <f t="shared" si="19"/>
        <v>3489</v>
      </c>
      <c r="H296" s="219" t="str">
        <f t="shared" ca="1" si="20"/>
        <v>=IF(E296&gt;30000,E296*0.1,0)</v>
      </c>
      <c r="K296" s="25"/>
    </row>
    <row r="297" spans="1:11">
      <c r="A297" s="23" t="s">
        <v>109</v>
      </c>
      <c r="B297" s="23" t="s">
        <v>94</v>
      </c>
      <c r="C297" s="23">
        <v>62</v>
      </c>
      <c r="D297" s="23">
        <v>1241</v>
      </c>
      <c r="E297" s="23">
        <f t="shared" si="17"/>
        <v>76942</v>
      </c>
      <c r="F297" s="219">
        <f t="shared" si="18"/>
        <v>7694.2000000000007</v>
      </c>
      <c r="G297" s="219">
        <f t="shared" si="19"/>
        <v>7694.2000000000007</v>
      </c>
      <c r="H297" s="219" t="str">
        <f t="shared" ca="1" si="20"/>
        <v>=IF(E297&gt;30000,E297*0.1,0)</v>
      </c>
      <c r="K297" s="25"/>
    </row>
    <row r="298" spans="1:11">
      <c r="A298" s="23" t="s">
        <v>104</v>
      </c>
      <c r="B298" s="23" t="s">
        <v>97</v>
      </c>
      <c r="C298" s="23">
        <v>59</v>
      </c>
      <c r="D298" s="23">
        <v>1019</v>
      </c>
      <c r="E298" s="23">
        <f t="shared" si="17"/>
        <v>60121</v>
      </c>
      <c r="F298" s="219">
        <f t="shared" si="18"/>
        <v>6012.1</v>
      </c>
      <c r="G298" s="219">
        <f t="shared" si="19"/>
        <v>6012.1</v>
      </c>
      <c r="H298" s="219" t="str">
        <f t="shared" ca="1" si="20"/>
        <v>=IF(E298&gt;30000,E298*0.1,0)</v>
      </c>
      <c r="K298" s="25"/>
    </row>
    <row r="299" spans="1:11">
      <c r="A299" s="23" t="s">
        <v>104</v>
      </c>
      <c r="B299" s="23" t="s">
        <v>107</v>
      </c>
      <c r="C299" s="23">
        <v>41</v>
      </c>
      <c r="D299" s="23">
        <v>1136</v>
      </c>
      <c r="E299" s="23">
        <f t="shared" si="17"/>
        <v>46576</v>
      </c>
      <c r="F299" s="219">
        <f t="shared" si="18"/>
        <v>4657.6000000000004</v>
      </c>
      <c r="G299" s="219">
        <f t="shared" si="19"/>
        <v>4657.6000000000004</v>
      </c>
      <c r="H299" s="219" t="str">
        <f t="shared" ca="1" si="20"/>
        <v>=IF(E299&gt;30000,E299*0.1,0)</v>
      </c>
      <c r="K299" s="25"/>
    </row>
    <row r="300" spans="1:11">
      <c r="A300" s="23" t="s">
        <v>109</v>
      </c>
      <c r="B300" s="23" t="s">
        <v>91</v>
      </c>
      <c r="C300" s="23">
        <v>28</v>
      </c>
      <c r="D300" s="23">
        <v>1208</v>
      </c>
      <c r="E300" s="23">
        <f t="shared" si="17"/>
        <v>33824</v>
      </c>
      <c r="F300" s="219">
        <f t="shared" si="18"/>
        <v>3382.4</v>
      </c>
      <c r="G300" s="219">
        <f t="shared" si="19"/>
        <v>3382.4</v>
      </c>
      <c r="H300" s="219" t="str">
        <f t="shared" ca="1" si="20"/>
        <v>=IF(E300&gt;30000,E300*0.1,0)</v>
      </c>
      <c r="K300" s="25"/>
    </row>
    <row r="301" spans="1:11">
      <c r="A301" s="23" t="s">
        <v>110</v>
      </c>
      <c r="B301" s="23" t="s">
        <v>94</v>
      </c>
      <c r="C301" s="23">
        <v>80</v>
      </c>
      <c r="D301" s="23">
        <v>1015</v>
      </c>
      <c r="E301" s="23">
        <f t="shared" si="17"/>
        <v>81200</v>
      </c>
      <c r="F301" s="219">
        <f t="shared" si="18"/>
        <v>8120</v>
      </c>
      <c r="G301" s="219">
        <f t="shared" si="19"/>
        <v>8120</v>
      </c>
      <c r="H301" s="219" t="str">
        <f t="shared" ca="1" si="20"/>
        <v>=IF(E301&gt;30000,E301*0.1,0)</v>
      </c>
      <c r="K301" s="25"/>
    </row>
    <row r="302" spans="1:11">
      <c r="A302" s="23" t="s">
        <v>90</v>
      </c>
      <c r="B302" s="23" t="s">
        <v>92</v>
      </c>
      <c r="C302" s="23">
        <v>44</v>
      </c>
      <c r="D302" s="23">
        <v>1389</v>
      </c>
      <c r="E302" s="23">
        <f t="shared" si="17"/>
        <v>61116</v>
      </c>
      <c r="F302" s="219">
        <f t="shared" si="18"/>
        <v>6111.6</v>
      </c>
      <c r="G302" s="219">
        <f t="shared" si="19"/>
        <v>6111.6</v>
      </c>
      <c r="H302" s="219" t="str">
        <f t="shared" ca="1" si="20"/>
        <v>=IF(E302&gt;30000,E302*0.1,0)</v>
      </c>
      <c r="K302" s="25"/>
    </row>
    <row r="303" spans="1:11">
      <c r="A303" s="23" t="s">
        <v>110</v>
      </c>
      <c r="B303" s="23" t="s">
        <v>97</v>
      </c>
      <c r="C303" s="23">
        <v>24</v>
      </c>
      <c r="D303" s="23">
        <v>1419</v>
      </c>
      <c r="E303" s="23">
        <f t="shared" si="17"/>
        <v>34056</v>
      </c>
      <c r="F303" s="219">
        <f t="shared" si="18"/>
        <v>3405.6000000000004</v>
      </c>
      <c r="G303" s="219">
        <f t="shared" si="19"/>
        <v>3405.6000000000004</v>
      </c>
      <c r="H303" s="219" t="str">
        <f t="shared" ca="1" si="20"/>
        <v>=IF(E303&gt;30000,E303*0.1,0)</v>
      </c>
      <c r="K303" s="25"/>
    </row>
    <row r="304" spans="1:11">
      <c r="A304" s="23" t="s">
        <v>110</v>
      </c>
      <c r="B304" s="23" t="s">
        <v>94</v>
      </c>
      <c r="C304" s="23">
        <v>42</v>
      </c>
      <c r="D304" s="23">
        <v>1074</v>
      </c>
      <c r="E304" s="23">
        <f t="shared" si="17"/>
        <v>45108</v>
      </c>
      <c r="F304" s="219">
        <f t="shared" si="18"/>
        <v>4510.8</v>
      </c>
      <c r="G304" s="219">
        <f t="shared" si="19"/>
        <v>4510.8</v>
      </c>
      <c r="H304" s="219" t="str">
        <f t="shared" ca="1" si="20"/>
        <v>=IF(E304&gt;30000,E304*0.1,0)</v>
      </c>
      <c r="K304" s="25"/>
    </row>
    <row r="305" spans="1:11">
      <c r="A305" s="23" t="s">
        <v>109</v>
      </c>
      <c r="B305" s="23" t="s">
        <v>92</v>
      </c>
      <c r="C305" s="23">
        <v>83</v>
      </c>
      <c r="D305" s="23">
        <v>1208</v>
      </c>
      <c r="E305" s="23">
        <f t="shared" si="17"/>
        <v>100264</v>
      </c>
      <c r="F305" s="219">
        <f t="shared" si="18"/>
        <v>10026.400000000001</v>
      </c>
      <c r="G305" s="219">
        <f t="shared" si="19"/>
        <v>10026.400000000001</v>
      </c>
      <c r="H305" s="219" t="str">
        <f t="shared" ca="1" si="20"/>
        <v>=IF(E305&gt;30000,E305*0.1,0)</v>
      </c>
      <c r="K305" s="25"/>
    </row>
    <row r="306" spans="1:11">
      <c r="A306" s="23" t="s">
        <v>99</v>
      </c>
      <c r="B306" s="23" t="s">
        <v>100</v>
      </c>
      <c r="C306" s="23">
        <v>45</v>
      </c>
      <c r="D306" s="23">
        <v>1353</v>
      </c>
      <c r="E306" s="23">
        <f t="shared" si="17"/>
        <v>60885</v>
      </c>
      <c r="F306" s="219">
        <f t="shared" si="18"/>
        <v>6088.5</v>
      </c>
      <c r="G306" s="219">
        <f t="shared" si="19"/>
        <v>6088.5</v>
      </c>
      <c r="H306" s="219" t="str">
        <f t="shared" ca="1" si="20"/>
        <v>=IF(E306&gt;30000,E306*0.1,0)</v>
      </c>
      <c r="K306" s="25"/>
    </row>
    <row r="307" spans="1:11">
      <c r="A307" s="23" t="s">
        <v>96</v>
      </c>
      <c r="B307" s="23" t="s">
        <v>97</v>
      </c>
      <c r="C307" s="23">
        <v>61</v>
      </c>
      <c r="D307" s="23">
        <v>1295</v>
      </c>
      <c r="E307" s="23">
        <f t="shared" si="17"/>
        <v>78995</v>
      </c>
      <c r="F307" s="219">
        <f t="shared" si="18"/>
        <v>7899.5</v>
      </c>
      <c r="G307" s="219">
        <f t="shared" si="19"/>
        <v>7899.5</v>
      </c>
      <c r="H307" s="219" t="str">
        <f t="shared" ca="1" si="20"/>
        <v>=IF(E307&gt;30000,E307*0.1,0)</v>
      </c>
      <c r="K307" s="25"/>
    </row>
    <row r="308" spans="1:11">
      <c r="A308" s="23" t="s">
        <v>99</v>
      </c>
      <c r="B308" s="23" t="s">
        <v>100</v>
      </c>
      <c r="C308" s="23">
        <v>39</v>
      </c>
      <c r="D308" s="23">
        <v>1277</v>
      </c>
      <c r="E308" s="23">
        <f t="shared" si="17"/>
        <v>49803</v>
      </c>
      <c r="F308" s="219">
        <f t="shared" si="18"/>
        <v>4980.3</v>
      </c>
      <c r="G308" s="219">
        <f t="shared" si="19"/>
        <v>4980.3</v>
      </c>
      <c r="H308" s="219" t="str">
        <f t="shared" ca="1" si="20"/>
        <v>=IF(E308&gt;30000,E308*0.1,0)</v>
      </c>
      <c r="K308" s="25"/>
    </row>
    <row r="309" spans="1:11">
      <c r="A309" s="23" t="s">
        <v>99</v>
      </c>
      <c r="B309" s="23" t="s">
        <v>91</v>
      </c>
      <c r="C309" s="23">
        <v>84</v>
      </c>
      <c r="D309" s="23">
        <v>1302</v>
      </c>
      <c r="E309" s="23">
        <f t="shared" si="17"/>
        <v>109368</v>
      </c>
      <c r="F309" s="219">
        <f t="shared" si="18"/>
        <v>10936.800000000001</v>
      </c>
      <c r="G309" s="219">
        <f t="shared" si="19"/>
        <v>10936.800000000001</v>
      </c>
      <c r="H309" s="219" t="str">
        <f t="shared" ca="1" si="20"/>
        <v>=IF(E309&gt;30000,E309*0.1,0)</v>
      </c>
      <c r="K309" s="25"/>
    </row>
    <row r="310" spans="1:11">
      <c r="A310" s="23" t="s">
        <v>109</v>
      </c>
      <c r="B310" s="23" t="s">
        <v>100</v>
      </c>
      <c r="C310" s="23">
        <v>71</v>
      </c>
      <c r="D310" s="23">
        <v>1169</v>
      </c>
      <c r="E310" s="23">
        <f t="shared" si="17"/>
        <v>82999</v>
      </c>
      <c r="F310" s="219">
        <f t="shared" si="18"/>
        <v>8299.9</v>
      </c>
      <c r="G310" s="219">
        <f t="shared" si="19"/>
        <v>8299.9</v>
      </c>
      <c r="H310" s="219" t="str">
        <f t="shared" ca="1" si="20"/>
        <v>=IF(E310&gt;30000,E310*0.1,0)</v>
      </c>
      <c r="K310" s="25"/>
    </row>
    <row r="311" spans="1:11">
      <c r="A311" s="23" t="s">
        <v>109</v>
      </c>
      <c r="B311" s="23" t="s">
        <v>94</v>
      </c>
      <c r="C311" s="23">
        <v>76</v>
      </c>
      <c r="D311" s="23">
        <v>1296</v>
      </c>
      <c r="E311" s="23">
        <f t="shared" si="17"/>
        <v>98496</v>
      </c>
      <c r="F311" s="219">
        <f t="shared" si="18"/>
        <v>9849.6</v>
      </c>
      <c r="G311" s="219">
        <f t="shared" si="19"/>
        <v>9849.6</v>
      </c>
      <c r="H311" s="219" t="str">
        <f t="shared" ca="1" si="20"/>
        <v>=IF(E311&gt;30000,E311*0.1,0)</v>
      </c>
      <c r="K311" s="25"/>
    </row>
    <row r="312" spans="1:11">
      <c r="A312" s="23" t="s">
        <v>96</v>
      </c>
      <c r="B312" s="23" t="s">
        <v>97</v>
      </c>
      <c r="C312" s="23">
        <v>76</v>
      </c>
      <c r="D312" s="23">
        <v>1033</v>
      </c>
      <c r="E312" s="23">
        <f t="shared" si="17"/>
        <v>78508</v>
      </c>
      <c r="F312" s="219">
        <f t="shared" si="18"/>
        <v>7850.8</v>
      </c>
      <c r="G312" s="219">
        <f t="shared" si="19"/>
        <v>7850.8</v>
      </c>
      <c r="H312" s="219" t="str">
        <f t="shared" ca="1" si="20"/>
        <v>=IF(E312&gt;30000,E312*0.1,0)</v>
      </c>
      <c r="K312" s="25"/>
    </row>
    <row r="313" spans="1:11">
      <c r="A313" s="23" t="s">
        <v>104</v>
      </c>
      <c r="B313" s="23" t="s">
        <v>107</v>
      </c>
      <c r="C313" s="23">
        <v>23</v>
      </c>
      <c r="D313" s="23">
        <v>1100</v>
      </c>
      <c r="E313" s="23">
        <f t="shared" si="17"/>
        <v>25300</v>
      </c>
      <c r="F313" s="219">
        <f t="shared" si="18"/>
        <v>2530</v>
      </c>
      <c r="G313" s="219">
        <f t="shared" si="19"/>
        <v>0</v>
      </c>
      <c r="H313" s="219" t="str">
        <f t="shared" ca="1" si="20"/>
        <v>=IF(E313&gt;30000,E313*0.1,0)</v>
      </c>
      <c r="K313" s="25"/>
    </row>
    <row r="314" spans="1:11">
      <c r="A314" s="23" t="s">
        <v>109</v>
      </c>
      <c r="B314" s="23" t="s">
        <v>94</v>
      </c>
      <c r="C314" s="23">
        <v>75</v>
      </c>
      <c r="D314" s="23">
        <v>1000</v>
      </c>
      <c r="E314" s="23">
        <f t="shared" si="17"/>
        <v>75000</v>
      </c>
      <c r="F314" s="219">
        <f t="shared" si="18"/>
        <v>7500</v>
      </c>
      <c r="G314" s="219">
        <f t="shared" si="19"/>
        <v>7500</v>
      </c>
      <c r="H314" s="219" t="str">
        <f t="shared" ca="1" si="20"/>
        <v>=IF(E314&gt;30000,E314*0.1,0)</v>
      </c>
      <c r="K314" s="25"/>
    </row>
    <row r="315" spans="1:11">
      <c r="A315" s="23" t="s">
        <v>90</v>
      </c>
      <c r="B315" s="23" t="s">
        <v>105</v>
      </c>
      <c r="C315" s="23">
        <v>41</v>
      </c>
      <c r="D315" s="23">
        <v>1202</v>
      </c>
      <c r="E315" s="23">
        <f t="shared" si="17"/>
        <v>49282</v>
      </c>
      <c r="F315" s="219">
        <f t="shared" si="18"/>
        <v>4928.2000000000007</v>
      </c>
      <c r="G315" s="219">
        <f t="shared" si="19"/>
        <v>4928.2000000000007</v>
      </c>
      <c r="H315" s="219" t="str">
        <f t="shared" ca="1" si="20"/>
        <v>=IF(E315&gt;30000,E315*0.1,0)</v>
      </c>
      <c r="K315" s="25"/>
    </row>
    <row r="316" spans="1:11">
      <c r="A316" s="23" t="s">
        <v>110</v>
      </c>
      <c r="B316" s="23" t="s">
        <v>94</v>
      </c>
      <c r="C316" s="23">
        <v>99</v>
      </c>
      <c r="D316" s="23">
        <v>1005</v>
      </c>
      <c r="E316" s="23">
        <f t="shared" si="17"/>
        <v>99495</v>
      </c>
      <c r="F316" s="219">
        <f t="shared" si="18"/>
        <v>9949.5</v>
      </c>
      <c r="G316" s="219">
        <f t="shared" si="19"/>
        <v>9949.5</v>
      </c>
      <c r="H316" s="219" t="str">
        <f t="shared" ca="1" si="20"/>
        <v>=IF(E316&gt;30000,E316*0.1,0)</v>
      </c>
      <c r="K316" s="25"/>
    </row>
    <row r="317" spans="1:11">
      <c r="A317" s="23" t="s">
        <v>96</v>
      </c>
      <c r="B317" s="23" t="s">
        <v>97</v>
      </c>
      <c r="C317" s="23">
        <v>62</v>
      </c>
      <c r="D317" s="23">
        <v>1454</v>
      </c>
      <c r="E317" s="23">
        <f t="shared" si="17"/>
        <v>90148</v>
      </c>
      <c r="F317" s="219">
        <f t="shared" si="18"/>
        <v>9014.8000000000011</v>
      </c>
      <c r="G317" s="219">
        <f t="shared" si="19"/>
        <v>9014.8000000000011</v>
      </c>
      <c r="H317" s="219" t="str">
        <f t="shared" ca="1" si="20"/>
        <v>=IF(E317&gt;30000,E317*0.1,0)</v>
      </c>
      <c r="K317" s="25"/>
    </row>
    <row r="318" spans="1:11">
      <c r="A318" s="23" t="s">
        <v>90</v>
      </c>
      <c r="B318" s="23" t="s">
        <v>91</v>
      </c>
      <c r="C318" s="23">
        <v>63</v>
      </c>
      <c r="D318" s="23">
        <v>1016</v>
      </c>
      <c r="E318" s="23">
        <f t="shared" si="17"/>
        <v>64008</v>
      </c>
      <c r="F318" s="219">
        <f t="shared" si="18"/>
        <v>6400.8</v>
      </c>
      <c r="G318" s="219">
        <f t="shared" si="19"/>
        <v>6400.8</v>
      </c>
      <c r="H318" s="219" t="str">
        <f t="shared" ca="1" si="20"/>
        <v>=IF(E318&gt;30000,E318*0.1,0)</v>
      </c>
      <c r="K318" s="25"/>
    </row>
    <row r="319" spans="1:11">
      <c r="A319" s="23" t="s">
        <v>109</v>
      </c>
      <c r="B319" s="23" t="s">
        <v>92</v>
      </c>
      <c r="C319" s="23">
        <v>4</v>
      </c>
      <c r="D319" s="23">
        <v>1049</v>
      </c>
      <c r="E319" s="23">
        <f t="shared" si="17"/>
        <v>4196</v>
      </c>
      <c r="F319" s="219">
        <f t="shared" si="18"/>
        <v>0</v>
      </c>
      <c r="G319" s="219">
        <f t="shared" si="19"/>
        <v>0</v>
      </c>
      <c r="H319" s="219" t="str">
        <f t="shared" ca="1" si="20"/>
        <v>=IF(E319&gt;30000,E319*0.1,0)</v>
      </c>
      <c r="K319" s="25"/>
    </row>
    <row r="320" spans="1:11">
      <c r="A320" s="23" t="s">
        <v>90</v>
      </c>
      <c r="B320" s="23" t="s">
        <v>100</v>
      </c>
      <c r="C320" s="23">
        <v>4</v>
      </c>
      <c r="D320" s="23">
        <v>1202</v>
      </c>
      <c r="E320" s="23">
        <f t="shared" si="17"/>
        <v>4808</v>
      </c>
      <c r="F320" s="219">
        <f t="shared" si="18"/>
        <v>0</v>
      </c>
      <c r="G320" s="219">
        <f t="shared" si="19"/>
        <v>0</v>
      </c>
      <c r="H320" s="219" t="str">
        <f t="shared" ca="1" si="20"/>
        <v>=IF(E320&gt;30000,E320*0.1,0)</v>
      </c>
      <c r="K320" s="25"/>
    </row>
    <row r="321" spans="1:11">
      <c r="A321" s="23" t="s">
        <v>104</v>
      </c>
      <c r="B321" s="23" t="s">
        <v>100</v>
      </c>
      <c r="C321" s="23">
        <v>18</v>
      </c>
      <c r="D321" s="23">
        <v>1462</v>
      </c>
      <c r="E321" s="23">
        <f t="shared" si="17"/>
        <v>26316</v>
      </c>
      <c r="F321" s="219">
        <f t="shared" si="18"/>
        <v>2631.6000000000004</v>
      </c>
      <c r="G321" s="219">
        <f t="shared" si="19"/>
        <v>0</v>
      </c>
      <c r="H321" s="219" t="str">
        <f t="shared" ca="1" si="20"/>
        <v>=IF(E321&gt;30000,E321*0.1,0)</v>
      </c>
      <c r="K321" s="25"/>
    </row>
    <row r="322" spans="1:11">
      <c r="A322" s="23" t="s">
        <v>104</v>
      </c>
      <c r="B322" s="23" t="s">
        <v>105</v>
      </c>
      <c r="C322" s="23">
        <v>49</v>
      </c>
      <c r="D322" s="23">
        <v>1109</v>
      </c>
      <c r="E322" s="23">
        <f t="shared" si="17"/>
        <v>54341</v>
      </c>
      <c r="F322" s="219">
        <f t="shared" si="18"/>
        <v>5434.1</v>
      </c>
      <c r="G322" s="219">
        <f t="shared" si="19"/>
        <v>5434.1</v>
      </c>
      <c r="H322" s="219" t="str">
        <f t="shared" ca="1" si="20"/>
        <v>=IF(E322&gt;30000,E322*0.1,0)</v>
      </c>
      <c r="K322" s="25"/>
    </row>
    <row r="323" spans="1:11">
      <c r="A323" s="23" t="s">
        <v>104</v>
      </c>
      <c r="B323" s="23" t="s">
        <v>100</v>
      </c>
      <c r="C323" s="23">
        <v>46</v>
      </c>
      <c r="D323" s="23">
        <v>1443</v>
      </c>
      <c r="E323" s="23">
        <f t="shared" ref="E323:E386" si="21">C323*D323</f>
        <v>66378</v>
      </c>
      <c r="F323" s="219">
        <f t="shared" ref="F323:F386" si="22">IF(E323&gt;=20000,E323*10%,0)</f>
        <v>6637.8</v>
      </c>
      <c r="G323" s="219">
        <f t="shared" ref="G323:G386" si="23">IF(E323&gt;30000,E323*0.1,0)</f>
        <v>6637.8</v>
      </c>
      <c r="H323" s="219" t="str">
        <f t="shared" ref="H323:H386" ca="1" si="24">_xlfn.FORMULATEXT(G323)</f>
        <v>=IF(E323&gt;30000,E323*0.1,0)</v>
      </c>
      <c r="K323" s="25"/>
    </row>
    <row r="324" spans="1:11">
      <c r="A324" s="23" t="s">
        <v>99</v>
      </c>
      <c r="B324" s="23" t="s">
        <v>91</v>
      </c>
      <c r="C324" s="23">
        <v>24</v>
      </c>
      <c r="D324" s="23">
        <v>1019</v>
      </c>
      <c r="E324" s="23">
        <f t="shared" si="21"/>
        <v>24456</v>
      </c>
      <c r="F324" s="219">
        <f t="shared" si="22"/>
        <v>2445.6</v>
      </c>
      <c r="G324" s="219">
        <f t="shared" si="23"/>
        <v>0</v>
      </c>
      <c r="H324" s="219" t="str">
        <f t="shared" ca="1" si="24"/>
        <v>=IF(E324&gt;30000,E324*0.1,0)</v>
      </c>
      <c r="K324" s="25"/>
    </row>
    <row r="325" spans="1:11">
      <c r="A325" s="23" t="s">
        <v>109</v>
      </c>
      <c r="B325" s="23" t="s">
        <v>105</v>
      </c>
      <c r="C325" s="23">
        <v>35</v>
      </c>
      <c r="D325" s="23">
        <v>1144</v>
      </c>
      <c r="E325" s="23">
        <f t="shared" si="21"/>
        <v>40040</v>
      </c>
      <c r="F325" s="219">
        <f t="shared" si="22"/>
        <v>4004</v>
      </c>
      <c r="G325" s="219">
        <f t="shared" si="23"/>
        <v>4004</v>
      </c>
      <c r="H325" s="219" t="str">
        <f t="shared" ca="1" si="24"/>
        <v>=IF(E325&gt;30000,E325*0.1,0)</v>
      </c>
      <c r="K325" s="25"/>
    </row>
    <row r="326" spans="1:11">
      <c r="A326" s="23" t="s">
        <v>96</v>
      </c>
      <c r="B326" s="23" t="s">
        <v>94</v>
      </c>
      <c r="C326" s="23">
        <v>24</v>
      </c>
      <c r="D326" s="23">
        <v>1142</v>
      </c>
      <c r="E326" s="23">
        <f t="shared" si="21"/>
        <v>27408</v>
      </c>
      <c r="F326" s="219">
        <f t="shared" si="22"/>
        <v>2740.8</v>
      </c>
      <c r="G326" s="219">
        <f t="shared" si="23"/>
        <v>0</v>
      </c>
      <c r="H326" s="219" t="str">
        <f t="shared" ca="1" si="24"/>
        <v>=IF(E326&gt;30000,E326*0.1,0)</v>
      </c>
      <c r="K326" s="25"/>
    </row>
    <row r="327" spans="1:11">
      <c r="A327" s="23" t="s">
        <v>109</v>
      </c>
      <c r="B327" s="23" t="s">
        <v>91</v>
      </c>
      <c r="C327" s="23">
        <v>32</v>
      </c>
      <c r="D327" s="23">
        <v>1343</v>
      </c>
      <c r="E327" s="23">
        <f t="shared" si="21"/>
        <v>42976</v>
      </c>
      <c r="F327" s="219">
        <f t="shared" si="22"/>
        <v>4297.6000000000004</v>
      </c>
      <c r="G327" s="219">
        <f t="shared" si="23"/>
        <v>4297.6000000000004</v>
      </c>
      <c r="H327" s="219" t="str">
        <f t="shared" ca="1" si="24"/>
        <v>=IF(E327&gt;30000,E327*0.1,0)</v>
      </c>
      <c r="K327" s="25"/>
    </row>
    <row r="328" spans="1:11">
      <c r="A328" s="23" t="s">
        <v>104</v>
      </c>
      <c r="B328" s="23" t="s">
        <v>97</v>
      </c>
      <c r="C328" s="23">
        <v>39</v>
      </c>
      <c r="D328" s="23">
        <v>1110</v>
      </c>
      <c r="E328" s="23">
        <f t="shared" si="21"/>
        <v>43290</v>
      </c>
      <c r="F328" s="219">
        <f t="shared" si="22"/>
        <v>4329</v>
      </c>
      <c r="G328" s="219">
        <f t="shared" si="23"/>
        <v>4329</v>
      </c>
      <c r="H328" s="219" t="str">
        <f t="shared" ca="1" si="24"/>
        <v>=IF(E328&gt;30000,E328*0.1,0)</v>
      </c>
      <c r="K328" s="25"/>
    </row>
    <row r="329" spans="1:11">
      <c r="A329" s="23" t="s">
        <v>109</v>
      </c>
      <c r="B329" s="23" t="s">
        <v>97</v>
      </c>
      <c r="C329" s="23">
        <v>9</v>
      </c>
      <c r="D329" s="23">
        <v>1212</v>
      </c>
      <c r="E329" s="23">
        <f t="shared" si="21"/>
        <v>10908</v>
      </c>
      <c r="F329" s="219">
        <f t="shared" si="22"/>
        <v>0</v>
      </c>
      <c r="G329" s="219">
        <f t="shared" si="23"/>
        <v>0</v>
      </c>
      <c r="H329" s="219" t="str">
        <f t="shared" ca="1" si="24"/>
        <v>=IF(E329&gt;30000,E329*0.1,0)</v>
      </c>
      <c r="K329" s="25"/>
    </row>
    <row r="330" spans="1:11">
      <c r="A330" s="23" t="s">
        <v>96</v>
      </c>
      <c r="B330" s="23" t="s">
        <v>107</v>
      </c>
      <c r="C330" s="23">
        <v>14</v>
      </c>
      <c r="D330" s="23">
        <v>1267</v>
      </c>
      <c r="E330" s="23">
        <f t="shared" si="21"/>
        <v>17738</v>
      </c>
      <c r="F330" s="219">
        <f t="shared" si="22"/>
        <v>0</v>
      </c>
      <c r="G330" s="219">
        <f t="shared" si="23"/>
        <v>0</v>
      </c>
      <c r="H330" s="219" t="str">
        <f t="shared" ca="1" si="24"/>
        <v>=IF(E330&gt;30000,E330*0.1,0)</v>
      </c>
      <c r="K330" s="25"/>
    </row>
    <row r="331" spans="1:11">
      <c r="A331" s="23" t="s">
        <v>90</v>
      </c>
      <c r="B331" s="23" t="s">
        <v>94</v>
      </c>
      <c r="C331" s="23">
        <v>49</v>
      </c>
      <c r="D331" s="23">
        <v>1012</v>
      </c>
      <c r="E331" s="23">
        <f t="shared" si="21"/>
        <v>49588</v>
      </c>
      <c r="F331" s="219">
        <f t="shared" si="22"/>
        <v>4958.8</v>
      </c>
      <c r="G331" s="219">
        <f t="shared" si="23"/>
        <v>4958.8</v>
      </c>
      <c r="H331" s="219" t="str">
        <f t="shared" ca="1" si="24"/>
        <v>=IF(E331&gt;30000,E331*0.1,0)</v>
      </c>
      <c r="K331" s="25"/>
    </row>
    <row r="332" spans="1:11">
      <c r="A332" s="23" t="s">
        <v>104</v>
      </c>
      <c r="B332" s="23" t="s">
        <v>107</v>
      </c>
      <c r="C332" s="23">
        <v>9</v>
      </c>
      <c r="D332" s="23">
        <v>1427</v>
      </c>
      <c r="E332" s="23">
        <f t="shared" si="21"/>
        <v>12843</v>
      </c>
      <c r="F332" s="219">
        <f t="shared" si="22"/>
        <v>0</v>
      </c>
      <c r="G332" s="219">
        <f t="shared" si="23"/>
        <v>0</v>
      </c>
      <c r="H332" s="219" t="str">
        <f t="shared" ca="1" si="24"/>
        <v>=IF(E332&gt;30000,E332*0.1,0)</v>
      </c>
      <c r="K332" s="25"/>
    </row>
    <row r="333" spans="1:11">
      <c r="A333" s="23" t="s">
        <v>90</v>
      </c>
      <c r="B333" s="23" t="s">
        <v>107</v>
      </c>
      <c r="C333" s="23">
        <v>72</v>
      </c>
      <c r="D333" s="23">
        <v>1312</v>
      </c>
      <c r="E333" s="23">
        <f t="shared" si="21"/>
        <v>94464</v>
      </c>
      <c r="F333" s="219">
        <f t="shared" si="22"/>
        <v>9446.4</v>
      </c>
      <c r="G333" s="219">
        <f t="shared" si="23"/>
        <v>9446.4</v>
      </c>
      <c r="H333" s="219" t="str">
        <f t="shared" ca="1" si="24"/>
        <v>=IF(E333&gt;30000,E333*0.1,0)</v>
      </c>
      <c r="K333" s="25"/>
    </row>
    <row r="334" spans="1:11">
      <c r="A334" s="23" t="s">
        <v>90</v>
      </c>
      <c r="B334" s="23" t="s">
        <v>91</v>
      </c>
      <c r="C334" s="23">
        <v>79</v>
      </c>
      <c r="D334" s="23">
        <v>1158</v>
      </c>
      <c r="E334" s="23">
        <f t="shared" si="21"/>
        <v>91482</v>
      </c>
      <c r="F334" s="219">
        <f t="shared" si="22"/>
        <v>9148.2000000000007</v>
      </c>
      <c r="G334" s="219">
        <f t="shared" si="23"/>
        <v>9148.2000000000007</v>
      </c>
      <c r="H334" s="219" t="str">
        <f t="shared" ca="1" si="24"/>
        <v>=IF(E334&gt;30000,E334*0.1,0)</v>
      </c>
      <c r="K334" s="25"/>
    </row>
    <row r="335" spans="1:11">
      <c r="A335" s="23" t="s">
        <v>110</v>
      </c>
      <c r="B335" s="23" t="s">
        <v>107</v>
      </c>
      <c r="C335" s="23">
        <v>22</v>
      </c>
      <c r="D335" s="23">
        <v>1497</v>
      </c>
      <c r="E335" s="23">
        <f t="shared" si="21"/>
        <v>32934</v>
      </c>
      <c r="F335" s="219">
        <f t="shared" si="22"/>
        <v>3293.4</v>
      </c>
      <c r="G335" s="219">
        <f t="shared" si="23"/>
        <v>3293.4</v>
      </c>
      <c r="H335" s="219" t="str">
        <f t="shared" ca="1" si="24"/>
        <v>=IF(E335&gt;30000,E335*0.1,0)</v>
      </c>
      <c r="K335" s="25"/>
    </row>
    <row r="336" spans="1:11">
      <c r="A336" s="23" t="s">
        <v>90</v>
      </c>
      <c r="B336" s="23" t="s">
        <v>97</v>
      </c>
      <c r="C336" s="23">
        <v>56</v>
      </c>
      <c r="D336" s="23">
        <v>1073</v>
      </c>
      <c r="E336" s="23">
        <f t="shared" si="21"/>
        <v>60088</v>
      </c>
      <c r="F336" s="219">
        <f t="shared" si="22"/>
        <v>6008.8</v>
      </c>
      <c r="G336" s="219">
        <f t="shared" si="23"/>
        <v>6008.8</v>
      </c>
      <c r="H336" s="219" t="str">
        <f t="shared" ca="1" si="24"/>
        <v>=IF(E336&gt;30000,E336*0.1,0)</v>
      </c>
      <c r="K336" s="25"/>
    </row>
    <row r="337" spans="1:11">
      <c r="A337" s="23" t="s">
        <v>104</v>
      </c>
      <c r="B337" s="23" t="s">
        <v>94</v>
      </c>
      <c r="C337" s="23">
        <v>93</v>
      </c>
      <c r="D337" s="23">
        <v>1267</v>
      </c>
      <c r="E337" s="23">
        <f t="shared" si="21"/>
        <v>117831</v>
      </c>
      <c r="F337" s="219">
        <f t="shared" si="22"/>
        <v>11783.1</v>
      </c>
      <c r="G337" s="219">
        <f t="shared" si="23"/>
        <v>11783.1</v>
      </c>
      <c r="H337" s="219" t="str">
        <f t="shared" ca="1" si="24"/>
        <v>=IF(E337&gt;30000,E337*0.1,0)</v>
      </c>
      <c r="K337" s="25"/>
    </row>
    <row r="338" spans="1:11">
      <c r="A338" s="23" t="s">
        <v>104</v>
      </c>
      <c r="B338" s="23" t="s">
        <v>92</v>
      </c>
      <c r="C338" s="23">
        <v>26</v>
      </c>
      <c r="D338" s="23">
        <v>1164</v>
      </c>
      <c r="E338" s="23">
        <f t="shared" si="21"/>
        <v>30264</v>
      </c>
      <c r="F338" s="219">
        <f t="shared" si="22"/>
        <v>3026.4</v>
      </c>
      <c r="G338" s="219">
        <f t="shared" si="23"/>
        <v>3026.4</v>
      </c>
      <c r="H338" s="219" t="str">
        <f t="shared" ca="1" si="24"/>
        <v>=IF(E338&gt;30000,E338*0.1,0)</v>
      </c>
      <c r="K338" s="25"/>
    </row>
    <row r="339" spans="1:11">
      <c r="A339" s="23" t="s">
        <v>90</v>
      </c>
      <c r="B339" s="23" t="s">
        <v>91</v>
      </c>
      <c r="C339" s="23">
        <v>67</v>
      </c>
      <c r="D339" s="23">
        <v>1329</v>
      </c>
      <c r="E339" s="23">
        <f t="shared" si="21"/>
        <v>89043</v>
      </c>
      <c r="F339" s="219">
        <f t="shared" si="22"/>
        <v>8904.3000000000011</v>
      </c>
      <c r="G339" s="219">
        <f t="shared" si="23"/>
        <v>8904.3000000000011</v>
      </c>
      <c r="H339" s="219" t="str">
        <f t="shared" ca="1" si="24"/>
        <v>=IF(E339&gt;30000,E339*0.1,0)</v>
      </c>
      <c r="K339" s="25"/>
    </row>
    <row r="340" spans="1:11">
      <c r="A340" s="23" t="s">
        <v>104</v>
      </c>
      <c r="B340" s="23" t="s">
        <v>92</v>
      </c>
      <c r="C340" s="23">
        <v>98</v>
      </c>
      <c r="D340" s="23">
        <v>1010</v>
      </c>
      <c r="E340" s="23">
        <f t="shared" si="21"/>
        <v>98980</v>
      </c>
      <c r="F340" s="219">
        <f t="shared" si="22"/>
        <v>9898</v>
      </c>
      <c r="G340" s="219">
        <f t="shared" si="23"/>
        <v>9898</v>
      </c>
      <c r="H340" s="219" t="str">
        <f t="shared" ca="1" si="24"/>
        <v>=IF(E340&gt;30000,E340*0.1,0)</v>
      </c>
      <c r="K340" s="25"/>
    </row>
    <row r="341" spans="1:11">
      <c r="A341" s="23" t="s">
        <v>104</v>
      </c>
      <c r="B341" s="23" t="s">
        <v>100</v>
      </c>
      <c r="C341" s="23">
        <v>59</v>
      </c>
      <c r="D341" s="23">
        <v>1474</v>
      </c>
      <c r="E341" s="23">
        <f t="shared" si="21"/>
        <v>86966</v>
      </c>
      <c r="F341" s="219">
        <f t="shared" si="22"/>
        <v>8696.6</v>
      </c>
      <c r="G341" s="219">
        <f t="shared" si="23"/>
        <v>8696.6</v>
      </c>
      <c r="H341" s="219" t="str">
        <f t="shared" ca="1" si="24"/>
        <v>=IF(E341&gt;30000,E341*0.1,0)</v>
      </c>
      <c r="K341" s="25"/>
    </row>
    <row r="342" spans="1:11">
      <c r="A342" s="23" t="s">
        <v>90</v>
      </c>
      <c r="B342" s="23" t="s">
        <v>91</v>
      </c>
      <c r="C342" s="23">
        <v>5</v>
      </c>
      <c r="D342" s="23">
        <v>1231</v>
      </c>
      <c r="E342" s="23">
        <f t="shared" si="21"/>
        <v>6155</v>
      </c>
      <c r="F342" s="219">
        <f t="shared" si="22"/>
        <v>0</v>
      </c>
      <c r="G342" s="219">
        <f t="shared" si="23"/>
        <v>0</v>
      </c>
      <c r="H342" s="219" t="str">
        <f t="shared" ca="1" si="24"/>
        <v>=IF(E342&gt;30000,E342*0.1,0)</v>
      </c>
      <c r="K342" s="25"/>
    </row>
    <row r="343" spans="1:11">
      <c r="A343" s="23" t="s">
        <v>110</v>
      </c>
      <c r="B343" s="23" t="s">
        <v>94</v>
      </c>
      <c r="C343" s="23">
        <v>61</v>
      </c>
      <c r="D343" s="23">
        <v>1457</v>
      </c>
      <c r="E343" s="23">
        <f t="shared" si="21"/>
        <v>88877</v>
      </c>
      <c r="F343" s="219">
        <f t="shared" si="22"/>
        <v>8887.7000000000007</v>
      </c>
      <c r="G343" s="219">
        <f t="shared" si="23"/>
        <v>8887.7000000000007</v>
      </c>
      <c r="H343" s="219" t="str">
        <f t="shared" ca="1" si="24"/>
        <v>=IF(E343&gt;30000,E343*0.1,0)</v>
      </c>
      <c r="K343" s="25"/>
    </row>
    <row r="344" spans="1:11">
      <c r="A344" s="23" t="s">
        <v>109</v>
      </c>
      <c r="B344" s="23" t="s">
        <v>92</v>
      </c>
      <c r="C344" s="23">
        <v>84</v>
      </c>
      <c r="D344" s="23">
        <v>1247</v>
      </c>
      <c r="E344" s="23">
        <f t="shared" si="21"/>
        <v>104748</v>
      </c>
      <c r="F344" s="219">
        <f t="shared" si="22"/>
        <v>10474.800000000001</v>
      </c>
      <c r="G344" s="219">
        <f t="shared" si="23"/>
        <v>10474.800000000001</v>
      </c>
      <c r="H344" s="219" t="str">
        <f t="shared" ca="1" si="24"/>
        <v>=IF(E344&gt;30000,E344*0.1,0)</v>
      </c>
      <c r="K344" s="25"/>
    </row>
    <row r="345" spans="1:11">
      <c r="A345" s="23" t="s">
        <v>99</v>
      </c>
      <c r="B345" s="23" t="s">
        <v>91</v>
      </c>
      <c r="C345" s="23">
        <v>88</v>
      </c>
      <c r="D345" s="23">
        <v>1011</v>
      </c>
      <c r="E345" s="23">
        <f t="shared" si="21"/>
        <v>88968</v>
      </c>
      <c r="F345" s="219">
        <f t="shared" si="22"/>
        <v>8896.8000000000011</v>
      </c>
      <c r="G345" s="219">
        <f t="shared" si="23"/>
        <v>8896.8000000000011</v>
      </c>
      <c r="H345" s="219" t="str">
        <f t="shared" ca="1" si="24"/>
        <v>=IF(E345&gt;30000,E345*0.1,0)</v>
      </c>
      <c r="K345" s="25"/>
    </row>
    <row r="346" spans="1:11">
      <c r="A346" s="23" t="s">
        <v>90</v>
      </c>
      <c r="B346" s="23" t="s">
        <v>97</v>
      </c>
      <c r="C346" s="23">
        <v>67</v>
      </c>
      <c r="D346" s="23">
        <v>1350</v>
      </c>
      <c r="E346" s="23">
        <f t="shared" si="21"/>
        <v>90450</v>
      </c>
      <c r="F346" s="219">
        <f t="shared" si="22"/>
        <v>9045</v>
      </c>
      <c r="G346" s="219">
        <f t="shared" si="23"/>
        <v>9045</v>
      </c>
      <c r="H346" s="219" t="str">
        <f t="shared" ca="1" si="24"/>
        <v>=IF(E346&gt;30000,E346*0.1,0)</v>
      </c>
      <c r="K346" s="25"/>
    </row>
    <row r="347" spans="1:11">
      <c r="A347" s="23" t="s">
        <v>96</v>
      </c>
      <c r="B347" s="23" t="s">
        <v>107</v>
      </c>
      <c r="C347" s="23">
        <v>55</v>
      </c>
      <c r="D347" s="23">
        <v>1305</v>
      </c>
      <c r="E347" s="23">
        <f t="shared" si="21"/>
        <v>71775</v>
      </c>
      <c r="F347" s="219">
        <f t="shared" si="22"/>
        <v>7177.5</v>
      </c>
      <c r="G347" s="219">
        <f t="shared" si="23"/>
        <v>7177.5</v>
      </c>
      <c r="H347" s="219" t="str">
        <f t="shared" ca="1" si="24"/>
        <v>=IF(E347&gt;30000,E347*0.1,0)</v>
      </c>
      <c r="K347" s="25"/>
    </row>
    <row r="348" spans="1:11">
      <c r="A348" s="23" t="s">
        <v>110</v>
      </c>
      <c r="B348" s="23" t="s">
        <v>105</v>
      </c>
      <c r="C348" s="23">
        <v>39</v>
      </c>
      <c r="D348" s="23">
        <v>1387</v>
      </c>
      <c r="E348" s="23">
        <f t="shared" si="21"/>
        <v>54093</v>
      </c>
      <c r="F348" s="219">
        <f t="shared" si="22"/>
        <v>5409.3</v>
      </c>
      <c r="G348" s="219">
        <f t="shared" si="23"/>
        <v>5409.3</v>
      </c>
      <c r="H348" s="219" t="str">
        <f t="shared" ca="1" si="24"/>
        <v>=IF(E348&gt;30000,E348*0.1,0)</v>
      </c>
      <c r="K348" s="25"/>
    </row>
    <row r="349" spans="1:11">
      <c r="A349" s="23" t="s">
        <v>99</v>
      </c>
      <c r="B349" s="23" t="s">
        <v>105</v>
      </c>
      <c r="C349" s="23">
        <v>97</v>
      </c>
      <c r="D349" s="23">
        <v>1009</v>
      </c>
      <c r="E349" s="23">
        <f t="shared" si="21"/>
        <v>97873</v>
      </c>
      <c r="F349" s="219">
        <f t="shared" si="22"/>
        <v>9787.3000000000011</v>
      </c>
      <c r="G349" s="219">
        <f t="shared" si="23"/>
        <v>9787.3000000000011</v>
      </c>
      <c r="H349" s="219" t="str">
        <f t="shared" ca="1" si="24"/>
        <v>=IF(E349&gt;30000,E349*0.1,0)</v>
      </c>
      <c r="K349" s="25"/>
    </row>
    <row r="350" spans="1:11">
      <c r="A350" s="23" t="s">
        <v>104</v>
      </c>
      <c r="B350" s="23" t="s">
        <v>94</v>
      </c>
      <c r="C350" s="23">
        <v>16</v>
      </c>
      <c r="D350" s="23">
        <v>1127</v>
      </c>
      <c r="E350" s="23">
        <f t="shared" si="21"/>
        <v>18032</v>
      </c>
      <c r="F350" s="219">
        <f t="shared" si="22"/>
        <v>0</v>
      </c>
      <c r="G350" s="219">
        <f t="shared" si="23"/>
        <v>0</v>
      </c>
      <c r="H350" s="219" t="str">
        <f t="shared" ca="1" si="24"/>
        <v>=IF(E350&gt;30000,E350*0.1,0)</v>
      </c>
      <c r="K350" s="25"/>
    </row>
    <row r="351" spans="1:11">
      <c r="A351" s="23" t="s">
        <v>109</v>
      </c>
      <c r="B351" s="23" t="s">
        <v>105</v>
      </c>
      <c r="C351" s="23">
        <v>52</v>
      </c>
      <c r="D351" s="23">
        <v>1491</v>
      </c>
      <c r="E351" s="23">
        <f t="shared" si="21"/>
        <v>77532</v>
      </c>
      <c r="F351" s="219">
        <f t="shared" si="22"/>
        <v>7753.2000000000007</v>
      </c>
      <c r="G351" s="219">
        <f t="shared" si="23"/>
        <v>7753.2000000000007</v>
      </c>
      <c r="H351" s="219" t="str">
        <f t="shared" ca="1" si="24"/>
        <v>=IF(E351&gt;30000,E351*0.1,0)</v>
      </c>
      <c r="K351" s="25"/>
    </row>
    <row r="352" spans="1:11">
      <c r="A352" s="23" t="s">
        <v>90</v>
      </c>
      <c r="B352" s="23" t="s">
        <v>92</v>
      </c>
      <c r="C352" s="23">
        <v>60</v>
      </c>
      <c r="D352" s="23">
        <v>1127</v>
      </c>
      <c r="E352" s="23">
        <f t="shared" si="21"/>
        <v>67620</v>
      </c>
      <c r="F352" s="219">
        <f t="shared" si="22"/>
        <v>6762</v>
      </c>
      <c r="G352" s="219">
        <f t="shared" si="23"/>
        <v>6762</v>
      </c>
      <c r="H352" s="219" t="str">
        <f t="shared" ca="1" si="24"/>
        <v>=IF(E352&gt;30000,E352*0.1,0)</v>
      </c>
      <c r="K352" s="25"/>
    </row>
    <row r="353" spans="1:11">
      <c r="A353" s="23" t="s">
        <v>99</v>
      </c>
      <c r="B353" s="23" t="s">
        <v>105</v>
      </c>
      <c r="C353" s="23">
        <v>9</v>
      </c>
      <c r="D353" s="23">
        <v>1457</v>
      </c>
      <c r="E353" s="23">
        <f t="shared" si="21"/>
        <v>13113</v>
      </c>
      <c r="F353" s="219">
        <f t="shared" si="22"/>
        <v>0</v>
      </c>
      <c r="G353" s="219">
        <f t="shared" si="23"/>
        <v>0</v>
      </c>
      <c r="H353" s="219" t="str">
        <f t="shared" ca="1" si="24"/>
        <v>=IF(E353&gt;30000,E353*0.1,0)</v>
      </c>
      <c r="K353" s="25"/>
    </row>
    <row r="354" spans="1:11">
      <c r="A354" s="23" t="s">
        <v>90</v>
      </c>
      <c r="B354" s="23" t="s">
        <v>97</v>
      </c>
      <c r="C354" s="23">
        <v>100</v>
      </c>
      <c r="D354" s="23">
        <v>1092</v>
      </c>
      <c r="E354" s="23">
        <f t="shared" si="21"/>
        <v>109200</v>
      </c>
      <c r="F354" s="219">
        <f t="shared" si="22"/>
        <v>10920</v>
      </c>
      <c r="G354" s="219">
        <f t="shared" si="23"/>
        <v>10920</v>
      </c>
      <c r="H354" s="219" t="str">
        <f t="shared" ca="1" si="24"/>
        <v>=IF(E354&gt;30000,E354*0.1,0)</v>
      </c>
      <c r="K354" s="25"/>
    </row>
    <row r="355" spans="1:11">
      <c r="A355" s="23" t="s">
        <v>110</v>
      </c>
      <c r="B355" s="23" t="s">
        <v>107</v>
      </c>
      <c r="C355" s="23">
        <v>18</v>
      </c>
      <c r="D355" s="23">
        <v>1343</v>
      </c>
      <c r="E355" s="23">
        <f t="shared" si="21"/>
        <v>24174</v>
      </c>
      <c r="F355" s="219">
        <f t="shared" si="22"/>
        <v>2417.4</v>
      </c>
      <c r="G355" s="219">
        <f t="shared" si="23"/>
        <v>0</v>
      </c>
      <c r="H355" s="219" t="str">
        <f t="shared" ca="1" si="24"/>
        <v>=IF(E355&gt;30000,E355*0.1,0)</v>
      </c>
      <c r="K355" s="25"/>
    </row>
    <row r="356" spans="1:11">
      <c r="A356" s="23" t="s">
        <v>110</v>
      </c>
      <c r="B356" s="23" t="s">
        <v>100</v>
      </c>
      <c r="C356" s="23">
        <v>16</v>
      </c>
      <c r="D356" s="23">
        <v>1146</v>
      </c>
      <c r="E356" s="23">
        <f t="shared" si="21"/>
        <v>18336</v>
      </c>
      <c r="F356" s="219">
        <f t="shared" si="22"/>
        <v>0</v>
      </c>
      <c r="G356" s="219">
        <f t="shared" si="23"/>
        <v>0</v>
      </c>
      <c r="H356" s="219" t="str">
        <f t="shared" ca="1" si="24"/>
        <v>=IF(E356&gt;30000,E356*0.1,0)</v>
      </c>
      <c r="K356" s="25"/>
    </row>
    <row r="357" spans="1:11">
      <c r="A357" s="23" t="s">
        <v>109</v>
      </c>
      <c r="B357" s="23" t="s">
        <v>100</v>
      </c>
      <c r="C357" s="23">
        <v>69</v>
      </c>
      <c r="D357" s="23">
        <v>1473</v>
      </c>
      <c r="E357" s="23">
        <f t="shared" si="21"/>
        <v>101637</v>
      </c>
      <c r="F357" s="219">
        <f t="shared" si="22"/>
        <v>10163.700000000001</v>
      </c>
      <c r="G357" s="219">
        <f t="shared" si="23"/>
        <v>10163.700000000001</v>
      </c>
      <c r="H357" s="219" t="str">
        <f t="shared" ca="1" si="24"/>
        <v>=IF(E357&gt;30000,E357*0.1,0)</v>
      </c>
      <c r="K357" s="25"/>
    </row>
    <row r="358" spans="1:11">
      <c r="A358" s="23" t="s">
        <v>104</v>
      </c>
      <c r="B358" s="23" t="s">
        <v>107</v>
      </c>
      <c r="C358" s="23">
        <v>36</v>
      </c>
      <c r="D358" s="23">
        <v>1270</v>
      </c>
      <c r="E358" s="23">
        <f t="shared" si="21"/>
        <v>45720</v>
      </c>
      <c r="F358" s="219">
        <f t="shared" si="22"/>
        <v>4572</v>
      </c>
      <c r="G358" s="219">
        <f t="shared" si="23"/>
        <v>4572</v>
      </c>
      <c r="H358" s="219" t="str">
        <f t="shared" ca="1" si="24"/>
        <v>=IF(E358&gt;30000,E358*0.1,0)</v>
      </c>
      <c r="K358" s="25"/>
    </row>
    <row r="359" spans="1:11">
      <c r="A359" s="23" t="s">
        <v>99</v>
      </c>
      <c r="B359" s="23" t="s">
        <v>97</v>
      </c>
      <c r="C359" s="23">
        <v>59</v>
      </c>
      <c r="D359" s="23">
        <v>1221</v>
      </c>
      <c r="E359" s="23">
        <f t="shared" si="21"/>
        <v>72039</v>
      </c>
      <c r="F359" s="219">
        <f t="shared" si="22"/>
        <v>7203.9000000000005</v>
      </c>
      <c r="G359" s="219">
        <f t="shared" si="23"/>
        <v>7203.9000000000005</v>
      </c>
      <c r="H359" s="219" t="str">
        <f t="shared" ca="1" si="24"/>
        <v>=IF(E359&gt;30000,E359*0.1,0)</v>
      </c>
      <c r="K359" s="25"/>
    </row>
    <row r="360" spans="1:11">
      <c r="A360" s="23" t="s">
        <v>104</v>
      </c>
      <c r="B360" s="23" t="s">
        <v>91</v>
      </c>
      <c r="C360" s="23">
        <v>93</v>
      </c>
      <c r="D360" s="23">
        <v>1153</v>
      </c>
      <c r="E360" s="23">
        <f t="shared" si="21"/>
        <v>107229</v>
      </c>
      <c r="F360" s="219">
        <f t="shared" si="22"/>
        <v>10722.900000000001</v>
      </c>
      <c r="G360" s="219">
        <f t="shared" si="23"/>
        <v>10722.900000000001</v>
      </c>
      <c r="H360" s="219" t="str">
        <f t="shared" ca="1" si="24"/>
        <v>=IF(E360&gt;30000,E360*0.1,0)</v>
      </c>
      <c r="K360" s="25"/>
    </row>
    <row r="361" spans="1:11">
      <c r="A361" s="23" t="s">
        <v>109</v>
      </c>
      <c r="B361" s="23" t="s">
        <v>100</v>
      </c>
      <c r="C361" s="23">
        <v>61</v>
      </c>
      <c r="D361" s="23">
        <v>1139</v>
      </c>
      <c r="E361" s="23">
        <f t="shared" si="21"/>
        <v>69479</v>
      </c>
      <c r="F361" s="219">
        <f t="shared" si="22"/>
        <v>6947.9000000000005</v>
      </c>
      <c r="G361" s="219">
        <f t="shared" si="23"/>
        <v>6947.9000000000005</v>
      </c>
      <c r="H361" s="219" t="str">
        <f t="shared" ca="1" si="24"/>
        <v>=IF(E361&gt;30000,E361*0.1,0)</v>
      </c>
      <c r="K361" s="25"/>
    </row>
    <row r="362" spans="1:11">
      <c r="A362" s="23" t="s">
        <v>110</v>
      </c>
      <c r="B362" s="23" t="s">
        <v>91</v>
      </c>
      <c r="C362" s="23">
        <v>82</v>
      </c>
      <c r="D362" s="23">
        <v>1082</v>
      </c>
      <c r="E362" s="23">
        <f t="shared" si="21"/>
        <v>88724</v>
      </c>
      <c r="F362" s="219">
        <f t="shared" si="22"/>
        <v>8872.4</v>
      </c>
      <c r="G362" s="219">
        <f t="shared" si="23"/>
        <v>8872.4</v>
      </c>
      <c r="H362" s="219" t="str">
        <f t="shared" ca="1" si="24"/>
        <v>=IF(E362&gt;30000,E362*0.1,0)</v>
      </c>
      <c r="K362" s="25"/>
    </row>
    <row r="363" spans="1:11">
      <c r="A363" s="23" t="s">
        <v>99</v>
      </c>
      <c r="B363" s="23" t="s">
        <v>92</v>
      </c>
      <c r="C363" s="23">
        <v>53</v>
      </c>
      <c r="D363" s="23">
        <v>1275</v>
      </c>
      <c r="E363" s="23">
        <f t="shared" si="21"/>
        <v>67575</v>
      </c>
      <c r="F363" s="219">
        <f t="shared" si="22"/>
        <v>6757.5</v>
      </c>
      <c r="G363" s="219">
        <f t="shared" si="23"/>
        <v>6757.5</v>
      </c>
      <c r="H363" s="219" t="str">
        <f t="shared" ca="1" si="24"/>
        <v>=IF(E363&gt;30000,E363*0.1,0)</v>
      </c>
      <c r="K363" s="25"/>
    </row>
    <row r="364" spans="1:11">
      <c r="A364" s="23" t="s">
        <v>110</v>
      </c>
      <c r="B364" s="23" t="s">
        <v>107</v>
      </c>
      <c r="C364" s="23">
        <v>30</v>
      </c>
      <c r="D364" s="23">
        <v>1089</v>
      </c>
      <c r="E364" s="23">
        <f t="shared" si="21"/>
        <v>32670</v>
      </c>
      <c r="F364" s="219">
        <f t="shared" si="22"/>
        <v>3267</v>
      </c>
      <c r="G364" s="219">
        <f t="shared" si="23"/>
        <v>3267</v>
      </c>
      <c r="H364" s="219" t="str">
        <f t="shared" ca="1" si="24"/>
        <v>=IF(E364&gt;30000,E364*0.1,0)</v>
      </c>
      <c r="K364" s="25"/>
    </row>
    <row r="365" spans="1:11">
      <c r="A365" s="23" t="s">
        <v>96</v>
      </c>
      <c r="B365" s="23" t="s">
        <v>105</v>
      </c>
      <c r="C365" s="23">
        <v>10</v>
      </c>
      <c r="D365" s="23">
        <v>1076</v>
      </c>
      <c r="E365" s="23">
        <f t="shared" si="21"/>
        <v>10760</v>
      </c>
      <c r="F365" s="219">
        <f t="shared" si="22"/>
        <v>0</v>
      </c>
      <c r="G365" s="219">
        <f t="shared" si="23"/>
        <v>0</v>
      </c>
      <c r="H365" s="219" t="str">
        <f t="shared" ca="1" si="24"/>
        <v>=IF(E365&gt;30000,E365*0.1,0)</v>
      </c>
      <c r="K365" s="25"/>
    </row>
    <row r="366" spans="1:11">
      <c r="A366" s="23" t="s">
        <v>96</v>
      </c>
      <c r="B366" s="23" t="s">
        <v>100</v>
      </c>
      <c r="C366" s="23">
        <v>95</v>
      </c>
      <c r="D366" s="23">
        <v>1184</v>
      </c>
      <c r="E366" s="23">
        <f t="shared" si="21"/>
        <v>112480</v>
      </c>
      <c r="F366" s="219">
        <f t="shared" si="22"/>
        <v>11248</v>
      </c>
      <c r="G366" s="219">
        <f t="shared" si="23"/>
        <v>11248</v>
      </c>
      <c r="H366" s="219" t="str">
        <f t="shared" ca="1" si="24"/>
        <v>=IF(E366&gt;30000,E366*0.1,0)</v>
      </c>
      <c r="K366" s="25"/>
    </row>
    <row r="367" spans="1:11">
      <c r="A367" s="23" t="s">
        <v>90</v>
      </c>
      <c r="B367" s="23" t="s">
        <v>105</v>
      </c>
      <c r="C367" s="23">
        <v>27</v>
      </c>
      <c r="D367" s="23">
        <v>1156</v>
      </c>
      <c r="E367" s="23">
        <f t="shared" si="21"/>
        <v>31212</v>
      </c>
      <c r="F367" s="219">
        <f t="shared" si="22"/>
        <v>3121.2000000000003</v>
      </c>
      <c r="G367" s="219">
        <f t="shared" si="23"/>
        <v>3121.2000000000003</v>
      </c>
      <c r="H367" s="219" t="str">
        <f t="shared" ca="1" si="24"/>
        <v>=IF(E367&gt;30000,E367*0.1,0)</v>
      </c>
      <c r="K367" s="25"/>
    </row>
    <row r="368" spans="1:11">
      <c r="A368" s="23" t="s">
        <v>99</v>
      </c>
      <c r="B368" s="23" t="s">
        <v>105</v>
      </c>
      <c r="C368" s="23">
        <v>73</v>
      </c>
      <c r="D368" s="23">
        <v>1266</v>
      </c>
      <c r="E368" s="23">
        <f t="shared" si="21"/>
        <v>92418</v>
      </c>
      <c r="F368" s="219">
        <f t="shared" si="22"/>
        <v>9241.8000000000011</v>
      </c>
      <c r="G368" s="219">
        <f t="shared" si="23"/>
        <v>9241.8000000000011</v>
      </c>
      <c r="H368" s="219" t="str">
        <f t="shared" ca="1" si="24"/>
        <v>=IF(E368&gt;30000,E368*0.1,0)</v>
      </c>
      <c r="K368" s="25"/>
    </row>
    <row r="369" spans="1:11">
      <c r="A369" s="23" t="s">
        <v>109</v>
      </c>
      <c r="B369" s="23" t="s">
        <v>92</v>
      </c>
      <c r="C369" s="23">
        <v>81</v>
      </c>
      <c r="D369" s="23">
        <v>1310</v>
      </c>
      <c r="E369" s="23">
        <f t="shared" si="21"/>
        <v>106110</v>
      </c>
      <c r="F369" s="219">
        <f t="shared" si="22"/>
        <v>10611</v>
      </c>
      <c r="G369" s="219">
        <f t="shared" si="23"/>
        <v>10611</v>
      </c>
      <c r="H369" s="219" t="str">
        <f t="shared" ca="1" si="24"/>
        <v>=IF(E369&gt;30000,E369*0.1,0)</v>
      </c>
      <c r="K369" s="25"/>
    </row>
    <row r="370" spans="1:11">
      <c r="A370" s="23" t="s">
        <v>109</v>
      </c>
      <c r="B370" s="23" t="s">
        <v>100</v>
      </c>
      <c r="C370" s="23">
        <v>65</v>
      </c>
      <c r="D370" s="23">
        <v>1496</v>
      </c>
      <c r="E370" s="23">
        <f t="shared" si="21"/>
        <v>97240</v>
      </c>
      <c r="F370" s="219">
        <f t="shared" si="22"/>
        <v>9724</v>
      </c>
      <c r="G370" s="219">
        <f t="shared" si="23"/>
        <v>9724</v>
      </c>
      <c r="H370" s="219" t="str">
        <f t="shared" ca="1" si="24"/>
        <v>=IF(E370&gt;30000,E370*0.1,0)</v>
      </c>
      <c r="K370" s="25"/>
    </row>
    <row r="371" spans="1:11">
      <c r="A371" s="23" t="s">
        <v>104</v>
      </c>
      <c r="B371" s="23" t="s">
        <v>107</v>
      </c>
      <c r="C371" s="23">
        <v>15</v>
      </c>
      <c r="D371" s="23">
        <v>1456</v>
      </c>
      <c r="E371" s="23">
        <f t="shared" si="21"/>
        <v>21840</v>
      </c>
      <c r="F371" s="219">
        <f t="shared" si="22"/>
        <v>2184</v>
      </c>
      <c r="G371" s="219">
        <f t="shared" si="23"/>
        <v>0</v>
      </c>
      <c r="H371" s="219" t="str">
        <f t="shared" ca="1" si="24"/>
        <v>=IF(E371&gt;30000,E371*0.1,0)</v>
      </c>
      <c r="K371" s="25"/>
    </row>
    <row r="372" spans="1:11">
      <c r="A372" s="23" t="s">
        <v>96</v>
      </c>
      <c r="B372" s="23" t="s">
        <v>105</v>
      </c>
      <c r="C372" s="23">
        <v>41</v>
      </c>
      <c r="D372" s="23">
        <v>1309</v>
      </c>
      <c r="E372" s="23">
        <f t="shared" si="21"/>
        <v>53669</v>
      </c>
      <c r="F372" s="219">
        <f t="shared" si="22"/>
        <v>5366.9000000000005</v>
      </c>
      <c r="G372" s="219">
        <f t="shared" si="23"/>
        <v>5366.9000000000005</v>
      </c>
      <c r="H372" s="219" t="str">
        <f t="shared" ca="1" si="24"/>
        <v>=IF(E372&gt;30000,E372*0.1,0)</v>
      </c>
      <c r="K372" s="25"/>
    </row>
    <row r="373" spans="1:11">
      <c r="A373" s="23" t="s">
        <v>90</v>
      </c>
      <c r="B373" s="23" t="s">
        <v>105</v>
      </c>
      <c r="C373" s="23">
        <v>15</v>
      </c>
      <c r="D373" s="23">
        <v>1287</v>
      </c>
      <c r="E373" s="23">
        <f t="shared" si="21"/>
        <v>19305</v>
      </c>
      <c r="F373" s="219">
        <f t="shared" si="22"/>
        <v>0</v>
      </c>
      <c r="G373" s="219">
        <f t="shared" si="23"/>
        <v>0</v>
      </c>
      <c r="H373" s="219" t="str">
        <f t="shared" ca="1" si="24"/>
        <v>=IF(E373&gt;30000,E373*0.1,0)</v>
      </c>
      <c r="K373" s="25"/>
    </row>
    <row r="374" spans="1:11">
      <c r="A374" s="23" t="s">
        <v>110</v>
      </c>
      <c r="B374" s="23" t="s">
        <v>91</v>
      </c>
      <c r="C374" s="23">
        <v>10</v>
      </c>
      <c r="D374" s="23">
        <v>1208</v>
      </c>
      <c r="E374" s="23">
        <f t="shared" si="21"/>
        <v>12080</v>
      </c>
      <c r="F374" s="219">
        <f t="shared" si="22"/>
        <v>0</v>
      </c>
      <c r="G374" s="219">
        <f t="shared" si="23"/>
        <v>0</v>
      </c>
      <c r="H374" s="219" t="str">
        <f t="shared" ca="1" si="24"/>
        <v>=IF(E374&gt;30000,E374*0.1,0)</v>
      </c>
      <c r="K374" s="25"/>
    </row>
    <row r="375" spans="1:11">
      <c r="A375" s="23" t="s">
        <v>110</v>
      </c>
      <c r="B375" s="23" t="s">
        <v>100</v>
      </c>
      <c r="C375" s="23">
        <v>3</v>
      </c>
      <c r="D375" s="23">
        <v>1300</v>
      </c>
      <c r="E375" s="23">
        <f t="shared" si="21"/>
        <v>3900</v>
      </c>
      <c r="F375" s="219">
        <f t="shared" si="22"/>
        <v>0</v>
      </c>
      <c r="G375" s="219">
        <f t="shared" si="23"/>
        <v>0</v>
      </c>
      <c r="H375" s="219" t="str">
        <f t="shared" ca="1" si="24"/>
        <v>=IF(E375&gt;30000,E375*0.1,0)</v>
      </c>
      <c r="K375" s="25"/>
    </row>
    <row r="376" spans="1:11">
      <c r="A376" s="23" t="s">
        <v>104</v>
      </c>
      <c r="B376" s="23" t="s">
        <v>105</v>
      </c>
      <c r="C376" s="23">
        <v>27</v>
      </c>
      <c r="D376" s="23">
        <v>1129</v>
      </c>
      <c r="E376" s="23">
        <f t="shared" si="21"/>
        <v>30483</v>
      </c>
      <c r="F376" s="219">
        <f t="shared" si="22"/>
        <v>3048.3</v>
      </c>
      <c r="G376" s="219">
        <f t="shared" si="23"/>
        <v>3048.3</v>
      </c>
      <c r="H376" s="219" t="str">
        <f t="shared" ca="1" si="24"/>
        <v>=IF(E376&gt;30000,E376*0.1,0)</v>
      </c>
      <c r="K376" s="25"/>
    </row>
    <row r="377" spans="1:11">
      <c r="A377" s="23" t="s">
        <v>104</v>
      </c>
      <c r="B377" s="23" t="s">
        <v>100</v>
      </c>
      <c r="C377" s="23">
        <v>61</v>
      </c>
      <c r="D377" s="23">
        <v>1251</v>
      </c>
      <c r="E377" s="23">
        <f t="shared" si="21"/>
        <v>76311</v>
      </c>
      <c r="F377" s="219">
        <f t="shared" si="22"/>
        <v>7631.1</v>
      </c>
      <c r="G377" s="219">
        <f t="shared" si="23"/>
        <v>7631.1</v>
      </c>
      <c r="H377" s="219" t="str">
        <f t="shared" ca="1" si="24"/>
        <v>=IF(E377&gt;30000,E377*0.1,0)</v>
      </c>
      <c r="K377" s="25"/>
    </row>
    <row r="378" spans="1:11">
      <c r="A378" s="23" t="s">
        <v>109</v>
      </c>
      <c r="B378" s="23" t="s">
        <v>107</v>
      </c>
      <c r="C378" s="23">
        <v>90</v>
      </c>
      <c r="D378" s="23">
        <v>1254</v>
      </c>
      <c r="E378" s="23">
        <f t="shared" si="21"/>
        <v>112860</v>
      </c>
      <c r="F378" s="219">
        <f t="shared" si="22"/>
        <v>11286</v>
      </c>
      <c r="G378" s="219">
        <f t="shared" si="23"/>
        <v>11286</v>
      </c>
      <c r="H378" s="219" t="str">
        <f t="shared" ca="1" si="24"/>
        <v>=IF(E378&gt;30000,E378*0.1,0)</v>
      </c>
      <c r="K378" s="25"/>
    </row>
    <row r="379" spans="1:11">
      <c r="A379" s="23" t="s">
        <v>104</v>
      </c>
      <c r="B379" s="23" t="s">
        <v>92</v>
      </c>
      <c r="C379" s="23">
        <v>56</v>
      </c>
      <c r="D379" s="23">
        <v>1427</v>
      </c>
      <c r="E379" s="23">
        <f t="shared" si="21"/>
        <v>79912</v>
      </c>
      <c r="F379" s="219">
        <f t="shared" si="22"/>
        <v>7991.2000000000007</v>
      </c>
      <c r="G379" s="219">
        <f t="shared" si="23"/>
        <v>7991.2000000000007</v>
      </c>
      <c r="H379" s="219" t="str">
        <f t="shared" ca="1" si="24"/>
        <v>=IF(E379&gt;30000,E379*0.1,0)</v>
      </c>
      <c r="K379" s="25"/>
    </row>
    <row r="380" spans="1:11">
      <c r="A380" s="23" t="s">
        <v>96</v>
      </c>
      <c r="B380" s="23" t="s">
        <v>92</v>
      </c>
      <c r="C380" s="23">
        <v>100</v>
      </c>
      <c r="D380" s="23">
        <v>1385</v>
      </c>
      <c r="E380" s="23">
        <f t="shared" si="21"/>
        <v>138500</v>
      </c>
      <c r="F380" s="219">
        <f t="shared" si="22"/>
        <v>13850</v>
      </c>
      <c r="G380" s="219">
        <f t="shared" si="23"/>
        <v>13850</v>
      </c>
      <c r="H380" s="219" t="str">
        <f t="shared" ca="1" si="24"/>
        <v>=IF(E380&gt;30000,E380*0.1,0)</v>
      </c>
      <c r="K380" s="25"/>
    </row>
    <row r="381" spans="1:11">
      <c r="A381" s="23" t="s">
        <v>104</v>
      </c>
      <c r="B381" s="23" t="s">
        <v>107</v>
      </c>
      <c r="C381" s="23">
        <v>23</v>
      </c>
      <c r="D381" s="23">
        <v>1235</v>
      </c>
      <c r="E381" s="23">
        <f t="shared" si="21"/>
        <v>28405</v>
      </c>
      <c r="F381" s="219">
        <f t="shared" si="22"/>
        <v>2840.5</v>
      </c>
      <c r="G381" s="219">
        <f t="shared" si="23"/>
        <v>0</v>
      </c>
      <c r="H381" s="219" t="str">
        <f t="shared" ca="1" si="24"/>
        <v>=IF(E381&gt;30000,E381*0.1,0)</v>
      </c>
      <c r="K381" s="25"/>
    </row>
    <row r="382" spans="1:11">
      <c r="A382" s="23" t="s">
        <v>109</v>
      </c>
      <c r="B382" s="23" t="s">
        <v>92</v>
      </c>
      <c r="C382" s="23">
        <v>15</v>
      </c>
      <c r="D382" s="23">
        <v>1100</v>
      </c>
      <c r="E382" s="23">
        <f t="shared" si="21"/>
        <v>16500</v>
      </c>
      <c r="F382" s="219">
        <f t="shared" si="22"/>
        <v>0</v>
      </c>
      <c r="G382" s="219">
        <f t="shared" si="23"/>
        <v>0</v>
      </c>
      <c r="H382" s="219" t="str">
        <f t="shared" ca="1" si="24"/>
        <v>=IF(E382&gt;30000,E382*0.1,0)</v>
      </c>
      <c r="K382" s="25"/>
    </row>
    <row r="383" spans="1:11">
      <c r="A383" s="23" t="s">
        <v>109</v>
      </c>
      <c r="B383" s="23" t="s">
        <v>94</v>
      </c>
      <c r="C383" s="23">
        <v>4</v>
      </c>
      <c r="D383" s="23">
        <v>1101</v>
      </c>
      <c r="E383" s="23">
        <f t="shared" si="21"/>
        <v>4404</v>
      </c>
      <c r="F383" s="219">
        <f t="shared" si="22"/>
        <v>0</v>
      </c>
      <c r="G383" s="219">
        <f t="shared" si="23"/>
        <v>0</v>
      </c>
      <c r="H383" s="219" t="str">
        <f t="shared" ca="1" si="24"/>
        <v>=IF(E383&gt;30000,E383*0.1,0)</v>
      </c>
      <c r="K383" s="25"/>
    </row>
    <row r="384" spans="1:11">
      <c r="A384" s="23" t="s">
        <v>110</v>
      </c>
      <c r="B384" s="23" t="s">
        <v>94</v>
      </c>
      <c r="C384" s="23">
        <v>55</v>
      </c>
      <c r="D384" s="23">
        <v>1055</v>
      </c>
      <c r="E384" s="23">
        <f t="shared" si="21"/>
        <v>58025</v>
      </c>
      <c r="F384" s="219">
        <f t="shared" si="22"/>
        <v>5802.5</v>
      </c>
      <c r="G384" s="219">
        <f t="shared" si="23"/>
        <v>5802.5</v>
      </c>
      <c r="H384" s="219" t="str">
        <f t="shared" ca="1" si="24"/>
        <v>=IF(E384&gt;30000,E384*0.1,0)</v>
      </c>
      <c r="K384" s="25"/>
    </row>
    <row r="385" spans="1:11">
      <c r="A385" s="23" t="s">
        <v>90</v>
      </c>
      <c r="B385" s="23" t="s">
        <v>105</v>
      </c>
      <c r="C385" s="23">
        <v>23</v>
      </c>
      <c r="D385" s="23">
        <v>1427</v>
      </c>
      <c r="E385" s="23">
        <f t="shared" si="21"/>
        <v>32821</v>
      </c>
      <c r="F385" s="219">
        <f t="shared" si="22"/>
        <v>3282.1000000000004</v>
      </c>
      <c r="G385" s="219">
        <f t="shared" si="23"/>
        <v>3282.1000000000004</v>
      </c>
      <c r="H385" s="219" t="str">
        <f t="shared" ca="1" si="24"/>
        <v>=IF(E385&gt;30000,E385*0.1,0)</v>
      </c>
      <c r="K385" s="25"/>
    </row>
    <row r="386" spans="1:11">
      <c r="A386" s="23" t="s">
        <v>104</v>
      </c>
      <c r="B386" s="23" t="s">
        <v>100</v>
      </c>
      <c r="C386" s="23">
        <v>96</v>
      </c>
      <c r="D386" s="23">
        <v>1397</v>
      </c>
      <c r="E386" s="23">
        <f t="shared" si="21"/>
        <v>134112</v>
      </c>
      <c r="F386" s="219">
        <f t="shared" si="22"/>
        <v>13411.2</v>
      </c>
      <c r="G386" s="219">
        <f t="shared" si="23"/>
        <v>13411.2</v>
      </c>
      <c r="H386" s="219" t="str">
        <f t="shared" ca="1" si="24"/>
        <v>=IF(E386&gt;30000,E386*0.1,0)</v>
      </c>
      <c r="K386" s="25"/>
    </row>
    <row r="387" spans="1:11">
      <c r="A387" s="23" t="s">
        <v>109</v>
      </c>
      <c r="B387" s="23" t="s">
        <v>100</v>
      </c>
      <c r="C387" s="23">
        <v>85</v>
      </c>
      <c r="D387" s="23">
        <v>1105</v>
      </c>
      <c r="E387" s="23">
        <f t="shared" ref="E387:E450" si="25">C387*D387</f>
        <v>93925</v>
      </c>
      <c r="F387" s="219">
        <f t="shared" ref="F387:F450" si="26">IF(E387&gt;=20000,E387*10%,0)</f>
        <v>9392.5</v>
      </c>
      <c r="G387" s="219">
        <f t="shared" ref="G387:G450" si="27">IF(E387&gt;30000,E387*0.1,0)</f>
        <v>9392.5</v>
      </c>
      <c r="H387" s="219" t="str">
        <f t="shared" ref="H387:H450" ca="1" si="28">_xlfn.FORMULATEXT(G387)</f>
        <v>=IF(E387&gt;30000,E387*0.1,0)</v>
      </c>
      <c r="K387" s="25"/>
    </row>
    <row r="388" spans="1:11">
      <c r="A388" s="23" t="s">
        <v>104</v>
      </c>
      <c r="B388" s="23" t="s">
        <v>105</v>
      </c>
      <c r="C388" s="23">
        <v>10</v>
      </c>
      <c r="D388" s="23">
        <v>1224</v>
      </c>
      <c r="E388" s="23">
        <f t="shared" si="25"/>
        <v>12240</v>
      </c>
      <c r="F388" s="219">
        <f t="shared" si="26"/>
        <v>0</v>
      </c>
      <c r="G388" s="219">
        <f t="shared" si="27"/>
        <v>0</v>
      </c>
      <c r="H388" s="219" t="str">
        <f t="shared" ca="1" si="28"/>
        <v>=IF(E388&gt;30000,E388*0.1,0)</v>
      </c>
      <c r="K388" s="25"/>
    </row>
    <row r="389" spans="1:11">
      <c r="A389" s="23" t="s">
        <v>96</v>
      </c>
      <c r="B389" s="23" t="s">
        <v>94</v>
      </c>
      <c r="C389" s="23">
        <v>93</v>
      </c>
      <c r="D389" s="23">
        <v>1373</v>
      </c>
      <c r="E389" s="23">
        <f t="shared" si="25"/>
        <v>127689</v>
      </c>
      <c r="F389" s="219">
        <f t="shared" si="26"/>
        <v>12768.900000000001</v>
      </c>
      <c r="G389" s="219">
        <f t="shared" si="27"/>
        <v>12768.900000000001</v>
      </c>
      <c r="H389" s="219" t="str">
        <f t="shared" ca="1" si="28"/>
        <v>=IF(E389&gt;30000,E389*0.1,0)</v>
      </c>
      <c r="K389" s="25"/>
    </row>
    <row r="390" spans="1:11">
      <c r="A390" s="23" t="s">
        <v>109</v>
      </c>
      <c r="B390" s="23" t="s">
        <v>94</v>
      </c>
      <c r="C390" s="23">
        <v>12</v>
      </c>
      <c r="D390" s="23">
        <v>1329</v>
      </c>
      <c r="E390" s="23">
        <f t="shared" si="25"/>
        <v>15948</v>
      </c>
      <c r="F390" s="219">
        <f t="shared" si="26"/>
        <v>0</v>
      </c>
      <c r="G390" s="219">
        <f t="shared" si="27"/>
        <v>0</v>
      </c>
      <c r="H390" s="219" t="str">
        <f t="shared" ca="1" si="28"/>
        <v>=IF(E390&gt;30000,E390*0.1,0)</v>
      </c>
      <c r="K390" s="25"/>
    </row>
    <row r="391" spans="1:11">
      <c r="A391" s="23" t="s">
        <v>110</v>
      </c>
      <c r="B391" s="23" t="s">
        <v>97</v>
      </c>
      <c r="C391" s="23">
        <v>5</v>
      </c>
      <c r="D391" s="23">
        <v>1325</v>
      </c>
      <c r="E391" s="23">
        <f t="shared" si="25"/>
        <v>6625</v>
      </c>
      <c r="F391" s="219">
        <f t="shared" si="26"/>
        <v>0</v>
      </c>
      <c r="G391" s="219">
        <f t="shared" si="27"/>
        <v>0</v>
      </c>
      <c r="H391" s="219" t="str">
        <f t="shared" ca="1" si="28"/>
        <v>=IF(E391&gt;30000,E391*0.1,0)</v>
      </c>
      <c r="K391" s="25"/>
    </row>
    <row r="392" spans="1:11">
      <c r="A392" s="23" t="s">
        <v>109</v>
      </c>
      <c r="B392" s="23" t="s">
        <v>107</v>
      </c>
      <c r="C392" s="23">
        <v>56</v>
      </c>
      <c r="D392" s="23">
        <v>1476</v>
      </c>
      <c r="E392" s="23">
        <f t="shared" si="25"/>
        <v>82656</v>
      </c>
      <c r="F392" s="219">
        <f t="shared" si="26"/>
        <v>8265.6</v>
      </c>
      <c r="G392" s="219">
        <f t="shared" si="27"/>
        <v>8265.6</v>
      </c>
      <c r="H392" s="219" t="str">
        <f t="shared" ca="1" si="28"/>
        <v>=IF(E392&gt;30000,E392*0.1,0)</v>
      </c>
      <c r="K392" s="25"/>
    </row>
    <row r="393" spans="1:11">
      <c r="A393" s="23" t="s">
        <v>104</v>
      </c>
      <c r="B393" s="23" t="s">
        <v>92</v>
      </c>
      <c r="C393" s="23">
        <v>94</v>
      </c>
      <c r="D393" s="23">
        <v>1440</v>
      </c>
      <c r="E393" s="23">
        <f t="shared" si="25"/>
        <v>135360</v>
      </c>
      <c r="F393" s="219">
        <f t="shared" si="26"/>
        <v>13536</v>
      </c>
      <c r="G393" s="219">
        <f t="shared" si="27"/>
        <v>13536</v>
      </c>
      <c r="H393" s="219" t="str">
        <f t="shared" ca="1" si="28"/>
        <v>=IF(E393&gt;30000,E393*0.1,0)</v>
      </c>
      <c r="K393" s="25"/>
    </row>
    <row r="394" spans="1:11">
      <c r="A394" s="23" t="s">
        <v>110</v>
      </c>
      <c r="B394" s="23" t="s">
        <v>105</v>
      </c>
      <c r="C394" s="23">
        <v>91</v>
      </c>
      <c r="D394" s="23">
        <v>1190</v>
      </c>
      <c r="E394" s="23">
        <f t="shared" si="25"/>
        <v>108290</v>
      </c>
      <c r="F394" s="219">
        <f t="shared" si="26"/>
        <v>10829</v>
      </c>
      <c r="G394" s="219">
        <f t="shared" si="27"/>
        <v>10829</v>
      </c>
      <c r="H394" s="219" t="str">
        <f t="shared" ca="1" si="28"/>
        <v>=IF(E394&gt;30000,E394*0.1,0)</v>
      </c>
      <c r="K394" s="25"/>
    </row>
    <row r="395" spans="1:11">
      <c r="A395" s="23" t="s">
        <v>90</v>
      </c>
      <c r="B395" s="23" t="s">
        <v>97</v>
      </c>
      <c r="C395" s="23">
        <v>54</v>
      </c>
      <c r="D395" s="23">
        <v>1224</v>
      </c>
      <c r="E395" s="23">
        <f t="shared" si="25"/>
        <v>66096</v>
      </c>
      <c r="F395" s="219">
        <f t="shared" si="26"/>
        <v>6609.6</v>
      </c>
      <c r="G395" s="219">
        <f t="shared" si="27"/>
        <v>6609.6</v>
      </c>
      <c r="H395" s="219" t="str">
        <f t="shared" ca="1" si="28"/>
        <v>=IF(E395&gt;30000,E395*0.1,0)</v>
      </c>
      <c r="K395" s="25"/>
    </row>
    <row r="396" spans="1:11">
      <c r="A396" s="23" t="s">
        <v>104</v>
      </c>
      <c r="B396" s="23" t="s">
        <v>97</v>
      </c>
      <c r="C396" s="23">
        <v>43</v>
      </c>
      <c r="D396" s="23">
        <v>1223</v>
      </c>
      <c r="E396" s="23">
        <f t="shared" si="25"/>
        <v>52589</v>
      </c>
      <c r="F396" s="219">
        <f t="shared" si="26"/>
        <v>5258.9000000000005</v>
      </c>
      <c r="G396" s="219">
        <f t="shared" si="27"/>
        <v>5258.9000000000005</v>
      </c>
      <c r="H396" s="219" t="str">
        <f t="shared" ca="1" si="28"/>
        <v>=IF(E396&gt;30000,E396*0.1,0)</v>
      </c>
      <c r="K396" s="25"/>
    </row>
    <row r="397" spans="1:11">
      <c r="A397" s="23" t="s">
        <v>90</v>
      </c>
      <c r="B397" s="23" t="s">
        <v>105</v>
      </c>
      <c r="C397" s="23">
        <v>19</v>
      </c>
      <c r="D397" s="23">
        <v>1261</v>
      </c>
      <c r="E397" s="23">
        <f t="shared" si="25"/>
        <v>23959</v>
      </c>
      <c r="F397" s="219">
        <f t="shared" si="26"/>
        <v>2395.9</v>
      </c>
      <c r="G397" s="219">
        <f t="shared" si="27"/>
        <v>0</v>
      </c>
      <c r="H397" s="219" t="str">
        <f t="shared" ca="1" si="28"/>
        <v>=IF(E397&gt;30000,E397*0.1,0)</v>
      </c>
      <c r="K397" s="25"/>
    </row>
    <row r="398" spans="1:11">
      <c r="A398" s="23" t="s">
        <v>90</v>
      </c>
      <c r="B398" s="23" t="s">
        <v>100</v>
      </c>
      <c r="C398" s="23">
        <v>71</v>
      </c>
      <c r="D398" s="23">
        <v>1313</v>
      </c>
      <c r="E398" s="23">
        <f t="shared" si="25"/>
        <v>93223</v>
      </c>
      <c r="F398" s="219">
        <f t="shared" si="26"/>
        <v>9322.3000000000011</v>
      </c>
      <c r="G398" s="219">
        <f t="shared" si="27"/>
        <v>9322.3000000000011</v>
      </c>
      <c r="H398" s="219" t="str">
        <f t="shared" ca="1" si="28"/>
        <v>=IF(E398&gt;30000,E398*0.1,0)</v>
      </c>
      <c r="K398" s="25"/>
    </row>
    <row r="399" spans="1:11">
      <c r="A399" s="23" t="s">
        <v>110</v>
      </c>
      <c r="B399" s="23" t="s">
        <v>107</v>
      </c>
      <c r="C399" s="23">
        <v>64</v>
      </c>
      <c r="D399" s="23">
        <v>1076</v>
      </c>
      <c r="E399" s="23">
        <f t="shared" si="25"/>
        <v>68864</v>
      </c>
      <c r="F399" s="219">
        <f t="shared" si="26"/>
        <v>6886.4000000000005</v>
      </c>
      <c r="G399" s="219">
        <f t="shared" si="27"/>
        <v>6886.4000000000005</v>
      </c>
      <c r="H399" s="219" t="str">
        <f t="shared" ca="1" si="28"/>
        <v>=IF(E399&gt;30000,E399*0.1,0)</v>
      </c>
      <c r="K399" s="25"/>
    </row>
    <row r="400" spans="1:11">
      <c r="A400" s="23" t="s">
        <v>90</v>
      </c>
      <c r="B400" s="23" t="s">
        <v>100</v>
      </c>
      <c r="C400" s="23">
        <v>38</v>
      </c>
      <c r="D400" s="23">
        <v>1097</v>
      </c>
      <c r="E400" s="23">
        <f t="shared" si="25"/>
        <v>41686</v>
      </c>
      <c r="F400" s="219">
        <f t="shared" si="26"/>
        <v>4168.6000000000004</v>
      </c>
      <c r="G400" s="219">
        <f t="shared" si="27"/>
        <v>4168.6000000000004</v>
      </c>
      <c r="H400" s="219" t="str">
        <f t="shared" ca="1" si="28"/>
        <v>=IF(E400&gt;30000,E400*0.1,0)</v>
      </c>
      <c r="K400" s="25"/>
    </row>
    <row r="401" spans="1:11">
      <c r="A401" s="23" t="s">
        <v>110</v>
      </c>
      <c r="B401" s="23" t="s">
        <v>107</v>
      </c>
      <c r="C401" s="23">
        <v>50</v>
      </c>
      <c r="D401" s="23">
        <v>1146</v>
      </c>
      <c r="E401" s="23">
        <f t="shared" si="25"/>
        <v>57300</v>
      </c>
      <c r="F401" s="219">
        <f t="shared" si="26"/>
        <v>5730</v>
      </c>
      <c r="G401" s="219">
        <f t="shared" si="27"/>
        <v>5730</v>
      </c>
      <c r="H401" s="219" t="str">
        <f t="shared" ca="1" si="28"/>
        <v>=IF(E401&gt;30000,E401*0.1,0)</v>
      </c>
      <c r="K401" s="25"/>
    </row>
    <row r="402" spans="1:11">
      <c r="A402" s="23" t="s">
        <v>96</v>
      </c>
      <c r="B402" s="23" t="s">
        <v>92</v>
      </c>
      <c r="C402" s="23">
        <v>98</v>
      </c>
      <c r="D402" s="23">
        <v>1064</v>
      </c>
      <c r="E402" s="23">
        <f t="shared" si="25"/>
        <v>104272</v>
      </c>
      <c r="F402" s="219">
        <f t="shared" si="26"/>
        <v>10427.200000000001</v>
      </c>
      <c r="G402" s="219">
        <f t="shared" si="27"/>
        <v>10427.200000000001</v>
      </c>
      <c r="H402" s="219" t="str">
        <f t="shared" ca="1" si="28"/>
        <v>=IF(E402&gt;30000,E402*0.1,0)</v>
      </c>
      <c r="K402" s="25"/>
    </row>
    <row r="403" spans="1:11">
      <c r="A403" s="23" t="s">
        <v>99</v>
      </c>
      <c r="B403" s="23" t="s">
        <v>92</v>
      </c>
      <c r="C403" s="23">
        <v>72</v>
      </c>
      <c r="D403" s="23">
        <v>1364</v>
      </c>
      <c r="E403" s="23">
        <f t="shared" si="25"/>
        <v>98208</v>
      </c>
      <c r="F403" s="219">
        <f t="shared" si="26"/>
        <v>9820.8000000000011</v>
      </c>
      <c r="G403" s="219">
        <f t="shared" si="27"/>
        <v>9820.8000000000011</v>
      </c>
      <c r="H403" s="219" t="str">
        <f t="shared" ca="1" si="28"/>
        <v>=IF(E403&gt;30000,E403*0.1,0)</v>
      </c>
      <c r="K403" s="25"/>
    </row>
    <row r="404" spans="1:11">
      <c r="A404" s="23" t="s">
        <v>104</v>
      </c>
      <c r="B404" s="23" t="s">
        <v>105</v>
      </c>
      <c r="C404" s="23">
        <v>62</v>
      </c>
      <c r="D404" s="23">
        <v>1056</v>
      </c>
      <c r="E404" s="23">
        <f t="shared" si="25"/>
        <v>65472</v>
      </c>
      <c r="F404" s="219">
        <f t="shared" si="26"/>
        <v>6547.2000000000007</v>
      </c>
      <c r="G404" s="219">
        <f t="shared" si="27"/>
        <v>6547.2000000000007</v>
      </c>
      <c r="H404" s="219" t="str">
        <f t="shared" ca="1" si="28"/>
        <v>=IF(E404&gt;30000,E404*0.1,0)</v>
      </c>
      <c r="K404" s="25"/>
    </row>
    <row r="405" spans="1:11">
      <c r="A405" s="23" t="s">
        <v>110</v>
      </c>
      <c r="B405" s="23" t="s">
        <v>94</v>
      </c>
      <c r="C405" s="23">
        <v>43</v>
      </c>
      <c r="D405" s="23">
        <v>1467</v>
      </c>
      <c r="E405" s="23">
        <f t="shared" si="25"/>
        <v>63081</v>
      </c>
      <c r="F405" s="219">
        <f t="shared" si="26"/>
        <v>6308.1</v>
      </c>
      <c r="G405" s="219">
        <f t="shared" si="27"/>
        <v>6308.1</v>
      </c>
      <c r="H405" s="219" t="str">
        <f t="shared" ca="1" si="28"/>
        <v>=IF(E405&gt;30000,E405*0.1,0)</v>
      </c>
      <c r="K405" s="25"/>
    </row>
    <row r="406" spans="1:11">
      <c r="A406" s="23" t="s">
        <v>96</v>
      </c>
      <c r="B406" s="23" t="s">
        <v>92</v>
      </c>
      <c r="C406" s="23">
        <v>25</v>
      </c>
      <c r="D406" s="23">
        <v>1383</v>
      </c>
      <c r="E406" s="23">
        <f t="shared" si="25"/>
        <v>34575</v>
      </c>
      <c r="F406" s="219">
        <f t="shared" si="26"/>
        <v>3457.5</v>
      </c>
      <c r="G406" s="219">
        <f t="shared" si="27"/>
        <v>3457.5</v>
      </c>
      <c r="H406" s="219" t="str">
        <f t="shared" ca="1" si="28"/>
        <v>=IF(E406&gt;30000,E406*0.1,0)</v>
      </c>
      <c r="K406" s="25"/>
    </row>
    <row r="407" spans="1:11">
      <c r="A407" s="23" t="s">
        <v>96</v>
      </c>
      <c r="B407" s="23" t="s">
        <v>107</v>
      </c>
      <c r="C407" s="23">
        <v>9</v>
      </c>
      <c r="D407" s="23">
        <v>1444</v>
      </c>
      <c r="E407" s="23">
        <f t="shared" si="25"/>
        <v>12996</v>
      </c>
      <c r="F407" s="219">
        <f t="shared" si="26"/>
        <v>0</v>
      </c>
      <c r="G407" s="219">
        <f t="shared" si="27"/>
        <v>0</v>
      </c>
      <c r="H407" s="219" t="str">
        <f t="shared" ca="1" si="28"/>
        <v>=IF(E407&gt;30000,E407*0.1,0)</v>
      </c>
      <c r="K407" s="25"/>
    </row>
    <row r="408" spans="1:11">
      <c r="A408" s="23" t="s">
        <v>109</v>
      </c>
      <c r="B408" s="23" t="s">
        <v>92</v>
      </c>
      <c r="C408" s="23">
        <v>89</v>
      </c>
      <c r="D408" s="23">
        <v>1251</v>
      </c>
      <c r="E408" s="23">
        <f t="shared" si="25"/>
        <v>111339</v>
      </c>
      <c r="F408" s="219">
        <f t="shared" si="26"/>
        <v>11133.900000000001</v>
      </c>
      <c r="G408" s="219">
        <f t="shared" si="27"/>
        <v>11133.900000000001</v>
      </c>
      <c r="H408" s="219" t="str">
        <f t="shared" ca="1" si="28"/>
        <v>=IF(E408&gt;30000,E408*0.1,0)</v>
      </c>
      <c r="K408" s="25"/>
    </row>
    <row r="409" spans="1:11">
      <c r="A409" s="23" t="s">
        <v>99</v>
      </c>
      <c r="B409" s="23" t="s">
        <v>91</v>
      </c>
      <c r="C409" s="23">
        <v>78</v>
      </c>
      <c r="D409" s="23">
        <v>1491</v>
      </c>
      <c r="E409" s="23">
        <f t="shared" si="25"/>
        <v>116298</v>
      </c>
      <c r="F409" s="219">
        <f t="shared" si="26"/>
        <v>11629.800000000001</v>
      </c>
      <c r="G409" s="219">
        <f t="shared" si="27"/>
        <v>11629.800000000001</v>
      </c>
      <c r="H409" s="219" t="str">
        <f t="shared" ca="1" si="28"/>
        <v>=IF(E409&gt;30000,E409*0.1,0)</v>
      </c>
      <c r="K409" s="25"/>
    </row>
    <row r="410" spans="1:11">
      <c r="A410" s="23" t="s">
        <v>96</v>
      </c>
      <c r="B410" s="23" t="s">
        <v>94</v>
      </c>
      <c r="C410" s="23">
        <v>82</v>
      </c>
      <c r="D410" s="23">
        <v>1061</v>
      </c>
      <c r="E410" s="23">
        <f t="shared" si="25"/>
        <v>87002</v>
      </c>
      <c r="F410" s="219">
        <f t="shared" si="26"/>
        <v>8700.2000000000007</v>
      </c>
      <c r="G410" s="219">
        <f t="shared" si="27"/>
        <v>8700.2000000000007</v>
      </c>
      <c r="H410" s="219" t="str">
        <f t="shared" ca="1" si="28"/>
        <v>=IF(E410&gt;30000,E410*0.1,0)</v>
      </c>
      <c r="K410" s="25"/>
    </row>
    <row r="411" spans="1:11">
      <c r="A411" s="23" t="s">
        <v>110</v>
      </c>
      <c r="B411" s="23" t="s">
        <v>94</v>
      </c>
      <c r="C411" s="23">
        <v>30</v>
      </c>
      <c r="D411" s="23">
        <v>1268</v>
      </c>
      <c r="E411" s="23">
        <f t="shared" si="25"/>
        <v>38040</v>
      </c>
      <c r="F411" s="219">
        <f t="shared" si="26"/>
        <v>3804</v>
      </c>
      <c r="G411" s="219">
        <f t="shared" si="27"/>
        <v>3804</v>
      </c>
      <c r="H411" s="219" t="str">
        <f t="shared" ca="1" si="28"/>
        <v>=IF(E411&gt;30000,E411*0.1,0)</v>
      </c>
      <c r="K411" s="25"/>
    </row>
    <row r="412" spans="1:11">
      <c r="A412" s="23" t="s">
        <v>109</v>
      </c>
      <c r="B412" s="23" t="s">
        <v>91</v>
      </c>
      <c r="C412" s="23">
        <v>71</v>
      </c>
      <c r="D412" s="23">
        <v>1160</v>
      </c>
      <c r="E412" s="23">
        <f t="shared" si="25"/>
        <v>82360</v>
      </c>
      <c r="F412" s="219">
        <f t="shared" si="26"/>
        <v>8236</v>
      </c>
      <c r="G412" s="219">
        <f t="shared" si="27"/>
        <v>8236</v>
      </c>
      <c r="H412" s="219" t="str">
        <f t="shared" ca="1" si="28"/>
        <v>=IF(E412&gt;30000,E412*0.1,0)</v>
      </c>
      <c r="K412" s="25"/>
    </row>
    <row r="413" spans="1:11">
      <c r="A413" s="23" t="s">
        <v>96</v>
      </c>
      <c r="B413" s="23" t="s">
        <v>91</v>
      </c>
      <c r="C413" s="23">
        <v>75</v>
      </c>
      <c r="D413" s="23">
        <v>1098</v>
      </c>
      <c r="E413" s="23">
        <f t="shared" si="25"/>
        <v>82350</v>
      </c>
      <c r="F413" s="219">
        <f t="shared" si="26"/>
        <v>8235</v>
      </c>
      <c r="G413" s="219">
        <f t="shared" si="27"/>
        <v>8235</v>
      </c>
      <c r="H413" s="219" t="str">
        <f t="shared" ca="1" si="28"/>
        <v>=IF(E413&gt;30000,E413*0.1,0)</v>
      </c>
      <c r="K413" s="25"/>
    </row>
    <row r="414" spans="1:11">
      <c r="A414" s="23" t="s">
        <v>96</v>
      </c>
      <c r="B414" s="23" t="s">
        <v>100</v>
      </c>
      <c r="C414" s="23">
        <v>11</v>
      </c>
      <c r="D414" s="23">
        <v>1394</v>
      </c>
      <c r="E414" s="23">
        <f t="shared" si="25"/>
        <v>15334</v>
      </c>
      <c r="F414" s="219">
        <f t="shared" si="26"/>
        <v>0</v>
      </c>
      <c r="G414" s="219">
        <f t="shared" si="27"/>
        <v>0</v>
      </c>
      <c r="H414" s="219" t="str">
        <f t="shared" ca="1" si="28"/>
        <v>=IF(E414&gt;30000,E414*0.1,0)</v>
      </c>
      <c r="K414" s="25"/>
    </row>
    <row r="415" spans="1:11">
      <c r="A415" s="23" t="s">
        <v>110</v>
      </c>
      <c r="B415" s="23" t="s">
        <v>94</v>
      </c>
      <c r="C415" s="23">
        <v>62</v>
      </c>
      <c r="D415" s="23">
        <v>1119</v>
      </c>
      <c r="E415" s="23">
        <f t="shared" si="25"/>
        <v>69378</v>
      </c>
      <c r="F415" s="219">
        <f t="shared" si="26"/>
        <v>6937.8</v>
      </c>
      <c r="G415" s="219">
        <f t="shared" si="27"/>
        <v>6937.8</v>
      </c>
      <c r="H415" s="219" t="str">
        <f t="shared" ca="1" si="28"/>
        <v>=IF(E415&gt;30000,E415*0.1,0)</v>
      </c>
      <c r="K415" s="25"/>
    </row>
    <row r="416" spans="1:11">
      <c r="A416" s="23" t="s">
        <v>109</v>
      </c>
      <c r="B416" s="23" t="s">
        <v>100</v>
      </c>
      <c r="C416" s="23">
        <v>6</v>
      </c>
      <c r="D416" s="23">
        <v>1157</v>
      </c>
      <c r="E416" s="23">
        <f t="shared" si="25"/>
        <v>6942</v>
      </c>
      <c r="F416" s="219">
        <f t="shared" si="26"/>
        <v>0</v>
      </c>
      <c r="G416" s="219">
        <f t="shared" si="27"/>
        <v>0</v>
      </c>
      <c r="H416" s="219" t="str">
        <f t="shared" ca="1" si="28"/>
        <v>=IF(E416&gt;30000,E416*0.1,0)</v>
      </c>
      <c r="K416" s="25"/>
    </row>
    <row r="417" spans="1:11">
      <c r="A417" s="23" t="s">
        <v>96</v>
      </c>
      <c r="B417" s="23" t="s">
        <v>94</v>
      </c>
      <c r="C417" s="23">
        <v>81</v>
      </c>
      <c r="D417" s="23">
        <v>1479</v>
      </c>
      <c r="E417" s="23">
        <f t="shared" si="25"/>
        <v>119799</v>
      </c>
      <c r="F417" s="219">
        <f t="shared" si="26"/>
        <v>11979.900000000001</v>
      </c>
      <c r="G417" s="219">
        <f t="shared" si="27"/>
        <v>11979.900000000001</v>
      </c>
      <c r="H417" s="219" t="str">
        <f t="shared" ca="1" si="28"/>
        <v>=IF(E417&gt;30000,E417*0.1,0)</v>
      </c>
      <c r="K417" s="25"/>
    </row>
    <row r="418" spans="1:11">
      <c r="A418" s="23" t="s">
        <v>110</v>
      </c>
      <c r="B418" s="23" t="s">
        <v>91</v>
      </c>
      <c r="C418" s="23">
        <v>44</v>
      </c>
      <c r="D418" s="23">
        <v>1179</v>
      </c>
      <c r="E418" s="23">
        <f t="shared" si="25"/>
        <v>51876</v>
      </c>
      <c r="F418" s="219">
        <f t="shared" si="26"/>
        <v>5187.6000000000004</v>
      </c>
      <c r="G418" s="219">
        <f t="shared" si="27"/>
        <v>5187.6000000000004</v>
      </c>
      <c r="H418" s="219" t="str">
        <f t="shared" ca="1" si="28"/>
        <v>=IF(E418&gt;30000,E418*0.1,0)</v>
      </c>
      <c r="K418" s="25"/>
    </row>
    <row r="419" spans="1:11">
      <c r="A419" s="23" t="s">
        <v>109</v>
      </c>
      <c r="B419" s="23" t="s">
        <v>97</v>
      </c>
      <c r="C419" s="23">
        <v>16</v>
      </c>
      <c r="D419" s="23">
        <v>1274</v>
      </c>
      <c r="E419" s="23">
        <f t="shared" si="25"/>
        <v>20384</v>
      </c>
      <c r="F419" s="219">
        <f t="shared" si="26"/>
        <v>2038.4</v>
      </c>
      <c r="G419" s="219">
        <f t="shared" si="27"/>
        <v>0</v>
      </c>
      <c r="H419" s="219" t="str">
        <f t="shared" ca="1" si="28"/>
        <v>=IF(E419&gt;30000,E419*0.1,0)</v>
      </c>
      <c r="K419" s="25"/>
    </row>
    <row r="420" spans="1:11">
      <c r="A420" s="23" t="s">
        <v>99</v>
      </c>
      <c r="B420" s="23" t="s">
        <v>97</v>
      </c>
      <c r="C420" s="23">
        <v>54</v>
      </c>
      <c r="D420" s="23">
        <v>1413</v>
      </c>
      <c r="E420" s="23">
        <f t="shared" si="25"/>
        <v>76302</v>
      </c>
      <c r="F420" s="219">
        <f t="shared" si="26"/>
        <v>7630.2000000000007</v>
      </c>
      <c r="G420" s="219">
        <f t="shared" si="27"/>
        <v>7630.2000000000007</v>
      </c>
      <c r="H420" s="219" t="str">
        <f t="shared" ca="1" si="28"/>
        <v>=IF(E420&gt;30000,E420*0.1,0)</v>
      </c>
      <c r="K420" s="25"/>
    </row>
    <row r="421" spans="1:11">
      <c r="A421" s="23" t="s">
        <v>99</v>
      </c>
      <c r="B421" s="23" t="s">
        <v>97</v>
      </c>
      <c r="C421" s="23">
        <v>56</v>
      </c>
      <c r="D421" s="23">
        <v>1463</v>
      </c>
      <c r="E421" s="23">
        <f t="shared" si="25"/>
        <v>81928</v>
      </c>
      <c r="F421" s="219">
        <f t="shared" si="26"/>
        <v>8192.8000000000011</v>
      </c>
      <c r="G421" s="219">
        <f t="shared" si="27"/>
        <v>8192.8000000000011</v>
      </c>
      <c r="H421" s="219" t="str">
        <f t="shared" ca="1" si="28"/>
        <v>=IF(E421&gt;30000,E421*0.1,0)</v>
      </c>
      <c r="K421" s="25"/>
    </row>
    <row r="422" spans="1:11">
      <c r="A422" s="23" t="s">
        <v>109</v>
      </c>
      <c r="B422" s="23" t="s">
        <v>91</v>
      </c>
      <c r="C422" s="23">
        <v>41</v>
      </c>
      <c r="D422" s="23">
        <v>1034</v>
      </c>
      <c r="E422" s="23">
        <f t="shared" si="25"/>
        <v>42394</v>
      </c>
      <c r="F422" s="219">
        <f t="shared" si="26"/>
        <v>4239.4000000000005</v>
      </c>
      <c r="G422" s="219">
        <f t="shared" si="27"/>
        <v>4239.4000000000005</v>
      </c>
      <c r="H422" s="219" t="str">
        <f t="shared" ca="1" si="28"/>
        <v>=IF(E422&gt;30000,E422*0.1,0)</v>
      </c>
      <c r="K422" s="25"/>
    </row>
    <row r="423" spans="1:11">
      <c r="A423" s="23" t="s">
        <v>104</v>
      </c>
      <c r="B423" s="23" t="s">
        <v>94</v>
      </c>
      <c r="C423" s="23">
        <v>67</v>
      </c>
      <c r="D423" s="23">
        <v>1093</v>
      </c>
      <c r="E423" s="23">
        <f t="shared" si="25"/>
        <v>73231</v>
      </c>
      <c r="F423" s="219">
        <f t="shared" si="26"/>
        <v>7323.1</v>
      </c>
      <c r="G423" s="219">
        <f t="shared" si="27"/>
        <v>7323.1</v>
      </c>
      <c r="H423" s="219" t="str">
        <f t="shared" ca="1" si="28"/>
        <v>=IF(E423&gt;30000,E423*0.1,0)</v>
      </c>
      <c r="K423" s="25"/>
    </row>
    <row r="424" spans="1:11">
      <c r="A424" s="23" t="s">
        <v>99</v>
      </c>
      <c r="B424" s="23" t="s">
        <v>92</v>
      </c>
      <c r="C424" s="23">
        <v>80</v>
      </c>
      <c r="D424" s="23">
        <v>1216</v>
      </c>
      <c r="E424" s="23">
        <f t="shared" si="25"/>
        <v>97280</v>
      </c>
      <c r="F424" s="219">
        <f t="shared" si="26"/>
        <v>9728</v>
      </c>
      <c r="G424" s="219">
        <f t="shared" si="27"/>
        <v>9728</v>
      </c>
      <c r="H424" s="219" t="str">
        <f t="shared" ca="1" si="28"/>
        <v>=IF(E424&gt;30000,E424*0.1,0)</v>
      </c>
      <c r="K424" s="25"/>
    </row>
    <row r="425" spans="1:11">
      <c r="A425" s="23" t="s">
        <v>110</v>
      </c>
      <c r="B425" s="23" t="s">
        <v>105</v>
      </c>
      <c r="C425" s="23">
        <v>32</v>
      </c>
      <c r="D425" s="23">
        <v>1055</v>
      </c>
      <c r="E425" s="23">
        <f t="shared" si="25"/>
        <v>33760</v>
      </c>
      <c r="F425" s="219">
        <f t="shared" si="26"/>
        <v>3376</v>
      </c>
      <c r="G425" s="219">
        <f t="shared" si="27"/>
        <v>3376</v>
      </c>
      <c r="H425" s="219" t="str">
        <f t="shared" ca="1" si="28"/>
        <v>=IF(E425&gt;30000,E425*0.1,0)</v>
      </c>
      <c r="K425" s="25"/>
    </row>
    <row r="426" spans="1:11">
      <c r="A426" s="23" t="s">
        <v>109</v>
      </c>
      <c r="B426" s="23" t="s">
        <v>105</v>
      </c>
      <c r="C426" s="23">
        <v>45</v>
      </c>
      <c r="D426" s="23">
        <v>1309</v>
      </c>
      <c r="E426" s="23">
        <f t="shared" si="25"/>
        <v>58905</v>
      </c>
      <c r="F426" s="219">
        <f t="shared" si="26"/>
        <v>5890.5</v>
      </c>
      <c r="G426" s="219">
        <f t="shared" si="27"/>
        <v>5890.5</v>
      </c>
      <c r="H426" s="219" t="str">
        <f t="shared" ca="1" si="28"/>
        <v>=IF(E426&gt;30000,E426*0.1,0)</v>
      </c>
      <c r="K426" s="25"/>
    </row>
    <row r="427" spans="1:11">
      <c r="A427" s="23" t="s">
        <v>90</v>
      </c>
      <c r="B427" s="23" t="s">
        <v>92</v>
      </c>
      <c r="C427" s="23">
        <v>37</v>
      </c>
      <c r="D427" s="23">
        <v>1073</v>
      </c>
      <c r="E427" s="23">
        <f t="shared" si="25"/>
        <v>39701</v>
      </c>
      <c r="F427" s="219">
        <f t="shared" si="26"/>
        <v>3970.1000000000004</v>
      </c>
      <c r="G427" s="219">
        <f t="shared" si="27"/>
        <v>3970.1000000000004</v>
      </c>
      <c r="H427" s="219" t="str">
        <f t="shared" ca="1" si="28"/>
        <v>=IF(E427&gt;30000,E427*0.1,0)</v>
      </c>
      <c r="K427" s="25"/>
    </row>
    <row r="428" spans="1:11">
      <c r="A428" s="23" t="s">
        <v>96</v>
      </c>
      <c r="B428" s="23" t="s">
        <v>100</v>
      </c>
      <c r="C428" s="23">
        <v>32</v>
      </c>
      <c r="D428" s="23">
        <v>1195</v>
      </c>
      <c r="E428" s="23">
        <f t="shared" si="25"/>
        <v>38240</v>
      </c>
      <c r="F428" s="219">
        <f t="shared" si="26"/>
        <v>3824</v>
      </c>
      <c r="G428" s="219">
        <f t="shared" si="27"/>
        <v>3824</v>
      </c>
      <c r="H428" s="219" t="str">
        <f t="shared" ca="1" si="28"/>
        <v>=IF(E428&gt;30000,E428*0.1,0)</v>
      </c>
      <c r="K428" s="25"/>
    </row>
    <row r="429" spans="1:11">
      <c r="A429" s="23" t="s">
        <v>90</v>
      </c>
      <c r="B429" s="23" t="s">
        <v>91</v>
      </c>
      <c r="C429" s="23">
        <v>36</v>
      </c>
      <c r="D429" s="23">
        <v>1217</v>
      </c>
      <c r="E429" s="23">
        <f t="shared" si="25"/>
        <v>43812</v>
      </c>
      <c r="F429" s="219">
        <f t="shared" si="26"/>
        <v>4381.2</v>
      </c>
      <c r="G429" s="219">
        <f t="shared" si="27"/>
        <v>4381.2</v>
      </c>
      <c r="H429" s="219" t="str">
        <f t="shared" ca="1" si="28"/>
        <v>=IF(E429&gt;30000,E429*0.1,0)</v>
      </c>
      <c r="K429" s="25"/>
    </row>
    <row r="430" spans="1:11">
      <c r="A430" s="23" t="s">
        <v>90</v>
      </c>
      <c r="B430" s="23" t="s">
        <v>97</v>
      </c>
      <c r="C430" s="23">
        <v>50</v>
      </c>
      <c r="D430" s="23">
        <v>1007</v>
      </c>
      <c r="E430" s="23">
        <f t="shared" si="25"/>
        <v>50350</v>
      </c>
      <c r="F430" s="219">
        <f t="shared" si="26"/>
        <v>5035</v>
      </c>
      <c r="G430" s="219">
        <f t="shared" si="27"/>
        <v>5035</v>
      </c>
      <c r="H430" s="219" t="str">
        <f t="shared" ca="1" si="28"/>
        <v>=IF(E430&gt;30000,E430*0.1,0)</v>
      </c>
      <c r="K430" s="25"/>
    </row>
    <row r="431" spans="1:11">
      <c r="A431" s="23" t="s">
        <v>109</v>
      </c>
      <c r="B431" s="23" t="s">
        <v>107</v>
      </c>
      <c r="C431" s="23">
        <v>8</v>
      </c>
      <c r="D431" s="23">
        <v>1116</v>
      </c>
      <c r="E431" s="23">
        <f t="shared" si="25"/>
        <v>8928</v>
      </c>
      <c r="F431" s="219">
        <f t="shared" si="26"/>
        <v>0</v>
      </c>
      <c r="G431" s="219">
        <f t="shared" si="27"/>
        <v>0</v>
      </c>
      <c r="H431" s="219" t="str">
        <f t="shared" ca="1" si="28"/>
        <v>=IF(E431&gt;30000,E431*0.1,0)</v>
      </c>
      <c r="K431" s="25"/>
    </row>
    <row r="432" spans="1:11">
      <c r="A432" s="23" t="s">
        <v>110</v>
      </c>
      <c r="B432" s="23" t="s">
        <v>107</v>
      </c>
      <c r="C432" s="23">
        <v>59</v>
      </c>
      <c r="D432" s="23">
        <v>1034</v>
      </c>
      <c r="E432" s="23">
        <f t="shared" si="25"/>
        <v>61006</v>
      </c>
      <c r="F432" s="219">
        <f t="shared" si="26"/>
        <v>6100.6</v>
      </c>
      <c r="G432" s="219">
        <f t="shared" si="27"/>
        <v>6100.6</v>
      </c>
      <c r="H432" s="219" t="str">
        <f t="shared" ca="1" si="28"/>
        <v>=IF(E432&gt;30000,E432*0.1,0)</v>
      </c>
      <c r="K432" s="25"/>
    </row>
    <row r="433" spans="1:11">
      <c r="A433" s="23" t="s">
        <v>104</v>
      </c>
      <c r="B433" s="23" t="s">
        <v>97</v>
      </c>
      <c r="C433" s="23">
        <v>26</v>
      </c>
      <c r="D433" s="23">
        <v>1182</v>
      </c>
      <c r="E433" s="23">
        <f t="shared" si="25"/>
        <v>30732</v>
      </c>
      <c r="F433" s="219">
        <f t="shared" si="26"/>
        <v>3073.2000000000003</v>
      </c>
      <c r="G433" s="219">
        <f t="shared" si="27"/>
        <v>3073.2000000000003</v>
      </c>
      <c r="H433" s="219" t="str">
        <f t="shared" ca="1" si="28"/>
        <v>=IF(E433&gt;30000,E433*0.1,0)</v>
      </c>
      <c r="K433" s="25"/>
    </row>
    <row r="434" spans="1:11">
      <c r="A434" s="23" t="s">
        <v>99</v>
      </c>
      <c r="B434" s="23" t="s">
        <v>94</v>
      </c>
      <c r="C434" s="23">
        <v>38</v>
      </c>
      <c r="D434" s="23">
        <v>1314</v>
      </c>
      <c r="E434" s="23">
        <f t="shared" si="25"/>
        <v>49932</v>
      </c>
      <c r="F434" s="219">
        <f t="shared" si="26"/>
        <v>4993.2000000000007</v>
      </c>
      <c r="G434" s="219">
        <f t="shared" si="27"/>
        <v>4993.2000000000007</v>
      </c>
      <c r="H434" s="219" t="str">
        <f t="shared" ca="1" si="28"/>
        <v>=IF(E434&gt;30000,E434*0.1,0)</v>
      </c>
      <c r="K434" s="25"/>
    </row>
    <row r="435" spans="1:11">
      <c r="A435" s="23" t="s">
        <v>90</v>
      </c>
      <c r="B435" s="23" t="s">
        <v>107</v>
      </c>
      <c r="C435" s="23">
        <v>83</v>
      </c>
      <c r="D435" s="23">
        <v>1421</v>
      </c>
      <c r="E435" s="23">
        <f t="shared" si="25"/>
        <v>117943</v>
      </c>
      <c r="F435" s="219">
        <f t="shared" si="26"/>
        <v>11794.300000000001</v>
      </c>
      <c r="G435" s="219">
        <f t="shared" si="27"/>
        <v>11794.300000000001</v>
      </c>
      <c r="H435" s="219" t="str">
        <f t="shared" ca="1" si="28"/>
        <v>=IF(E435&gt;30000,E435*0.1,0)</v>
      </c>
      <c r="K435" s="25"/>
    </row>
    <row r="436" spans="1:11">
      <c r="A436" s="23" t="s">
        <v>110</v>
      </c>
      <c r="B436" s="23" t="s">
        <v>94</v>
      </c>
      <c r="C436" s="23">
        <v>72</v>
      </c>
      <c r="D436" s="23">
        <v>1229</v>
      </c>
      <c r="E436" s="23">
        <f t="shared" si="25"/>
        <v>88488</v>
      </c>
      <c r="F436" s="219">
        <f t="shared" si="26"/>
        <v>8848.8000000000011</v>
      </c>
      <c r="G436" s="219">
        <f t="shared" si="27"/>
        <v>8848.8000000000011</v>
      </c>
      <c r="H436" s="219" t="str">
        <f t="shared" ca="1" si="28"/>
        <v>=IF(E436&gt;30000,E436*0.1,0)</v>
      </c>
      <c r="K436" s="25"/>
    </row>
    <row r="437" spans="1:11">
      <c r="A437" s="23" t="s">
        <v>109</v>
      </c>
      <c r="B437" s="23" t="s">
        <v>100</v>
      </c>
      <c r="C437" s="23">
        <v>56</v>
      </c>
      <c r="D437" s="23">
        <v>1434</v>
      </c>
      <c r="E437" s="23">
        <f t="shared" si="25"/>
        <v>80304</v>
      </c>
      <c r="F437" s="219">
        <f t="shared" si="26"/>
        <v>8030.4000000000005</v>
      </c>
      <c r="G437" s="219">
        <f t="shared" si="27"/>
        <v>8030.4000000000005</v>
      </c>
      <c r="H437" s="219" t="str">
        <f t="shared" ca="1" si="28"/>
        <v>=IF(E437&gt;30000,E437*0.1,0)</v>
      </c>
      <c r="K437" s="25"/>
    </row>
    <row r="438" spans="1:11">
      <c r="A438" s="23" t="s">
        <v>109</v>
      </c>
      <c r="B438" s="23" t="s">
        <v>100</v>
      </c>
      <c r="C438" s="23">
        <v>88</v>
      </c>
      <c r="D438" s="23">
        <v>1019</v>
      </c>
      <c r="E438" s="23">
        <f t="shared" si="25"/>
        <v>89672</v>
      </c>
      <c r="F438" s="219">
        <f t="shared" si="26"/>
        <v>8967.2000000000007</v>
      </c>
      <c r="G438" s="219">
        <f t="shared" si="27"/>
        <v>8967.2000000000007</v>
      </c>
      <c r="H438" s="219" t="str">
        <f t="shared" ca="1" si="28"/>
        <v>=IF(E438&gt;30000,E438*0.1,0)</v>
      </c>
      <c r="K438" s="25"/>
    </row>
    <row r="439" spans="1:11">
      <c r="A439" s="23" t="s">
        <v>109</v>
      </c>
      <c r="B439" s="23" t="s">
        <v>105</v>
      </c>
      <c r="C439" s="23">
        <v>95</v>
      </c>
      <c r="D439" s="23">
        <v>1259</v>
      </c>
      <c r="E439" s="23">
        <f t="shared" si="25"/>
        <v>119605</v>
      </c>
      <c r="F439" s="219">
        <f t="shared" si="26"/>
        <v>11960.5</v>
      </c>
      <c r="G439" s="219">
        <f t="shared" si="27"/>
        <v>11960.5</v>
      </c>
      <c r="H439" s="219" t="str">
        <f t="shared" ca="1" si="28"/>
        <v>=IF(E439&gt;30000,E439*0.1,0)</v>
      </c>
      <c r="K439" s="25"/>
    </row>
    <row r="440" spans="1:11">
      <c r="A440" s="23" t="s">
        <v>109</v>
      </c>
      <c r="B440" s="23" t="s">
        <v>105</v>
      </c>
      <c r="C440" s="23">
        <v>20</v>
      </c>
      <c r="D440" s="23">
        <v>1268</v>
      </c>
      <c r="E440" s="23">
        <f t="shared" si="25"/>
        <v>25360</v>
      </c>
      <c r="F440" s="219">
        <f t="shared" si="26"/>
        <v>2536</v>
      </c>
      <c r="G440" s="219">
        <f t="shared" si="27"/>
        <v>0</v>
      </c>
      <c r="H440" s="219" t="str">
        <f t="shared" ca="1" si="28"/>
        <v>=IF(E440&gt;30000,E440*0.1,0)</v>
      </c>
      <c r="K440" s="25"/>
    </row>
    <row r="441" spans="1:11">
      <c r="A441" s="23" t="s">
        <v>110</v>
      </c>
      <c r="B441" s="23" t="s">
        <v>100</v>
      </c>
      <c r="C441" s="23">
        <v>17</v>
      </c>
      <c r="D441" s="23">
        <v>1287</v>
      </c>
      <c r="E441" s="23">
        <f t="shared" si="25"/>
        <v>21879</v>
      </c>
      <c r="F441" s="219">
        <f t="shared" si="26"/>
        <v>2187.9</v>
      </c>
      <c r="G441" s="219">
        <f t="shared" si="27"/>
        <v>0</v>
      </c>
      <c r="H441" s="219" t="str">
        <f t="shared" ca="1" si="28"/>
        <v>=IF(E441&gt;30000,E441*0.1,0)</v>
      </c>
      <c r="K441" s="25"/>
    </row>
    <row r="442" spans="1:11">
      <c r="A442" s="23" t="s">
        <v>96</v>
      </c>
      <c r="B442" s="23" t="s">
        <v>97</v>
      </c>
      <c r="C442" s="23">
        <v>40</v>
      </c>
      <c r="D442" s="23">
        <v>1424</v>
      </c>
      <c r="E442" s="23">
        <f t="shared" si="25"/>
        <v>56960</v>
      </c>
      <c r="F442" s="219">
        <f t="shared" si="26"/>
        <v>5696</v>
      </c>
      <c r="G442" s="219">
        <f t="shared" si="27"/>
        <v>5696</v>
      </c>
      <c r="H442" s="219" t="str">
        <f t="shared" ca="1" si="28"/>
        <v>=IF(E442&gt;30000,E442*0.1,0)</v>
      </c>
      <c r="K442" s="25"/>
    </row>
    <row r="443" spans="1:11">
      <c r="A443" s="23" t="s">
        <v>99</v>
      </c>
      <c r="B443" s="23" t="s">
        <v>100</v>
      </c>
      <c r="C443" s="23">
        <v>34</v>
      </c>
      <c r="D443" s="23">
        <v>1317</v>
      </c>
      <c r="E443" s="23">
        <f t="shared" si="25"/>
        <v>44778</v>
      </c>
      <c r="F443" s="219">
        <f t="shared" si="26"/>
        <v>4477.8</v>
      </c>
      <c r="G443" s="219">
        <f t="shared" si="27"/>
        <v>4477.8</v>
      </c>
      <c r="H443" s="219" t="str">
        <f t="shared" ca="1" si="28"/>
        <v>=IF(E443&gt;30000,E443*0.1,0)</v>
      </c>
      <c r="K443" s="25"/>
    </row>
    <row r="444" spans="1:11">
      <c r="A444" s="23" t="s">
        <v>90</v>
      </c>
      <c r="B444" s="23" t="s">
        <v>92</v>
      </c>
      <c r="C444" s="23">
        <v>49</v>
      </c>
      <c r="D444" s="23">
        <v>1048</v>
      </c>
      <c r="E444" s="23">
        <f t="shared" si="25"/>
        <v>51352</v>
      </c>
      <c r="F444" s="219">
        <f t="shared" si="26"/>
        <v>5135.2000000000007</v>
      </c>
      <c r="G444" s="219">
        <f t="shared" si="27"/>
        <v>5135.2000000000007</v>
      </c>
      <c r="H444" s="219" t="str">
        <f t="shared" ca="1" si="28"/>
        <v>=IF(E444&gt;30000,E444*0.1,0)</v>
      </c>
      <c r="K444" s="25"/>
    </row>
    <row r="445" spans="1:11">
      <c r="A445" s="23" t="s">
        <v>96</v>
      </c>
      <c r="B445" s="23" t="s">
        <v>97</v>
      </c>
      <c r="C445" s="23">
        <v>39</v>
      </c>
      <c r="D445" s="23">
        <v>1354</v>
      </c>
      <c r="E445" s="23">
        <f t="shared" si="25"/>
        <v>52806</v>
      </c>
      <c r="F445" s="219">
        <f t="shared" si="26"/>
        <v>5280.6</v>
      </c>
      <c r="G445" s="219">
        <f t="shared" si="27"/>
        <v>5280.6</v>
      </c>
      <c r="H445" s="219" t="str">
        <f t="shared" ca="1" si="28"/>
        <v>=IF(E445&gt;30000,E445*0.1,0)</v>
      </c>
      <c r="K445" s="25"/>
    </row>
    <row r="446" spans="1:11">
      <c r="A446" s="23" t="s">
        <v>104</v>
      </c>
      <c r="B446" s="23" t="s">
        <v>107</v>
      </c>
      <c r="C446" s="23">
        <v>61</v>
      </c>
      <c r="D446" s="23">
        <v>1005</v>
      </c>
      <c r="E446" s="23">
        <f t="shared" si="25"/>
        <v>61305</v>
      </c>
      <c r="F446" s="219">
        <f t="shared" si="26"/>
        <v>6130.5</v>
      </c>
      <c r="G446" s="219">
        <f t="shared" si="27"/>
        <v>6130.5</v>
      </c>
      <c r="H446" s="219" t="str">
        <f t="shared" ca="1" si="28"/>
        <v>=IF(E446&gt;30000,E446*0.1,0)</v>
      </c>
      <c r="K446" s="25"/>
    </row>
    <row r="447" spans="1:11">
      <c r="A447" s="23" t="s">
        <v>104</v>
      </c>
      <c r="B447" s="23" t="s">
        <v>94</v>
      </c>
      <c r="C447" s="23">
        <v>41</v>
      </c>
      <c r="D447" s="23">
        <v>1045</v>
      </c>
      <c r="E447" s="23">
        <f t="shared" si="25"/>
        <v>42845</v>
      </c>
      <c r="F447" s="219">
        <f t="shared" si="26"/>
        <v>4284.5</v>
      </c>
      <c r="G447" s="219">
        <f t="shared" si="27"/>
        <v>4284.5</v>
      </c>
      <c r="H447" s="219" t="str">
        <f t="shared" ca="1" si="28"/>
        <v>=IF(E447&gt;30000,E447*0.1,0)</v>
      </c>
      <c r="K447" s="25"/>
    </row>
    <row r="448" spans="1:11">
      <c r="A448" s="23" t="s">
        <v>99</v>
      </c>
      <c r="B448" s="23" t="s">
        <v>92</v>
      </c>
      <c r="C448" s="23">
        <v>53</v>
      </c>
      <c r="D448" s="23">
        <v>1207</v>
      </c>
      <c r="E448" s="23">
        <f t="shared" si="25"/>
        <v>63971</v>
      </c>
      <c r="F448" s="219">
        <f t="shared" si="26"/>
        <v>6397.1</v>
      </c>
      <c r="G448" s="219">
        <f t="shared" si="27"/>
        <v>6397.1</v>
      </c>
      <c r="H448" s="219" t="str">
        <f t="shared" ca="1" si="28"/>
        <v>=IF(E448&gt;30000,E448*0.1,0)</v>
      </c>
      <c r="K448" s="25"/>
    </row>
    <row r="449" spans="1:11">
      <c r="A449" s="23" t="s">
        <v>96</v>
      </c>
      <c r="B449" s="23" t="s">
        <v>92</v>
      </c>
      <c r="C449" s="23">
        <v>50</v>
      </c>
      <c r="D449" s="23">
        <v>1038</v>
      </c>
      <c r="E449" s="23">
        <f t="shared" si="25"/>
        <v>51900</v>
      </c>
      <c r="F449" s="219">
        <f t="shared" si="26"/>
        <v>5190</v>
      </c>
      <c r="G449" s="219">
        <f t="shared" si="27"/>
        <v>5190</v>
      </c>
      <c r="H449" s="219" t="str">
        <f t="shared" ca="1" si="28"/>
        <v>=IF(E449&gt;30000,E449*0.1,0)</v>
      </c>
      <c r="K449" s="25"/>
    </row>
    <row r="450" spans="1:11">
      <c r="A450" s="23" t="s">
        <v>90</v>
      </c>
      <c r="B450" s="23" t="s">
        <v>97</v>
      </c>
      <c r="C450" s="23">
        <v>19</v>
      </c>
      <c r="D450" s="23">
        <v>1213</v>
      </c>
      <c r="E450" s="23">
        <f t="shared" si="25"/>
        <v>23047</v>
      </c>
      <c r="F450" s="219">
        <f t="shared" si="26"/>
        <v>2304.7000000000003</v>
      </c>
      <c r="G450" s="219">
        <f t="shared" si="27"/>
        <v>0</v>
      </c>
      <c r="H450" s="219" t="str">
        <f t="shared" ca="1" si="28"/>
        <v>=IF(E450&gt;30000,E450*0.1,0)</v>
      </c>
      <c r="K450" s="25"/>
    </row>
    <row r="451" spans="1:11">
      <c r="A451" s="23" t="s">
        <v>90</v>
      </c>
      <c r="B451" s="23" t="s">
        <v>91</v>
      </c>
      <c r="C451" s="23">
        <v>73</v>
      </c>
      <c r="D451" s="23">
        <v>1304</v>
      </c>
      <c r="E451" s="23">
        <f>C451*D451</f>
        <v>95192</v>
      </c>
      <c r="F451" s="219">
        <f>IF(E451&gt;=20000,E451*10%,0)</f>
        <v>9519.2000000000007</v>
      </c>
      <c r="G451" s="219">
        <f t="shared" ref="G451:G455" si="29">IF(E451&gt;30000,E451*0.1,0)</f>
        <v>9519.2000000000007</v>
      </c>
      <c r="H451" s="219" t="str">
        <f t="shared" ref="H451:H455" ca="1" si="30">_xlfn.FORMULATEXT(G451)</f>
        <v>=IF(E451&gt;30000,E451*0.1,0)</v>
      </c>
      <c r="K451" s="25"/>
    </row>
    <row r="452" spans="1:11">
      <c r="A452" s="23" t="s">
        <v>104</v>
      </c>
      <c r="B452" s="23" t="s">
        <v>107</v>
      </c>
      <c r="C452" s="23">
        <v>17</v>
      </c>
      <c r="D452" s="23">
        <v>1412</v>
      </c>
      <c r="E452" s="23">
        <f>C452*D452</f>
        <v>24004</v>
      </c>
      <c r="F452" s="219">
        <f>IF(E452&gt;=20000,E452*10%,0)</f>
        <v>2400.4</v>
      </c>
      <c r="G452" s="219">
        <f t="shared" si="29"/>
        <v>0</v>
      </c>
      <c r="H452" s="219" t="str">
        <f t="shared" ca="1" si="30"/>
        <v>=IF(E452&gt;30000,E452*0.1,0)</v>
      </c>
      <c r="K452" s="25"/>
    </row>
    <row r="453" spans="1:11">
      <c r="A453" s="23" t="s">
        <v>99</v>
      </c>
      <c r="B453" s="23" t="s">
        <v>91</v>
      </c>
      <c r="C453" s="23">
        <v>13</v>
      </c>
      <c r="D453" s="23">
        <v>1003</v>
      </c>
      <c r="E453" s="23">
        <f>C453*D453</f>
        <v>13039</v>
      </c>
      <c r="F453" s="219">
        <f>IF(E453&gt;=20000,E453*10%,0)</f>
        <v>0</v>
      </c>
      <c r="G453" s="219">
        <f t="shared" si="29"/>
        <v>0</v>
      </c>
      <c r="H453" s="219" t="str">
        <f t="shared" ca="1" si="30"/>
        <v>=IF(E453&gt;30000,E453*0.1,0)</v>
      </c>
      <c r="K453" s="25"/>
    </row>
    <row r="454" spans="1:11">
      <c r="A454" s="23" t="s">
        <v>104</v>
      </c>
      <c r="B454" s="23" t="s">
        <v>94</v>
      </c>
      <c r="C454" s="23">
        <v>89</v>
      </c>
      <c r="D454" s="23">
        <v>1085</v>
      </c>
      <c r="E454" s="23">
        <f>C454*D454</f>
        <v>96565</v>
      </c>
      <c r="F454" s="219">
        <f>IF(E454&gt;=20000,E454*10%,0)</f>
        <v>9656.5</v>
      </c>
      <c r="G454" s="219">
        <f t="shared" si="29"/>
        <v>9656.5</v>
      </c>
      <c r="H454" s="219" t="str">
        <f t="shared" ca="1" si="30"/>
        <v>=IF(E454&gt;30000,E454*0.1,0)</v>
      </c>
      <c r="K454" s="25"/>
    </row>
    <row r="455" spans="1:11">
      <c r="A455" s="23" t="s">
        <v>104</v>
      </c>
      <c r="B455" s="23" t="s">
        <v>91</v>
      </c>
      <c r="C455" s="23">
        <v>22</v>
      </c>
      <c r="D455" s="23">
        <v>1305</v>
      </c>
      <c r="E455" s="23">
        <f>C455*D455</f>
        <v>28710</v>
      </c>
      <c r="F455" s="219">
        <f>IF(E455&gt;=20000,E455*10%,0)</f>
        <v>2871</v>
      </c>
      <c r="G455" s="219">
        <f t="shared" si="29"/>
        <v>0</v>
      </c>
      <c r="H455" s="219" t="str">
        <f t="shared" ca="1" si="30"/>
        <v>=IF(E455&gt;30000,E455*0.1,0)</v>
      </c>
      <c r="K455" s="25"/>
    </row>
  </sheetData>
  <mergeCells count="2">
    <mergeCell ref="I1:K1"/>
    <mergeCell ref="I15:J15"/>
  </mergeCells>
  <pageMargins left="0.7" right="0.7" top="0.75" bottom="0.75" header="0.3" footer="0.3"/>
  <pageSetup orientation="portrait" horizontalDpi="200" verticalDpi="2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55"/>
  <sheetViews>
    <sheetView topLeftCell="B1" workbookViewId="0">
      <selection activeCell="G1" sqref="G1"/>
    </sheetView>
  </sheetViews>
  <sheetFormatPr defaultRowHeight="15"/>
  <cols>
    <col min="1" max="1" width="0" hidden="1" customWidth="1"/>
    <col min="3" max="3" width="10.5703125" bestFit="1" customWidth="1"/>
    <col min="5" max="5" width="14.140625" bestFit="1" customWidth="1"/>
  </cols>
  <sheetData>
    <row r="1" spans="1:19" ht="22.5">
      <c r="A1" s="22" t="s">
        <v>86</v>
      </c>
      <c r="B1" s="22" t="s">
        <v>1</v>
      </c>
      <c r="C1" s="22" t="s">
        <v>87</v>
      </c>
      <c r="D1" s="22" t="s">
        <v>2</v>
      </c>
      <c r="E1" s="22" t="s">
        <v>88</v>
      </c>
    </row>
    <row r="2" spans="1:19" ht="22.5">
      <c r="A2" s="23" t="s">
        <v>90</v>
      </c>
      <c r="B2" s="23" t="s">
        <v>91</v>
      </c>
      <c r="C2" s="23">
        <v>32</v>
      </c>
      <c r="D2" s="23">
        <f>VLOOKUP(B2,$J$2:$K$9,2,FALSE)</f>
        <v>1152</v>
      </c>
      <c r="E2" s="215">
        <f>C2*D2</f>
        <v>36864</v>
      </c>
      <c r="J2" s="216" t="s">
        <v>1</v>
      </c>
      <c r="K2" s="216" t="s">
        <v>2</v>
      </c>
      <c r="M2" s="369" t="s">
        <v>428</v>
      </c>
      <c r="N2" s="369"/>
      <c r="O2" s="369"/>
      <c r="P2" s="369"/>
      <c r="Q2" s="369"/>
      <c r="R2" s="369"/>
      <c r="S2" s="369"/>
    </row>
    <row r="3" spans="1:19" ht="22.5">
      <c r="A3" s="23" t="s">
        <v>90</v>
      </c>
      <c r="B3" s="23" t="s">
        <v>92</v>
      </c>
      <c r="C3" s="23">
        <v>98</v>
      </c>
      <c r="D3" s="23">
        <f t="shared" ref="D3:D66" si="0">VLOOKUP(B3,$J$2:$K$9,2,FALSE)</f>
        <v>1432</v>
      </c>
      <c r="E3" s="215">
        <f t="shared" ref="E3:E66" si="1">C3*D3</f>
        <v>140336</v>
      </c>
      <c r="J3" s="217" t="s">
        <v>91</v>
      </c>
      <c r="K3" s="217">
        <v>1152</v>
      </c>
      <c r="M3" s="369"/>
      <c r="N3" s="369"/>
      <c r="O3" s="369"/>
      <c r="P3" s="369"/>
      <c r="Q3" s="369"/>
      <c r="R3" s="369"/>
      <c r="S3" s="369"/>
    </row>
    <row r="4" spans="1:19" ht="22.5">
      <c r="A4" s="23" t="s">
        <v>90</v>
      </c>
      <c r="B4" s="23" t="s">
        <v>94</v>
      </c>
      <c r="C4" s="23">
        <v>42</v>
      </c>
      <c r="D4" s="23">
        <f t="shared" si="0"/>
        <v>1995</v>
      </c>
      <c r="E4" s="215">
        <f t="shared" si="1"/>
        <v>83790</v>
      </c>
      <c r="J4" s="217" t="s">
        <v>92</v>
      </c>
      <c r="K4" s="217">
        <v>1432</v>
      </c>
      <c r="M4" s="369"/>
      <c r="N4" s="369"/>
      <c r="O4" s="369"/>
      <c r="P4" s="369"/>
      <c r="Q4" s="369"/>
      <c r="R4" s="369"/>
      <c r="S4" s="369"/>
    </row>
    <row r="5" spans="1:19" ht="22.5">
      <c r="A5" s="23" t="s">
        <v>96</v>
      </c>
      <c r="B5" s="23" t="s">
        <v>97</v>
      </c>
      <c r="C5" s="23">
        <v>65</v>
      </c>
      <c r="D5" s="23">
        <f t="shared" si="0"/>
        <v>1903</v>
      </c>
      <c r="E5" s="215">
        <f t="shared" si="1"/>
        <v>123695</v>
      </c>
      <c r="J5" s="217" t="s">
        <v>94</v>
      </c>
      <c r="K5" s="217">
        <v>1995</v>
      </c>
    </row>
    <row r="6" spans="1:19" ht="22.5">
      <c r="A6" s="23" t="s">
        <v>99</v>
      </c>
      <c r="B6" s="23" t="s">
        <v>100</v>
      </c>
      <c r="C6" s="23">
        <v>17</v>
      </c>
      <c r="D6" s="23">
        <f t="shared" si="0"/>
        <v>1044</v>
      </c>
      <c r="E6" s="215">
        <f t="shared" si="1"/>
        <v>17748</v>
      </c>
      <c r="J6" s="217" t="s">
        <v>97</v>
      </c>
      <c r="K6" s="217">
        <v>1903</v>
      </c>
    </row>
    <row r="7" spans="1:19" ht="22.5">
      <c r="A7" s="23" t="s">
        <v>96</v>
      </c>
      <c r="B7" s="23" t="s">
        <v>97</v>
      </c>
      <c r="C7" s="23">
        <v>37</v>
      </c>
      <c r="D7" s="23">
        <f t="shared" si="0"/>
        <v>1903</v>
      </c>
      <c r="E7" s="215">
        <f t="shared" si="1"/>
        <v>70411</v>
      </c>
      <c r="J7" s="217" t="s">
        <v>100</v>
      </c>
      <c r="K7" s="217">
        <v>1044</v>
      </c>
    </row>
    <row r="8" spans="1:19" ht="22.5">
      <c r="A8" s="23" t="s">
        <v>99</v>
      </c>
      <c r="B8" s="23" t="s">
        <v>94</v>
      </c>
      <c r="C8" s="23">
        <v>96</v>
      </c>
      <c r="D8" s="23">
        <f t="shared" si="0"/>
        <v>1995</v>
      </c>
      <c r="E8" s="215">
        <f t="shared" si="1"/>
        <v>191520</v>
      </c>
      <c r="J8" s="217" t="s">
        <v>105</v>
      </c>
      <c r="K8" s="217">
        <v>1316</v>
      </c>
    </row>
    <row r="9" spans="1:19" ht="22.5">
      <c r="A9" s="23" t="s">
        <v>104</v>
      </c>
      <c r="B9" s="23" t="s">
        <v>105</v>
      </c>
      <c r="C9" s="23">
        <v>74</v>
      </c>
      <c r="D9" s="23">
        <f t="shared" si="0"/>
        <v>1316</v>
      </c>
      <c r="E9" s="215">
        <f t="shared" si="1"/>
        <v>97384</v>
      </c>
      <c r="J9" s="217" t="s">
        <v>107</v>
      </c>
      <c r="K9" s="217">
        <v>1711</v>
      </c>
    </row>
    <row r="10" spans="1:19" ht="22.5">
      <c r="A10" s="23" t="s">
        <v>99</v>
      </c>
      <c r="B10" s="23" t="s">
        <v>107</v>
      </c>
      <c r="C10" s="23">
        <v>80</v>
      </c>
      <c r="D10" s="23">
        <f t="shared" si="0"/>
        <v>1711</v>
      </c>
      <c r="E10" s="215">
        <f t="shared" si="1"/>
        <v>136880</v>
      </c>
    </row>
    <row r="11" spans="1:19" ht="22.5">
      <c r="A11" s="23" t="s">
        <v>90</v>
      </c>
      <c r="B11" s="23" t="s">
        <v>97</v>
      </c>
      <c r="C11" s="23">
        <v>100</v>
      </c>
      <c r="D11" s="23">
        <f t="shared" si="0"/>
        <v>1903</v>
      </c>
      <c r="E11" s="215">
        <f t="shared" si="1"/>
        <v>190300</v>
      </c>
    </row>
    <row r="12" spans="1:19" ht="22.5">
      <c r="A12" s="23" t="s">
        <v>90</v>
      </c>
      <c r="B12" s="23" t="s">
        <v>94</v>
      </c>
      <c r="C12" s="23">
        <v>28</v>
      </c>
      <c r="D12" s="23">
        <f t="shared" si="0"/>
        <v>1995</v>
      </c>
      <c r="E12" s="215">
        <f t="shared" si="1"/>
        <v>55860</v>
      </c>
    </row>
    <row r="13" spans="1:19" ht="22.5">
      <c r="A13" s="23" t="s">
        <v>90</v>
      </c>
      <c r="B13" s="23" t="s">
        <v>91</v>
      </c>
      <c r="C13" s="23">
        <v>22</v>
      </c>
      <c r="D13" s="23">
        <f t="shared" si="0"/>
        <v>1152</v>
      </c>
      <c r="E13" s="215">
        <f t="shared" si="1"/>
        <v>25344</v>
      </c>
    </row>
    <row r="14" spans="1:19" ht="22.5">
      <c r="A14" s="23" t="s">
        <v>96</v>
      </c>
      <c r="B14" s="23" t="s">
        <v>107</v>
      </c>
      <c r="C14" s="23">
        <v>50</v>
      </c>
      <c r="D14" s="23">
        <f t="shared" si="0"/>
        <v>1711</v>
      </c>
      <c r="E14" s="215">
        <f t="shared" si="1"/>
        <v>85550</v>
      </c>
    </row>
    <row r="15" spans="1:19" ht="22.5">
      <c r="A15" s="23" t="s">
        <v>99</v>
      </c>
      <c r="B15" s="23" t="s">
        <v>94</v>
      </c>
      <c r="C15" s="23">
        <v>53</v>
      </c>
      <c r="D15" s="23">
        <f t="shared" si="0"/>
        <v>1995</v>
      </c>
      <c r="E15" s="215">
        <f t="shared" si="1"/>
        <v>105735</v>
      </c>
    </row>
    <row r="16" spans="1:19" ht="22.5">
      <c r="A16" s="23" t="s">
        <v>96</v>
      </c>
      <c r="B16" s="23" t="s">
        <v>94</v>
      </c>
      <c r="C16" s="23">
        <v>99</v>
      </c>
      <c r="D16" s="23">
        <f t="shared" si="0"/>
        <v>1995</v>
      </c>
      <c r="E16" s="215">
        <f t="shared" si="1"/>
        <v>197505</v>
      </c>
    </row>
    <row r="17" spans="1:5" ht="22.5">
      <c r="A17" s="23" t="s">
        <v>90</v>
      </c>
      <c r="B17" s="23" t="s">
        <v>94</v>
      </c>
      <c r="C17" s="23">
        <v>96</v>
      </c>
      <c r="D17" s="23">
        <f t="shared" si="0"/>
        <v>1995</v>
      </c>
      <c r="E17" s="215">
        <f t="shared" si="1"/>
        <v>191520</v>
      </c>
    </row>
    <row r="18" spans="1:5" ht="22.5">
      <c r="A18" s="23" t="s">
        <v>96</v>
      </c>
      <c r="B18" s="23" t="s">
        <v>94</v>
      </c>
      <c r="C18" s="23">
        <v>30</v>
      </c>
      <c r="D18" s="23">
        <f t="shared" si="0"/>
        <v>1995</v>
      </c>
      <c r="E18" s="215">
        <f t="shared" si="1"/>
        <v>59850</v>
      </c>
    </row>
    <row r="19" spans="1:5" ht="22.5">
      <c r="A19" s="23" t="s">
        <v>96</v>
      </c>
      <c r="B19" s="23" t="s">
        <v>100</v>
      </c>
      <c r="C19" s="23">
        <v>37</v>
      </c>
      <c r="D19" s="23">
        <f t="shared" si="0"/>
        <v>1044</v>
      </c>
      <c r="E19" s="215">
        <f t="shared" si="1"/>
        <v>38628</v>
      </c>
    </row>
    <row r="20" spans="1:5" ht="22.5">
      <c r="A20" s="23" t="s">
        <v>104</v>
      </c>
      <c r="B20" s="23" t="s">
        <v>100</v>
      </c>
      <c r="C20" s="23">
        <v>68</v>
      </c>
      <c r="D20" s="23">
        <f t="shared" si="0"/>
        <v>1044</v>
      </c>
      <c r="E20" s="215">
        <f t="shared" si="1"/>
        <v>70992</v>
      </c>
    </row>
    <row r="21" spans="1:5" ht="22.5">
      <c r="A21" s="23" t="s">
        <v>90</v>
      </c>
      <c r="B21" s="23" t="s">
        <v>107</v>
      </c>
      <c r="C21" s="23">
        <v>15</v>
      </c>
      <c r="D21" s="23">
        <f t="shared" si="0"/>
        <v>1711</v>
      </c>
      <c r="E21" s="215">
        <f t="shared" si="1"/>
        <v>25665</v>
      </c>
    </row>
    <row r="22" spans="1:5" ht="22.5">
      <c r="A22" s="23" t="s">
        <v>109</v>
      </c>
      <c r="B22" s="23" t="s">
        <v>97</v>
      </c>
      <c r="C22" s="23">
        <v>28</v>
      </c>
      <c r="D22" s="23">
        <f t="shared" si="0"/>
        <v>1903</v>
      </c>
      <c r="E22" s="215">
        <f t="shared" si="1"/>
        <v>53284</v>
      </c>
    </row>
    <row r="23" spans="1:5" ht="22.5">
      <c r="A23" s="23" t="s">
        <v>96</v>
      </c>
      <c r="B23" s="23" t="s">
        <v>92</v>
      </c>
      <c r="C23" s="23">
        <v>29</v>
      </c>
      <c r="D23" s="23">
        <f t="shared" si="0"/>
        <v>1432</v>
      </c>
      <c r="E23" s="215">
        <f t="shared" si="1"/>
        <v>41528</v>
      </c>
    </row>
    <row r="24" spans="1:5" ht="22.5">
      <c r="A24" s="23" t="s">
        <v>90</v>
      </c>
      <c r="B24" s="23" t="s">
        <v>105</v>
      </c>
      <c r="C24" s="23">
        <v>96</v>
      </c>
      <c r="D24" s="23">
        <f t="shared" si="0"/>
        <v>1316</v>
      </c>
      <c r="E24" s="215">
        <f t="shared" si="1"/>
        <v>126336</v>
      </c>
    </row>
    <row r="25" spans="1:5" ht="22.5">
      <c r="A25" s="23" t="s">
        <v>90</v>
      </c>
      <c r="B25" s="23" t="s">
        <v>97</v>
      </c>
      <c r="C25" s="23">
        <v>85</v>
      </c>
      <c r="D25" s="23">
        <f t="shared" si="0"/>
        <v>1903</v>
      </c>
      <c r="E25" s="215">
        <f t="shared" si="1"/>
        <v>161755</v>
      </c>
    </row>
    <row r="26" spans="1:5" ht="22.5">
      <c r="A26" s="23" t="s">
        <v>104</v>
      </c>
      <c r="B26" s="23" t="s">
        <v>97</v>
      </c>
      <c r="C26" s="23">
        <v>82</v>
      </c>
      <c r="D26" s="23">
        <f t="shared" si="0"/>
        <v>1903</v>
      </c>
      <c r="E26" s="215">
        <f t="shared" si="1"/>
        <v>156046</v>
      </c>
    </row>
    <row r="27" spans="1:5" ht="22.5">
      <c r="A27" s="23" t="s">
        <v>90</v>
      </c>
      <c r="B27" s="23" t="s">
        <v>97</v>
      </c>
      <c r="C27" s="23">
        <v>11</v>
      </c>
      <c r="D27" s="23">
        <f t="shared" si="0"/>
        <v>1903</v>
      </c>
      <c r="E27" s="215">
        <f t="shared" si="1"/>
        <v>20933</v>
      </c>
    </row>
    <row r="28" spans="1:5" ht="22.5">
      <c r="A28" s="23" t="s">
        <v>104</v>
      </c>
      <c r="B28" s="23" t="s">
        <v>100</v>
      </c>
      <c r="C28" s="23">
        <v>5</v>
      </c>
      <c r="D28" s="23">
        <f t="shared" si="0"/>
        <v>1044</v>
      </c>
      <c r="E28" s="215">
        <f t="shared" si="1"/>
        <v>5220</v>
      </c>
    </row>
    <row r="29" spans="1:5" ht="22.5">
      <c r="A29" s="23" t="s">
        <v>96</v>
      </c>
      <c r="B29" s="23" t="s">
        <v>91</v>
      </c>
      <c r="C29" s="23">
        <v>5</v>
      </c>
      <c r="D29" s="23">
        <f t="shared" si="0"/>
        <v>1152</v>
      </c>
      <c r="E29" s="215">
        <f t="shared" si="1"/>
        <v>5760</v>
      </c>
    </row>
    <row r="30" spans="1:5" ht="22.5">
      <c r="A30" s="23" t="s">
        <v>110</v>
      </c>
      <c r="B30" s="23" t="s">
        <v>92</v>
      </c>
      <c r="C30" s="23">
        <v>15</v>
      </c>
      <c r="D30" s="23">
        <f t="shared" si="0"/>
        <v>1432</v>
      </c>
      <c r="E30" s="215">
        <f t="shared" si="1"/>
        <v>21480</v>
      </c>
    </row>
    <row r="31" spans="1:5" ht="22.5">
      <c r="A31" s="23" t="s">
        <v>99</v>
      </c>
      <c r="B31" s="23" t="s">
        <v>107</v>
      </c>
      <c r="C31" s="23">
        <v>94</v>
      </c>
      <c r="D31" s="23">
        <f t="shared" si="0"/>
        <v>1711</v>
      </c>
      <c r="E31" s="215">
        <f t="shared" si="1"/>
        <v>160834</v>
      </c>
    </row>
    <row r="32" spans="1:5" ht="22.5">
      <c r="A32" s="23" t="s">
        <v>109</v>
      </c>
      <c r="B32" s="23" t="s">
        <v>100</v>
      </c>
      <c r="C32" s="23">
        <v>11</v>
      </c>
      <c r="D32" s="23">
        <f t="shared" si="0"/>
        <v>1044</v>
      </c>
      <c r="E32" s="215">
        <f t="shared" si="1"/>
        <v>11484</v>
      </c>
    </row>
    <row r="33" spans="1:5" ht="22.5">
      <c r="A33" s="23" t="s">
        <v>96</v>
      </c>
      <c r="B33" s="23" t="s">
        <v>100</v>
      </c>
      <c r="C33" s="23">
        <v>84</v>
      </c>
      <c r="D33" s="23">
        <f t="shared" si="0"/>
        <v>1044</v>
      </c>
      <c r="E33" s="215">
        <f t="shared" si="1"/>
        <v>87696</v>
      </c>
    </row>
    <row r="34" spans="1:5" ht="22.5">
      <c r="A34" s="23" t="s">
        <v>104</v>
      </c>
      <c r="B34" s="23" t="s">
        <v>105</v>
      </c>
      <c r="C34" s="23">
        <v>62</v>
      </c>
      <c r="D34" s="23">
        <f t="shared" si="0"/>
        <v>1316</v>
      </c>
      <c r="E34" s="215">
        <f t="shared" si="1"/>
        <v>81592</v>
      </c>
    </row>
    <row r="35" spans="1:5" ht="22.5">
      <c r="A35" s="23" t="s">
        <v>96</v>
      </c>
      <c r="B35" s="23" t="s">
        <v>100</v>
      </c>
      <c r="C35" s="23">
        <v>64</v>
      </c>
      <c r="D35" s="23">
        <f t="shared" si="0"/>
        <v>1044</v>
      </c>
      <c r="E35" s="215">
        <f t="shared" si="1"/>
        <v>66816</v>
      </c>
    </row>
    <row r="36" spans="1:5" ht="22.5">
      <c r="A36" s="23" t="s">
        <v>109</v>
      </c>
      <c r="B36" s="23" t="s">
        <v>105</v>
      </c>
      <c r="C36" s="23">
        <v>39</v>
      </c>
      <c r="D36" s="23">
        <f t="shared" si="0"/>
        <v>1316</v>
      </c>
      <c r="E36" s="215">
        <f t="shared" si="1"/>
        <v>51324</v>
      </c>
    </row>
    <row r="37" spans="1:5" ht="22.5">
      <c r="A37" s="23" t="s">
        <v>96</v>
      </c>
      <c r="B37" s="23" t="s">
        <v>92</v>
      </c>
      <c r="C37" s="23">
        <v>21</v>
      </c>
      <c r="D37" s="23">
        <f t="shared" si="0"/>
        <v>1432</v>
      </c>
      <c r="E37" s="215">
        <f t="shared" si="1"/>
        <v>30072</v>
      </c>
    </row>
    <row r="38" spans="1:5" ht="22.5">
      <c r="A38" s="23" t="s">
        <v>110</v>
      </c>
      <c r="B38" s="23" t="s">
        <v>107</v>
      </c>
      <c r="C38" s="23">
        <v>30</v>
      </c>
      <c r="D38" s="23">
        <f t="shared" si="0"/>
        <v>1711</v>
      </c>
      <c r="E38" s="215">
        <f t="shared" si="1"/>
        <v>51330</v>
      </c>
    </row>
    <row r="39" spans="1:5" ht="22.5">
      <c r="A39" s="23" t="s">
        <v>99</v>
      </c>
      <c r="B39" s="23" t="s">
        <v>91</v>
      </c>
      <c r="C39" s="23">
        <v>69</v>
      </c>
      <c r="D39" s="23">
        <f t="shared" si="0"/>
        <v>1152</v>
      </c>
      <c r="E39" s="215">
        <f t="shared" si="1"/>
        <v>79488</v>
      </c>
    </row>
    <row r="40" spans="1:5" ht="22.5">
      <c r="A40" s="23" t="s">
        <v>110</v>
      </c>
      <c r="B40" s="23" t="s">
        <v>107</v>
      </c>
      <c r="C40" s="23">
        <v>11</v>
      </c>
      <c r="D40" s="23">
        <f t="shared" si="0"/>
        <v>1711</v>
      </c>
      <c r="E40" s="215">
        <f t="shared" si="1"/>
        <v>18821</v>
      </c>
    </row>
    <row r="41" spans="1:5" ht="22.5">
      <c r="A41" s="23" t="s">
        <v>99</v>
      </c>
      <c r="B41" s="23" t="s">
        <v>97</v>
      </c>
      <c r="C41" s="23">
        <v>88</v>
      </c>
      <c r="D41" s="23">
        <f t="shared" si="0"/>
        <v>1903</v>
      </c>
      <c r="E41" s="215">
        <f t="shared" si="1"/>
        <v>167464</v>
      </c>
    </row>
    <row r="42" spans="1:5" ht="22.5">
      <c r="A42" s="23" t="s">
        <v>96</v>
      </c>
      <c r="B42" s="23" t="s">
        <v>105</v>
      </c>
      <c r="C42" s="23">
        <v>88</v>
      </c>
      <c r="D42" s="23">
        <f t="shared" si="0"/>
        <v>1316</v>
      </c>
      <c r="E42" s="215">
        <f t="shared" si="1"/>
        <v>115808</v>
      </c>
    </row>
    <row r="43" spans="1:5" ht="22.5">
      <c r="A43" s="23" t="s">
        <v>104</v>
      </c>
      <c r="B43" s="23" t="s">
        <v>100</v>
      </c>
      <c r="C43" s="23">
        <v>18</v>
      </c>
      <c r="D43" s="23">
        <f t="shared" si="0"/>
        <v>1044</v>
      </c>
      <c r="E43" s="215">
        <f t="shared" si="1"/>
        <v>18792</v>
      </c>
    </row>
    <row r="44" spans="1:5" ht="22.5">
      <c r="A44" s="23" t="s">
        <v>99</v>
      </c>
      <c r="B44" s="23" t="s">
        <v>100</v>
      </c>
      <c r="C44" s="23">
        <v>94</v>
      </c>
      <c r="D44" s="23">
        <f t="shared" si="0"/>
        <v>1044</v>
      </c>
      <c r="E44" s="215">
        <f t="shared" si="1"/>
        <v>98136</v>
      </c>
    </row>
    <row r="45" spans="1:5" ht="22.5">
      <c r="A45" s="23" t="s">
        <v>96</v>
      </c>
      <c r="B45" s="23" t="s">
        <v>91</v>
      </c>
      <c r="C45" s="23">
        <v>15</v>
      </c>
      <c r="D45" s="23">
        <f t="shared" si="0"/>
        <v>1152</v>
      </c>
      <c r="E45" s="215">
        <f t="shared" si="1"/>
        <v>17280</v>
      </c>
    </row>
    <row r="46" spans="1:5" ht="22.5">
      <c r="A46" s="23" t="s">
        <v>104</v>
      </c>
      <c r="B46" s="23" t="s">
        <v>91</v>
      </c>
      <c r="C46" s="23">
        <v>80</v>
      </c>
      <c r="D46" s="23">
        <f t="shared" si="0"/>
        <v>1152</v>
      </c>
      <c r="E46" s="215">
        <f t="shared" si="1"/>
        <v>92160</v>
      </c>
    </row>
    <row r="47" spans="1:5" ht="22.5">
      <c r="A47" s="23" t="s">
        <v>90</v>
      </c>
      <c r="B47" s="23" t="s">
        <v>92</v>
      </c>
      <c r="C47" s="23">
        <v>95</v>
      </c>
      <c r="D47" s="23">
        <f t="shared" si="0"/>
        <v>1432</v>
      </c>
      <c r="E47" s="215">
        <f t="shared" si="1"/>
        <v>136040</v>
      </c>
    </row>
    <row r="48" spans="1:5" ht="22.5">
      <c r="A48" s="23" t="s">
        <v>99</v>
      </c>
      <c r="B48" s="23" t="s">
        <v>100</v>
      </c>
      <c r="C48" s="23">
        <v>4</v>
      </c>
      <c r="D48" s="23">
        <f t="shared" si="0"/>
        <v>1044</v>
      </c>
      <c r="E48" s="215">
        <f t="shared" si="1"/>
        <v>4176</v>
      </c>
    </row>
    <row r="49" spans="1:5" ht="22.5">
      <c r="A49" s="23" t="s">
        <v>96</v>
      </c>
      <c r="B49" s="23" t="s">
        <v>91</v>
      </c>
      <c r="C49" s="23">
        <v>91</v>
      </c>
      <c r="D49" s="23">
        <f t="shared" si="0"/>
        <v>1152</v>
      </c>
      <c r="E49" s="215">
        <f t="shared" si="1"/>
        <v>104832</v>
      </c>
    </row>
    <row r="50" spans="1:5" ht="22.5">
      <c r="A50" s="23" t="s">
        <v>109</v>
      </c>
      <c r="B50" s="23" t="s">
        <v>100</v>
      </c>
      <c r="C50" s="23">
        <v>70</v>
      </c>
      <c r="D50" s="23">
        <f t="shared" si="0"/>
        <v>1044</v>
      </c>
      <c r="E50" s="215">
        <f t="shared" si="1"/>
        <v>73080</v>
      </c>
    </row>
    <row r="51" spans="1:5" ht="22.5">
      <c r="A51" s="23" t="s">
        <v>110</v>
      </c>
      <c r="B51" s="23" t="s">
        <v>94</v>
      </c>
      <c r="C51" s="23">
        <v>85</v>
      </c>
      <c r="D51" s="23">
        <f t="shared" si="0"/>
        <v>1995</v>
      </c>
      <c r="E51" s="215">
        <f t="shared" si="1"/>
        <v>169575</v>
      </c>
    </row>
    <row r="52" spans="1:5" ht="22.5">
      <c r="A52" s="23" t="s">
        <v>96</v>
      </c>
      <c r="B52" s="23" t="s">
        <v>91</v>
      </c>
      <c r="C52" s="23">
        <v>98</v>
      </c>
      <c r="D52" s="23">
        <f t="shared" si="0"/>
        <v>1152</v>
      </c>
      <c r="E52" s="215">
        <f t="shared" si="1"/>
        <v>112896</v>
      </c>
    </row>
    <row r="53" spans="1:5" ht="22.5">
      <c r="A53" s="23" t="s">
        <v>96</v>
      </c>
      <c r="B53" s="23" t="s">
        <v>94</v>
      </c>
      <c r="C53" s="23">
        <v>64</v>
      </c>
      <c r="D53" s="23">
        <f t="shared" si="0"/>
        <v>1995</v>
      </c>
      <c r="E53" s="215">
        <f t="shared" si="1"/>
        <v>127680</v>
      </c>
    </row>
    <row r="54" spans="1:5" ht="22.5">
      <c r="A54" s="23" t="s">
        <v>109</v>
      </c>
      <c r="B54" s="23" t="s">
        <v>92</v>
      </c>
      <c r="C54" s="23">
        <v>88</v>
      </c>
      <c r="D54" s="23">
        <f t="shared" si="0"/>
        <v>1432</v>
      </c>
      <c r="E54" s="215">
        <f t="shared" si="1"/>
        <v>126016</v>
      </c>
    </row>
    <row r="55" spans="1:5" ht="22.5">
      <c r="A55" s="23" t="s">
        <v>90</v>
      </c>
      <c r="B55" s="23" t="s">
        <v>94</v>
      </c>
      <c r="C55" s="23">
        <v>44</v>
      </c>
      <c r="D55" s="23">
        <f t="shared" si="0"/>
        <v>1995</v>
      </c>
      <c r="E55" s="215">
        <f t="shared" si="1"/>
        <v>87780</v>
      </c>
    </row>
    <row r="56" spans="1:5" ht="22.5">
      <c r="A56" s="23" t="s">
        <v>96</v>
      </c>
      <c r="B56" s="23" t="s">
        <v>97</v>
      </c>
      <c r="C56" s="23">
        <v>91</v>
      </c>
      <c r="D56" s="23">
        <f t="shared" si="0"/>
        <v>1903</v>
      </c>
      <c r="E56" s="215">
        <f t="shared" si="1"/>
        <v>173173</v>
      </c>
    </row>
    <row r="57" spans="1:5" ht="22.5">
      <c r="A57" s="23" t="s">
        <v>104</v>
      </c>
      <c r="B57" s="23" t="s">
        <v>105</v>
      </c>
      <c r="C57" s="23">
        <v>69</v>
      </c>
      <c r="D57" s="23">
        <f t="shared" si="0"/>
        <v>1316</v>
      </c>
      <c r="E57" s="215">
        <f t="shared" si="1"/>
        <v>90804</v>
      </c>
    </row>
    <row r="58" spans="1:5" ht="22.5">
      <c r="A58" s="23" t="s">
        <v>104</v>
      </c>
      <c r="B58" s="23" t="s">
        <v>105</v>
      </c>
      <c r="C58" s="23">
        <v>45</v>
      </c>
      <c r="D58" s="23">
        <f t="shared" si="0"/>
        <v>1316</v>
      </c>
      <c r="E58" s="215">
        <f t="shared" si="1"/>
        <v>59220</v>
      </c>
    </row>
    <row r="59" spans="1:5" ht="22.5">
      <c r="A59" s="23" t="s">
        <v>109</v>
      </c>
      <c r="B59" s="23" t="s">
        <v>97</v>
      </c>
      <c r="C59" s="23">
        <v>8</v>
      </c>
      <c r="D59" s="23">
        <f t="shared" si="0"/>
        <v>1903</v>
      </c>
      <c r="E59" s="215">
        <f t="shared" si="1"/>
        <v>15224</v>
      </c>
    </row>
    <row r="60" spans="1:5" ht="22.5">
      <c r="A60" s="23" t="s">
        <v>99</v>
      </c>
      <c r="B60" s="23" t="s">
        <v>91</v>
      </c>
      <c r="C60" s="23">
        <v>80</v>
      </c>
      <c r="D60" s="23">
        <f t="shared" si="0"/>
        <v>1152</v>
      </c>
      <c r="E60" s="215">
        <f t="shared" si="1"/>
        <v>92160</v>
      </c>
    </row>
    <row r="61" spans="1:5" ht="22.5">
      <c r="A61" s="23" t="s">
        <v>90</v>
      </c>
      <c r="B61" s="23" t="s">
        <v>100</v>
      </c>
      <c r="C61" s="23">
        <v>65</v>
      </c>
      <c r="D61" s="23">
        <f t="shared" si="0"/>
        <v>1044</v>
      </c>
      <c r="E61" s="215">
        <f t="shared" si="1"/>
        <v>67860</v>
      </c>
    </row>
    <row r="62" spans="1:5" ht="22.5">
      <c r="A62" s="23" t="s">
        <v>90</v>
      </c>
      <c r="B62" s="23" t="s">
        <v>92</v>
      </c>
      <c r="C62" s="23">
        <v>83</v>
      </c>
      <c r="D62" s="23">
        <f t="shared" si="0"/>
        <v>1432</v>
      </c>
      <c r="E62" s="215">
        <f t="shared" si="1"/>
        <v>118856</v>
      </c>
    </row>
    <row r="63" spans="1:5" ht="22.5">
      <c r="A63" s="23" t="s">
        <v>96</v>
      </c>
      <c r="B63" s="23" t="s">
        <v>105</v>
      </c>
      <c r="C63" s="23">
        <v>91</v>
      </c>
      <c r="D63" s="23">
        <f t="shared" si="0"/>
        <v>1316</v>
      </c>
      <c r="E63" s="215">
        <f t="shared" si="1"/>
        <v>119756</v>
      </c>
    </row>
    <row r="64" spans="1:5" ht="22.5">
      <c r="A64" s="23" t="s">
        <v>104</v>
      </c>
      <c r="B64" s="23" t="s">
        <v>107</v>
      </c>
      <c r="C64" s="23">
        <v>46</v>
      </c>
      <c r="D64" s="23">
        <f t="shared" si="0"/>
        <v>1711</v>
      </c>
      <c r="E64" s="215">
        <f t="shared" si="1"/>
        <v>78706</v>
      </c>
    </row>
    <row r="65" spans="1:5" ht="22.5">
      <c r="A65" s="23" t="s">
        <v>109</v>
      </c>
      <c r="B65" s="23" t="s">
        <v>107</v>
      </c>
      <c r="C65" s="23">
        <v>54</v>
      </c>
      <c r="D65" s="23">
        <f t="shared" si="0"/>
        <v>1711</v>
      </c>
      <c r="E65" s="215">
        <f t="shared" si="1"/>
        <v>92394</v>
      </c>
    </row>
    <row r="66" spans="1:5" ht="22.5">
      <c r="A66" s="23" t="s">
        <v>96</v>
      </c>
      <c r="B66" s="23" t="s">
        <v>107</v>
      </c>
      <c r="C66" s="23">
        <v>78</v>
      </c>
      <c r="D66" s="23">
        <f t="shared" si="0"/>
        <v>1711</v>
      </c>
      <c r="E66" s="215">
        <f t="shared" si="1"/>
        <v>133458</v>
      </c>
    </row>
    <row r="67" spans="1:5" ht="22.5">
      <c r="A67" s="23" t="s">
        <v>96</v>
      </c>
      <c r="B67" s="23" t="s">
        <v>107</v>
      </c>
      <c r="C67" s="23">
        <v>46</v>
      </c>
      <c r="D67" s="23">
        <f t="shared" ref="D67:D130" si="2">VLOOKUP(B67,$J$2:$K$9,2,FALSE)</f>
        <v>1711</v>
      </c>
      <c r="E67" s="215">
        <f t="shared" ref="E67:E130" si="3">C67*D67</f>
        <v>78706</v>
      </c>
    </row>
    <row r="68" spans="1:5" ht="22.5">
      <c r="A68" s="23" t="s">
        <v>90</v>
      </c>
      <c r="B68" s="23" t="s">
        <v>94</v>
      </c>
      <c r="C68" s="23">
        <v>38</v>
      </c>
      <c r="D68" s="23">
        <f t="shared" si="2"/>
        <v>1995</v>
      </c>
      <c r="E68" s="215">
        <f t="shared" si="3"/>
        <v>75810</v>
      </c>
    </row>
    <row r="69" spans="1:5" ht="22.5">
      <c r="A69" s="23" t="s">
        <v>109</v>
      </c>
      <c r="B69" s="23" t="s">
        <v>92</v>
      </c>
      <c r="C69" s="23">
        <v>10</v>
      </c>
      <c r="D69" s="23">
        <f t="shared" si="2"/>
        <v>1432</v>
      </c>
      <c r="E69" s="215">
        <f t="shared" si="3"/>
        <v>14320</v>
      </c>
    </row>
    <row r="70" spans="1:5" ht="22.5">
      <c r="A70" s="23" t="s">
        <v>96</v>
      </c>
      <c r="B70" s="23" t="s">
        <v>97</v>
      </c>
      <c r="C70" s="23">
        <v>17</v>
      </c>
      <c r="D70" s="23">
        <f t="shared" si="2"/>
        <v>1903</v>
      </c>
      <c r="E70" s="215">
        <f t="shared" si="3"/>
        <v>32351</v>
      </c>
    </row>
    <row r="71" spans="1:5" ht="22.5">
      <c r="A71" s="23" t="s">
        <v>99</v>
      </c>
      <c r="B71" s="23" t="s">
        <v>100</v>
      </c>
      <c r="C71" s="23">
        <v>31</v>
      </c>
      <c r="D71" s="23">
        <f t="shared" si="2"/>
        <v>1044</v>
      </c>
      <c r="E71" s="215">
        <f t="shared" si="3"/>
        <v>32364</v>
      </c>
    </row>
    <row r="72" spans="1:5" ht="22.5">
      <c r="A72" s="23" t="s">
        <v>110</v>
      </c>
      <c r="B72" s="23" t="s">
        <v>105</v>
      </c>
      <c r="C72" s="23">
        <v>8</v>
      </c>
      <c r="D72" s="23">
        <f t="shared" si="2"/>
        <v>1316</v>
      </c>
      <c r="E72" s="215">
        <f t="shared" si="3"/>
        <v>10528</v>
      </c>
    </row>
    <row r="73" spans="1:5" ht="22.5">
      <c r="A73" s="23" t="s">
        <v>99</v>
      </c>
      <c r="B73" s="23" t="s">
        <v>100</v>
      </c>
      <c r="C73" s="23">
        <v>62</v>
      </c>
      <c r="D73" s="23">
        <f t="shared" si="2"/>
        <v>1044</v>
      </c>
      <c r="E73" s="215">
        <f t="shared" si="3"/>
        <v>64728</v>
      </c>
    </row>
    <row r="74" spans="1:5" ht="22.5">
      <c r="A74" s="23" t="s">
        <v>104</v>
      </c>
      <c r="B74" s="23" t="s">
        <v>97</v>
      </c>
      <c r="C74" s="23">
        <v>27</v>
      </c>
      <c r="D74" s="23">
        <f t="shared" si="2"/>
        <v>1903</v>
      </c>
      <c r="E74" s="215">
        <f t="shared" si="3"/>
        <v>51381</v>
      </c>
    </row>
    <row r="75" spans="1:5" ht="22.5">
      <c r="A75" s="23" t="s">
        <v>104</v>
      </c>
      <c r="B75" s="23" t="s">
        <v>100</v>
      </c>
      <c r="C75" s="23">
        <v>50</v>
      </c>
      <c r="D75" s="23">
        <f t="shared" si="2"/>
        <v>1044</v>
      </c>
      <c r="E75" s="215">
        <f t="shared" si="3"/>
        <v>52200</v>
      </c>
    </row>
    <row r="76" spans="1:5" ht="22.5">
      <c r="A76" s="23" t="s">
        <v>110</v>
      </c>
      <c r="B76" s="23" t="s">
        <v>97</v>
      </c>
      <c r="C76" s="23">
        <v>22</v>
      </c>
      <c r="D76" s="23">
        <f t="shared" si="2"/>
        <v>1903</v>
      </c>
      <c r="E76" s="215">
        <f t="shared" si="3"/>
        <v>41866</v>
      </c>
    </row>
    <row r="77" spans="1:5" ht="22.5">
      <c r="A77" s="23" t="s">
        <v>104</v>
      </c>
      <c r="B77" s="23" t="s">
        <v>91</v>
      </c>
      <c r="C77" s="23">
        <v>78</v>
      </c>
      <c r="D77" s="23">
        <f t="shared" si="2"/>
        <v>1152</v>
      </c>
      <c r="E77" s="215">
        <f t="shared" si="3"/>
        <v>89856</v>
      </c>
    </row>
    <row r="78" spans="1:5" ht="22.5">
      <c r="A78" s="23" t="s">
        <v>110</v>
      </c>
      <c r="B78" s="23" t="s">
        <v>92</v>
      </c>
      <c r="C78" s="23">
        <v>3</v>
      </c>
      <c r="D78" s="23">
        <f t="shared" si="2"/>
        <v>1432</v>
      </c>
      <c r="E78" s="215">
        <f t="shared" si="3"/>
        <v>4296</v>
      </c>
    </row>
    <row r="79" spans="1:5" ht="22.5">
      <c r="A79" s="23" t="s">
        <v>96</v>
      </c>
      <c r="B79" s="23" t="s">
        <v>91</v>
      </c>
      <c r="C79" s="23">
        <v>88</v>
      </c>
      <c r="D79" s="23">
        <f t="shared" si="2"/>
        <v>1152</v>
      </c>
      <c r="E79" s="215">
        <f t="shared" si="3"/>
        <v>101376</v>
      </c>
    </row>
    <row r="80" spans="1:5" ht="22.5">
      <c r="A80" s="23" t="s">
        <v>104</v>
      </c>
      <c r="B80" s="23" t="s">
        <v>107</v>
      </c>
      <c r="C80" s="23">
        <v>21</v>
      </c>
      <c r="D80" s="23">
        <f t="shared" si="2"/>
        <v>1711</v>
      </c>
      <c r="E80" s="215">
        <f t="shared" si="3"/>
        <v>35931</v>
      </c>
    </row>
    <row r="81" spans="1:5" ht="22.5">
      <c r="A81" s="23" t="s">
        <v>99</v>
      </c>
      <c r="B81" s="23" t="s">
        <v>107</v>
      </c>
      <c r="C81" s="23">
        <v>93</v>
      </c>
      <c r="D81" s="23">
        <f t="shared" si="2"/>
        <v>1711</v>
      </c>
      <c r="E81" s="215">
        <f t="shared" si="3"/>
        <v>159123</v>
      </c>
    </row>
    <row r="82" spans="1:5" ht="22.5">
      <c r="A82" s="23" t="s">
        <v>109</v>
      </c>
      <c r="B82" s="23" t="s">
        <v>97</v>
      </c>
      <c r="C82" s="23">
        <v>11</v>
      </c>
      <c r="D82" s="23">
        <f t="shared" si="2"/>
        <v>1903</v>
      </c>
      <c r="E82" s="215">
        <f t="shared" si="3"/>
        <v>20933</v>
      </c>
    </row>
    <row r="83" spans="1:5" ht="22.5">
      <c r="A83" s="23" t="s">
        <v>110</v>
      </c>
      <c r="B83" s="23" t="s">
        <v>107</v>
      </c>
      <c r="C83" s="23">
        <v>41</v>
      </c>
      <c r="D83" s="23">
        <f t="shared" si="2"/>
        <v>1711</v>
      </c>
      <c r="E83" s="215">
        <f t="shared" si="3"/>
        <v>70151</v>
      </c>
    </row>
    <row r="84" spans="1:5" ht="22.5">
      <c r="A84" s="23" t="s">
        <v>109</v>
      </c>
      <c r="B84" s="23" t="s">
        <v>97</v>
      </c>
      <c r="C84" s="23">
        <v>20</v>
      </c>
      <c r="D84" s="23">
        <f t="shared" si="2"/>
        <v>1903</v>
      </c>
      <c r="E84" s="215">
        <f t="shared" si="3"/>
        <v>38060</v>
      </c>
    </row>
    <row r="85" spans="1:5" ht="22.5">
      <c r="A85" s="23" t="s">
        <v>96</v>
      </c>
      <c r="B85" s="23" t="s">
        <v>105</v>
      </c>
      <c r="C85" s="23">
        <v>43</v>
      </c>
      <c r="D85" s="23">
        <f t="shared" si="2"/>
        <v>1316</v>
      </c>
      <c r="E85" s="215">
        <f t="shared" si="3"/>
        <v>56588</v>
      </c>
    </row>
    <row r="86" spans="1:5" ht="22.5">
      <c r="A86" s="23" t="s">
        <v>99</v>
      </c>
      <c r="B86" s="23" t="s">
        <v>91</v>
      </c>
      <c r="C86" s="23">
        <v>65</v>
      </c>
      <c r="D86" s="23">
        <f t="shared" si="2"/>
        <v>1152</v>
      </c>
      <c r="E86" s="215">
        <f t="shared" si="3"/>
        <v>74880</v>
      </c>
    </row>
    <row r="87" spans="1:5" ht="22.5">
      <c r="A87" s="23" t="s">
        <v>109</v>
      </c>
      <c r="B87" s="23" t="s">
        <v>92</v>
      </c>
      <c r="C87" s="23">
        <v>61</v>
      </c>
      <c r="D87" s="23">
        <f t="shared" si="2"/>
        <v>1432</v>
      </c>
      <c r="E87" s="215">
        <f t="shared" si="3"/>
        <v>87352</v>
      </c>
    </row>
    <row r="88" spans="1:5" ht="22.5">
      <c r="A88" s="23" t="s">
        <v>110</v>
      </c>
      <c r="B88" s="23" t="s">
        <v>94</v>
      </c>
      <c r="C88" s="23">
        <v>51</v>
      </c>
      <c r="D88" s="23">
        <f t="shared" si="2"/>
        <v>1995</v>
      </c>
      <c r="E88" s="215">
        <f t="shared" si="3"/>
        <v>101745</v>
      </c>
    </row>
    <row r="89" spans="1:5" ht="22.5">
      <c r="A89" s="23" t="s">
        <v>104</v>
      </c>
      <c r="B89" s="23" t="s">
        <v>105</v>
      </c>
      <c r="C89" s="23">
        <v>65</v>
      </c>
      <c r="D89" s="23">
        <f t="shared" si="2"/>
        <v>1316</v>
      </c>
      <c r="E89" s="215">
        <f t="shared" si="3"/>
        <v>85540</v>
      </c>
    </row>
    <row r="90" spans="1:5" ht="22.5">
      <c r="A90" s="23" t="s">
        <v>99</v>
      </c>
      <c r="B90" s="23" t="s">
        <v>91</v>
      </c>
      <c r="C90" s="23">
        <v>81</v>
      </c>
      <c r="D90" s="23">
        <f t="shared" si="2"/>
        <v>1152</v>
      </c>
      <c r="E90" s="215">
        <f t="shared" si="3"/>
        <v>93312</v>
      </c>
    </row>
    <row r="91" spans="1:5" ht="22.5">
      <c r="A91" s="23" t="s">
        <v>99</v>
      </c>
      <c r="B91" s="23" t="s">
        <v>100</v>
      </c>
      <c r="C91" s="23">
        <v>4</v>
      </c>
      <c r="D91" s="23">
        <f t="shared" si="2"/>
        <v>1044</v>
      </c>
      <c r="E91" s="215">
        <f t="shared" si="3"/>
        <v>4176</v>
      </c>
    </row>
    <row r="92" spans="1:5" ht="22.5">
      <c r="A92" s="23" t="s">
        <v>99</v>
      </c>
      <c r="B92" s="23" t="s">
        <v>91</v>
      </c>
      <c r="C92" s="23">
        <v>45</v>
      </c>
      <c r="D92" s="23">
        <f t="shared" si="2"/>
        <v>1152</v>
      </c>
      <c r="E92" s="215">
        <f t="shared" si="3"/>
        <v>51840</v>
      </c>
    </row>
    <row r="93" spans="1:5" ht="22.5">
      <c r="A93" s="23" t="s">
        <v>90</v>
      </c>
      <c r="B93" s="23" t="s">
        <v>94</v>
      </c>
      <c r="C93" s="23">
        <v>14</v>
      </c>
      <c r="D93" s="23">
        <f t="shared" si="2"/>
        <v>1995</v>
      </c>
      <c r="E93" s="215">
        <f t="shared" si="3"/>
        <v>27930</v>
      </c>
    </row>
    <row r="94" spans="1:5" ht="22.5">
      <c r="A94" s="23" t="s">
        <v>110</v>
      </c>
      <c r="B94" s="23" t="s">
        <v>94</v>
      </c>
      <c r="C94" s="23">
        <v>93</v>
      </c>
      <c r="D94" s="23">
        <f t="shared" si="2"/>
        <v>1995</v>
      </c>
      <c r="E94" s="215">
        <f t="shared" si="3"/>
        <v>185535</v>
      </c>
    </row>
    <row r="95" spans="1:5" ht="22.5">
      <c r="A95" s="23" t="s">
        <v>104</v>
      </c>
      <c r="B95" s="23" t="s">
        <v>97</v>
      </c>
      <c r="C95" s="23">
        <v>14</v>
      </c>
      <c r="D95" s="23">
        <f t="shared" si="2"/>
        <v>1903</v>
      </c>
      <c r="E95" s="215">
        <f t="shared" si="3"/>
        <v>26642</v>
      </c>
    </row>
    <row r="96" spans="1:5" ht="22.5">
      <c r="A96" s="23" t="s">
        <v>96</v>
      </c>
      <c r="B96" s="23" t="s">
        <v>91</v>
      </c>
      <c r="C96" s="23">
        <v>8</v>
      </c>
      <c r="D96" s="23">
        <f t="shared" si="2"/>
        <v>1152</v>
      </c>
      <c r="E96" s="215">
        <f t="shared" si="3"/>
        <v>9216</v>
      </c>
    </row>
    <row r="97" spans="1:5" ht="22.5">
      <c r="A97" s="23" t="s">
        <v>110</v>
      </c>
      <c r="B97" s="23" t="s">
        <v>100</v>
      </c>
      <c r="C97" s="23">
        <v>73</v>
      </c>
      <c r="D97" s="23">
        <f t="shared" si="2"/>
        <v>1044</v>
      </c>
      <c r="E97" s="215">
        <f t="shared" si="3"/>
        <v>76212</v>
      </c>
    </row>
    <row r="98" spans="1:5" ht="22.5">
      <c r="A98" s="23" t="s">
        <v>109</v>
      </c>
      <c r="B98" s="23" t="s">
        <v>107</v>
      </c>
      <c r="C98" s="23">
        <v>72</v>
      </c>
      <c r="D98" s="23">
        <f t="shared" si="2"/>
        <v>1711</v>
      </c>
      <c r="E98" s="215">
        <f t="shared" si="3"/>
        <v>123192</v>
      </c>
    </row>
    <row r="99" spans="1:5" ht="22.5">
      <c r="A99" s="23" t="s">
        <v>110</v>
      </c>
      <c r="B99" s="23" t="s">
        <v>91</v>
      </c>
      <c r="C99" s="23">
        <v>16</v>
      </c>
      <c r="D99" s="23">
        <f t="shared" si="2"/>
        <v>1152</v>
      </c>
      <c r="E99" s="215">
        <f t="shared" si="3"/>
        <v>18432</v>
      </c>
    </row>
    <row r="100" spans="1:5" ht="22.5">
      <c r="A100" s="23" t="s">
        <v>109</v>
      </c>
      <c r="B100" s="23" t="s">
        <v>105</v>
      </c>
      <c r="C100" s="23">
        <v>18</v>
      </c>
      <c r="D100" s="23">
        <f t="shared" si="2"/>
        <v>1316</v>
      </c>
      <c r="E100" s="215">
        <f t="shared" si="3"/>
        <v>23688</v>
      </c>
    </row>
    <row r="101" spans="1:5" ht="22.5">
      <c r="A101" s="23" t="s">
        <v>90</v>
      </c>
      <c r="B101" s="23" t="s">
        <v>91</v>
      </c>
      <c r="C101" s="23">
        <v>63</v>
      </c>
      <c r="D101" s="23">
        <f t="shared" si="2"/>
        <v>1152</v>
      </c>
      <c r="E101" s="215">
        <f t="shared" si="3"/>
        <v>72576</v>
      </c>
    </row>
    <row r="102" spans="1:5" ht="22.5">
      <c r="A102" s="23" t="s">
        <v>109</v>
      </c>
      <c r="B102" s="23" t="s">
        <v>91</v>
      </c>
      <c r="C102" s="23">
        <v>38</v>
      </c>
      <c r="D102" s="23">
        <f t="shared" si="2"/>
        <v>1152</v>
      </c>
      <c r="E102" s="215">
        <f t="shared" si="3"/>
        <v>43776</v>
      </c>
    </row>
    <row r="103" spans="1:5" ht="22.5">
      <c r="A103" s="23" t="s">
        <v>110</v>
      </c>
      <c r="B103" s="23" t="s">
        <v>107</v>
      </c>
      <c r="C103" s="23">
        <v>30</v>
      </c>
      <c r="D103" s="23">
        <f t="shared" si="2"/>
        <v>1711</v>
      </c>
      <c r="E103" s="215">
        <f t="shared" si="3"/>
        <v>51330</v>
      </c>
    </row>
    <row r="104" spans="1:5" ht="22.5">
      <c r="A104" s="23" t="s">
        <v>110</v>
      </c>
      <c r="B104" s="23" t="s">
        <v>91</v>
      </c>
      <c r="C104" s="23">
        <v>9</v>
      </c>
      <c r="D104" s="23">
        <f t="shared" si="2"/>
        <v>1152</v>
      </c>
      <c r="E104" s="215">
        <f t="shared" si="3"/>
        <v>10368</v>
      </c>
    </row>
    <row r="105" spans="1:5" ht="22.5">
      <c r="A105" s="23" t="s">
        <v>99</v>
      </c>
      <c r="B105" s="23" t="s">
        <v>91</v>
      </c>
      <c r="C105" s="23">
        <v>60</v>
      </c>
      <c r="D105" s="23">
        <f t="shared" si="2"/>
        <v>1152</v>
      </c>
      <c r="E105" s="215">
        <f t="shared" si="3"/>
        <v>69120</v>
      </c>
    </row>
    <row r="106" spans="1:5" ht="22.5">
      <c r="A106" s="23" t="s">
        <v>104</v>
      </c>
      <c r="B106" s="23" t="s">
        <v>97</v>
      </c>
      <c r="C106" s="23">
        <v>46</v>
      </c>
      <c r="D106" s="23">
        <f t="shared" si="2"/>
        <v>1903</v>
      </c>
      <c r="E106" s="215">
        <f t="shared" si="3"/>
        <v>87538</v>
      </c>
    </row>
    <row r="107" spans="1:5" ht="22.5">
      <c r="A107" s="23" t="s">
        <v>90</v>
      </c>
      <c r="B107" s="23" t="s">
        <v>92</v>
      </c>
      <c r="C107" s="23">
        <v>26</v>
      </c>
      <c r="D107" s="23">
        <f t="shared" si="2"/>
        <v>1432</v>
      </c>
      <c r="E107" s="215">
        <f t="shared" si="3"/>
        <v>37232</v>
      </c>
    </row>
    <row r="108" spans="1:5" ht="22.5">
      <c r="A108" s="23" t="s">
        <v>104</v>
      </c>
      <c r="B108" s="23" t="s">
        <v>105</v>
      </c>
      <c r="C108" s="23">
        <v>1</v>
      </c>
      <c r="D108" s="23">
        <f t="shared" si="2"/>
        <v>1316</v>
      </c>
      <c r="E108" s="215">
        <f t="shared" si="3"/>
        <v>1316</v>
      </c>
    </row>
    <row r="109" spans="1:5" ht="22.5">
      <c r="A109" s="23" t="s">
        <v>109</v>
      </c>
      <c r="B109" s="23" t="s">
        <v>100</v>
      </c>
      <c r="C109" s="23">
        <v>22</v>
      </c>
      <c r="D109" s="23">
        <f t="shared" si="2"/>
        <v>1044</v>
      </c>
      <c r="E109" s="215">
        <f t="shared" si="3"/>
        <v>22968</v>
      </c>
    </row>
    <row r="110" spans="1:5" ht="22.5">
      <c r="A110" s="23" t="s">
        <v>110</v>
      </c>
      <c r="B110" s="23" t="s">
        <v>107</v>
      </c>
      <c r="C110" s="23">
        <v>35</v>
      </c>
      <c r="D110" s="23">
        <f t="shared" si="2"/>
        <v>1711</v>
      </c>
      <c r="E110" s="215">
        <f t="shared" si="3"/>
        <v>59885</v>
      </c>
    </row>
    <row r="111" spans="1:5" ht="22.5">
      <c r="A111" s="23" t="s">
        <v>96</v>
      </c>
      <c r="B111" s="23" t="s">
        <v>92</v>
      </c>
      <c r="C111" s="23">
        <v>34</v>
      </c>
      <c r="D111" s="23">
        <f t="shared" si="2"/>
        <v>1432</v>
      </c>
      <c r="E111" s="215">
        <f t="shared" si="3"/>
        <v>48688</v>
      </c>
    </row>
    <row r="112" spans="1:5" ht="22.5">
      <c r="A112" s="23" t="s">
        <v>96</v>
      </c>
      <c r="B112" s="23" t="s">
        <v>91</v>
      </c>
      <c r="C112" s="23">
        <v>97</v>
      </c>
      <c r="D112" s="23">
        <f t="shared" si="2"/>
        <v>1152</v>
      </c>
      <c r="E112" s="215">
        <f t="shared" si="3"/>
        <v>111744</v>
      </c>
    </row>
    <row r="113" spans="1:5" ht="22.5">
      <c r="A113" s="23" t="s">
        <v>90</v>
      </c>
      <c r="B113" s="23" t="s">
        <v>107</v>
      </c>
      <c r="C113" s="23">
        <v>86</v>
      </c>
      <c r="D113" s="23">
        <f t="shared" si="2"/>
        <v>1711</v>
      </c>
      <c r="E113" s="215">
        <f t="shared" si="3"/>
        <v>147146</v>
      </c>
    </row>
    <row r="114" spans="1:5" ht="22.5">
      <c r="A114" s="23" t="s">
        <v>96</v>
      </c>
      <c r="B114" s="23" t="s">
        <v>100</v>
      </c>
      <c r="C114" s="23">
        <v>76</v>
      </c>
      <c r="D114" s="23">
        <f t="shared" si="2"/>
        <v>1044</v>
      </c>
      <c r="E114" s="215">
        <f t="shared" si="3"/>
        <v>79344</v>
      </c>
    </row>
    <row r="115" spans="1:5" ht="22.5">
      <c r="A115" s="23" t="s">
        <v>104</v>
      </c>
      <c r="B115" s="23" t="s">
        <v>107</v>
      </c>
      <c r="C115" s="23">
        <v>60</v>
      </c>
      <c r="D115" s="23">
        <f t="shared" si="2"/>
        <v>1711</v>
      </c>
      <c r="E115" s="215">
        <f t="shared" si="3"/>
        <v>102660</v>
      </c>
    </row>
    <row r="116" spans="1:5" ht="22.5">
      <c r="A116" s="23" t="s">
        <v>99</v>
      </c>
      <c r="B116" s="23" t="s">
        <v>92</v>
      </c>
      <c r="C116" s="23">
        <v>74</v>
      </c>
      <c r="D116" s="23">
        <f t="shared" si="2"/>
        <v>1432</v>
      </c>
      <c r="E116" s="215">
        <f t="shared" si="3"/>
        <v>105968</v>
      </c>
    </row>
    <row r="117" spans="1:5" ht="22.5">
      <c r="A117" s="23" t="s">
        <v>99</v>
      </c>
      <c r="B117" s="23" t="s">
        <v>91</v>
      </c>
      <c r="C117" s="23">
        <v>34</v>
      </c>
      <c r="D117" s="23">
        <f t="shared" si="2"/>
        <v>1152</v>
      </c>
      <c r="E117" s="215">
        <f t="shared" si="3"/>
        <v>39168</v>
      </c>
    </row>
    <row r="118" spans="1:5" ht="22.5">
      <c r="A118" s="23" t="s">
        <v>96</v>
      </c>
      <c r="B118" s="23" t="s">
        <v>105</v>
      </c>
      <c r="C118" s="23">
        <v>99</v>
      </c>
      <c r="D118" s="23">
        <f t="shared" si="2"/>
        <v>1316</v>
      </c>
      <c r="E118" s="215">
        <f t="shared" si="3"/>
        <v>130284</v>
      </c>
    </row>
    <row r="119" spans="1:5" ht="22.5">
      <c r="A119" s="23" t="s">
        <v>90</v>
      </c>
      <c r="B119" s="23" t="s">
        <v>105</v>
      </c>
      <c r="C119" s="23">
        <v>48</v>
      </c>
      <c r="D119" s="23">
        <f t="shared" si="2"/>
        <v>1316</v>
      </c>
      <c r="E119" s="215">
        <f t="shared" si="3"/>
        <v>63168</v>
      </c>
    </row>
    <row r="120" spans="1:5" ht="22.5">
      <c r="A120" s="23" t="s">
        <v>110</v>
      </c>
      <c r="B120" s="23" t="s">
        <v>107</v>
      </c>
      <c r="C120" s="23">
        <v>8</v>
      </c>
      <c r="D120" s="23">
        <f t="shared" si="2"/>
        <v>1711</v>
      </c>
      <c r="E120" s="215">
        <f t="shared" si="3"/>
        <v>13688</v>
      </c>
    </row>
    <row r="121" spans="1:5" ht="22.5">
      <c r="A121" s="23" t="s">
        <v>104</v>
      </c>
      <c r="B121" s="23" t="s">
        <v>100</v>
      </c>
      <c r="C121" s="23">
        <v>83</v>
      </c>
      <c r="D121" s="23">
        <f t="shared" si="2"/>
        <v>1044</v>
      </c>
      <c r="E121" s="215">
        <f t="shared" si="3"/>
        <v>86652</v>
      </c>
    </row>
    <row r="122" spans="1:5" ht="22.5">
      <c r="A122" s="23" t="s">
        <v>96</v>
      </c>
      <c r="B122" s="23" t="s">
        <v>92</v>
      </c>
      <c r="C122" s="23">
        <v>56</v>
      </c>
      <c r="D122" s="23">
        <f t="shared" si="2"/>
        <v>1432</v>
      </c>
      <c r="E122" s="215">
        <f t="shared" si="3"/>
        <v>80192</v>
      </c>
    </row>
    <row r="123" spans="1:5" ht="22.5">
      <c r="A123" s="23" t="s">
        <v>110</v>
      </c>
      <c r="B123" s="23" t="s">
        <v>91</v>
      </c>
      <c r="C123" s="23">
        <v>56</v>
      </c>
      <c r="D123" s="23">
        <f t="shared" si="2"/>
        <v>1152</v>
      </c>
      <c r="E123" s="215">
        <f t="shared" si="3"/>
        <v>64512</v>
      </c>
    </row>
    <row r="124" spans="1:5" ht="22.5">
      <c r="A124" s="23" t="s">
        <v>109</v>
      </c>
      <c r="B124" s="23" t="s">
        <v>107</v>
      </c>
      <c r="C124" s="23">
        <v>48</v>
      </c>
      <c r="D124" s="23">
        <f t="shared" si="2"/>
        <v>1711</v>
      </c>
      <c r="E124" s="215">
        <f t="shared" si="3"/>
        <v>82128</v>
      </c>
    </row>
    <row r="125" spans="1:5" ht="22.5">
      <c r="A125" s="23" t="s">
        <v>96</v>
      </c>
      <c r="B125" s="23" t="s">
        <v>97</v>
      </c>
      <c r="C125" s="23">
        <v>89</v>
      </c>
      <c r="D125" s="23">
        <f t="shared" si="2"/>
        <v>1903</v>
      </c>
      <c r="E125" s="215">
        <f t="shared" si="3"/>
        <v>169367</v>
      </c>
    </row>
    <row r="126" spans="1:5" ht="22.5">
      <c r="A126" s="23" t="s">
        <v>90</v>
      </c>
      <c r="B126" s="23" t="s">
        <v>105</v>
      </c>
      <c r="C126" s="23">
        <v>99</v>
      </c>
      <c r="D126" s="23">
        <f t="shared" si="2"/>
        <v>1316</v>
      </c>
      <c r="E126" s="215">
        <f t="shared" si="3"/>
        <v>130284</v>
      </c>
    </row>
    <row r="127" spans="1:5" ht="22.5">
      <c r="A127" s="23" t="s">
        <v>90</v>
      </c>
      <c r="B127" s="23" t="s">
        <v>105</v>
      </c>
      <c r="C127" s="23">
        <v>39</v>
      </c>
      <c r="D127" s="23">
        <f t="shared" si="2"/>
        <v>1316</v>
      </c>
      <c r="E127" s="215">
        <f t="shared" si="3"/>
        <v>51324</v>
      </c>
    </row>
    <row r="128" spans="1:5" ht="22.5">
      <c r="A128" s="23" t="s">
        <v>110</v>
      </c>
      <c r="B128" s="23" t="s">
        <v>100</v>
      </c>
      <c r="C128" s="23">
        <v>29</v>
      </c>
      <c r="D128" s="23">
        <f t="shared" si="2"/>
        <v>1044</v>
      </c>
      <c r="E128" s="215">
        <f t="shared" si="3"/>
        <v>30276</v>
      </c>
    </row>
    <row r="129" spans="1:5" ht="22.5">
      <c r="A129" s="23" t="s">
        <v>96</v>
      </c>
      <c r="B129" s="23" t="s">
        <v>107</v>
      </c>
      <c r="C129" s="23">
        <v>30</v>
      </c>
      <c r="D129" s="23">
        <f t="shared" si="2"/>
        <v>1711</v>
      </c>
      <c r="E129" s="215">
        <f t="shared" si="3"/>
        <v>51330</v>
      </c>
    </row>
    <row r="130" spans="1:5" ht="22.5">
      <c r="A130" s="23" t="s">
        <v>96</v>
      </c>
      <c r="B130" s="23" t="s">
        <v>97</v>
      </c>
      <c r="C130" s="23">
        <v>70</v>
      </c>
      <c r="D130" s="23">
        <f t="shared" si="2"/>
        <v>1903</v>
      </c>
      <c r="E130" s="215">
        <f t="shared" si="3"/>
        <v>133210</v>
      </c>
    </row>
    <row r="131" spans="1:5" ht="22.5">
      <c r="A131" s="23" t="s">
        <v>90</v>
      </c>
      <c r="B131" s="23" t="s">
        <v>94</v>
      </c>
      <c r="C131" s="23">
        <v>1</v>
      </c>
      <c r="D131" s="23">
        <f t="shared" ref="D131:D194" si="4">VLOOKUP(B131,$J$2:$K$9,2,FALSE)</f>
        <v>1995</v>
      </c>
      <c r="E131" s="215">
        <f t="shared" ref="E131:E194" si="5">C131*D131</f>
        <v>1995</v>
      </c>
    </row>
    <row r="132" spans="1:5" ht="22.5">
      <c r="A132" s="23" t="s">
        <v>110</v>
      </c>
      <c r="B132" s="23" t="s">
        <v>97</v>
      </c>
      <c r="C132" s="23">
        <v>25</v>
      </c>
      <c r="D132" s="23">
        <f t="shared" si="4"/>
        <v>1903</v>
      </c>
      <c r="E132" s="215">
        <f t="shared" si="5"/>
        <v>47575</v>
      </c>
    </row>
    <row r="133" spans="1:5" ht="22.5">
      <c r="A133" s="23" t="s">
        <v>90</v>
      </c>
      <c r="B133" s="23" t="s">
        <v>105</v>
      </c>
      <c r="C133" s="23">
        <v>38</v>
      </c>
      <c r="D133" s="23">
        <f t="shared" si="4"/>
        <v>1316</v>
      </c>
      <c r="E133" s="215">
        <f t="shared" si="5"/>
        <v>50008</v>
      </c>
    </row>
    <row r="134" spans="1:5" ht="22.5">
      <c r="A134" s="23" t="s">
        <v>104</v>
      </c>
      <c r="B134" s="23" t="s">
        <v>107</v>
      </c>
      <c r="C134" s="23">
        <v>47</v>
      </c>
      <c r="D134" s="23">
        <f t="shared" si="4"/>
        <v>1711</v>
      </c>
      <c r="E134" s="215">
        <f t="shared" si="5"/>
        <v>80417</v>
      </c>
    </row>
    <row r="135" spans="1:5" ht="22.5">
      <c r="A135" s="23" t="s">
        <v>99</v>
      </c>
      <c r="B135" s="23" t="s">
        <v>97</v>
      </c>
      <c r="C135" s="23">
        <v>80</v>
      </c>
      <c r="D135" s="23">
        <f t="shared" si="4"/>
        <v>1903</v>
      </c>
      <c r="E135" s="215">
        <f t="shared" si="5"/>
        <v>152240</v>
      </c>
    </row>
    <row r="136" spans="1:5" ht="22.5">
      <c r="A136" s="23" t="s">
        <v>99</v>
      </c>
      <c r="B136" s="23" t="s">
        <v>97</v>
      </c>
      <c r="C136" s="23">
        <v>95</v>
      </c>
      <c r="D136" s="23">
        <f t="shared" si="4"/>
        <v>1903</v>
      </c>
      <c r="E136" s="215">
        <f t="shared" si="5"/>
        <v>180785</v>
      </c>
    </row>
    <row r="137" spans="1:5" ht="22.5">
      <c r="A137" s="23" t="s">
        <v>109</v>
      </c>
      <c r="B137" s="23" t="s">
        <v>91</v>
      </c>
      <c r="C137" s="23">
        <v>75</v>
      </c>
      <c r="D137" s="23">
        <f t="shared" si="4"/>
        <v>1152</v>
      </c>
      <c r="E137" s="215">
        <f t="shared" si="5"/>
        <v>86400</v>
      </c>
    </row>
    <row r="138" spans="1:5" ht="22.5">
      <c r="A138" s="23" t="s">
        <v>99</v>
      </c>
      <c r="B138" s="23" t="s">
        <v>94</v>
      </c>
      <c r="C138" s="23">
        <v>70</v>
      </c>
      <c r="D138" s="23">
        <f t="shared" si="4"/>
        <v>1995</v>
      </c>
      <c r="E138" s="215">
        <f t="shared" si="5"/>
        <v>139650</v>
      </c>
    </row>
    <row r="139" spans="1:5" ht="22.5">
      <c r="A139" s="23" t="s">
        <v>104</v>
      </c>
      <c r="B139" s="23" t="s">
        <v>97</v>
      </c>
      <c r="C139" s="23">
        <v>59</v>
      </c>
      <c r="D139" s="23">
        <f t="shared" si="4"/>
        <v>1903</v>
      </c>
      <c r="E139" s="215">
        <f t="shared" si="5"/>
        <v>112277</v>
      </c>
    </row>
    <row r="140" spans="1:5" ht="22.5">
      <c r="A140" s="23" t="s">
        <v>109</v>
      </c>
      <c r="B140" s="23" t="s">
        <v>100</v>
      </c>
      <c r="C140" s="23">
        <v>57</v>
      </c>
      <c r="D140" s="23">
        <f t="shared" si="4"/>
        <v>1044</v>
      </c>
      <c r="E140" s="215">
        <f t="shared" si="5"/>
        <v>59508</v>
      </c>
    </row>
    <row r="141" spans="1:5" ht="22.5">
      <c r="A141" s="23" t="s">
        <v>110</v>
      </c>
      <c r="B141" s="23" t="s">
        <v>105</v>
      </c>
      <c r="C141" s="23">
        <v>6</v>
      </c>
      <c r="D141" s="23">
        <f t="shared" si="4"/>
        <v>1316</v>
      </c>
      <c r="E141" s="215">
        <f t="shared" si="5"/>
        <v>7896</v>
      </c>
    </row>
    <row r="142" spans="1:5" ht="22.5">
      <c r="A142" s="23" t="s">
        <v>110</v>
      </c>
      <c r="B142" s="23" t="s">
        <v>107</v>
      </c>
      <c r="C142" s="23">
        <v>65</v>
      </c>
      <c r="D142" s="23">
        <f t="shared" si="4"/>
        <v>1711</v>
      </c>
      <c r="E142" s="215">
        <f t="shared" si="5"/>
        <v>111215</v>
      </c>
    </row>
    <row r="143" spans="1:5" ht="22.5">
      <c r="A143" s="23" t="s">
        <v>109</v>
      </c>
      <c r="B143" s="23" t="s">
        <v>105</v>
      </c>
      <c r="C143" s="23">
        <v>81</v>
      </c>
      <c r="D143" s="23">
        <f t="shared" si="4"/>
        <v>1316</v>
      </c>
      <c r="E143" s="215">
        <f t="shared" si="5"/>
        <v>106596</v>
      </c>
    </row>
    <row r="144" spans="1:5" ht="22.5">
      <c r="A144" s="23" t="s">
        <v>96</v>
      </c>
      <c r="B144" s="23" t="s">
        <v>91</v>
      </c>
      <c r="C144" s="23">
        <v>40</v>
      </c>
      <c r="D144" s="23">
        <f t="shared" si="4"/>
        <v>1152</v>
      </c>
      <c r="E144" s="215">
        <f t="shared" si="5"/>
        <v>46080</v>
      </c>
    </row>
    <row r="145" spans="1:5" ht="22.5">
      <c r="A145" s="23" t="s">
        <v>96</v>
      </c>
      <c r="B145" s="23" t="s">
        <v>100</v>
      </c>
      <c r="C145" s="23">
        <v>63</v>
      </c>
      <c r="D145" s="23">
        <f t="shared" si="4"/>
        <v>1044</v>
      </c>
      <c r="E145" s="215">
        <f t="shared" si="5"/>
        <v>65772</v>
      </c>
    </row>
    <row r="146" spans="1:5" ht="22.5">
      <c r="A146" s="23" t="s">
        <v>110</v>
      </c>
      <c r="B146" s="23" t="s">
        <v>91</v>
      </c>
      <c r="C146" s="23">
        <v>73</v>
      </c>
      <c r="D146" s="23">
        <f t="shared" si="4"/>
        <v>1152</v>
      </c>
      <c r="E146" s="215">
        <f t="shared" si="5"/>
        <v>84096</v>
      </c>
    </row>
    <row r="147" spans="1:5" ht="22.5">
      <c r="A147" s="23" t="s">
        <v>99</v>
      </c>
      <c r="B147" s="23" t="s">
        <v>92</v>
      </c>
      <c r="C147" s="23">
        <v>39</v>
      </c>
      <c r="D147" s="23">
        <f t="shared" si="4"/>
        <v>1432</v>
      </c>
      <c r="E147" s="215">
        <f t="shared" si="5"/>
        <v>55848</v>
      </c>
    </row>
    <row r="148" spans="1:5" ht="22.5">
      <c r="A148" s="23" t="s">
        <v>104</v>
      </c>
      <c r="B148" s="23" t="s">
        <v>100</v>
      </c>
      <c r="C148" s="23">
        <v>87</v>
      </c>
      <c r="D148" s="23">
        <f t="shared" si="4"/>
        <v>1044</v>
      </c>
      <c r="E148" s="215">
        <f t="shared" si="5"/>
        <v>90828</v>
      </c>
    </row>
    <row r="149" spans="1:5" ht="22.5">
      <c r="A149" s="23" t="s">
        <v>109</v>
      </c>
      <c r="B149" s="23" t="s">
        <v>97</v>
      </c>
      <c r="C149" s="23">
        <v>7</v>
      </c>
      <c r="D149" s="23">
        <f t="shared" si="4"/>
        <v>1903</v>
      </c>
      <c r="E149" s="215">
        <f t="shared" si="5"/>
        <v>13321</v>
      </c>
    </row>
    <row r="150" spans="1:5" ht="22.5">
      <c r="A150" s="23" t="s">
        <v>109</v>
      </c>
      <c r="B150" s="23" t="s">
        <v>92</v>
      </c>
      <c r="C150" s="23">
        <v>19</v>
      </c>
      <c r="D150" s="23">
        <f t="shared" si="4"/>
        <v>1432</v>
      </c>
      <c r="E150" s="215">
        <f t="shared" si="5"/>
        <v>27208</v>
      </c>
    </row>
    <row r="151" spans="1:5" ht="22.5">
      <c r="A151" s="23" t="s">
        <v>99</v>
      </c>
      <c r="B151" s="23" t="s">
        <v>100</v>
      </c>
      <c r="C151" s="23">
        <v>100</v>
      </c>
      <c r="D151" s="23">
        <f t="shared" si="4"/>
        <v>1044</v>
      </c>
      <c r="E151" s="215">
        <f t="shared" si="5"/>
        <v>104400</v>
      </c>
    </row>
    <row r="152" spans="1:5" ht="22.5">
      <c r="A152" s="23" t="s">
        <v>90</v>
      </c>
      <c r="B152" s="23" t="s">
        <v>105</v>
      </c>
      <c r="C152" s="23">
        <v>38</v>
      </c>
      <c r="D152" s="23">
        <f t="shared" si="4"/>
        <v>1316</v>
      </c>
      <c r="E152" s="215">
        <f t="shared" si="5"/>
        <v>50008</v>
      </c>
    </row>
    <row r="153" spans="1:5" ht="22.5">
      <c r="A153" s="23" t="s">
        <v>99</v>
      </c>
      <c r="B153" s="23" t="s">
        <v>105</v>
      </c>
      <c r="C153" s="23">
        <v>61</v>
      </c>
      <c r="D153" s="23">
        <f t="shared" si="4"/>
        <v>1316</v>
      </c>
      <c r="E153" s="215">
        <f t="shared" si="5"/>
        <v>80276</v>
      </c>
    </row>
    <row r="154" spans="1:5" ht="22.5">
      <c r="A154" s="23" t="s">
        <v>96</v>
      </c>
      <c r="B154" s="23" t="s">
        <v>100</v>
      </c>
      <c r="C154" s="23">
        <v>64</v>
      </c>
      <c r="D154" s="23">
        <f t="shared" si="4"/>
        <v>1044</v>
      </c>
      <c r="E154" s="215">
        <f t="shared" si="5"/>
        <v>66816</v>
      </c>
    </row>
    <row r="155" spans="1:5" ht="22.5">
      <c r="A155" s="23" t="s">
        <v>110</v>
      </c>
      <c r="B155" s="23" t="s">
        <v>107</v>
      </c>
      <c r="C155" s="23">
        <v>15</v>
      </c>
      <c r="D155" s="23">
        <f t="shared" si="4"/>
        <v>1711</v>
      </c>
      <c r="E155" s="215">
        <f t="shared" si="5"/>
        <v>25665</v>
      </c>
    </row>
    <row r="156" spans="1:5" ht="22.5">
      <c r="A156" s="23" t="s">
        <v>96</v>
      </c>
      <c r="B156" s="23" t="s">
        <v>105</v>
      </c>
      <c r="C156" s="23">
        <v>97</v>
      </c>
      <c r="D156" s="23">
        <f t="shared" si="4"/>
        <v>1316</v>
      </c>
      <c r="E156" s="215">
        <f t="shared" si="5"/>
        <v>127652</v>
      </c>
    </row>
    <row r="157" spans="1:5" ht="22.5">
      <c r="A157" s="23" t="s">
        <v>104</v>
      </c>
      <c r="B157" s="23" t="s">
        <v>105</v>
      </c>
      <c r="C157" s="23">
        <v>26</v>
      </c>
      <c r="D157" s="23">
        <f t="shared" si="4"/>
        <v>1316</v>
      </c>
      <c r="E157" s="215">
        <f t="shared" si="5"/>
        <v>34216</v>
      </c>
    </row>
    <row r="158" spans="1:5" ht="22.5">
      <c r="A158" s="23" t="s">
        <v>99</v>
      </c>
      <c r="B158" s="23" t="s">
        <v>97</v>
      </c>
      <c r="C158" s="23">
        <v>70</v>
      </c>
      <c r="D158" s="23">
        <f t="shared" si="4"/>
        <v>1903</v>
      </c>
      <c r="E158" s="215">
        <f t="shared" si="5"/>
        <v>133210</v>
      </c>
    </row>
    <row r="159" spans="1:5" ht="22.5">
      <c r="A159" s="23" t="s">
        <v>104</v>
      </c>
      <c r="B159" s="23" t="s">
        <v>107</v>
      </c>
      <c r="C159" s="23">
        <v>42</v>
      </c>
      <c r="D159" s="23">
        <f t="shared" si="4"/>
        <v>1711</v>
      </c>
      <c r="E159" s="215">
        <f t="shared" si="5"/>
        <v>71862</v>
      </c>
    </row>
    <row r="160" spans="1:5" ht="22.5">
      <c r="A160" s="23" t="s">
        <v>96</v>
      </c>
      <c r="B160" s="23" t="s">
        <v>97</v>
      </c>
      <c r="C160" s="23">
        <v>80</v>
      </c>
      <c r="D160" s="23">
        <f t="shared" si="4"/>
        <v>1903</v>
      </c>
      <c r="E160" s="215">
        <f t="shared" si="5"/>
        <v>152240</v>
      </c>
    </row>
    <row r="161" spans="1:5" ht="22.5">
      <c r="A161" s="23" t="s">
        <v>104</v>
      </c>
      <c r="B161" s="23" t="s">
        <v>92</v>
      </c>
      <c r="C161" s="23">
        <v>2</v>
      </c>
      <c r="D161" s="23">
        <f t="shared" si="4"/>
        <v>1432</v>
      </c>
      <c r="E161" s="215">
        <f t="shared" si="5"/>
        <v>2864</v>
      </c>
    </row>
    <row r="162" spans="1:5" ht="22.5">
      <c r="A162" s="23" t="s">
        <v>109</v>
      </c>
      <c r="B162" s="23" t="s">
        <v>91</v>
      </c>
      <c r="C162" s="23">
        <v>80</v>
      </c>
      <c r="D162" s="23">
        <f t="shared" si="4"/>
        <v>1152</v>
      </c>
      <c r="E162" s="215">
        <f t="shared" si="5"/>
        <v>92160</v>
      </c>
    </row>
    <row r="163" spans="1:5" ht="22.5">
      <c r="A163" s="23" t="s">
        <v>110</v>
      </c>
      <c r="B163" s="23" t="s">
        <v>100</v>
      </c>
      <c r="C163" s="23">
        <v>73</v>
      </c>
      <c r="D163" s="23">
        <f t="shared" si="4"/>
        <v>1044</v>
      </c>
      <c r="E163" s="215">
        <f t="shared" si="5"/>
        <v>76212</v>
      </c>
    </row>
    <row r="164" spans="1:5" ht="22.5">
      <c r="A164" s="23" t="s">
        <v>99</v>
      </c>
      <c r="B164" s="23" t="s">
        <v>91</v>
      </c>
      <c r="C164" s="23">
        <v>22</v>
      </c>
      <c r="D164" s="23">
        <f t="shared" si="4"/>
        <v>1152</v>
      </c>
      <c r="E164" s="215">
        <f t="shared" si="5"/>
        <v>25344</v>
      </c>
    </row>
    <row r="165" spans="1:5" ht="22.5">
      <c r="A165" s="23" t="s">
        <v>96</v>
      </c>
      <c r="B165" s="23" t="s">
        <v>92</v>
      </c>
      <c r="C165" s="23">
        <v>52</v>
      </c>
      <c r="D165" s="23">
        <f t="shared" si="4"/>
        <v>1432</v>
      </c>
      <c r="E165" s="215">
        <f t="shared" si="5"/>
        <v>74464</v>
      </c>
    </row>
    <row r="166" spans="1:5" ht="22.5">
      <c r="A166" s="23" t="s">
        <v>90</v>
      </c>
      <c r="B166" s="23" t="s">
        <v>105</v>
      </c>
      <c r="C166" s="23">
        <v>83</v>
      </c>
      <c r="D166" s="23">
        <f t="shared" si="4"/>
        <v>1316</v>
      </c>
      <c r="E166" s="215">
        <f t="shared" si="5"/>
        <v>109228</v>
      </c>
    </row>
    <row r="167" spans="1:5" ht="22.5">
      <c r="A167" s="23" t="s">
        <v>96</v>
      </c>
      <c r="B167" s="23" t="s">
        <v>94</v>
      </c>
      <c r="C167" s="23">
        <v>17</v>
      </c>
      <c r="D167" s="23">
        <f t="shared" si="4"/>
        <v>1995</v>
      </c>
      <c r="E167" s="215">
        <f t="shared" si="5"/>
        <v>33915</v>
      </c>
    </row>
    <row r="168" spans="1:5" ht="22.5">
      <c r="A168" s="23" t="s">
        <v>90</v>
      </c>
      <c r="B168" s="23" t="s">
        <v>92</v>
      </c>
      <c r="C168" s="23">
        <v>41</v>
      </c>
      <c r="D168" s="23">
        <f t="shared" si="4"/>
        <v>1432</v>
      </c>
      <c r="E168" s="215">
        <f t="shared" si="5"/>
        <v>58712</v>
      </c>
    </row>
    <row r="169" spans="1:5" ht="22.5">
      <c r="A169" s="23" t="s">
        <v>109</v>
      </c>
      <c r="B169" s="23" t="s">
        <v>94</v>
      </c>
      <c r="C169" s="23">
        <v>98</v>
      </c>
      <c r="D169" s="23">
        <f t="shared" si="4"/>
        <v>1995</v>
      </c>
      <c r="E169" s="215">
        <f t="shared" si="5"/>
        <v>195510</v>
      </c>
    </row>
    <row r="170" spans="1:5" ht="22.5">
      <c r="A170" s="23" t="s">
        <v>110</v>
      </c>
      <c r="B170" s="23" t="s">
        <v>92</v>
      </c>
      <c r="C170" s="23">
        <v>7</v>
      </c>
      <c r="D170" s="23">
        <f t="shared" si="4"/>
        <v>1432</v>
      </c>
      <c r="E170" s="215">
        <f t="shared" si="5"/>
        <v>10024</v>
      </c>
    </row>
    <row r="171" spans="1:5" ht="22.5">
      <c r="A171" s="23" t="s">
        <v>110</v>
      </c>
      <c r="B171" s="23" t="s">
        <v>97</v>
      </c>
      <c r="C171" s="23">
        <v>25</v>
      </c>
      <c r="D171" s="23">
        <f t="shared" si="4"/>
        <v>1903</v>
      </c>
      <c r="E171" s="215">
        <f t="shared" si="5"/>
        <v>47575</v>
      </c>
    </row>
    <row r="172" spans="1:5" ht="22.5">
      <c r="A172" s="23" t="s">
        <v>109</v>
      </c>
      <c r="B172" s="23" t="s">
        <v>97</v>
      </c>
      <c r="C172" s="23">
        <v>55</v>
      </c>
      <c r="D172" s="23">
        <f t="shared" si="4"/>
        <v>1903</v>
      </c>
      <c r="E172" s="215">
        <f t="shared" si="5"/>
        <v>104665</v>
      </c>
    </row>
    <row r="173" spans="1:5" ht="22.5">
      <c r="A173" s="23" t="s">
        <v>104</v>
      </c>
      <c r="B173" s="23" t="s">
        <v>94</v>
      </c>
      <c r="C173" s="23">
        <v>92</v>
      </c>
      <c r="D173" s="23">
        <f t="shared" si="4"/>
        <v>1995</v>
      </c>
      <c r="E173" s="215">
        <f t="shared" si="5"/>
        <v>183540</v>
      </c>
    </row>
    <row r="174" spans="1:5" ht="22.5">
      <c r="A174" s="23" t="s">
        <v>90</v>
      </c>
      <c r="B174" s="23" t="s">
        <v>100</v>
      </c>
      <c r="C174" s="23">
        <v>44</v>
      </c>
      <c r="D174" s="23">
        <f t="shared" si="4"/>
        <v>1044</v>
      </c>
      <c r="E174" s="215">
        <f t="shared" si="5"/>
        <v>45936</v>
      </c>
    </row>
    <row r="175" spans="1:5" ht="22.5">
      <c r="A175" s="23" t="s">
        <v>109</v>
      </c>
      <c r="B175" s="23" t="s">
        <v>91</v>
      </c>
      <c r="C175" s="23">
        <v>11</v>
      </c>
      <c r="D175" s="23">
        <f t="shared" si="4"/>
        <v>1152</v>
      </c>
      <c r="E175" s="215">
        <f t="shared" si="5"/>
        <v>12672</v>
      </c>
    </row>
    <row r="176" spans="1:5" ht="22.5">
      <c r="A176" s="23" t="s">
        <v>104</v>
      </c>
      <c r="B176" s="23" t="s">
        <v>92</v>
      </c>
      <c r="C176" s="23">
        <v>91</v>
      </c>
      <c r="D176" s="23">
        <f t="shared" si="4"/>
        <v>1432</v>
      </c>
      <c r="E176" s="215">
        <f t="shared" si="5"/>
        <v>130312</v>
      </c>
    </row>
    <row r="177" spans="1:5" ht="22.5">
      <c r="A177" s="23" t="s">
        <v>104</v>
      </c>
      <c r="B177" s="23" t="s">
        <v>105</v>
      </c>
      <c r="C177" s="23">
        <v>24</v>
      </c>
      <c r="D177" s="23">
        <f t="shared" si="4"/>
        <v>1316</v>
      </c>
      <c r="E177" s="215">
        <f t="shared" si="5"/>
        <v>31584</v>
      </c>
    </row>
    <row r="178" spans="1:5" ht="22.5">
      <c r="A178" s="23" t="s">
        <v>90</v>
      </c>
      <c r="B178" s="23" t="s">
        <v>92</v>
      </c>
      <c r="C178" s="23">
        <v>4</v>
      </c>
      <c r="D178" s="23">
        <f t="shared" si="4"/>
        <v>1432</v>
      </c>
      <c r="E178" s="215">
        <f t="shared" si="5"/>
        <v>5728</v>
      </c>
    </row>
    <row r="179" spans="1:5" ht="22.5">
      <c r="A179" s="23" t="s">
        <v>104</v>
      </c>
      <c r="B179" s="23" t="s">
        <v>105</v>
      </c>
      <c r="C179" s="23">
        <v>81</v>
      </c>
      <c r="D179" s="23">
        <f t="shared" si="4"/>
        <v>1316</v>
      </c>
      <c r="E179" s="215">
        <f t="shared" si="5"/>
        <v>106596</v>
      </c>
    </row>
    <row r="180" spans="1:5" ht="22.5">
      <c r="A180" s="23" t="s">
        <v>104</v>
      </c>
      <c r="B180" s="23" t="s">
        <v>94</v>
      </c>
      <c r="C180" s="23">
        <v>15</v>
      </c>
      <c r="D180" s="23">
        <f t="shared" si="4"/>
        <v>1995</v>
      </c>
      <c r="E180" s="215">
        <f t="shared" si="5"/>
        <v>29925</v>
      </c>
    </row>
    <row r="181" spans="1:5" ht="22.5">
      <c r="A181" s="23" t="s">
        <v>110</v>
      </c>
      <c r="B181" s="23" t="s">
        <v>94</v>
      </c>
      <c r="C181" s="23">
        <v>12</v>
      </c>
      <c r="D181" s="23">
        <f t="shared" si="4"/>
        <v>1995</v>
      </c>
      <c r="E181" s="215">
        <f t="shared" si="5"/>
        <v>23940</v>
      </c>
    </row>
    <row r="182" spans="1:5" ht="22.5">
      <c r="A182" s="23" t="s">
        <v>96</v>
      </c>
      <c r="B182" s="23" t="s">
        <v>91</v>
      </c>
      <c r="C182" s="23">
        <v>25</v>
      </c>
      <c r="D182" s="23">
        <f t="shared" si="4"/>
        <v>1152</v>
      </c>
      <c r="E182" s="215">
        <f t="shared" si="5"/>
        <v>28800</v>
      </c>
    </row>
    <row r="183" spans="1:5" ht="22.5">
      <c r="A183" s="23" t="s">
        <v>99</v>
      </c>
      <c r="B183" s="23" t="s">
        <v>97</v>
      </c>
      <c r="C183" s="23">
        <v>62</v>
      </c>
      <c r="D183" s="23">
        <f t="shared" si="4"/>
        <v>1903</v>
      </c>
      <c r="E183" s="215">
        <f t="shared" si="5"/>
        <v>117986</v>
      </c>
    </row>
    <row r="184" spans="1:5" ht="22.5">
      <c r="A184" s="23" t="s">
        <v>99</v>
      </c>
      <c r="B184" s="23" t="s">
        <v>105</v>
      </c>
      <c r="C184" s="23">
        <v>2</v>
      </c>
      <c r="D184" s="23">
        <f t="shared" si="4"/>
        <v>1316</v>
      </c>
      <c r="E184" s="215">
        <f t="shared" si="5"/>
        <v>2632</v>
      </c>
    </row>
    <row r="185" spans="1:5" ht="22.5">
      <c r="A185" s="23" t="s">
        <v>109</v>
      </c>
      <c r="B185" s="23" t="s">
        <v>91</v>
      </c>
      <c r="C185" s="23">
        <v>96</v>
      </c>
      <c r="D185" s="23">
        <f t="shared" si="4"/>
        <v>1152</v>
      </c>
      <c r="E185" s="215">
        <f t="shared" si="5"/>
        <v>110592</v>
      </c>
    </row>
    <row r="186" spans="1:5" ht="22.5">
      <c r="A186" s="23" t="s">
        <v>96</v>
      </c>
      <c r="B186" s="23" t="s">
        <v>92</v>
      </c>
      <c r="C186" s="23">
        <v>39</v>
      </c>
      <c r="D186" s="23">
        <f t="shared" si="4"/>
        <v>1432</v>
      </c>
      <c r="E186" s="215">
        <f t="shared" si="5"/>
        <v>55848</v>
      </c>
    </row>
    <row r="187" spans="1:5" ht="22.5">
      <c r="A187" s="23" t="s">
        <v>110</v>
      </c>
      <c r="B187" s="23" t="s">
        <v>97</v>
      </c>
      <c r="C187" s="23">
        <v>99</v>
      </c>
      <c r="D187" s="23">
        <f t="shared" si="4"/>
        <v>1903</v>
      </c>
      <c r="E187" s="215">
        <f t="shared" si="5"/>
        <v>188397</v>
      </c>
    </row>
    <row r="188" spans="1:5" ht="22.5">
      <c r="A188" s="23" t="s">
        <v>99</v>
      </c>
      <c r="B188" s="23" t="s">
        <v>100</v>
      </c>
      <c r="C188" s="23">
        <v>81</v>
      </c>
      <c r="D188" s="23">
        <f t="shared" si="4"/>
        <v>1044</v>
      </c>
      <c r="E188" s="215">
        <f t="shared" si="5"/>
        <v>84564</v>
      </c>
    </row>
    <row r="189" spans="1:5" ht="22.5">
      <c r="A189" s="23" t="s">
        <v>90</v>
      </c>
      <c r="B189" s="23" t="s">
        <v>94</v>
      </c>
      <c r="C189" s="23">
        <v>57</v>
      </c>
      <c r="D189" s="23">
        <f t="shared" si="4"/>
        <v>1995</v>
      </c>
      <c r="E189" s="215">
        <f t="shared" si="5"/>
        <v>113715</v>
      </c>
    </row>
    <row r="190" spans="1:5" ht="22.5">
      <c r="A190" s="23" t="s">
        <v>109</v>
      </c>
      <c r="B190" s="23" t="s">
        <v>107</v>
      </c>
      <c r="C190" s="23">
        <v>87</v>
      </c>
      <c r="D190" s="23">
        <f t="shared" si="4"/>
        <v>1711</v>
      </c>
      <c r="E190" s="215">
        <f t="shared" si="5"/>
        <v>148857</v>
      </c>
    </row>
    <row r="191" spans="1:5" ht="22.5">
      <c r="A191" s="23" t="s">
        <v>109</v>
      </c>
      <c r="B191" s="23" t="s">
        <v>97</v>
      </c>
      <c r="C191" s="23">
        <v>81</v>
      </c>
      <c r="D191" s="23">
        <f t="shared" si="4"/>
        <v>1903</v>
      </c>
      <c r="E191" s="215">
        <f t="shared" si="5"/>
        <v>154143</v>
      </c>
    </row>
    <row r="192" spans="1:5" ht="22.5">
      <c r="A192" s="23" t="s">
        <v>110</v>
      </c>
      <c r="B192" s="23" t="s">
        <v>107</v>
      </c>
      <c r="C192" s="23">
        <v>59</v>
      </c>
      <c r="D192" s="23">
        <f t="shared" si="4"/>
        <v>1711</v>
      </c>
      <c r="E192" s="215">
        <f t="shared" si="5"/>
        <v>100949</v>
      </c>
    </row>
    <row r="193" spans="1:5" ht="22.5">
      <c r="A193" s="23" t="s">
        <v>90</v>
      </c>
      <c r="B193" s="23" t="s">
        <v>92</v>
      </c>
      <c r="C193" s="23">
        <v>8</v>
      </c>
      <c r="D193" s="23">
        <f t="shared" si="4"/>
        <v>1432</v>
      </c>
      <c r="E193" s="215">
        <f t="shared" si="5"/>
        <v>11456</v>
      </c>
    </row>
    <row r="194" spans="1:5" ht="22.5">
      <c r="A194" s="23" t="s">
        <v>90</v>
      </c>
      <c r="B194" s="23" t="s">
        <v>107</v>
      </c>
      <c r="C194" s="23">
        <v>23</v>
      </c>
      <c r="D194" s="23">
        <f t="shared" si="4"/>
        <v>1711</v>
      </c>
      <c r="E194" s="215">
        <f t="shared" si="5"/>
        <v>39353</v>
      </c>
    </row>
    <row r="195" spans="1:5" ht="22.5">
      <c r="A195" s="23" t="s">
        <v>109</v>
      </c>
      <c r="B195" s="23" t="s">
        <v>100</v>
      </c>
      <c r="C195" s="23">
        <v>88</v>
      </c>
      <c r="D195" s="23">
        <f t="shared" ref="D195:D258" si="6">VLOOKUP(B195,$J$2:$K$9,2,FALSE)</f>
        <v>1044</v>
      </c>
      <c r="E195" s="215">
        <f t="shared" ref="E195:E258" si="7">C195*D195</f>
        <v>91872</v>
      </c>
    </row>
    <row r="196" spans="1:5" ht="22.5">
      <c r="A196" s="23" t="s">
        <v>90</v>
      </c>
      <c r="B196" s="23" t="s">
        <v>100</v>
      </c>
      <c r="C196" s="23">
        <v>57</v>
      </c>
      <c r="D196" s="23">
        <f t="shared" si="6"/>
        <v>1044</v>
      </c>
      <c r="E196" s="215">
        <f t="shared" si="7"/>
        <v>59508</v>
      </c>
    </row>
    <row r="197" spans="1:5" ht="22.5">
      <c r="A197" s="23" t="s">
        <v>90</v>
      </c>
      <c r="B197" s="23" t="s">
        <v>94</v>
      </c>
      <c r="C197" s="23">
        <v>6</v>
      </c>
      <c r="D197" s="23">
        <f t="shared" si="6"/>
        <v>1995</v>
      </c>
      <c r="E197" s="215">
        <f t="shared" si="7"/>
        <v>11970</v>
      </c>
    </row>
    <row r="198" spans="1:5" ht="22.5">
      <c r="A198" s="23" t="s">
        <v>109</v>
      </c>
      <c r="B198" s="23" t="s">
        <v>100</v>
      </c>
      <c r="C198" s="23">
        <v>80</v>
      </c>
      <c r="D198" s="23">
        <f t="shared" si="6"/>
        <v>1044</v>
      </c>
      <c r="E198" s="215">
        <f t="shared" si="7"/>
        <v>83520</v>
      </c>
    </row>
    <row r="199" spans="1:5" ht="22.5">
      <c r="A199" s="23" t="s">
        <v>109</v>
      </c>
      <c r="B199" s="23" t="s">
        <v>92</v>
      </c>
      <c r="C199" s="23">
        <v>74</v>
      </c>
      <c r="D199" s="23">
        <f t="shared" si="6"/>
        <v>1432</v>
      </c>
      <c r="E199" s="215">
        <f t="shared" si="7"/>
        <v>105968</v>
      </c>
    </row>
    <row r="200" spans="1:5" ht="22.5">
      <c r="A200" s="23" t="s">
        <v>110</v>
      </c>
      <c r="B200" s="23" t="s">
        <v>91</v>
      </c>
      <c r="C200" s="23">
        <v>35</v>
      </c>
      <c r="D200" s="23">
        <f t="shared" si="6"/>
        <v>1152</v>
      </c>
      <c r="E200" s="215">
        <f t="shared" si="7"/>
        <v>40320</v>
      </c>
    </row>
    <row r="201" spans="1:5" ht="22.5">
      <c r="A201" s="23" t="s">
        <v>96</v>
      </c>
      <c r="B201" s="23" t="s">
        <v>100</v>
      </c>
      <c r="C201" s="23">
        <v>26</v>
      </c>
      <c r="D201" s="23">
        <f t="shared" si="6"/>
        <v>1044</v>
      </c>
      <c r="E201" s="215">
        <f t="shared" si="7"/>
        <v>27144</v>
      </c>
    </row>
    <row r="202" spans="1:5" ht="22.5">
      <c r="A202" s="23" t="s">
        <v>99</v>
      </c>
      <c r="B202" s="23" t="s">
        <v>91</v>
      </c>
      <c r="C202" s="23">
        <v>12</v>
      </c>
      <c r="D202" s="23">
        <f t="shared" si="6"/>
        <v>1152</v>
      </c>
      <c r="E202" s="215">
        <f t="shared" si="7"/>
        <v>13824</v>
      </c>
    </row>
    <row r="203" spans="1:5" ht="22.5">
      <c r="A203" s="23" t="s">
        <v>99</v>
      </c>
      <c r="B203" s="23" t="s">
        <v>94</v>
      </c>
      <c r="C203" s="23">
        <v>5</v>
      </c>
      <c r="D203" s="23">
        <f t="shared" si="6"/>
        <v>1995</v>
      </c>
      <c r="E203" s="215">
        <f t="shared" si="7"/>
        <v>9975</v>
      </c>
    </row>
    <row r="204" spans="1:5" ht="22.5">
      <c r="A204" s="23" t="s">
        <v>104</v>
      </c>
      <c r="B204" s="23" t="s">
        <v>92</v>
      </c>
      <c r="C204" s="23">
        <v>19</v>
      </c>
      <c r="D204" s="23">
        <f t="shared" si="6"/>
        <v>1432</v>
      </c>
      <c r="E204" s="215">
        <f t="shared" si="7"/>
        <v>27208</v>
      </c>
    </row>
    <row r="205" spans="1:5" ht="22.5">
      <c r="A205" s="23" t="s">
        <v>110</v>
      </c>
      <c r="B205" s="23" t="s">
        <v>107</v>
      </c>
      <c r="C205" s="23">
        <v>100</v>
      </c>
      <c r="D205" s="23">
        <f t="shared" si="6"/>
        <v>1711</v>
      </c>
      <c r="E205" s="215">
        <f t="shared" si="7"/>
        <v>171100</v>
      </c>
    </row>
    <row r="206" spans="1:5" ht="22.5">
      <c r="A206" s="23" t="s">
        <v>90</v>
      </c>
      <c r="B206" s="23" t="s">
        <v>97</v>
      </c>
      <c r="C206" s="23">
        <v>74</v>
      </c>
      <c r="D206" s="23">
        <f t="shared" si="6"/>
        <v>1903</v>
      </c>
      <c r="E206" s="215">
        <f t="shared" si="7"/>
        <v>140822</v>
      </c>
    </row>
    <row r="207" spans="1:5" ht="22.5">
      <c r="A207" s="23" t="s">
        <v>99</v>
      </c>
      <c r="B207" s="23" t="s">
        <v>100</v>
      </c>
      <c r="C207" s="23">
        <v>39</v>
      </c>
      <c r="D207" s="23">
        <f t="shared" si="6"/>
        <v>1044</v>
      </c>
      <c r="E207" s="215">
        <f t="shared" si="7"/>
        <v>40716</v>
      </c>
    </row>
    <row r="208" spans="1:5" ht="22.5">
      <c r="A208" s="23" t="s">
        <v>109</v>
      </c>
      <c r="B208" s="23" t="s">
        <v>100</v>
      </c>
      <c r="C208" s="23">
        <v>9</v>
      </c>
      <c r="D208" s="23">
        <f t="shared" si="6"/>
        <v>1044</v>
      </c>
      <c r="E208" s="215">
        <f t="shared" si="7"/>
        <v>9396</v>
      </c>
    </row>
    <row r="209" spans="1:5" ht="22.5">
      <c r="A209" s="23" t="s">
        <v>96</v>
      </c>
      <c r="B209" s="23" t="s">
        <v>92</v>
      </c>
      <c r="C209" s="23">
        <v>5</v>
      </c>
      <c r="D209" s="23">
        <f t="shared" si="6"/>
        <v>1432</v>
      </c>
      <c r="E209" s="215">
        <f t="shared" si="7"/>
        <v>7160</v>
      </c>
    </row>
    <row r="210" spans="1:5" ht="22.5">
      <c r="A210" s="23" t="s">
        <v>110</v>
      </c>
      <c r="B210" s="23" t="s">
        <v>107</v>
      </c>
      <c r="C210" s="23">
        <v>35</v>
      </c>
      <c r="D210" s="23">
        <f t="shared" si="6"/>
        <v>1711</v>
      </c>
      <c r="E210" s="215">
        <f t="shared" si="7"/>
        <v>59885</v>
      </c>
    </row>
    <row r="211" spans="1:5" ht="22.5">
      <c r="A211" s="23" t="s">
        <v>96</v>
      </c>
      <c r="B211" s="23" t="s">
        <v>91</v>
      </c>
      <c r="C211" s="23">
        <v>89</v>
      </c>
      <c r="D211" s="23">
        <f t="shared" si="6"/>
        <v>1152</v>
      </c>
      <c r="E211" s="215">
        <f t="shared" si="7"/>
        <v>102528</v>
      </c>
    </row>
    <row r="212" spans="1:5" ht="22.5">
      <c r="A212" s="23" t="s">
        <v>96</v>
      </c>
      <c r="B212" s="23" t="s">
        <v>94</v>
      </c>
      <c r="C212" s="23">
        <v>79</v>
      </c>
      <c r="D212" s="23">
        <f t="shared" si="6"/>
        <v>1995</v>
      </c>
      <c r="E212" s="215">
        <f t="shared" si="7"/>
        <v>157605</v>
      </c>
    </row>
    <row r="213" spans="1:5" ht="22.5">
      <c r="A213" s="23" t="s">
        <v>110</v>
      </c>
      <c r="B213" s="23" t="s">
        <v>94</v>
      </c>
      <c r="C213" s="23">
        <v>58</v>
      </c>
      <c r="D213" s="23">
        <f t="shared" si="6"/>
        <v>1995</v>
      </c>
      <c r="E213" s="215">
        <f t="shared" si="7"/>
        <v>115710</v>
      </c>
    </row>
    <row r="214" spans="1:5" ht="22.5">
      <c r="A214" s="23" t="s">
        <v>104</v>
      </c>
      <c r="B214" s="23" t="s">
        <v>107</v>
      </c>
      <c r="C214" s="23">
        <v>91</v>
      </c>
      <c r="D214" s="23">
        <f t="shared" si="6"/>
        <v>1711</v>
      </c>
      <c r="E214" s="215">
        <f t="shared" si="7"/>
        <v>155701</v>
      </c>
    </row>
    <row r="215" spans="1:5" ht="22.5">
      <c r="A215" s="23" t="s">
        <v>99</v>
      </c>
      <c r="B215" s="23" t="s">
        <v>100</v>
      </c>
      <c r="C215" s="23">
        <v>23</v>
      </c>
      <c r="D215" s="23">
        <f t="shared" si="6"/>
        <v>1044</v>
      </c>
      <c r="E215" s="215">
        <f t="shared" si="7"/>
        <v>24012</v>
      </c>
    </row>
    <row r="216" spans="1:5" ht="22.5">
      <c r="A216" s="23" t="s">
        <v>110</v>
      </c>
      <c r="B216" s="23" t="s">
        <v>100</v>
      </c>
      <c r="C216" s="23">
        <v>59</v>
      </c>
      <c r="D216" s="23">
        <f t="shared" si="6"/>
        <v>1044</v>
      </c>
      <c r="E216" s="215">
        <f t="shared" si="7"/>
        <v>61596</v>
      </c>
    </row>
    <row r="217" spans="1:5" ht="22.5">
      <c r="A217" s="23" t="s">
        <v>109</v>
      </c>
      <c r="B217" s="23" t="s">
        <v>100</v>
      </c>
      <c r="C217" s="23">
        <v>40</v>
      </c>
      <c r="D217" s="23">
        <f t="shared" si="6"/>
        <v>1044</v>
      </c>
      <c r="E217" s="215">
        <f t="shared" si="7"/>
        <v>41760</v>
      </c>
    </row>
    <row r="218" spans="1:5" ht="22.5">
      <c r="A218" s="23" t="s">
        <v>109</v>
      </c>
      <c r="B218" s="23" t="s">
        <v>91</v>
      </c>
      <c r="C218" s="23">
        <v>58</v>
      </c>
      <c r="D218" s="23">
        <f t="shared" si="6"/>
        <v>1152</v>
      </c>
      <c r="E218" s="215">
        <f t="shared" si="7"/>
        <v>66816</v>
      </c>
    </row>
    <row r="219" spans="1:5" ht="22.5">
      <c r="A219" s="23" t="s">
        <v>109</v>
      </c>
      <c r="B219" s="23" t="s">
        <v>91</v>
      </c>
      <c r="C219" s="23">
        <v>54</v>
      </c>
      <c r="D219" s="23">
        <f t="shared" si="6"/>
        <v>1152</v>
      </c>
      <c r="E219" s="215">
        <f t="shared" si="7"/>
        <v>62208</v>
      </c>
    </row>
    <row r="220" spans="1:5" ht="22.5">
      <c r="A220" s="23" t="s">
        <v>90</v>
      </c>
      <c r="B220" s="23" t="s">
        <v>97</v>
      </c>
      <c r="C220" s="23">
        <v>30</v>
      </c>
      <c r="D220" s="23">
        <f t="shared" si="6"/>
        <v>1903</v>
      </c>
      <c r="E220" s="215">
        <f t="shared" si="7"/>
        <v>57090</v>
      </c>
    </row>
    <row r="221" spans="1:5" ht="22.5">
      <c r="A221" s="23" t="s">
        <v>109</v>
      </c>
      <c r="B221" s="23" t="s">
        <v>107</v>
      </c>
      <c r="C221" s="23">
        <v>88</v>
      </c>
      <c r="D221" s="23">
        <f t="shared" si="6"/>
        <v>1711</v>
      </c>
      <c r="E221" s="215">
        <f t="shared" si="7"/>
        <v>150568</v>
      </c>
    </row>
    <row r="222" spans="1:5" ht="22.5">
      <c r="A222" s="23" t="s">
        <v>99</v>
      </c>
      <c r="B222" s="23" t="s">
        <v>105</v>
      </c>
      <c r="C222" s="23">
        <v>16</v>
      </c>
      <c r="D222" s="23">
        <f t="shared" si="6"/>
        <v>1316</v>
      </c>
      <c r="E222" s="215">
        <f t="shared" si="7"/>
        <v>21056</v>
      </c>
    </row>
    <row r="223" spans="1:5" ht="22.5">
      <c r="A223" s="23" t="s">
        <v>96</v>
      </c>
      <c r="B223" s="23" t="s">
        <v>105</v>
      </c>
      <c r="C223" s="23">
        <v>80</v>
      </c>
      <c r="D223" s="23">
        <f t="shared" si="6"/>
        <v>1316</v>
      </c>
      <c r="E223" s="215">
        <f t="shared" si="7"/>
        <v>105280</v>
      </c>
    </row>
    <row r="224" spans="1:5" ht="22.5">
      <c r="A224" s="23" t="s">
        <v>104</v>
      </c>
      <c r="B224" s="23" t="s">
        <v>100</v>
      </c>
      <c r="C224" s="23">
        <v>98</v>
      </c>
      <c r="D224" s="23">
        <f t="shared" si="6"/>
        <v>1044</v>
      </c>
      <c r="E224" s="215">
        <f t="shared" si="7"/>
        <v>102312</v>
      </c>
    </row>
    <row r="225" spans="1:5" ht="22.5">
      <c r="A225" s="23" t="s">
        <v>104</v>
      </c>
      <c r="B225" s="23" t="s">
        <v>92</v>
      </c>
      <c r="C225" s="23">
        <v>52</v>
      </c>
      <c r="D225" s="23">
        <f t="shared" si="6"/>
        <v>1432</v>
      </c>
      <c r="E225" s="215">
        <f t="shared" si="7"/>
        <v>74464</v>
      </c>
    </row>
    <row r="226" spans="1:5" ht="22.5">
      <c r="A226" s="23" t="s">
        <v>109</v>
      </c>
      <c r="B226" s="23" t="s">
        <v>107</v>
      </c>
      <c r="C226" s="23">
        <v>58</v>
      </c>
      <c r="D226" s="23">
        <f t="shared" si="6"/>
        <v>1711</v>
      </c>
      <c r="E226" s="215">
        <f t="shared" si="7"/>
        <v>99238</v>
      </c>
    </row>
    <row r="227" spans="1:5" ht="22.5">
      <c r="A227" s="23" t="s">
        <v>90</v>
      </c>
      <c r="B227" s="23" t="s">
        <v>94</v>
      </c>
      <c r="C227" s="23">
        <v>69</v>
      </c>
      <c r="D227" s="23">
        <f t="shared" si="6"/>
        <v>1995</v>
      </c>
      <c r="E227" s="215">
        <f t="shared" si="7"/>
        <v>137655</v>
      </c>
    </row>
    <row r="228" spans="1:5" ht="22.5">
      <c r="A228" s="23" t="s">
        <v>99</v>
      </c>
      <c r="B228" s="23" t="s">
        <v>105</v>
      </c>
      <c r="C228" s="23">
        <v>55</v>
      </c>
      <c r="D228" s="23">
        <f t="shared" si="6"/>
        <v>1316</v>
      </c>
      <c r="E228" s="215">
        <f t="shared" si="7"/>
        <v>72380</v>
      </c>
    </row>
    <row r="229" spans="1:5" ht="22.5">
      <c r="A229" s="23" t="s">
        <v>90</v>
      </c>
      <c r="B229" s="23" t="s">
        <v>92</v>
      </c>
      <c r="C229" s="23">
        <v>89</v>
      </c>
      <c r="D229" s="23">
        <f t="shared" si="6"/>
        <v>1432</v>
      </c>
      <c r="E229" s="215">
        <f t="shared" si="7"/>
        <v>127448</v>
      </c>
    </row>
    <row r="230" spans="1:5" ht="22.5">
      <c r="A230" s="23" t="s">
        <v>109</v>
      </c>
      <c r="B230" s="23" t="s">
        <v>100</v>
      </c>
      <c r="C230" s="23">
        <v>33</v>
      </c>
      <c r="D230" s="23">
        <f t="shared" si="6"/>
        <v>1044</v>
      </c>
      <c r="E230" s="215">
        <f t="shared" si="7"/>
        <v>34452</v>
      </c>
    </row>
    <row r="231" spans="1:5" ht="22.5">
      <c r="A231" s="23" t="s">
        <v>90</v>
      </c>
      <c r="B231" s="23" t="s">
        <v>91</v>
      </c>
      <c r="C231" s="23">
        <v>44</v>
      </c>
      <c r="D231" s="23">
        <f t="shared" si="6"/>
        <v>1152</v>
      </c>
      <c r="E231" s="215">
        <f t="shared" si="7"/>
        <v>50688</v>
      </c>
    </row>
    <row r="232" spans="1:5" ht="22.5">
      <c r="A232" s="23" t="s">
        <v>96</v>
      </c>
      <c r="B232" s="23" t="s">
        <v>105</v>
      </c>
      <c r="C232" s="23">
        <v>86</v>
      </c>
      <c r="D232" s="23">
        <f t="shared" si="6"/>
        <v>1316</v>
      </c>
      <c r="E232" s="215">
        <f t="shared" si="7"/>
        <v>113176</v>
      </c>
    </row>
    <row r="233" spans="1:5" ht="22.5">
      <c r="A233" s="23" t="s">
        <v>104</v>
      </c>
      <c r="B233" s="23" t="s">
        <v>107</v>
      </c>
      <c r="C233" s="23">
        <v>12</v>
      </c>
      <c r="D233" s="23">
        <f t="shared" si="6"/>
        <v>1711</v>
      </c>
      <c r="E233" s="215">
        <f t="shared" si="7"/>
        <v>20532</v>
      </c>
    </row>
    <row r="234" spans="1:5" ht="22.5">
      <c r="A234" s="23" t="s">
        <v>90</v>
      </c>
      <c r="B234" s="23" t="s">
        <v>91</v>
      </c>
      <c r="C234" s="23">
        <v>36</v>
      </c>
      <c r="D234" s="23">
        <f t="shared" si="6"/>
        <v>1152</v>
      </c>
      <c r="E234" s="215">
        <f t="shared" si="7"/>
        <v>41472</v>
      </c>
    </row>
    <row r="235" spans="1:5" ht="22.5">
      <c r="A235" s="23" t="s">
        <v>90</v>
      </c>
      <c r="B235" s="23" t="s">
        <v>107</v>
      </c>
      <c r="C235" s="23">
        <v>24</v>
      </c>
      <c r="D235" s="23">
        <f t="shared" si="6"/>
        <v>1711</v>
      </c>
      <c r="E235" s="215">
        <f t="shared" si="7"/>
        <v>41064</v>
      </c>
    </row>
    <row r="236" spans="1:5" ht="22.5">
      <c r="A236" s="23" t="s">
        <v>90</v>
      </c>
      <c r="B236" s="23" t="s">
        <v>92</v>
      </c>
      <c r="C236" s="23">
        <v>50</v>
      </c>
      <c r="D236" s="23">
        <f t="shared" si="6"/>
        <v>1432</v>
      </c>
      <c r="E236" s="215">
        <f t="shared" si="7"/>
        <v>71600</v>
      </c>
    </row>
    <row r="237" spans="1:5" ht="22.5">
      <c r="A237" s="23" t="s">
        <v>99</v>
      </c>
      <c r="B237" s="23" t="s">
        <v>107</v>
      </c>
      <c r="C237" s="23">
        <v>35</v>
      </c>
      <c r="D237" s="23">
        <f t="shared" si="6"/>
        <v>1711</v>
      </c>
      <c r="E237" s="215">
        <f t="shared" si="7"/>
        <v>59885</v>
      </c>
    </row>
    <row r="238" spans="1:5" ht="22.5">
      <c r="A238" s="23" t="s">
        <v>90</v>
      </c>
      <c r="B238" s="23" t="s">
        <v>91</v>
      </c>
      <c r="C238" s="23">
        <v>74</v>
      </c>
      <c r="D238" s="23">
        <f t="shared" si="6"/>
        <v>1152</v>
      </c>
      <c r="E238" s="215">
        <f t="shared" si="7"/>
        <v>85248</v>
      </c>
    </row>
    <row r="239" spans="1:5" ht="22.5">
      <c r="A239" s="23" t="s">
        <v>99</v>
      </c>
      <c r="B239" s="23" t="s">
        <v>92</v>
      </c>
      <c r="C239" s="23">
        <v>7</v>
      </c>
      <c r="D239" s="23">
        <f t="shared" si="6"/>
        <v>1432</v>
      </c>
      <c r="E239" s="215">
        <f t="shared" si="7"/>
        <v>10024</v>
      </c>
    </row>
    <row r="240" spans="1:5" ht="22.5">
      <c r="A240" s="23" t="s">
        <v>99</v>
      </c>
      <c r="B240" s="23" t="s">
        <v>107</v>
      </c>
      <c r="C240" s="23">
        <v>87</v>
      </c>
      <c r="D240" s="23">
        <f t="shared" si="6"/>
        <v>1711</v>
      </c>
      <c r="E240" s="215">
        <f t="shared" si="7"/>
        <v>148857</v>
      </c>
    </row>
    <row r="241" spans="1:5" ht="22.5">
      <c r="A241" s="23" t="s">
        <v>99</v>
      </c>
      <c r="B241" s="23" t="s">
        <v>92</v>
      </c>
      <c r="C241" s="23">
        <v>96</v>
      </c>
      <c r="D241" s="23">
        <f t="shared" si="6"/>
        <v>1432</v>
      </c>
      <c r="E241" s="215">
        <f t="shared" si="7"/>
        <v>137472</v>
      </c>
    </row>
    <row r="242" spans="1:5" ht="22.5">
      <c r="A242" s="23" t="s">
        <v>96</v>
      </c>
      <c r="B242" s="23" t="s">
        <v>97</v>
      </c>
      <c r="C242" s="23">
        <v>14</v>
      </c>
      <c r="D242" s="23">
        <f t="shared" si="6"/>
        <v>1903</v>
      </c>
      <c r="E242" s="215">
        <f t="shared" si="7"/>
        <v>26642</v>
      </c>
    </row>
    <row r="243" spans="1:5" ht="22.5">
      <c r="A243" s="23" t="s">
        <v>90</v>
      </c>
      <c r="B243" s="23" t="s">
        <v>91</v>
      </c>
      <c r="C243" s="23">
        <v>54</v>
      </c>
      <c r="D243" s="23">
        <f t="shared" si="6"/>
        <v>1152</v>
      </c>
      <c r="E243" s="215">
        <f t="shared" si="7"/>
        <v>62208</v>
      </c>
    </row>
    <row r="244" spans="1:5" ht="22.5">
      <c r="A244" s="23" t="s">
        <v>90</v>
      </c>
      <c r="B244" s="23" t="s">
        <v>97</v>
      </c>
      <c r="C244" s="23">
        <v>77</v>
      </c>
      <c r="D244" s="23">
        <f t="shared" si="6"/>
        <v>1903</v>
      </c>
      <c r="E244" s="215">
        <f t="shared" si="7"/>
        <v>146531</v>
      </c>
    </row>
    <row r="245" spans="1:5" ht="22.5">
      <c r="A245" s="23" t="s">
        <v>99</v>
      </c>
      <c r="B245" s="23" t="s">
        <v>100</v>
      </c>
      <c r="C245" s="23">
        <v>74</v>
      </c>
      <c r="D245" s="23">
        <f t="shared" si="6"/>
        <v>1044</v>
      </c>
      <c r="E245" s="215">
        <f t="shared" si="7"/>
        <v>77256</v>
      </c>
    </row>
    <row r="246" spans="1:5" ht="22.5">
      <c r="A246" s="23" t="s">
        <v>96</v>
      </c>
      <c r="B246" s="23" t="s">
        <v>91</v>
      </c>
      <c r="C246" s="23">
        <v>93</v>
      </c>
      <c r="D246" s="23">
        <f t="shared" si="6"/>
        <v>1152</v>
      </c>
      <c r="E246" s="215">
        <f t="shared" si="7"/>
        <v>107136</v>
      </c>
    </row>
    <row r="247" spans="1:5" ht="22.5">
      <c r="A247" s="23" t="s">
        <v>90</v>
      </c>
      <c r="B247" s="23" t="s">
        <v>92</v>
      </c>
      <c r="C247" s="23">
        <v>60</v>
      </c>
      <c r="D247" s="23">
        <f t="shared" si="6"/>
        <v>1432</v>
      </c>
      <c r="E247" s="215">
        <f t="shared" si="7"/>
        <v>85920</v>
      </c>
    </row>
    <row r="248" spans="1:5" ht="22.5">
      <c r="A248" s="23" t="s">
        <v>104</v>
      </c>
      <c r="B248" s="23" t="s">
        <v>100</v>
      </c>
      <c r="C248" s="23">
        <v>34</v>
      </c>
      <c r="D248" s="23">
        <f t="shared" si="6"/>
        <v>1044</v>
      </c>
      <c r="E248" s="215">
        <f t="shared" si="7"/>
        <v>35496</v>
      </c>
    </row>
    <row r="249" spans="1:5" ht="22.5">
      <c r="A249" s="23" t="s">
        <v>90</v>
      </c>
      <c r="B249" s="23" t="s">
        <v>94</v>
      </c>
      <c r="C249" s="23">
        <v>16</v>
      </c>
      <c r="D249" s="23">
        <f t="shared" si="6"/>
        <v>1995</v>
      </c>
      <c r="E249" s="215">
        <f t="shared" si="7"/>
        <v>31920</v>
      </c>
    </row>
    <row r="250" spans="1:5" ht="22.5">
      <c r="A250" s="23" t="s">
        <v>96</v>
      </c>
      <c r="B250" s="23" t="s">
        <v>105</v>
      </c>
      <c r="C250" s="23">
        <v>52</v>
      </c>
      <c r="D250" s="23">
        <f t="shared" si="6"/>
        <v>1316</v>
      </c>
      <c r="E250" s="215">
        <f t="shared" si="7"/>
        <v>68432</v>
      </c>
    </row>
    <row r="251" spans="1:5" ht="22.5">
      <c r="A251" s="23" t="s">
        <v>110</v>
      </c>
      <c r="B251" s="23" t="s">
        <v>105</v>
      </c>
      <c r="C251" s="23">
        <v>48</v>
      </c>
      <c r="D251" s="23">
        <f t="shared" si="6"/>
        <v>1316</v>
      </c>
      <c r="E251" s="215">
        <f t="shared" si="7"/>
        <v>63168</v>
      </c>
    </row>
    <row r="252" spans="1:5" ht="22.5">
      <c r="A252" s="23" t="s">
        <v>109</v>
      </c>
      <c r="B252" s="23" t="s">
        <v>107</v>
      </c>
      <c r="C252" s="23">
        <v>73</v>
      </c>
      <c r="D252" s="23">
        <f t="shared" si="6"/>
        <v>1711</v>
      </c>
      <c r="E252" s="215">
        <f t="shared" si="7"/>
        <v>124903</v>
      </c>
    </row>
    <row r="253" spans="1:5" ht="22.5">
      <c r="A253" s="23" t="s">
        <v>96</v>
      </c>
      <c r="B253" s="23" t="s">
        <v>97</v>
      </c>
      <c r="C253" s="23">
        <v>10</v>
      </c>
      <c r="D253" s="23">
        <f t="shared" si="6"/>
        <v>1903</v>
      </c>
      <c r="E253" s="215">
        <f t="shared" si="7"/>
        <v>19030</v>
      </c>
    </row>
    <row r="254" spans="1:5" ht="22.5">
      <c r="A254" s="23" t="s">
        <v>90</v>
      </c>
      <c r="B254" s="23" t="s">
        <v>92</v>
      </c>
      <c r="C254" s="23">
        <v>79</v>
      </c>
      <c r="D254" s="23">
        <f t="shared" si="6"/>
        <v>1432</v>
      </c>
      <c r="E254" s="215">
        <f t="shared" si="7"/>
        <v>113128</v>
      </c>
    </row>
    <row r="255" spans="1:5" ht="22.5">
      <c r="A255" s="23" t="s">
        <v>96</v>
      </c>
      <c r="B255" s="23" t="s">
        <v>107</v>
      </c>
      <c r="C255" s="23">
        <v>100</v>
      </c>
      <c r="D255" s="23">
        <f t="shared" si="6"/>
        <v>1711</v>
      </c>
      <c r="E255" s="215">
        <f t="shared" si="7"/>
        <v>171100</v>
      </c>
    </row>
    <row r="256" spans="1:5" ht="22.5">
      <c r="A256" s="23" t="s">
        <v>104</v>
      </c>
      <c r="B256" s="23" t="s">
        <v>107</v>
      </c>
      <c r="C256" s="23">
        <v>74</v>
      </c>
      <c r="D256" s="23">
        <f t="shared" si="6"/>
        <v>1711</v>
      </c>
      <c r="E256" s="215">
        <f t="shared" si="7"/>
        <v>126614</v>
      </c>
    </row>
    <row r="257" spans="1:5" ht="22.5">
      <c r="A257" s="23" t="s">
        <v>96</v>
      </c>
      <c r="B257" s="23" t="s">
        <v>91</v>
      </c>
      <c r="C257" s="23">
        <v>3</v>
      </c>
      <c r="D257" s="23">
        <f t="shared" si="6"/>
        <v>1152</v>
      </c>
      <c r="E257" s="215">
        <f t="shared" si="7"/>
        <v>3456</v>
      </c>
    </row>
    <row r="258" spans="1:5" ht="22.5">
      <c r="A258" s="23" t="s">
        <v>104</v>
      </c>
      <c r="B258" s="23" t="s">
        <v>107</v>
      </c>
      <c r="C258" s="23">
        <v>28</v>
      </c>
      <c r="D258" s="23">
        <f t="shared" si="6"/>
        <v>1711</v>
      </c>
      <c r="E258" s="215">
        <f t="shared" si="7"/>
        <v>47908</v>
      </c>
    </row>
    <row r="259" spans="1:5" ht="22.5">
      <c r="A259" s="23" t="s">
        <v>110</v>
      </c>
      <c r="B259" s="23" t="s">
        <v>105</v>
      </c>
      <c r="C259" s="23">
        <v>84</v>
      </c>
      <c r="D259" s="23">
        <f t="shared" ref="D259:D322" si="8">VLOOKUP(B259,$J$2:$K$9,2,FALSE)</f>
        <v>1316</v>
      </c>
      <c r="E259" s="215">
        <f t="shared" ref="E259:E322" si="9">C259*D259</f>
        <v>110544</v>
      </c>
    </row>
    <row r="260" spans="1:5" ht="22.5">
      <c r="A260" s="23" t="s">
        <v>104</v>
      </c>
      <c r="B260" s="23" t="s">
        <v>100</v>
      </c>
      <c r="C260" s="23">
        <v>43</v>
      </c>
      <c r="D260" s="23">
        <f t="shared" si="8"/>
        <v>1044</v>
      </c>
      <c r="E260" s="215">
        <f t="shared" si="9"/>
        <v>44892</v>
      </c>
    </row>
    <row r="261" spans="1:5" ht="22.5">
      <c r="A261" s="23" t="s">
        <v>99</v>
      </c>
      <c r="B261" s="23" t="s">
        <v>105</v>
      </c>
      <c r="C261" s="23">
        <v>45</v>
      </c>
      <c r="D261" s="23">
        <f t="shared" si="8"/>
        <v>1316</v>
      </c>
      <c r="E261" s="215">
        <f t="shared" si="9"/>
        <v>59220</v>
      </c>
    </row>
    <row r="262" spans="1:5" ht="22.5">
      <c r="A262" s="23" t="s">
        <v>109</v>
      </c>
      <c r="B262" s="23" t="s">
        <v>105</v>
      </c>
      <c r="C262" s="23">
        <v>99</v>
      </c>
      <c r="D262" s="23">
        <f t="shared" si="8"/>
        <v>1316</v>
      </c>
      <c r="E262" s="215">
        <f t="shared" si="9"/>
        <v>130284</v>
      </c>
    </row>
    <row r="263" spans="1:5" ht="22.5">
      <c r="A263" s="23" t="s">
        <v>109</v>
      </c>
      <c r="B263" s="23" t="s">
        <v>100</v>
      </c>
      <c r="C263" s="23">
        <v>35</v>
      </c>
      <c r="D263" s="23">
        <f t="shared" si="8"/>
        <v>1044</v>
      </c>
      <c r="E263" s="215">
        <f t="shared" si="9"/>
        <v>36540</v>
      </c>
    </row>
    <row r="264" spans="1:5" ht="22.5">
      <c r="A264" s="23" t="s">
        <v>104</v>
      </c>
      <c r="B264" s="23" t="s">
        <v>107</v>
      </c>
      <c r="C264" s="23">
        <v>27</v>
      </c>
      <c r="D264" s="23">
        <f t="shared" si="8"/>
        <v>1711</v>
      </c>
      <c r="E264" s="215">
        <f t="shared" si="9"/>
        <v>46197</v>
      </c>
    </row>
    <row r="265" spans="1:5" ht="22.5">
      <c r="A265" s="23" t="s">
        <v>104</v>
      </c>
      <c r="B265" s="23" t="s">
        <v>92</v>
      </c>
      <c r="C265" s="23">
        <v>57</v>
      </c>
      <c r="D265" s="23">
        <f t="shared" si="8"/>
        <v>1432</v>
      </c>
      <c r="E265" s="215">
        <f t="shared" si="9"/>
        <v>81624</v>
      </c>
    </row>
    <row r="266" spans="1:5" ht="22.5">
      <c r="A266" s="23" t="s">
        <v>96</v>
      </c>
      <c r="B266" s="23" t="s">
        <v>97</v>
      </c>
      <c r="C266" s="23">
        <v>60</v>
      </c>
      <c r="D266" s="23">
        <f t="shared" si="8"/>
        <v>1903</v>
      </c>
      <c r="E266" s="215">
        <f t="shared" si="9"/>
        <v>114180</v>
      </c>
    </row>
    <row r="267" spans="1:5" ht="22.5">
      <c r="A267" s="23" t="s">
        <v>90</v>
      </c>
      <c r="B267" s="23" t="s">
        <v>94</v>
      </c>
      <c r="C267" s="23">
        <v>93</v>
      </c>
      <c r="D267" s="23">
        <f t="shared" si="8"/>
        <v>1995</v>
      </c>
      <c r="E267" s="215">
        <f t="shared" si="9"/>
        <v>185535</v>
      </c>
    </row>
    <row r="268" spans="1:5" ht="22.5">
      <c r="A268" s="23" t="s">
        <v>99</v>
      </c>
      <c r="B268" s="23" t="s">
        <v>105</v>
      </c>
      <c r="C268" s="23">
        <v>51</v>
      </c>
      <c r="D268" s="23">
        <f t="shared" si="8"/>
        <v>1316</v>
      </c>
      <c r="E268" s="215">
        <f t="shared" si="9"/>
        <v>67116</v>
      </c>
    </row>
    <row r="269" spans="1:5" ht="22.5">
      <c r="A269" s="23" t="s">
        <v>109</v>
      </c>
      <c r="B269" s="23" t="s">
        <v>91</v>
      </c>
      <c r="C269" s="23">
        <v>27</v>
      </c>
      <c r="D269" s="23">
        <f t="shared" si="8"/>
        <v>1152</v>
      </c>
      <c r="E269" s="215">
        <f t="shared" si="9"/>
        <v>31104</v>
      </c>
    </row>
    <row r="270" spans="1:5" ht="22.5">
      <c r="A270" s="23" t="s">
        <v>99</v>
      </c>
      <c r="B270" s="23" t="s">
        <v>105</v>
      </c>
      <c r="C270" s="23">
        <v>18</v>
      </c>
      <c r="D270" s="23">
        <f t="shared" si="8"/>
        <v>1316</v>
      </c>
      <c r="E270" s="215">
        <f t="shared" si="9"/>
        <v>23688</v>
      </c>
    </row>
    <row r="271" spans="1:5" ht="22.5">
      <c r="A271" s="23" t="s">
        <v>110</v>
      </c>
      <c r="B271" s="23" t="s">
        <v>100</v>
      </c>
      <c r="C271" s="23">
        <v>64</v>
      </c>
      <c r="D271" s="23">
        <f t="shared" si="8"/>
        <v>1044</v>
      </c>
      <c r="E271" s="215">
        <f t="shared" si="9"/>
        <v>66816</v>
      </c>
    </row>
    <row r="272" spans="1:5" ht="22.5">
      <c r="A272" s="23" t="s">
        <v>110</v>
      </c>
      <c r="B272" s="23" t="s">
        <v>91</v>
      </c>
      <c r="C272" s="23">
        <v>83</v>
      </c>
      <c r="D272" s="23">
        <f t="shared" si="8"/>
        <v>1152</v>
      </c>
      <c r="E272" s="215">
        <f t="shared" si="9"/>
        <v>95616</v>
      </c>
    </row>
    <row r="273" spans="1:5" ht="22.5">
      <c r="A273" s="23" t="s">
        <v>96</v>
      </c>
      <c r="B273" s="23" t="s">
        <v>94</v>
      </c>
      <c r="C273" s="23">
        <v>4</v>
      </c>
      <c r="D273" s="23">
        <f t="shared" si="8"/>
        <v>1995</v>
      </c>
      <c r="E273" s="215">
        <f t="shared" si="9"/>
        <v>7980</v>
      </c>
    </row>
    <row r="274" spans="1:5" ht="22.5">
      <c r="A274" s="23" t="s">
        <v>99</v>
      </c>
      <c r="B274" s="23" t="s">
        <v>105</v>
      </c>
      <c r="C274" s="23">
        <v>24</v>
      </c>
      <c r="D274" s="23">
        <f t="shared" si="8"/>
        <v>1316</v>
      </c>
      <c r="E274" s="215">
        <f t="shared" si="9"/>
        <v>31584</v>
      </c>
    </row>
    <row r="275" spans="1:5" ht="22.5">
      <c r="A275" s="23" t="s">
        <v>104</v>
      </c>
      <c r="B275" s="23" t="s">
        <v>105</v>
      </c>
      <c r="C275" s="23">
        <v>17</v>
      </c>
      <c r="D275" s="23">
        <f t="shared" si="8"/>
        <v>1316</v>
      </c>
      <c r="E275" s="215">
        <f t="shared" si="9"/>
        <v>22372</v>
      </c>
    </row>
    <row r="276" spans="1:5" ht="22.5">
      <c r="A276" s="23" t="s">
        <v>99</v>
      </c>
      <c r="B276" s="23" t="s">
        <v>107</v>
      </c>
      <c r="C276" s="23">
        <v>49</v>
      </c>
      <c r="D276" s="23">
        <f t="shared" si="8"/>
        <v>1711</v>
      </c>
      <c r="E276" s="215">
        <f t="shared" si="9"/>
        <v>83839</v>
      </c>
    </row>
    <row r="277" spans="1:5" ht="22.5">
      <c r="A277" s="23" t="s">
        <v>104</v>
      </c>
      <c r="B277" s="23" t="s">
        <v>92</v>
      </c>
      <c r="C277" s="23">
        <v>32</v>
      </c>
      <c r="D277" s="23">
        <f t="shared" si="8"/>
        <v>1432</v>
      </c>
      <c r="E277" s="215">
        <f t="shared" si="9"/>
        <v>45824</v>
      </c>
    </row>
    <row r="278" spans="1:5" ht="22.5">
      <c r="A278" s="23" t="s">
        <v>96</v>
      </c>
      <c r="B278" s="23" t="s">
        <v>91</v>
      </c>
      <c r="C278" s="23">
        <v>52</v>
      </c>
      <c r="D278" s="23">
        <f t="shared" si="8"/>
        <v>1152</v>
      </c>
      <c r="E278" s="215">
        <f t="shared" si="9"/>
        <v>59904</v>
      </c>
    </row>
    <row r="279" spans="1:5" ht="22.5">
      <c r="A279" s="23" t="s">
        <v>99</v>
      </c>
      <c r="B279" s="23" t="s">
        <v>97</v>
      </c>
      <c r="C279" s="23">
        <v>39</v>
      </c>
      <c r="D279" s="23">
        <f t="shared" si="8"/>
        <v>1903</v>
      </c>
      <c r="E279" s="215">
        <f t="shared" si="9"/>
        <v>74217</v>
      </c>
    </row>
    <row r="280" spans="1:5" ht="22.5">
      <c r="A280" s="23" t="s">
        <v>109</v>
      </c>
      <c r="B280" s="23" t="s">
        <v>97</v>
      </c>
      <c r="C280" s="23">
        <v>17</v>
      </c>
      <c r="D280" s="23">
        <f t="shared" si="8"/>
        <v>1903</v>
      </c>
      <c r="E280" s="215">
        <f t="shared" si="9"/>
        <v>32351</v>
      </c>
    </row>
    <row r="281" spans="1:5" ht="22.5">
      <c r="A281" s="23" t="s">
        <v>99</v>
      </c>
      <c r="B281" s="23" t="s">
        <v>94</v>
      </c>
      <c r="C281" s="23">
        <v>83</v>
      </c>
      <c r="D281" s="23">
        <f t="shared" si="8"/>
        <v>1995</v>
      </c>
      <c r="E281" s="215">
        <f t="shared" si="9"/>
        <v>165585</v>
      </c>
    </row>
    <row r="282" spans="1:5" ht="22.5">
      <c r="A282" s="23" t="s">
        <v>109</v>
      </c>
      <c r="B282" s="23" t="s">
        <v>105</v>
      </c>
      <c r="C282" s="23">
        <v>22</v>
      </c>
      <c r="D282" s="23">
        <f t="shared" si="8"/>
        <v>1316</v>
      </c>
      <c r="E282" s="215">
        <f t="shared" si="9"/>
        <v>28952</v>
      </c>
    </row>
    <row r="283" spans="1:5" ht="22.5">
      <c r="A283" s="23" t="s">
        <v>99</v>
      </c>
      <c r="B283" s="23" t="s">
        <v>107</v>
      </c>
      <c r="C283" s="23">
        <v>96</v>
      </c>
      <c r="D283" s="23">
        <f t="shared" si="8"/>
        <v>1711</v>
      </c>
      <c r="E283" s="215">
        <f t="shared" si="9"/>
        <v>164256</v>
      </c>
    </row>
    <row r="284" spans="1:5" ht="22.5">
      <c r="A284" s="23" t="s">
        <v>99</v>
      </c>
      <c r="B284" s="23" t="s">
        <v>97</v>
      </c>
      <c r="C284" s="23">
        <v>89</v>
      </c>
      <c r="D284" s="23">
        <f t="shared" si="8"/>
        <v>1903</v>
      </c>
      <c r="E284" s="215">
        <f t="shared" si="9"/>
        <v>169367</v>
      </c>
    </row>
    <row r="285" spans="1:5" ht="22.5">
      <c r="A285" s="23" t="s">
        <v>90</v>
      </c>
      <c r="B285" s="23" t="s">
        <v>105</v>
      </c>
      <c r="C285" s="23">
        <v>78</v>
      </c>
      <c r="D285" s="23">
        <f t="shared" si="8"/>
        <v>1316</v>
      </c>
      <c r="E285" s="215">
        <f t="shared" si="9"/>
        <v>102648</v>
      </c>
    </row>
    <row r="286" spans="1:5" ht="22.5">
      <c r="A286" s="23" t="s">
        <v>90</v>
      </c>
      <c r="B286" s="23" t="s">
        <v>100</v>
      </c>
      <c r="C286" s="23">
        <v>29</v>
      </c>
      <c r="D286" s="23">
        <f t="shared" si="8"/>
        <v>1044</v>
      </c>
      <c r="E286" s="215">
        <f t="shared" si="9"/>
        <v>30276</v>
      </c>
    </row>
    <row r="287" spans="1:5" ht="22.5">
      <c r="A287" s="23" t="s">
        <v>109</v>
      </c>
      <c r="B287" s="23" t="s">
        <v>97</v>
      </c>
      <c r="C287" s="23">
        <v>29</v>
      </c>
      <c r="D287" s="23">
        <f t="shared" si="8"/>
        <v>1903</v>
      </c>
      <c r="E287" s="215">
        <f t="shared" si="9"/>
        <v>55187</v>
      </c>
    </row>
    <row r="288" spans="1:5" ht="22.5">
      <c r="A288" s="23" t="s">
        <v>110</v>
      </c>
      <c r="B288" s="23" t="s">
        <v>105</v>
      </c>
      <c r="C288" s="23">
        <v>5</v>
      </c>
      <c r="D288" s="23">
        <f t="shared" si="8"/>
        <v>1316</v>
      </c>
      <c r="E288" s="215">
        <f t="shared" si="9"/>
        <v>6580</v>
      </c>
    </row>
    <row r="289" spans="1:5" ht="22.5">
      <c r="A289" s="23" t="s">
        <v>104</v>
      </c>
      <c r="B289" s="23" t="s">
        <v>107</v>
      </c>
      <c r="C289" s="23">
        <v>29</v>
      </c>
      <c r="D289" s="23">
        <f t="shared" si="8"/>
        <v>1711</v>
      </c>
      <c r="E289" s="215">
        <f t="shared" si="9"/>
        <v>49619</v>
      </c>
    </row>
    <row r="290" spans="1:5" ht="22.5">
      <c r="A290" s="23" t="s">
        <v>99</v>
      </c>
      <c r="B290" s="23" t="s">
        <v>94</v>
      </c>
      <c r="C290" s="23">
        <v>56</v>
      </c>
      <c r="D290" s="23">
        <f t="shared" si="8"/>
        <v>1995</v>
      </c>
      <c r="E290" s="215">
        <f t="shared" si="9"/>
        <v>111720</v>
      </c>
    </row>
    <row r="291" spans="1:5" ht="22.5">
      <c r="A291" s="23" t="s">
        <v>110</v>
      </c>
      <c r="B291" s="23" t="s">
        <v>92</v>
      </c>
      <c r="C291" s="23">
        <v>55</v>
      </c>
      <c r="D291" s="23">
        <f t="shared" si="8"/>
        <v>1432</v>
      </c>
      <c r="E291" s="215">
        <f t="shared" si="9"/>
        <v>78760</v>
      </c>
    </row>
    <row r="292" spans="1:5" ht="22.5">
      <c r="A292" s="23" t="s">
        <v>90</v>
      </c>
      <c r="B292" s="23" t="s">
        <v>97</v>
      </c>
      <c r="C292" s="23">
        <v>91</v>
      </c>
      <c r="D292" s="23">
        <f t="shared" si="8"/>
        <v>1903</v>
      </c>
      <c r="E292" s="215">
        <f t="shared" si="9"/>
        <v>173173</v>
      </c>
    </row>
    <row r="293" spans="1:5" ht="22.5">
      <c r="A293" s="23" t="s">
        <v>99</v>
      </c>
      <c r="B293" s="23" t="s">
        <v>91</v>
      </c>
      <c r="C293" s="23">
        <v>45</v>
      </c>
      <c r="D293" s="23">
        <f t="shared" si="8"/>
        <v>1152</v>
      </c>
      <c r="E293" s="215">
        <f t="shared" si="9"/>
        <v>51840</v>
      </c>
    </row>
    <row r="294" spans="1:5" ht="22.5">
      <c r="A294" s="23" t="s">
        <v>104</v>
      </c>
      <c r="B294" s="23" t="s">
        <v>107</v>
      </c>
      <c r="C294" s="23">
        <v>45</v>
      </c>
      <c r="D294" s="23">
        <f t="shared" si="8"/>
        <v>1711</v>
      </c>
      <c r="E294" s="215">
        <f t="shared" si="9"/>
        <v>76995</v>
      </c>
    </row>
    <row r="295" spans="1:5" ht="22.5">
      <c r="A295" s="23" t="s">
        <v>90</v>
      </c>
      <c r="B295" s="23" t="s">
        <v>97</v>
      </c>
      <c r="C295" s="23">
        <v>84</v>
      </c>
      <c r="D295" s="23">
        <f t="shared" si="8"/>
        <v>1903</v>
      </c>
      <c r="E295" s="215">
        <f t="shared" si="9"/>
        <v>159852</v>
      </c>
    </row>
    <row r="296" spans="1:5" ht="22.5">
      <c r="A296" s="23" t="s">
        <v>96</v>
      </c>
      <c r="B296" s="23" t="s">
        <v>100</v>
      </c>
      <c r="C296" s="23">
        <v>30</v>
      </c>
      <c r="D296" s="23">
        <f t="shared" si="8"/>
        <v>1044</v>
      </c>
      <c r="E296" s="215">
        <f t="shared" si="9"/>
        <v>31320</v>
      </c>
    </row>
    <row r="297" spans="1:5" ht="22.5">
      <c r="A297" s="23" t="s">
        <v>109</v>
      </c>
      <c r="B297" s="23" t="s">
        <v>94</v>
      </c>
      <c r="C297" s="23">
        <v>62</v>
      </c>
      <c r="D297" s="23">
        <f t="shared" si="8"/>
        <v>1995</v>
      </c>
      <c r="E297" s="215">
        <f t="shared" si="9"/>
        <v>123690</v>
      </c>
    </row>
    <row r="298" spans="1:5" ht="22.5">
      <c r="A298" s="23" t="s">
        <v>104</v>
      </c>
      <c r="B298" s="23" t="s">
        <v>97</v>
      </c>
      <c r="C298" s="23">
        <v>59</v>
      </c>
      <c r="D298" s="23">
        <f t="shared" si="8"/>
        <v>1903</v>
      </c>
      <c r="E298" s="215">
        <f t="shared" si="9"/>
        <v>112277</v>
      </c>
    </row>
    <row r="299" spans="1:5" ht="22.5">
      <c r="A299" s="23" t="s">
        <v>104</v>
      </c>
      <c r="B299" s="23" t="s">
        <v>107</v>
      </c>
      <c r="C299" s="23">
        <v>41</v>
      </c>
      <c r="D299" s="23">
        <f t="shared" si="8"/>
        <v>1711</v>
      </c>
      <c r="E299" s="215">
        <f t="shared" si="9"/>
        <v>70151</v>
      </c>
    </row>
    <row r="300" spans="1:5" ht="22.5">
      <c r="A300" s="23" t="s">
        <v>109</v>
      </c>
      <c r="B300" s="23" t="s">
        <v>91</v>
      </c>
      <c r="C300" s="23">
        <v>28</v>
      </c>
      <c r="D300" s="23">
        <f t="shared" si="8"/>
        <v>1152</v>
      </c>
      <c r="E300" s="215">
        <f t="shared" si="9"/>
        <v>32256</v>
      </c>
    </row>
    <row r="301" spans="1:5" ht="22.5">
      <c r="A301" s="23" t="s">
        <v>110</v>
      </c>
      <c r="B301" s="23" t="s">
        <v>94</v>
      </c>
      <c r="C301" s="23">
        <v>80</v>
      </c>
      <c r="D301" s="23">
        <f t="shared" si="8"/>
        <v>1995</v>
      </c>
      <c r="E301" s="215">
        <f t="shared" si="9"/>
        <v>159600</v>
      </c>
    </row>
    <row r="302" spans="1:5" ht="22.5">
      <c r="A302" s="23" t="s">
        <v>90</v>
      </c>
      <c r="B302" s="23" t="s">
        <v>92</v>
      </c>
      <c r="C302" s="23">
        <v>44</v>
      </c>
      <c r="D302" s="23">
        <f t="shared" si="8"/>
        <v>1432</v>
      </c>
      <c r="E302" s="215">
        <f t="shared" si="9"/>
        <v>63008</v>
      </c>
    </row>
    <row r="303" spans="1:5" ht="22.5">
      <c r="A303" s="23" t="s">
        <v>110</v>
      </c>
      <c r="B303" s="23" t="s">
        <v>97</v>
      </c>
      <c r="C303" s="23">
        <v>24</v>
      </c>
      <c r="D303" s="23">
        <f t="shared" si="8"/>
        <v>1903</v>
      </c>
      <c r="E303" s="215">
        <f t="shared" si="9"/>
        <v>45672</v>
      </c>
    </row>
    <row r="304" spans="1:5" ht="22.5">
      <c r="A304" s="23" t="s">
        <v>110</v>
      </c>
      <c r="B304" s="23" t="s">
        <v>94</v>
      </c>
      <c r="C304" s="23">
        <v>42</v>
      </c>
      <c r="D304" s="23">
        <f t="shared" si="8"/>
        <v>1995</v>
      </c>
      <c r="E304" s="215">
        <f t="shared" si="9"/>
        <v>83790</v>
      </c>
    </row>
    <row r="305" spans="1:5" ht="22.5">
      <c r="A305" s="23" t="s">
        <v>109</v>
      </c>
      <c r="B305" s="23" t="s">
        <v>92</v>
      </c>
      <c r="C305" s="23">
        <v>83</v>
      </c>
      <c r="D305" s="23">
        <f t="shared" si="8"/>
        <v>1432</v>
      </c>
      <c r="E305" s="215">
        <f t="shared" si="9"/>
        <v>118856</v>
      </c>
    </row>
    <row r="306" spans="1:5" ht="22.5">
      <c r="A306" s="23" t="s">
        <v>99</v>
      </c>
      <c r="B306" s="23" t="s">
        <v>100</v>
      </c>
      <c r="C306" s="23">
        <v>45</v>
      </c>
      <c r="D306" s="23">
        <f t="shared" si="8"/>
        <v>1044</v>
      </c>
      <c r="E306" s="215">
        <f t="shared" si="9"/>
        <v>46980</v>
      </c>
    </row>
    <row r="307" spans="1:5" ht="22.5">
      <c r="A307" s="23" t="s">
        <v>96</v>
      </c>
      <c r="B307" s="23" t="s">
        <v>97</v>
      </c>
      <c r="C307" s="23">
        <v>61</v>
      </c>
      <c r="D307" s="23">
        <f t="shared" si="8"/>
        <v>1903</v>
      </c>
      <c r="E307" s="215">
        <f t="shared" si="9"/>
        <v>116083</v>
      </c>
    </row>
    <row r="308" spans="1:5" ht="22.5">
      <c r="A308" s="23" t="s">
        <v>99</v>
      </c>
      <c r="B308" s="23" t="s">
        <v>100</v>
      </c>
      <c r="C308" s="23">
        <v>39</v>
      </c>
      <c r="D308" s="23">
        <f t="shared" si="8"/>
        <v>1044</v>
      </c>
      <c r="E308" s="215">
        <f t="shared" si="9"/>
        <v>40716</v>
      </c>
    </row>
    <row r="309" spans="1:5" ht="22.5">
      <c r="A309" s="23" t="s">
        <v>99</v>
      </c>
      <c r="B309" s="23" t="s">
        <v>91</v>
      </c>
      <c r="C309" s="23">
        <v>84</v>
      </c>
      <c r="D309" s="23">
        <f t="shared" si="8"/>
        <v>1152</v>
      </c>
      <c r="E309" s="215">
        <f t="shared" si="9"/>
        <v>96768</v>
      </c>
    </row>
    <row r="310" spans="1:5" ht="22.5">
      <c r="A310" s="23" t="s">
        <v>109</v>
      </c>
      <c r="B310" s="23" t="s">
        <v>100</v>
      </c>
      <c r="C310" s="23">
        <v>71</v>
      </c>
      <c r="D310" s="23">
        <f t="shared" si="8"/>
        <v>1044</v>
      </c>
      <c r="E310" s="215">
        <f t="shared" si="9"/>
        <v>74124</v>
      </c>
    </row>
    <row r="311" spans="1:5" ht="22.5">
      <c r="A311" s="23" t="s">
        <v>109</v>
      </c>
      <c r="B311" s="23" t="s">
        <v>94</v>
      </c>
      <c r="C311" s="23">
        <v>76</v>
      </c>
      <c r="D311" s="23">
        <f t="shared" si="8"/>
        <v>1995</v>
      </c>
      <c r="E311" s="215">
        <f t="shared" si="9"/>
        <v>151620</v>
      </c>
    </row>
    <row r="312" spans="1:5" ht="22.5">
      <c r="A312" s="23" t="s">
        <v>96</v>
      </c>
      <c r="B312" s="23" t="s">
        <v>97</v>
      </c>
      <c r="C312" s="23">
        <v>76</v>
      </c>
      <c r="D312" s="23">
        <f t="shared" si="8"/>
        <v>1903</v>
      </c>
      <c r="E312" s="215">
        <f t="shared" si="9"/>
        <v>144628</v>
      </c>
    </row>
    <row r="313" spans="1:5" ht="22.5">
      <c r="A313" s="23" t="s">
        <v>104</v>
      </c>
      <c r="B313" s="23" t="s">
        <v>107</v>
      </c>
      <c r="C313" s="23">
        <v>23</v>
      </c>
      <c r="D313" s="23">
        <f t="shared" si="8"/>
        <v>1711</v>
      </c>
      <c r="E313" s="215">
        <f t="shared" si="9"/>
        <v>39353</v>
      </c>
    </row>
    <row r="314" spans="1:5" ht="22.5">
      <c r="A314" s="23" t="s">
        <v>109</v>
      </c>
      <c r="B314" s="23" t="s">
        <v>94</v>
      </c>
      <c r="C314" s="23">
        <v>75</v>
      </c>
      <c r="D314" s="23">
        <f t="shared" si="8"/>
        <v>1995</v>
      </c>
      <c r="E314" s="215">
        <f t="shared" si="9"/>
        <v>149625</v>
      </c>
    </row>
    <row r="315" spans="1:5" ht="22.5">
      <c r="A315" s="23" t="s">
        <v>90</v>
      </c>
      <c r="B315" s="23" t="s">
        <v>105</v>
      </c>
      <c r="C315" s="23">
        <v>41</v>
      </c>
      <c r="D315" s="23">
        <f t="shared" si="8"/>
        <v>1316</v>
      </c>
      <c r="E315" s="215">
        <f t="shared" si="9"/>
        <v>53956</v>
      </c>
    </row>
    <row r="316" spans="1:5" ht="22.5">
      <c r="A316" s="23" t="s">
        <v>110</v>
      </c>
      <c r="B316" s="23" t="s">
        <v>94</v>
      </c>
      <c r="C316" s="23">
        <v>99</v>
      </c>
      <c r="D316" s="23">
        <f t="shared" si="8"/>
        <v>1995</v>
      </c>
      <c r="E316" s="215">
        <f t="shared" si="9"/>
        <v>197505</v>
      </c>
    </row>
    <row r="317" spans="1:5" ht="22.5">
      <c r="A317" s="23" t="s">
        <v>96</v>
      </c>
      <c r="B317" s="23" t="s">
        <v>97</v>
      </c>
      <c r="C317" s="23">
        <v>62</v>
      </c>
      <c r="D317" s="23">
        <f t="shared" si="8"/>
        <v>1903</v>
      </c>
      <c r="E317" s="215">
        <f t="shared" si="9"/>
        <v>117986</v>
      </c>
    </row>
    <row r="318" spans="1:5" ht="22.5">
      <c r="A318" s="23" t="s">
        <v>90</v>
      </c>
      <c r="B318" s="23" t="s">
        <v>91</v>
      </c>
      <c r="C318" s="23">
        <v>63</v>
      </c>
      <c r="D318" s="23">
        <f t="shared" si="8"/>
        <v>1152</v>
      </c>
      <c r="E318" s="215">
        <f t="shared" si="9"/>
        <v>72576</v>
      </c>
    </row>
    <row r="319" spans="1:5" ht="22.5">
      <c r="A319" s="23" t="s">
        <v>109</v>
      </c>
      <c r="B319" s="23" t="s">
        <v>92</v>
      </c>
      <c r="C319" s="23">
        <v>4</v>
      </c>
      <c r="D319" s="23">
        <f t="shared" si="8"/>
        <v>1432</v>
      </c>
      <c r="E319" s="215">
        <f t="shared" si="9"/>
        <v>5728</v>
      </c>
    </row>
    <row r="320" spans="1:5" ht="22.5">
      <c r="A320" s="23" t="s">
        <v>90</v>
      </c>
      <c r="B320" s="23" t="s">
        <v>100</v>
      </c>
      <c r="C320" s="23">
        <v>4</v>
      </c>
      <c r="D320" s="23">
        <f t="shared" si="8"/>
        <v>1044</v>
      </c>
      <c r="E320" s="215">
        <f t="shared" si="9"/>
        <v>4176</v>
      </c>
    </row>
    <row r="321" spans="1:5" ht="22.5">
      <c r="A321" s="23" t="s">
        <v>104</v>
      </c>
      <c r="B321" s="23" t="s">
        <v>100</v>
      </c>
      <c r="C321" s="23">
        <v>18</v>
      </c>
      <c r="D321" s="23">
        <f t="shared" si="8"/>
        <v>1044</v>
      </c>
      <c r="E321" s="215">
        <f t="shared" si="9"/>
        <v>18792</v>
      </c>
    </row>
    <row r="322" spans="1:5" ht="22.5">
      <c r="A322" s="23" t="s">
        <v>104</v>
      </c>
      <c r="B322" s="23" t="s">
        <v>105</v>
      </c>
      <c r="C322" s="23">
        <v>49</v>
      </c>
      <c r="D322" s="23">
        <f t="shared" si="8"/>
        <v>1316</v>
      </c>
      <c r="E322" s="215">
        <f t="shared" si="9"/>
        <v>64484</v>
      </c>
    </row>
    <row r="323" spans="1:5" ht="22.5">
      <c r="A323" s="23" t="s">
        <v>104</v>
      </c>
      <c r="B323" s="23" t="s">
        <v>100</v>
      </c>
      <c r="C323" s="23">
        <v>46</v>
      </c>
      <c r="D323" s="23">
        <f t="shared" ref="D323:D386" si="10">VLOOKUP(B323,$J$2:$K$9,2,FALSE)</f>
        <v>1044</v>
      </c>
      <c r="E323" s="215">
        <f t="shared" ref="E323:E386" si="11">C323*D323</f>
        <v>48024</v>
      </c>
    </row>
    <row r="324" spans="1:5" ht="22.5">
      <c r="A324" s="23" t="s">
        <v>99</v>
      </c>
      <c r="B324" s="23" t="s">
        <v>91</v>
      </c>
      <c r="C324" s="23">
        <v>24</v>
      </c>
      <c r="D324" s="23">
        <f t="shared" si="10"/>
        <v>1152</v>
      </c>
      <c r="E324" s="215">
        <f t="shared" si="11"/>
        <v>27648</v>
      </c>
    </row>
    <row r="325" spans="1:5" ht="22.5">
      <c r="A325" s="23" t="s">
        <v>109</v>
      </c>
      <c r="B325" s="23" t="s">
        <v>105</v>
      </c>
      <c r="C325" s="23">
        <v>35</v>
      </c>
      <c r="D325" s="23">
        <f t="shared" si="10"/>
        <v>1316</v>
      </c>
      <c r="E325" s="215">
        <f t="shared" si="11"/>
        <v>46060</v>
      </c>
    </row>
    <row r="326" spans="1:5" ht="22.5">
      <c r="A326" s="23" t="s">
        <v>96</v>
      </c>
      <c r="B326" s="23" t="s">
        <v>94</v>
      </c>
      <c r="C326" s="23">
        <v>24</v>
      </c>
      <c r="D326" s="23">
        <f t="shared" si="10"/>
        <v>1995</v>
      </c>
      <c r="E326" s="215">
        <f t="shared" si="11"/>
        <v>47880</v>
      </c>
    </row>
    <row r="327" spans="1:5" ht="22.5">
      <c r="A327" s="23" t="s">
        <v>109</v>
      </c>
      <c r="B327" s="23" t="s">
        <v>91</v>
      </c>
      <c r="C327" s="23">
        <v>32</v>
      </c>
      <c r="D327" s="23">
        <f t="shared" si="10"/>
        <v>1152</v>
      </c>
      <c r="E327" s="215">
        <f t="shared" si="11"/>
        <v>36864</v>
      </c>
    </row>
    <row r="328" spans="1:5" ht="22.5">
      <c r="A328" s="23" t="s">
        <v>104</v>
      </c>
      <c r="B328" s="23" t="s">
        <v>97</v>
      </c>
      <c r="C328" s="23">
        <v>39</v>
      </c>
      <c r="D328" s="23">
        <f t="shared" si="10"/>
        <v>1903</v>
      </c>
      <c r="E328" s="215">
        <f t="shared" si="11"/>
        <v>74217</v>
      </c>
    </row>
    <row r="329" spans="1:5" ht="22.5">
      <c r="A329" s="23" t="s">
        <v>109</v>
      </c>
      <c r="B329" s="23" t="s">
        <v>97</v>
      </c>
      <c r="C329" s="23">
        <v>9</v>
      </c>
      <c r="D329" s="23">
        <f t="shared" si="10"/>
        <v>1903</v>
      </c>
      <c r="E329" s="215">
        <f t="shared" si="11"/>
        <v>17127</v>
      </c>
    </row>
    <row r="330" spans="1:5" ht="22.5">
      <c r="A330" s="23" t="s">
        <v>96</v>
      </c>
      <c r="B330" s="23" t="s">
        <v>107</v>
      </c>
      <c r="C330" s="23">
        <v>14</v>
      </c>
      <c r="D330" s="23">
        <f t="shared" si="10"/>
        <v>1711</v>
      </c>
      <c r="E330" s="215">
        <f t="shared" si="11"/>
        <v>23954</v>
      </c>
    </row>
    <row r="331" spans="1:5" ht="22.5">
      <c r="A331" s="23" t="s">
        <v>90</v>
      </c>
      <c r="B331" s="23" t="s">
        <v>94</v>
      </c>
      <c r="C331" s="23">
        <v>49</v>
      </c>
      <c r="D331" s="23">
        <f t="shared" si="10"/>
        <v>1995</v>
      </c>
      <c r="E331" s="215">
        <f t="shared" si="11"/>
        <v>97755</v>
      </c>
    </row>
    <row r="332" spans="1:5" ht="22.5">
      <c r="A332" s="23" t="s">
        <v>104</v>
      </c>
      <c r="B332" s="23" t="s">
        <v>107</v>
      </c>
      <c r="C332" s="23">
        <v>9</v>
      </c>
      <c r="D332" s="23">
        <f t="shared" si="10"/>
        <v>1711</v>
      </c>
      <c r="E332" s="215">
        <f t="shared" si="11"/>
        <v>15399</v>
      </c>
    </row>
    <row r="333" spans="1:5" ht="22.5">
      <c r="A333" s="23" t="s">
        <v>90</v>
      </c>
      <c r="B333" s="23" t="s">
        <v>107</v>
      </c>
      <c r="C333" s="23">
        <v>72</v>
      </c>
      <c r="D333" s="23">
        <f t="shared" si="10"/>
        <v>1711</v>
      </c>
      <c r="E333" s="215">
        <f t="shared" si="11"/>
        <v>123192</v>
      </c>
    </row>
    <row r="334" spans="1:5" ht="22.5">
      <c r="A334" s="23" t="s">
        <v>90</v>
      </c>
      <c r="B334" s="23" t="s">
        <v>91</v>
      </c>
      <c r="C334" s="23">
        <v>79</v>
      </c>
      <c r="D334" s="23">
        <f t="shared" si="10"/>
        <v>1152</v>
      </c>
      <c r="E334" s="215">
        <f t="shared" si="11"/>
        <v>91008</v>
      </c>
    </row>
    <row r="335" spans="1:5" ht="22.5">
      <c r="A335" s="23" t="s">
        <v>110</v>
      </c>
      <c r="B335" s="23" t="s">
        <v>107</v>
      </c>
      <c r="C335" s="23">
        <v>22</v>
      </c>
      <c r="D335" s="23">
        <f t="shared" si="10"/>
        <v>1711</v>
      </c>
      <c r="E335" s="215">
        <f t="shared" si="11"/>
        <v>37642</v>
      </c>
    </row>
    <row r="336" spans="1:5" ht="22.5">
      <c r="A336" s="23" t="s">
        <v>90</v>
      </c>
      <c r="B336" s="23" t="s">
        <v>97</v>
      </c>
      <c r="C336" s="23">
        <v>56</v>
      </c>
      <c r="D336" s="23">
        <f t="shared" si="10"/>
        <v>1903</v>
      </c>
      <c r="E336" s="215">
        <f t="shared" si="11"/>
        <v>106568</v>
      </c>
    </row>
    <row r="337" spans="1:5" ht="22.5">
      <c r="A337" s="23" t="s">
        <v>104</v>
      </c>
      <c r="B337" s="23" t="s">
        <v>94</v>
      </c>
      <c r="C337" s="23">
        <v>93</v>
      </c>
      <c r="D337" s="23">
        <f t="shared" si="10"/>
        <v>1995</v>
      </c>
      <c r="E337" s="215">
        <f t="shared" si="11"/>
        <v>185535</v>
      </c>
    </row>
    <row r="338" spans="1:5" ht="22.5">
      <c r="A338" s="23" t="s">
        <v>104</v>
      </c>
      <c r="B338" s="23" t="s">
        <v>92</v>
      </c>
      <c r="C338" s="23">
        <v>26</v>
      </c>
      <c r="D338" s="23">
        <f t="shared" si="10"/>
        <v>1432</v>
      </c>
      <c r="E338" s="215">
        <f t="shared" si="11"/>
        <v>37232</v>
      </c>
    </row>
    <row r="339" spans="1:5" ht="22.5">
      <c r="A339" s="23" t="s">
        <v>90</v>
      </c>
      <c r="B339" s="23" t="s">
        <v>91</v>
      </c>
      <c r="C339" s="23">
        <v>67</v>
      </c>
      <c r="D339" s="23">
        <f t="shared" si="10"/>
        <v>1152</v>
      </c>
      <c r="E339" s="215">
        <f t="shared" si="11"/>
        <v>77184</v>
      </c>
    </row>
    <row r="340" spans="1:5" ht="22.5">
      <c r="A340" s="23" t="s">
        <v>104</v>
      </c>
      <c r="B340" s="23" t="s">
        <v>92</v>
      </c>
      <c r="C340" s="23">
        <v>98</v>
      </c>
      <c r="D340" s="23">
        <f t="shared" si="10"/>
        <v>1432</v>
      </c>
      <c r="E340" s="215">
        <f t="shared" si="11"/>
        <v>140336</v>
      </c>
    </row>
    <row r="341" spans="1:5" ht="22.5">
      <c r="A341" s="23" t="s">
        <v>104</v>
      </c>
      <c r="B341" s="23" t="s">
        <v>100</v>
      </c>
      <c r="C341" s="23">
        <v>59</v>
      </c>
      <c r="D341" s="23">
        <f t="shared" si="10"/>
        <v>1044</v>
      </c>
      <c r="E341" s="215">
        <f t="shared" si="11"/>
        <v>61596</v>
      </c>
    </row>
    <row r="342" spans="1:5" ht="22.5">
      <c r="A342" s="23" t="s">
        <v>90</v>
      </c>
      <c r="B342" s="23" t="s">
        <v>91</v>
      </c>
      <c r="C342" s="23">
        <v>5</v>
      </c>
      <c r="D342" s="23">
        <f t="shared" si="10"/>
        <v>1152</v>
      </c>
      <c r="E342" s="215">
        <f t="shared" si="11"/>
        <v>5760</v>
      </c>
    </row>
    <row r="343" spans="1:5" ht="22.5">
      <c r="A343" s="23" t="s">
        <v>110</v>
      </c>
      <c r="B343" s="23" t="s">
        <v>94</v>
      </c>
      <c r="C343" s="23">
        <v>61</v>
      </c>
      <c r="D343" s="23">
        <f t="shared" si="10"/>
        <v>1995</v>
      </c>
      <c r="E343" s="215">
        <f t="shared" si="11"/>
        <v>121695</v>
      </c>
    </row>
    <row r="344" spans="1:5" ht="22.5">
      <c r="A344" s="23" t="s">
        <v>109</v>
      </c>
      <c r="B344" s="23" t="s">
        <v>92</v>
      </c>
      <c r="C344" s="23">
        <v>84</v>
      </c>
      <c r="D344" s="23">
        <f t="shared" si="10"/>
        <v>1432</v>
      </c>
      <c r="E344" s="215">
        <f t="shared" si="11"/>
        <v>120288</v>
      </c>
    </row>
    <row r="345" spans="1:5" ht="22.5">
      <c r="A345" s="23" t="s">
        <v>99</v>
      </c>
      <c r="B345" s="23" t="s">
        <v>91</v>
      </c>
      <c r="C345" s="23">
        <v>88</v>
      </c>
      <c r="D345" s="23">
        <f t="shared" si="10"/>
        <v>1152</v>
      </c>
      <c r="E345" s="215">
        <f t="shared" si="11"/>
        <v>101376</v>
      </c>
    </row>
    <row r="346" spans="1:5" ht="22.5">
      <c r="A346" s="23" t="s">
        <v>90</v>
      </c>
      <c r="B346" s="23" t="s">
        <v>97</v>
      </c>
      <c r="C346" s="23">
        <v>67</v>
      </c>
      <c r="D346" s="23">
        <f t="shared" si="10"/>
        <v>1903</v>
      </c>
      <c r="E346" s="215">
        <f t="shared" si="11"/>
        <v>127501</v>
      </c>
    </row>
    <row r="347" spans="1:5" ht="22.5">
      <c r="A347" s="23" t="s">
        <v>96</v>
      </c>
      <c r="B347" s="23" t="s">
        <v>107</v>
      </c>
      <c r="C347" s="23">
        <v>55</v>
      </c>
      <c r="D347" s="23">
        <f t="shared" si="10"/>
        <v>1711</v>
      </c>
      <c r="E347" s="215">
        <f t="shared" si="11"/>
        <v>94105</v>
      </c>
    </row>
    <row r="348" spans="1:5" ht="22.5">
      <c r="A348" s="23" t="s">
        <v>110</v>
      </c>
      <c r="B348" s="23" t="s">
        <v>105</v>
      </c>
      <c r="C348" s="23">
        <v>39</v>
      </c>
      <c r="D348" s="23">
        <f t="shared" si="10"/>
        <v>1316</v>
      </c>
      <c r="E348" s="215">
        <f t="shared" si="11"/>
        <v>51324</v>
      </c>
    </row>
    <row r="349" spans="1:5" ht="22.5">
      <c r="A349" s="23" t="s">
        <v>99</v>
      </c>
      <c r="B349" s="23" t="s">
        <v>105</v>
      </c>
      <c r="C349" s="23">
        <v>97</v>
      </c>
      <c r="D349" s="23">
        <f t="shared" si="10"/>
        <v>1316</v>
      </c>
      <c r="E349" s="215">
        <f t="shared" si="11"/>
        <v>127652</v>
      </c>
    </row>
    <row r="350" spans="1:5" ht="22.5">
      <c r="A350" s="23" t="s">
        <v>104</v>
      </c>
      <c r="B350" s="23" t="s">
        <v>94</v>
      </c>
      <c r="C350" s="23">
        <v>16</v>
      </c>
      <c r="D350" s="23">
        <f t="shared" si="10"/>
        <v>1995</v>
      </c>
      <c r="E350" s="215">
        <f t="shared" si="11"/>
        <v>31920</v>
      </c>
    </row>
    <row r="351" spans="1:5" ht="22.5">
      <c r="A351" s="23" t="s">
        <v>109</v>
      </c>
      <c r="B351" s="23" t="s">
        <v>105</v>
      </c>
      <c r="C351" s="23">
        <v>52</v>
      </c>
      <c r="D351" s="23">
        <f t="shared" si="10"/>
        <v>1316</v>
      </c>
      <c r="E351" s="215">
        <f t="shared" si="11"/>
        <v>68432</v>
      </c>
    </row>
    <row r="352" spans="1:5" ht="22.5">
      <c r="A352" s="23" t="s">
        <v>90</v>
      </c>
      <c r="B352" s="23" t="s">
        <v>92</v>
      </c>
      <c r="C352" s="23">
        <v>60</v>
      </c>
      <c r="D352" s="23">
        <f t="shared" si="10"/>
        <v>1432</v>
      </c>
      <c r="E352" s="215">
        <f t="shared" si="11"/>
        <v>85920</v>
      </c>
    </row>
    <row r="353" spans="1:5" ht="22.5">
      <c r="A353" s="23" t="s">
        <v>99</v>
      </c>
      <c r="B353" s="23" t="s">
        <v>105</v>
      </c>
      <c r="C353" s="23">
        <v>9</v>
      </c>
      <c r="D353" s="23">
        <f t="shared" si="10"/>
        <v>1316</v>
      </c>
      <c r="E353" s="215">
        <f t="shared" si="11"/>
        <v>11844</v>
      </c>
    </row>
    <row r="354" spans="1:5" ht="22.5">
      <c r="A354" s="23" t="s">
        <v>90</v>
      </c>
      <c r="B354" s="23" t="s">
        <v>97</v>
      </c>
      <c r="C354" s="23">
        <v>100</v>
      </c>
      <c r="D354" s="23">
        <f t="shared" si="10"/>
        <v>1903</v>
      </c>
      <c r="E354" s="215">
        <f t="shared" si="11"/>
        <v>190300</v>
      </c>
    </row>
    <row r="355" spans="1:5" ht="22.5">
      <c r="A355" s="23" t="s">
        <v>110</v>
      </c>
      <c r="B355" s="23" t="s">
        <v>107</v>
      </c>
      <c r="C355" s="23">
        <v>18</v>
      </c>
      <c r="D355" s="23">
        <f t="shared" si="10"/>
        <v>1711</v>
      </c>
      <c r="E355" s="215">
        <f t="shared" si="11"/>
        <v>30798</v>
      </c>
    </row>
    <row r="356" spans="1:5" ht="22.5">
      <c r="A356" s="23" t="s">
        <v>110</v>
      </c>
      <c r="B356" s="23" t="s">
        <v>100</v>
      </c>
      <c r="C356" s="23">
        <v>16</v>
      </c>
      <c r="D356" s="23">
        <f t="shared" si="10"/>
        <v>1044</v>
      </c>
      <c r="E356" s="215">
        <f t="shared" si="11"/>
        <v>16704</v>
      </c>
    </row>
    <row r="357" spans="1:5" ht="22.5">
      <c r="A357" s="23" t="s">
        <v>109</v>
      </c>
      <c r="B357" s="23" t="s">
        <v>100</v>
      </c>
      <c r="C357" s="23">
        <v>69</v>
      </c>
      <c r="D357" s="23">
        <f t="shared" si="10"/>
        <v>1044</v>
      </c>
      <c r="E357" s="215">
        <f t="shared" si="11"/>
        <v>72036</v>
      </c>
    </row>
    <row r="358" spans="1:5" ht="22.5">
      <c r="A358" s="23" t="s">
        <v>104</v>
      </c>
      <c r="B358" s="23" t="s">
        <v>107</v>
      </c>
      <c r="C358" s="23">
        <v>36</v>
      </c>
      <c r="D358" s="23">
        <f t="shared" si="10"/>
        <v>1711</v>
      </c>
      <c r="E358" s="215">
        <f t="shared" si="11"/>
        <v>61596</v>
      </c>
    </row>
    <row r="359" spans="1:5" ht="22.5">
      <c r="A359" s="23" t="s">
        <v>99</v>
      </c>
      <c r="B359" s="23" t="s">
        <v>97</v>
      </c>
      <c r="C359" s="23">
        <v>59</v>
      </c>
      <c r="D359" s="23">
        <f t="shared" si="10"/>
        <v>1903</v>
      </c>
      <c r="E359" s="215">
        <f t="shared" si="11"/>
        <v>112277</v>
      </c>
    </row>
    <row r="360" spans="1:5" ht="22.5">
      <c r="A360" s="23" t="s">
        <v>104</v>
      </c>
      <c r="B360" s="23" t="s">
        <v>91</v>
      </c>
      <c r="C360" s="23">
        <v>93</v>
      </c>
      <c r="D360" s="23">
        <f t="shared" si="10"/>
        <v>1152</v>
      </c>
      <c r="E360" s="215">
        <f t="shared" si="11"/>
        <v>107136</v>
      </c>
    </row>
    <row r="361" spans="1:5" ht="22.5">
      <c r="A361" s="23" t="s">
        <v>109</v>
      </c>
      <c r="B361" s="23" t="s">
        <v>100</v>
      </c>
      <c r="C361" s="23">
        <v>61</v>
      </c>
      <c r="D361" s="23">
        <f t="shared" si="10"/>
        <v>1044</v>
      </c>
      <c r="E361" s="215">
        <f t="shared" si="11"/>
        <v>63684</v>
      </c>
    </row>
    <row r="362" spans="1:5" ht="22.5">
      <c r="A362" s="23" t="s">
        <v>110</v>
      </c>
      <c r="B362" s="23" t="s">
        <v>91</v>
      </c>
      <c r="C362" s="23">
        <v>82</v>
      </c>
      <c r="D362" s="23">
        <f t="shared" si="10"/>
        <v>1152</v>
      </c>
      <c r="E362" s="215">
        <f t="shared" si="11"/>
        <v>94464</v>
      </c>
    </row>
    <row r="363" spans="1:5" ht="22.5">
      <c r="A363" s="23" t="s">
        <v>99</v>
      </c>
      <c r="B363" s="23" t="s">
        <v>92</v>
      </c>
      <c r="C363" s="23">
        <v>53</v>
      </c>
      <c r="D363" s="23">
        <f t="shared" si="10"/>
        <v>1432</v>
      </c>
      <c r="E363" s="215">
        <f t="shared" si="11"/>
        <v>75896</v>
      </c>
    </row>
    <row r="364" spans="1:5" ht="22.5">
      <c r="A364" s="23" t="s">
        <v>110</v>
      </c>
      <c r="B364" s="23" t="s">
        <v>107</v>
      </c>
      <c r="C364" s="23">
        <v>30</v>
      </c>
      <c r="D364" s="23">
        <f t="shared" si="10"/>
        <v>1711</v>
      </c>
      <c r="E364" s="215">
        <f t="shared" si="11"/>
        <v>51330</v>
      </c>
    </row>
    <row r="365" spans="1:5" ht="22.5">
      <c r="A365" s="23" t="s">
        <v>96</v>
      </c>
      <c r="B365" s="23" t="s">
        <v>105</v>
      </c>
      <c r="C365" s="23">
        <v>10</v>
      </c>
      <c r="D365" s="23">
        <f t="shared" si="10"/>
        <v>1316</v>
      </c>
      <c r="E365" s="215">
        <f t="shared" si="11"/>
        <v>13160</v>
      </c>
    </row>
    <row r="366" spans="1:5" ht="22.5">
      <c r="A366" s="23" t="s">
        <v>96</v>
      </c>
      <c r="B366" s="23" t="s">
        <v>100</v>
      </c>
      <c r="C366" s="23">
        <v>95</v>
      </c>
      <c r="D366" s="23">
        <f t="shared" si="10"/>
        <v>1044</v>
      </c>
      <c r="E366" s="215">
        <f t="shared" si="11"/>
        <v>99180</v>
      </c>
    </row>
    <row r="367" spans="1:5" ht="22.5">
      <c r="A367" s="23" t="s">
        <v>90</v>
      </c>
      <c r="B367" s="23" t="s">
        <v>105</v>
      </c>
      <c r="C367" s="23">
        <v>27</v>
      </c>
      <c r="D367" s="23">
        <f t="shared" si="10"/>
        <v>1316</v>
      </c>
      <c r="E367" s="215">
        <f t="shared" si="11"/>
        <v>35532</v>
      </c>
    </row>
    <row r="368" spans="1:5" ht="22.5">
      <c r="A368" s="23" t="s">
        <v>99</v>
      </c>
      <c r="B368" s="23" t="s">
        <v>105</v>
      </c>
      <c r="C368" s="23">
        <v>73</v>
      </c>
      <c r="D368" s="23">
        <f t="shared" si="10"/>
        <v>1316</v>
      </c>
      <c r="E368" s="215">
        <f t="shared" si="11"/>
        <v>96068</v>
      </c>
    </row>
    <row r="369" spans="1:5" ht="22.5">
      <c r="A369" s="23" t="s">
        <v>109</v>
      </c>
      <c r="B369" s="23" t="s">
        <v>92</v>
      </c>
      <c r="C369" s="23">
        <v>81</v>
      </c>
      <c r="D369" s="23">
        <f t="shared" si="10"/>
        <v>1432</v>
      </c>
      <c r="E369" s="215">
        <f t="shared" si="11"/>
        <v>115992</v>
      </c>
    </row>
    <row r="370" spans="1:5" ht="22.5">
      <c r="A370" s="23" t="s">
        <v>109</v>
      </c>
      <c r="B370" s="23" t="s">
        <v>100</v>
      </c>
      <c r="C370" s="23">
        <v>65</v>
      </c>
      <c r="D370" s="23">
        <f t="shared" si="10"/>
        <v>1044</v>
      </c>
      <c r="E370" s="215">
        <f t="shared" si="11"/>
        <v>67860</v>
      </c>
    </row>
    <row r="371" spans="1:5" ht="22.5">
      <c r="A371" s="23" t="s">
        <v>104</v>
      </c>
      <c r="B371" s="23" t="s">
        <v>107</v>
      </c>
      <c r="C371" s="23">
        <v>15</v>
      </c>
      <c r="D371" s="23">
        <f t="shared" si="10"/>
        <v>1711</v>
      </c>
      <c r="E371" s="215">
        <f t="shared" si="11"/>
        <v>25665</v>
      </c>
    </row>
    <row r="372" spans="1:5" ht="22.5">
      <c r="A372" s="23" t="s">
        <v>96</v>
      </c>
      <c r="B372" s="23" t="s">
        <v>105</v>
      </c>
      <c r="C372" s="23">
        <v>41</v>
      </c>
      <c r="D372" s="23">
        <f t="shared" si="10"/>
        <v>1316</v>
      </c>
      <c r="E372" s="215">
        <f t="shared" si="11"/>
        <v>53956</v>
      </c>
    </row>
    <row r="373" spans="1:5" ht="22.5">
      <c r="A373" s="23" t="s">
        <v>90</v>
      </c>
      <c r="B373" s="23" t="s">
        <v>105</v>
      </c>
      <c r="C373" s="23">
        <v>15</v>
      </c>
      <c r="D373" s="23">
        <f t="shared" si="10"/>
        <v>1316</v>
      </c>
      <c r="E373" s="215">
        <f t="shared" si="11"/>
        <v>19740</v>
      </c>
    </row>
    <row r="374" spans="1:5" ht="22.5">
      <c r="A374" s="23" t="s">
        <v>110</v>
      </c>
      <c r="B374" s="23" t="s">
        <v>91</v>
      </c>
      <c r="C374" s="23">
        <v>10</v>
      </c>
      <c r="D374" s="23">
        <f t="shared" si="10"/>
        <v>1152</v>
      </c>
      <c r="E374" s="215">
        <f t="shared" si="11"/>
        <v>11520</v>
      </c>
    </row>
    <row r="375" spans="1:5" ht="22.5">
      <c r="A375" s="23" t="s">
        <v>110</v>
      </c>
      <c r="B375" s="23" t="s">
        <v>100</v>
      </c>
      <c r="C375" s="23">
        <v>3</v>
      </c>
      <c r="D375" s="23">
        <f t="shared" si="10"/>
        <v>1044</v>
      </c>
      <c r="E375" s="215">
        <f t="shared" si="11"/>
        <v>3132</v>
      </c>
    </row>
    <row r="376" spans="1:5" ht="22.5">
      <c r="A376" s="23" t="s">
        <v>104</v>
      </c>
      <c r="B376" s="23" t="s">
        <v>105</v>
      </c>
      <c r="C376" s="23">
        <v>27</v>
      </c>
      <c r="D376" s="23">
        <f t="shared" si="10"/>
        <v>1316</v>
      </c>
      <c r="E376" s="215">
        <f t="shared" si="11"/>
        <v>35532</v>
      </c>
    </row>
    <row r="377" spans="1:5" ht="22.5">
      <c r="A377" s="23" t="s">
        <v>104</v>
      </c>
      <c r="B377" s="23" t="s">
        <v>100</v>
      </c>
      <c r="C377" s="23">
        <v>61</v>
      </c>
      <c r="D377" s="23">
        <f t="shared" si="10"/>
        <v>1044</v>
      </c>
      <c r="E377" s="215">
        <f t="shared" si="11"/>
        <v>63684</v>
      </c>
    </row>
    <row r="378" spans="1:5" ht="22.5">
      <c r="A378" s="23" t="s">
        <v>109</v>
      </c>
      <c r="B378" s="23" t="s">
        <v>107</v>
      </c>
      <c r="C378" s="23">
        <v>90</v>
      </c>
      <c r="D378" s="23">
        <f t="shared" si="10"/>
        <v>1711</v>
      </c>
      <c r="E378" s="215">
        <f t="shared" si="11"/>
        <v>153990</v>
      </c>
    </row>
    <row r="379" spans="1:5" ht="22.5">
      <c r="A379" s="23" t="s">
        <v>104</v>
      </c>
      <c r="B379" s="23" t="s">
        <v>92</v>
      </c>
      <c r="C379" s="23">
        <v>56</v>
      </c>
      <c r="D379" s="23">
        <f t="shared" si="10"/>
        <v>1432</v>
      </c>
      <c r="E379" s="215">
        <f t="shared" si="11"/>
        <v>80192</v>
      </c>
    </row>
    <row r="380" spans="1:5" ht="22.5">
      <c r="A380" s="23" t="s">
        <v>96</v>
      </c>
      <c r="B380" s="23" t="s">
        <v>92</v>
      </c>
      <c r="C380" s="23">
        <v>100</v>
      </c>
      <c r="D380" s="23">
        <f t="shared" si="10"/>
        <v>1432</v>
      </c>
      <c r="E380" s="215">
        <f t="shared" si="11"/>
        <v>143200</v>
      </c>
    </row>
    <row r="381" spans="1:5" ht="22.5">
      <c r="A381" s="23" t="s">
        <v>104</v>
      </c>
      <c r="B381" s="23" t="s">
        <v>107</v>
      </c>
      <c r="C381" s="23">
        <v>23</v>
      </c>
      <c r="D381" s="23">
        <f t="shared" si="10"/>
        <v>1711</v>
      </c>
      <c r="E381" s="215">
        <f t="shared" si="11"/>
        <v>39353</v>
      </c>
    </row>
    <row r="382" spans="1:5" ht="22.5">
      <c r="A382" s="23" t="s">
        <v>109</v>
      </c>
      <c r="B382" s="23" t="s">
        <v>92</v>
      </c>
      <c r="C382" s="23">
        <v>15</v>
      </c>
      <c r="D382" s="23">
        <f t="shared" si="10"/>
        <v>1432</v>
      </c>
      <c r="E382" s="215">
        <f t="shared" si="11"/>
        <v>21480</v>
      </c>
    </row>
    <row r="383" spans="1:5" ht="22.5">
      <c r="A383" s="23" t="s">
        <v>109</v>
      </c>
      <c r="B383" s="23" t="s">
        <v>94</v>
      </c>
      <c r="C383" s="23">
        <v>4</v>
      </c>
      <c r="D383" s="23">
        <f t="shared" si="10"/>
        <v>1995</v>
      </c>
      <c r="E383" s="215">
        <f t="shared" si="11"/>
        <v>7980</v>
      </c>
    </row>
    <row r="384" spans="1:5" ht="22.5">
      <c r="A384" s="23" t="s">
        <v>110</v>
      </c>
      <c r="B384" s="23" t="s">
        <v>94</v>
      </c>
      <c r="C384" s="23">
        <v>55</v>
      </c>
      <c r="D384" s="23">
        <f t="shared" si="10"/>
        <v>1995</v>
      </c>
      <c r="E384" s="215">
        <f t="shared" si="11"/>
        <v>109725</v>
      </c>
    </row>
    <row r="385" spans="1:5" ht="22.5">
      <c r="A385" s="23" t="s">
        <v>90</v>
      </c>
      <c r="B385" s="23" t="s">
        <v>105</v>
      </c>
      <c r="C385" s="23">
        <v>23</v>
      </c>
      <c r="D385" s="23">
        <f t="shared" si="10"/>
        <v>1316</v>
      </c>
      <c r="E385" s="215">
        <f t="shared" si="11"/>
        <v>30268</v>
      </c>
    </row>
    <row r="386" spans="1:5" ht="22.5">
      <c r="A386" s="23" t="s">
        <v>104</v>
      </c>
      <c r="B386" s="23" t="s">
        <v>100</v>
      </c>
      <c r="C386" s="23">
        <v>96</v>
      </c>
      <c r="D386" s="23">
        <f t="shared" si="10"/>
        <v>1044</v>
      </c>
      <c r="E386" s="215">
        <f t="shared" si="11"/>
        <v>100224</v>
      </c>
    </row>
    <row r="387" spans="1:5" ht="22.5">
      <c r="A387" s="23" t="s">
        <v>109</v>
      </c>
      <c r="B387" s="23" t="s">
        <v>100</v>
      </c>
      <c r="C387" s="23">
        <v>85</v>
      </c>
      <c r="D387" s="23">
        <f t="shared" ref="D387:D450" si="12">VLOOKUP(B387,$J$2:$K$9,2,FALSE)</f>
        <v>1044</v>
      </c>
      <c r="E387" s="215">
        <f t="shared" ref="E387:E450" si="13">C387*D387</f>
        <v>88740</v>
      </c>
    </row>
    <row r="388" spans="1:5" ht="22.5">
      <c r="A388" s="23" t="s">
        <v>104</v>
      </c>
      <c r="B388" s="23" t="s">
        <v>105</v>
      </c>
      <c r="C388" s="23">
        <v>10</v>
      </c>
      <c r="D388" s="23">
        <f t="shared" si="12"/>
        <v>1316</v>
      </c>
      <c r="E388" s="215">
        <f t="shared" si="13"/>
        <v>13160</v>
      </c>
    </row>
    <row r="389" spans="1:5" ht="22.5">
      <c r="A389" s="23" t="s">
        <v>96</v>
      </c>
      <c r="B389" s="23" t="s">
        <v>94</v>
      </c>
      <c r="C389" s="23">
        <v>93</v>
      </c>
      <c r="D389" s="23">
        <f t="shared" si="12"/>
        <v>1995</v>
      </c>
      <c r="E389" s="215">
        <f t="shared" si="13"/>
        <v>185535</v>
      </c>
    </row>
    <row r="390" spans="1:5" ht="22.5">
      <c r="A390" s="23" t="s">
        <v>109</v>
      </c>
      <c r="B390" s="23" t="s">
        <v>94</v>
      </c>
      <c r="C390" s="23">
        <v>12</v>
      </c>
      <c r="D390" s="23">
        <f t="shared" si="12"/>
        <v>1995</v>
      </c>
      <c r="E390" s="215">
        <f t="shared" si="13"/>
        <v>23940</v>
      </c>
    </row>
    <row r="391" spans="1:5" ht="22.5">
      <c r="A391" s="23" t="s">
        <v>110</v>
      </c>
      <c r="B391" s="23" t="s">
        <v>97</v>
      </c>
      <c r="C391" s="23">
        <v>5</v>
      </c>
      <c r="D391" s="23">
        <f t="shared" si="12"/>
        <v>1903</v>
      </c>
      <c r="E391" s="215">
        <f t="shared" si="13"/>
        <v>9515</v>
      </c>
    </row>
    <row r="392" spans="1:5" ht="22.5">
      <c r="A392" s="23" t="s">
        <v>109</v>
      </c>
      <c r="B392" s="23" t="s">
        <v>107</v>
      </c>
      <c r="C392" s="23">
        <v>56</v>
      </c>
      <c r="D392" s="23">
        <f t="shared" si="12"/>
        <v>1711</v>
      </c>
      <c r="E392" s="215">
        <f t="shared" si="13"/>
        <v>95816</v>
      </c>
    </row>
    <row r="393" spans="1:5" ht="22.5">
      <c r="A393" s="23" t="s">
        <v>104</v>
      </c>
      <c r="B393" s="23" t="s">
        <v>92</v>
      </c>
      <c r="C393" s="23">
        <v>94</v>
      </c>
      <c r="D393" s="23">
        <f t="shared" si="12"/>
        <v>1432</v>
      </c>
      <c r="E393" s="215">
        <f t="shared" si="13"/>
        <v>134608</v>
      </c>
    </row>
    <row r="394" spans="1:5" ht="22.5">
      <c r="A394" s="23" t="s">
        <v>110</v>
      </c>
      <c r="B394" s="23" t="s">
        <v>105</v>
      </c>
      <c r="C394" s="23">
        <v>91</v>
      </c>
      <c r="D394" s="23">
        <f t="shared" si="12"/>
        <v>1316</v>
      </c>
      <c r="E394" s="215">
        <f t="shared" si="13"/>
        <v>119756</v>
      </c>
    </row>
    <row r="395" spans="1:5" ht="22.5">
      <c r="A395" s="23" t="s">
        <v>90</v>
      </c>
      <c r="B395" s="23" t="s">
        <v>97</v>
      </c>
      <c r="C395" s="23">
        <v>54</v>
      </c>
      <c r="D395" s="23">
        <f t="shared" si="12"/>
        <v>1903</v>
      </c>
      <c r="E395" s="215">
        <f t="shared" si="13"/>
        <v>102762</v>
      </c>
    </row>
    <row r="396" spans="1:5" ht="22.5">
      <c r="A396" s="23" t="s">
        <v>104</v>
      </c>
      <c r="B396" s="23" t="s">
        <v>97</v>
      </c>
      <c r="C396" s="23">
        <v>43</v>
      </c>
      <c r="D396" s="23">
        <f t="shared" si="12"/>
        <v>1903</v>
      </c>
      <c r="E396" s="215">
        <f t="shared" si="13"/>
        <v>81829</v>
      </c>
    </row>
    <row r="397" spans="1:5" ht="22.5">
      <c r="A397" s="23" t="s">
        <v>90</v>
      </c>
      <c r="B397" s="23" t="s">
        <v>105</v>
      </c>
      <c r="C397" s="23">
        <v>19</v>
      </c>
      <c r="D397" s="23">
        <f t="shared" si="12"/>
        <v>1316</v>
      </c>
      <c r="E397" s="215">
        <f t="shared" si="13"/>
        <v>25004</v>
      </c>
    </row>
    <row r="398" spans="1:5" ht="22.5">
      <c r="A398" s="23" t="s">
        <v>90</v>
      </c>
      <c r="B398" s="23" t="s">
        <v>100</v>
      </c>
      <c r="C398" s="23">
        <v>71</v>
      </c>
      <c r="D398" s="23">
        <f t="shared" si="12"/>
        <v>1044</v>
      </c>
      <c r="E398" s="215">
        <f t="shared" si="13"/>
        <v>74124</v>
      </c>
    </row>
    <row r="399" spans="1:5" ht="22.5">
      <c r="A399" s="23" t="s">
        <v>110</v>
      </c>
      <c r="B399" s="23" t="s">
        <v>107</v>
      </c>
      <c r="C399" s="23">
        <v>64</v>
      </c>
      <c r="D399" s="23">
        <f t="shared" si="12"/>
        <v>1711</v>
      </c>
      <c r="E399" s="215">
        <f t="shared" si="13"/>
        <v>109504</v>
      </c>
    </row>
    <row r="400" spans="1:5" ht="22.5">
      <c r="A400" s="23" t="s">
        <v>90</v>
      </c>
      <c r="B400" s="23" t="s">
        <v>100</v>
      </c>
      <c r="C400" s="23">
        <v>38</v>
      </c>
      <c r="D400" s="23">
        <f t="shared" si="12"/>
        <v>1044</v>
      </c>
      <c r="E400" s="215">
        <f t="shared" si="13"/>
        <v>39672</v>
      </c>
    </row>
    <row r="401" spans="1:5" ht="22.5">
      <c r="A401" s="23" t="s">
        <v>110</v>
      </c>
      <c r="B401" s="23" t="s">
        <v>107</v>
      </c>
      <c r="C401" s="23">
        <v>50</v>
      </c>
      <c r="D401" s="23">
        <f t="shared" si="12"/>
        <v>1711</v>
      </c>
      <c r="E401" s="215">
        <f t="shared" si="13"/>
        <v>85550</v>
      </c>
    </row>
    <row r="402" spans="1:5" ht="22.5">
      <c r="A402" s="23" t="s">
        <v>96</v>
      </c>
      <c r="B402" s="23" t="s">
        <v>92</v>
      </c>
      <c r="C402" s="23">
        <v>98</v>
      </c>
      <c r="D402" s="23">
        <f t="shared" si="12"/>
        <v>1432</v>
      </c>
      <c r="E402" s="215">
        <f t="shared" si="13"/>
        <v>140336</v>
      </c>
    </row>
    <row r="403" spans="1:5" ht="22.5">
      <c r="A403" s="23" t="s">
        <v>99</v>
      </c>
      <c r="B403" s="23" t="s">
        <v>92</v>
      </c>
      <c r="C403" s="23">
        <v>72</v>
      </c>
      <c r="D403" s="23">
        <f t="shared" si="12"/>
        <v>1432</v>
      </c>
      <c r="E403" s="215">
        <f t="shared" si="13"/>
        <v>103104</v>
      </c>
    </row>
    <row r="404" spans="1:5" ht="22.5">
      <c r="A404" s="23" t="s">
        <v>104</v>
      </c>
      <c r="B404" s="23" t="s">
        <v>105</v>
      </c>
      <c r="C404" s="23">
        <v>62</v>
      </c>
      <c r="D404" s="23">
        <f t="shared" si="12"/>
        <v>1316</v>
      </c>
      <c r="E404" s="215">
        <f t="shared" si="13"/>
        <v>81592</v>
      </c>
    </row>
    <row r="405" spans="1:5" ht="22.5">
      <c r="A405" s="23" t="s">
        <v>110</v>
      </c>
      <c r="B405" s="23" t="s">
        <v>94</v>
      </c>
      <c r="C405" s="23">
        <v>43</v>
      </c>
      <c r="D405" s="23">
        <f t="shared" si="12"/>
        <v>1995</v>
      </c>
      <c r="E405" s="215">
        <f t="shared" si="13"/>
        <v>85785</v>
      </c>
    </row>
    <row r="406" spans="1:5" ht="22.5">
      <c r="A406" s="23" t="s">
        <v>96</v>
      </c>
      <c r="B406" s="23" t="s">
        <v>92</v>
      </c>
      <c r="C406" s="23">
        <v>25</v>
      </c>
      <c r="D406" s="23">
        <f t="shared" si="12"/>
        <v>1432</v>
      </c>
      <c r="E406" s="215">
        <f t="shared" si="13"/>
        <v>35800</v>
      </c>
    </row>
    <row r="407" spans="1:5" ht="22.5">
      <c r="A407" s="23" t="s">
        <v>96</v>
      </c>
      <c r="B407" s="23" t="s">
        <v>107</v>
      </c>
      <c r="C407" s="23">
        <v>9</v>
      </c>
      <c r="D407" s="23">
        <f t="shared" si="12"/>
        <v>1711</v>
      </c>
      <c r="E407" s="215">
        <f t="shared" si="13"/>
        <v>15399</v>
      </c>
    </row>
    <row r="408" spans="1:5" ht="22.5">
      <c r="A408" s="23" t="s">
        <v>109</v>
      </c>
      <c r="B408" s="23" t="s">
        <v>92</v>
      </c>
      <c r="C408" s="23">
        <v>89</v>
      </c>
      <c r="D408" s="23">
        <f t="shared" si="12"/>
        <v>1432</v>
      </c>
      <c r="E408" s="215">
        <f t="shared" si="13"/>
        <v>127448</v>
      </c>
    </row>
    <row r="409" spans="1:5" ht="22.5">
      <c r="A409" s="23" t="s">
        <v>99</v>
      </c>
      <c r="B409" s="23" t="s">
        <v>91</v>
      </c>
      <c r="C409" s="23">
        <v>78</v>
      </c>
      <c r="D409" s="23">
        <f t="shared" si="12"/>
        <v>1152</v>
      </c>
      <c r="E409" s="215">
        <f t="shared" si="13"/>
        <v>89856</v>
      </c>
    </row>
    <row r="410" spans="1:5" ht="22.5">
      <c r="A410" s="23" t="s">
        <v>96</v>
      </c>
      <c r="B410" s="23" t="s">
        <v>94</v>
      </c>
      <c r="C410" s="23">
        <v>82</v>
      </c>
      <c r="D410" s="23">
        <f t="shared" si="12"/>
        <v>1995</v>
      </c>
      <c r="E410" s="215">
        <f t="shared" si="13"/>
        <v>163590</v>
      </c>
    </row>
    <row r="411" spans="1:5" ht="22.5">
      <c r="A411" s="23" t="s">
        <v>110</v>
      </c>
      <c r="B411" s="23" t="s">
        <v>94</v>
      </c>
      <c r="C411" s="23">
        <v>30</v>
      </c>
      <c r="D411" s="23">
        <f t="shared" si="12"/>
        <v>1995</v>
      </c>
      <c r="E411" s="215">
        <f t="shared" si="13"/>
        <v>59850</v>
      </c>
    </row>
    <row r="412" spans="1:5" ht="22.5">
      <c r="A412" s="23" t="s">
        <v>109</v>
      </c>
      <c r="B412" s="23" t="s">
        <v>91</v>
      </c>
      <c r="C412" s="23">
        <v>71</v>
      </c>
      <c r="D412" s="23">
        <f t="shared" si="12"/>
        <v>1152</v>
      </c>
      <c r="E412" s="215">
        <f t="shared" si="13"/>
        <v>81792</v>
      </c>
    </row>
    <row r="413" spans="1:5" ht="22.5">
      <c r="A413" s="23" t="s">
        <v>96</v>
      </c>
      <c r="B413" s="23" t="s">
        <v>91</v>
      </c>
      <c r="C413" s="23">
        <v>75</v>
      </c>
      <c r="D413" s="23">
        <f t="shared" si="12"/>
        <v>1152</v>
      </c>
      <c r="E413" s="215">
        <f t="shared" si="13"/>
        <v>86400</v>
      </c>
    </row>
    <row r="414" spans="1:5" ht="22.5">
      <c r="A414" s="23" t="s">
        <v>96</v>
      </c>
      <c r="B414" s="23" t="s">
        <v>100</v>
      </c>
      <c r="C414" s="23">
        <v>11</v>
      </c>
      <c r="D414" s="23">
        <f t="shared" si="12"/>
        <v>1044</v>
      </c>
      <c r="E414" s="215">
        <f t="shared" si="13"/>
        <v>11484</v>
      </c>
    </row>
    <row r="415" spans="1:5" ht="22.5">
      <c r="A415" s="23" t="s">
        <v>110</v>
      </c>
      <c r="B415" s="23" t="s">
        <v>94</v>
      </c>
      <c r="C415" s="23">
        <v>62</v>
      </c>
      <c r="D415" s="23">
        <f t="shared" si="12"/>
        <v>1995</v>
      </c>
      <c r="E415" s="215">
        <f t="shared" si="13"/>
        <v>123690</v>
      </c>
    </row>
    <row r="416" spans="1:5" ht="22.5">
      <c r="A416" s="23" t="s">
        <v>109</v>
      </c>
      <c r="B416" s="23" t="s">
        <v>100</v>
      </c>
      <c r="C416" s="23">
        <v>6</v>
      </c>
      <c r="D416" s="23">
        <f t="shared" si="12"/>
        <v>1044</v>
      </c>
      <c r="E416" s="215">
        <f t="shared" si="13"/>
        <v>6264</v>
      </c>
    </row>
    <row r="417" spans="1:5" ht="22.5">
      <c r="A417" s="23" t="s">
        <v>96</v>
      </c>
      <c r="B417" s="23" t="s">
        <v>94</v>
      </c>
      <c r="C417" s="23">
        <v>81</v>
      </c>
      <c r="D417" s="23">
        <f t="shared" si="12"/>
        <v>1995</v>
      </c>
      <c r="E417" s="215">
        <f t="shared" si="13"/>
        <v>161595</v>
      </c>
    </row>
    <row r="418" spans="1:5" ht="22.5">
      <c r="A418" s="23" t="s">
        <v>110</v>
      </c>
      <c r="B418" s="23" t="s">
        <v>91</v>
      </c>
      <c r="C418" s="23">
        <v>44</v>
      </c>
      <c r="D418" s="23">
        <f t="shared" si="12"/>
        <v>1152</v>
      </c>
      <c r="E418" s="215">
        <f t="shared" si="13"/>
        <v>50688</v>
      </c>
    </row>
    <row r="419" spans="1:5" ht="22.5">
      <c r="A419" s="23" t="s">
        <v>109</v>
      </c>
      <c r="B419" s="23" t="s">
        <v>97</v>
      </c>
      <c r="C419" s="23">
        <v>16</v>
      </c>
      <c r="D419" s="23">
        <f t="shared" si="12"/>
        <v>1903</v>
      </c>
      <c r="E419" s="215">
        <f t="shared" si="13"/>
        <v>30448</v>
      </c>
    </row>
    <row r="420" spans="1:5" ht="22.5">
      <c r="A420" s="23" t="s">
        <v>99</v>
      </c>
      <c r="B420" s="23" t="s">
        <v>97</v>
      </c>
      <c r="C420" s="23">
        <v>54</v>
      </c>
      <c r="D420" s="23">
        <f t="shared" si="12"/>
        <v>1903</v>
      </c>
      <c r="E420" s="215">
        <f t="shared" si="13"/>
        <v>102762</v>
      </c>
    </row>
    <row r="421" spans="1:5" ht="22.5">
      <c r="A421" s="23" t="s">
        <v>99</v>
      </c>
      <c r="B421" s="23" t="s">
        <v>97</v>
      </c>
      <c r="C421" s="23">
        <v>56</v>
      </c>
      <c r="D421" s="23">
        <f t="shared" si="12"/>
        <v>1903</v>
      </c>
      <c r="E421" s="215">
        <f t="shared" si="13"/>
        <v>106568</v>
      </c>
    </row>
    <row r="422" spans="1:5" ht="22.5">
      <c r="A422" s="23" t="s">
        <v>109</v>
      </c>
      <c r="B422" s="23" t="s">
        <v>91</v>
      </c>
      <c r="C422" s="23">
        <v>41</v>
      </c>
      <c r="D422" s="23">
        <f t="shared" si="12"/>
        <v>1152</v>
      </c>
      <c r="E422" s="215">
        <f t="shared" si="13"/>
        <v>47232</v>
      </c>
    </row>
    <row r="423" spans="1:5" ht="22.5">
      <c r="A423" s="23" t="s">
        <v>104</v>
      </c>
      <c r="B423" s="23" t="s">
        <v>94</v>
      </c>
      <c r="C423" s="23">
        <v>67</v>
      </c>
      <c r="D423" s="23">
        <f t="shared" si="12"/>
        <v>1995</v>
      </c>
      <c r="E423" s="215">
        <f t="shared" si="13"/>
        <v>133665</v>
      </c>
    </row>
    <row r="424" spans="1:5" ht="22.5">
      <c r="A424" s="23" t="s">
        <v>99</v>
      </c>
      <c r="B424" s="23" t="s">
        <v>92</v>
      </c>
      <c r="C424" s="23">
        <v>80</v>
      </c>
      <c r="D424" s="23">
        <f t="shared" si="12"/>
        <v>1432</v>
      </c>
      <c r="E424" s="215">
        <f t="shared" si="13"/>
        <v>114560</v>
      </c>
    </row>
    <row r="425" spans="1:5" ht="22.5">
      <c r="A425" s="23" t="s">
        <v>110</v>
      </c>
      <c r="B425" s="23" t="s">
        <v>105</v>
      </c>
      <c r="C425" s="23">
        <v>32</v>
      </c>
      <c r="D425" s="23">
        <f t="shared" si="12"/>
        <v>1316</v>
      </c>
      <c r="E425" s="215">
        <f t="shared" si="13"/>
        <v>42112</v>
      </c>
    </row>
    <row r="426" spans="1:5" ht="22.5">
      <c r="A426" s="23" t="s">
        <v>109</v>
      </c>
      <c r="B426" s="23" t="s">
        <v>105</v>
      </c>
      <c r="C426" s="23">
        <v>45</v>
      </c>
      <c r="D426" s="23">
        <f t="shared" si="12"/>
        <v>1316</v>
      </c>
      <c r="E426" s="215">
        <f t="shared" si="13"/>
        <v>59220</v>
      </c>
    </row>
    <row r="427" spans="1:5" ht="22.5">
      <c r="A427" s="23" t="s">
        <v>90</v>
      </c>
      <c r="B427" s="23" t="s">
        <v>92</v>
      </c>
      <c r="C427" s="23">
        <v>37</v>
      </c>
      <c r="D427" s="23">
        <f t="shared" si="12"/>
        <v>1432</v>
      </c>
      <c r="E427" s="215">
        <f t="shared" si="13"/>
        <v>52984</v>
      </c>
    </row>
    <row r="428" spans="1:5" ht="22.5">
      <c r="A428" s="23" t="s">
        <v>96</v>
      </c>
      <c r="B428" s="23" t="s">
        <v>100</v>
      </c>
      <c r="C428" s="23">
        <v>32</v>
      </c>
      <c r="D428" s="23">
        <f t="shared" si="12"/>
        <v>1044</v>
      </c>
      <c r="E428" s="215">
        <f t="shared" si="13"/>
        <v>33408</v>
      </c>
    </row>
    <row r="429" spans="1:5" ht="22.5">
      <c r="A429" s="23" t="s">
        <v>90</v>
      </c>
      <c r="B429" s="23" t="s">
        <v>91</v>
      </c>
      <c r="C429" s="23">
        <v>36</v>
      </c>
      <c r="D429" s="23">
        <f t="shared" si="12"/>
        <v>1152</v>
      </c>
      <c r="E429" s="215">
        <f t="shared" si="13"/>
        <v>41472</v>
      </c>
    </row>
    <row r="430" spans="1:5" ht="22.5">
      <c r="A430" s="23" t="s">
        <v>90</v>
      </c>
      <c r="B430" s="23" t="s">
        <v>97</v>
      </c>
      <c r="C430" s="23">
        <v>50</v>
      </c>
      <c r="D430" s="23">
        <f t="shared" si="12"/>
        <v>1903</v>
      </c>
      <c r="E430" s="215">
        <f t="shared" si="13"/>
        <v>95150</v>
      </c>
    </row>
    <row r="431" spans="1:5" ht="22.5">
      <c r="A431" s="23" t="s">
        <v>109</v>
      </c>
      <c r="B431" s="23" t="s">
        <v>107</v>
      </c>
      <c r="C431" s="23">
        <v>8</v>
      </c>
      <c r="D431" s="23">
        <f t="shared" si="12"/>
        <v>1711</v>
      </c>
      <c r="E431" s="215">
        <f t="shared" si="13"/>
        <v>13688</v>
      </c>
    </row>
    <row r="432" spans="1:5" ht="22.5">
      <c r="A432" s="23" t="s">
        <v>110</v>
      </c>
      <c r="B432" s="23" t="s">
        <v>107</v>
      </c>
      <c r="C432" s="23">
        <v>59</v>
      </c>
      <c r="D432" s="23">
        <f t="shared" si="12"/>
        <v>1711</v>
      </c>
      <c r="E432" s="215">
        <f t="shared" si="13"/>
        <v>100949</v>
      </c>
    </row>
    <row r="433" spans="1:5" ht="22.5">
      <c r="A433" s="23" t="s">
        <v>104</v>
      </c>
      <c r="B433" s="23" t="s">
        <v>97</v>
      </c>
      <c r="C433" s="23">
        <v>26</v>
      </c>
      <c r="D433" s="23">
        <f t="shared" si="12"/>
        <v>1903</v>
      </c>
      <c r="E433" s="215">
        <f t="shared" si="13"/>
        <v>49478</v>
      </c>
    </row>
    <row r="434" spans="1:5" ht="22.5">
      <c r="A434" s="23" t="s">
        <v>99</v>
      </c>
      <c r="B434" s="23" t="s">
        <v>94</v>
      </c>
      <c r="C434" s="23">
        <v>38</v>
      </c>
      <c r="D434" s="23">
        <f t="shared" si="12"/>
        <v>1995</v>
      </c>
      <c r="E434" s="215">
        <f t="shared" si="13"/>
        <v>75810</v>
      </c>
    </row>
    <row r="435" spans="1:5" ht="22.5">
      <c r="A435" s="23" t="s">
        <v>90</v>
      </c>
      <c r="B435" s="23" t="s">
        <v>107</v>
      </c>
      <c r="C435" s="23">
        <v>83</v>
      </c>
      <c r="D435" s="23">
        <f t="shared" si="12"/>
        <v>1711</v>
      </c>
      <c r="E435" s="215">
        <f t="shared" si="13"/>
        <v>142013</v>
      </c>
    </row>
    <row r="436" spans="1:5" ht="22.5">
      <c r="A436" s="23" t="s">
        <v>110</v>
      </c>
      <c r="B436" s="23" t="s">
        <v>94</v>
      </c>
      <c r="C436" s="23">
        <v>72</v>
      </c>
      <c r="D436" s="23">
        <f t="shared" si="12"/>
        <v>1995</v>
      </c>
      <c r="E436" s="215">
        <f t="shared" si="13"/>
        <v>143640</v>
      </c>
    </row>
    <row r="437" spans="1:5" ht="22.5">
      <c r="A437" s="23" t="s">
        <v>109</v>
      </c>
      <c r="B437" s="23" t="s">
        <v>100</v>
      </c>
      <c r="C437" s="23">
        <v>56</v>
      </c>
      <c r="D437" s="23">
        <f t="shared" si="12"/>
        <v>1044</v>
      </c>
      <c r="E437" s="215">
        <f t="shared" si="13"/>
        <v>58464</v>
      </c>
    </row>
    <row r="438" spans="1:5" ht="22.5">
      <c r="A438" s="23" t="s">
        <v>109</v>
      </c>
      <c r="B438" s="23" t="s">
        <v>100</v>
      </c>
      <c r="C438" s="23">
        <v>88</v>
      </c>
      <c r="D438" s="23">
        <f t="shared" si="12"/>
        <v>1044</v>
      </c>
      <c r="E438" s="215">
        <f t="shared" si="13"/>
        <v>91872</v>
      </c>
    </row>
    <row r="439" spans="1:5" ht="22.5">
      <c r="A439" s="23" t="s">
        <v>109</v>
      </c>
      <c r="B439" s="23" t="s">
        <v>105</v>
      </c>
      <c r="C439" s="23">
        <v>95</v>
      </c>
      <c r="D439" s="23">
        <f t="shared" si="12"/>
        <v>1316</v>
      </c>
      <c r="E439" s="215">
        <f t="shared" si="13"/>
        <v>125020</v>
      </c>
    </row>
    <row r="440" spans="1:5" ht="22.5">
      <c r="A440" s="23" t="s">
        <v>109</v>
      </c>
      <c r="B440" s="23" t="s">
        <v>105</v>
      </c>
      <c r="C440" s="23">
        <v>20</v>
      </c>
      <c r="D440" s="23">
        <f t="shared" si="12"/>
        <v>1316</v>
      </c>
      <c r="E440" s="215">
        <f t="shared" si="13"/>
        <v>26320</v>
      </c>
    </row>
    <row r="441" spans="1:5" ht="22.5">
      <c r="A441" s="23" t="s">
        <v>110</v>
      </c>
      <c r="B441" s="23" t="s">
        <v>100</v>
      </c>
      <c r="C441" s="23">
        <v>17</v>
      </c>
      <c r="D441" s="23">
        <f t="shared" si="12"/>
        <v>1044</v>
      </c>
      <c r="E441" s="215">
        <f t="shared" si="13"/>
        <v>17748</v>
      </c>
    </row>
    <row r="442" spans="1:5" ht="22.5">
      <c r="A442" s="23" t="s">
        <v>96</v>
      </c>
      <c r="B442" s="23" t="s">
        <v>97</v>
      </c>
      <c r="C442" s="23">
        <v>40</v>
      </c>
      <c r="D442" s="23">
        <f t="shared" si="12"/>
        <v>1903</v>
      </c>
      <c r="E442" s="215">
        <f t="shared" si="13"/>
        <v>76120</v>
      </c>
    </row>
    <row r="443" spans="1:5" ht="22.5">
      <c r="A443" s="23" t="s">
        <v>99</v>
      </c>
      <c r="B443" s="23" t="s">
        <v>100</v>
      </c>
      <c r="C443" s="23">
        <v>34</v>
      </c>
      <c r="D443" s="23">
        <f t="shared" si="12"/>
        <v>1044</v>
      </c>
      <c r="E443" s="215">
        <f t="shared" si="13"/>
        <v>35496</v>
      </c>
    </row>
    <row r="444" spans="1:5" ht="22.5">
      <c r="A444" s="23" t="s">
        <v>90</v>
      </c>
      <c r="B444" s="23" t="s">
        <v>92</v>
      </c>
      <c r="C444" s="23">
        <v>49</v>
      </c>
      <c r="D444" s="23">
        <f t="shared" si="12"/>
        <v>1432</v>
      </c>
      <c r="E444" s="215">
        <f t="shared" si="13"/>
        <v>70168</v>
      </c>
    </row>
    <row r="445" spans="1:5" ht="22.5">
      <c r="A445" s="23" t="s">
        <v>96</v>
      </c>
      <c r="B445" s="23" t="s">
        <v>97</v>
      </c>
      <c r="C445" s="23">
        <v>39</v>
      </c>
      <c r="D445" s="23">
        <f t="shared" si="12"/>
        <v>1903</v>
      </c>
      <c r="E445" s="215">
        <f t="shared" si="13"/>
        <v>74217</v>
      </c>
    </row>
    <row r="446" spans="1:5" ht="22.5">
      <c r="A446" s="23" t="s">
        <v>104</v>
      </c>
      <c r="B446" s="23" t="s">
        <v>107</v>
      </c>
      <c r="C446" s="23">
        <v>61</v>
      </c>
      <c r="D446" s="23">
        <f t="shared" si="12"/>
        <v>1711</v>
      </c>
      <c r="E446" s="215">
        <f t="shared" si="13"/>
        <v>104371</v>
      </c>
    </row>
    <row r="447" spans="1:5" ht="22.5">
      <c r="A447" s="23" t="s">
        <v>104</v>
      </c>
      <c r="B447" s="23" t="s">
        <v>94</v>
      </c>
      <c r="C447" s="23">
        <v>41</v>
      </c>
      <c r="D447" s="23">
        <f t="shared" si="12"/>
        <v>1995</v>
      </c>
      <c r="E447" s="215">
        <f t="shared" si="13"/>
        <v>81795</v>
      </c>
    </row>
    <row r="448" spans="1:5" ht="22.5">
      <c r="A448" s="23" t="s">
        <v>99</v>
      </c>
      <c r="B448" s="23" t="s">
        <v>92</v>
      </c>
      <c r="C448" s="23">
        <v>53</v>
      </c>
      <c r="D448" s="23">
        <f t="shared" si="12"/>
        <v>1432</v>
      </c>
      <c r="E448" s="215">
        <f t="shared" si="13"/>
        <v>75896</v>
      </c>
    </row>
    <row r="449" spans="1:5" ht="22.5">
      <c r="A449" s="23" t="s">
        <v>96</v>
      </c>
      <c r="B449" s="23" t="s">
        <v>92</v>
      </c>
      <c r="C449" s="23">
        <v>50</v>
      </c>
      <c r="D449" s="23">
        <f t="shared" si="12"/>
        <v>1432</v>
      </c>
      <c r="E449" s="215">
        <f t="shared" si="13"/>
        <v>71600</v>
      </c>
    </row>
    <row r="450" spans="1:5" ht="22.5">
      <c r="A450" s="23" t="s">
        <v>90</v>
      </c>
      <c r="B450" s="23" t="s">
        <v>97</v>
      </c>
      <c r="C450" s="23">
        <v>19</v>
      </c>
      <c r="D450" s="23">
        <f t="shared" si="12"/>
        <v>1903</v>
      </c>
      <c r="E450" s="215">
        <f t="shared" si="13"/>
        <v>36157</v>
      </c>
    </row>
    <row r="451" spans="1:5" ht="22.5">
      <c r="A451" s="23" t="s">
        <v>90</v>
      </c>
      <c r="B451" s="23" t="s">
        <v>91</v>
      </c>
      <c r="C451" s="23">
        <v>73</v>
      </c>
      <c r="D451" s="23">
        <f>VLOOKUP(B451,$J$2:$K$9,2,FALSE)</f>
        <v>1152</v>
      </c>
      <c r="E451" s="215">
        <f t="shared" ref="E451:E455" si="14">C451*D451</f>
        <v>84096</v>
      </c>
    </row>
    <row r="452" spans="1:5" ht="22.5">
      <c r="A452" s="23" t="s">
        <v>104</v>
      </c>
      <c r="B452" s="23" t="s">
        <v>107</v>
      </c>
      <c r="C452" s="23">
        <v>17</v>
      </c>
      <c r="D452" s="23">
        <f>VLOOKUP(B452,$J$2:$K$9,2,FALSE)</f>
        <v>1711</v>
      </c>
      <c r="E452" s="215">
        <f t="shared" si="14"/>
        <v>29087</v>
      </c>
    </row>
    <row r="453" spans="1:5" ht="22.5">
      <c r="A453" s="23" t="s">
        <v>99</v>
      </c>
      <c r="B453" s="23" t="s">
        <v>91</v>
      </c>
      <c r="C453" s="23">
        <v>13</v>
      </c>
      <c r="D453" s="23">
        <f>VLOOKUP(B453,$J$2:$K$9,2,FALSE)</f>
        <v>1152</v>
      </c>
      <c r="E453" s="215">
        <f t="shared" si="14"/>
        <v>14976</v>
      </c>
    </row>
    <row r="454" spans="1:5" ht="22.5">
      <c r="A454" s="23" t="s">
        <v>104</v>
      </c>
      <c r="B454" s="23" t="s">
        <v>94</v>
      </c>
      <c r="C454" s="23">
        <v>89</v>
      </c>
      <c r="D454" s="23">
        <f>VLOOKUP(B454,$J$2:$K$9,2,FALSE)</f>
        <v>1995</v>
      </c>
      <c r="E454" s="215">
        <f t="shared" si="14"/>
        <v>177555</v>
      </c>
    </row>
    <row r="455" spans="1:5" ht="22.5">
      <c r="A455" s="23" t="s">
        <v>104</v>
      </c>
      <c r="B455" s="23" t="s">
        <v>91</v>
      </c>
      <c r="C455" s="23">
        <v>22</v>
      </c>
      <c r="D455" s="23">
        <f>VLOOKUP(B455,$J$2:$K$9,2,FALSE)</f>
        <v>1152</v>
      </c>
      <c r="E455" s="215">
        <f t="shared" si="14"/>
        <v>25344</v>
      </c>
    </row>
  </sheetData>
  <mergeCells count="1">
    <mergeCell ref="M2:S4"/>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
  <sheetViews>
    <sheetView workbookViewId="0">
      <selection activeCell="G10" sqref="G10"/>
    </sheetView>
  </sheetViews>
  <sheetFormatPr defaultRowHeight="22.5"/>
  <cols>
    <col min="1" max="1" width="9.140625" style="2"/>
    <col min="2" max="2" width="10.85546875" style="2" bestFit="1" customWidth="1"/>
    <col min="3" max="3" width="10.5703125" style="2" bestFit="1" customWidth="1"/>
    <col min="4" max="5" width="11.140625" style="2" bestFit="1" customWidth="1"/>
    <col min="6" max="7" width="10.85546875" style="2" bestFit="1" customWidth="1"/>
    <col min="8" max="8" width="10.5703125" style="2" bestFit="1" customWidth="1"/>
    <col min="9" max="9" width="10.85546875" style="2" bestFit="1" customWidth="1"/>
    <col min="10" max="16384" width="9.140625" style="2"/>
  </cols>
  <sheetData>
    <row r="1" spans="2:9">
      <c r="B1" s="25"/>
      <c r="C1" s="25" t="s">
        <v>91</v>
      </c>
      <c r="D1" s="25" t="s">
        <v>92</v>
      </c>
      <c r="E1" s="25" t="s">
        <v>94</v>
      </c>
      <c r="F1" s="25" t="s">
        <v>97</v>
      </c>
      <c r="G1" s="25" t="s">
        <v>100</v>
      </c>
      <c r="H1" s="25" t="s">
        <v>105</v>
      </c>
      <c r="I1" s="25" t="s">
        <v>107</v>
      </c>
    </row>
    <row r="2" spans="2:9">
      <c r="B2" s="25" t="s">
        <v>395</v>
      </c>
      <c r="C2" s="25">
        <v>827</v>
      </c>
      <c r="D2" s="25">
        <v>989</v>
      </c>
      <c r="E2" s="25">
        <v>654</v>
      </c>
      <c r="F2" s="25">
        <v>563</v>
      </c>
      <c r="G2" s="25">
        <v>654</v>
      </c>
      <c r="H2" s="25">
        <v>767</v>
      </c>
      <c r="I2" s="25">
        <v>638</v>
      </c>
    </row>
    <row r="3" spans="2:9">
      <c r="B3" s="25" t="s">
        <v>359</v>
      </c>
      <c r="C3" s="214">
        <v>119785</v>
      </c>
      <c r="D3" s="214">
        <v>193766</v>
      </c>
      <c r="E3" s="214">
        <v>152856</v>
      </c>
      <c r="F3" s="214">
        <v>130497</v>
      </c>
      <c r="G3" s="214">
        <v>152078</v>
      </c>
      <c r="H3" s="214">
        <v>160207</v>
      </c>
      <c r="I3" s="214">
        <v>142413</v>
      </c>
    </row>
    <row r="5" spans="2:9">
      <c r="B5" s="2" t="s">
        <v>396</v>
      </c>
      <c r="C5" s="2" t="s">
        <v>100</v>
      </c>
    </row>
    <row r="6" spans="2:9">
      <c r="B6" s="2" t="s">
        <v>359</v>
      </c>
    </row>
  </sheetData>
  <dataValidations count="1">
    <dataValidation type="list" allowBlank="1" showInputMessage="1" showErrorMessage="1" sqref="C5">
      <formula1>$C$1:$I$1</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5"/>
  <sheetViews>
    <sheetView zoomScale="115" zoomScaleNormal="115" workbookViewId="0">
      <selection activeCell="AB3" sqref="AB3"/>
    </sheetView>
  </sheetViews>
  <sheetFormatPr defaultColWidth="9.140625" defaultRowHeight="22.5"/>
  <cols>
    <col min="1" max="2" width="9.140625" style="2"/>
    <col min="3" max="3" width="10.5703125" style="2" customWidth="1"/>
    <col min="4" max="5" width="9.140625" style="2" customWidth="1"/>
    <col min="6" max="6" width="13.7109375" style="2" hidden="1" customWidth="1"/>
    <col min="7" max="7" width="33.42578125" style="2" hidden="1" customWidth="1"/>
    <col min="8" max="8" width="27.85546875" style="2" hidden="1" customWidth="1"/>
    <col min="9" max="9" width="29.42578125" bestFit="1" customWidth="1"/>
    <col min="10" max="10" width="17.28515625" bestFit="1" customWidth="1"/>
    <col min="11" max="11" width="55.5703125" bestFit="1" customWidth="1"/>
    <col min="12" max="16384" width="9.140625" style="2"/>
  </cols>
  <sheetData>
    <row r="1" spans="1:11" ht="42.75" customHeight="1">
      <c r="A1" s="1" t="s">
        <v>86</v>
      </c>
      <c r="B1" s="1" t="s">
        <v>1</v>
      </c>
      <c r="C1" s="1" t="s">
        <v>87</v>
      </c>
      <c r="D1" s="1" t="s">
        <v>2</v>
      </c>
      <c r="E1" s="1" t="s">
        <v>4</v>
      </c>
      <c r="F1" s="218" t="s">
        <v>429</v>
      </c>
      <c r="G1" s="218" t="s">
        <v>430</v>
      </c>
      <c r="H1" s="218" t="s">
        <v>431</v>
      </c>
      <c r="I1" s="326" t="s">
        <v>432</v>
      </c>
      <c r="J1" s="326"/>
      <c r="K1" s="326"/>
    </row>
    <row r="2" spans="1:11">
      <c r="A2" s="23" t="s">
        <v>90</v>
      </c>
      <c r="B2" s="23" t="s">
        <v>91</v>
      </c>
      <c r="C2" s="23">
        <v>32</v>
      </c>
      <c r="D2" s="23">
        <v>1125</v>
      </c>
      <c r="E2" s="23">
        <f>C2*D2</f>
        <v>36000</v>
      </c>
      <c r="F2" s="219">
        <f>IF(E2&gt;=20000,E2*10%,0)</f>
        <v>3600</v>
      </c>
      <c r="G2" s="219">
        <f>IF(E2&gt;30000,E2*0.1,0)</f>
        <v>3600</v>
      </c>
      <c r="H2" s="219" t="str">
        <f ca="1">_xlfn.FORMULATEXT(G2)</f>
        <v>=IF(E2&gt;30000,E2*0.1,0)</v>
      </c>
      <c r="I2" s="220" t="s">
        <v>93</v>
      </c>
      <c r="J2" s="25">
        <f>MAX(E2:E455)</f>
        <v>147000</v>
      </c>
      <c r="K2" s="221" t="str">
        <f ca="1">IF(ISBLANK(J2),"",_xlfn.FORMULATEXT(J2))</f>
        <v>=MAX(E2:E455)</v>
      </c>
    </row>
    <row r="3" spans="1:11">
      <c r="A3" s="23" t="s">
        <v>90</v>
      </c>
      <c r="B3" s="23" t="s">
        <v>92</v>
      </c>
      <c r="C3" s="23">
        <v>98</v>
      </c>
      <c r="D3" s="23">
        <v>1001</v>
      </c>
      <c r="E3" s="23">
        <f t="shared" ref="E3:E66" si="0">C3*D3</f>
        <v>98098</v>
      </c>
      <c r="F3" s="219">
        <f t="shared" ref="F3:F66" si="1">IF(E3&gt;=20000,E3*10%,0)</f>
        <v>9809.8000000000011</v>
      </c>
      <c r="G3" s="219">
        <f t="shared" ref="G3:G66" si="2">IF(E3&gt;30000,E3*0.1,0)</f>
        <v>9809.8000000000011</v>
      </c>
      <c r="H3" s="219" t="str">
        <f t="shared" ref="H3:H66" ca="1" si="3">_xlfn.FORMULATEXT(G3)</f>
        <v>=IF(E3&gt;30000,E3*0.1,0)</v>
      </c>
      <c r="I3" s="220" t="s">
        <v>95</v>
      </c>
      <c r="J3" s="25">
        <f>MIN(E2:E455)</f>
        <v>1089</v>
      </c>
      <c r="K3" s="221" t="str">
        <f t="shared" ref="K3:K12" ca="1" si="4">IF(ISBLANK(J3),"",_xlfn.FORMULATEXT(J3))</f>
        <v>=MIN(E2:E455)</v>
      </c>
    </row>
    <row r="4" spans="1:11">
      <c r="A4" s="23" t="s">
        <v>90</v>
      </c>
      <c r="B4" s="23" t="s">
        <v>94</v>
      </c>
      <c r="C4" s="23">
        <v>42</v>
      </c>
      <c r="D4" s="23">
        <v>1078</v>
      </c>
      <c r="E4" s="23">
        <f t="shared" si="0"/>
        <v>45276</v>
      </c>
      <c r="F4" s="219">
        <f t="shared" si="1"/>
        <v>4527.6000000000004</v>
      </c>
      <c r="G4" s="219">
        <f t="shared" si="2"/>
        <v>4527.6000000000004</v>
      </c>
      <c r="H4" s="219" t="str">
        <f t="shared" ca="1" si="3"/>
        <v>=IF(E4&gt;30000,E4*0.1,0)</v>
      </c>
      <c r="I4" s="220" t="s">
        <v>98</v>
      </c>
      <c r="J4" s="25">
        <f>COUNTA(A:A)-1</f>
        <v>454</v>
      </c>
      <c r="K4" s="221" t="str">
        <f t="shared" ca="1" si="4"/>
        <v>=COUNTA(A:A)-1</v>
      </c>
    </row>
    <row r="5" spans="1:11">
      <c r="A5" s="23" t="s">
        <v>96</v>
      </c>
      <c r="B5" s="23" t="s">
        <v>97</v>
      </c>
      <c r="C5" s="23">
        <v>65</v>
      </c>
      <c r="D5" s="23">
        <v>1115</v>
      </c>
      <c r="E5" s="23">
        <f t="shared" si="0"/>
        <v>72475</v>
      </c>
      <c r="F5" s="219">
        <f t="shared" si="1"/>
        <v>7247.5</v>
      </c>
      <c r="G5" s="219">
        <f t="shared" si="2"/>
        <v>7247.5</v>
      </c>
      <c r="H5" s="219" t="str">
        <f t="shared" ca="1" si="3"/>
        <v>=IF(E5&gt;30000,E5*0.1,0)</v>
      </c>
      <c r="I5" s="220" t="s">
        <v>101</v>
      </c>
      <c r="J5" s="25">
        <f>AVERAGE(E2:E455)</f>
        <v>62402.074889867843</v>
      </c>
      <c r="K5" s="221" t="str">
        <f t="shared" ca="1" si="4"/>
        <v>=AVERAGE(E2:E455)</v>
      </c>
    </row>
    <row r="6" spans="1:11">
      <c r="A6" s="23" t="s">
        <v>99</v>
      </c>
      <c r="B6" s="23" t="s">
        <v>100</v>
      </c>
      <c r="C6" s="23">
        <v>17</v>
      </c>
      <c r="D6" s="23">
        <v>1305</v>
      </c>
      <c r="E6" s="23">
        <f t="shared" si="0"/>
        <v>22185</v>
      </c>
      <c r="F6" s="219">
        <f t="shared" si="1"/>
        <v>2218.5</v>
      </c>
      <c r="G6" s="219">
        <f t="shared" si="2"/>
        <v>0</v>
      </c>
      <c r="H6" s="219" t="str">
        <f t="shared" ca="1" si="3"/>
        <v>=IF(E6&gt;30000,E6*0.1,0)</v>
      </c>
      <c r="I6" s="220" t="s">
        <v>102</v>
      </c>
      <c r="J6" s="25">
        <f>COUNTIF(B2:B455,B2)</f>
        <v>67</v>
      </c>
      <c r="K6" s="221" t="str">
        <f t="shared" ca="1" si="4"/>
        <v>=COUNTIF(B2:B455,B2)</v>
      </c>
    </row>
    <row r="7" spans="1:11">
      <c r="A7" s="23" t="s">
        <v>96</v>
      </c>
      <c r="B7" s="23" t="s">
        <v>97</v>
      </c>
      <c r="C7" s="23">
        <v>37</v>
      </c>
      <c r="D7" s="23">
        <v>1362</v>
      </c>
      <c r="E7" s="23">
        <f t="shared" si="0"/>
        <v>50394</v>
      </c>
      <c r="F7" s="219">
        <f t="shared" si="1"/>
        <v>5039.4000000000005</v>
      </c>
      <c r="G7" s="219">
        <f t="shared" si="2"/>
        <v>5039.4000000000005</v>
      </c>
      <c r="H7" s="219" t="str">
        <f t="shared" ca="1" si="3"/>
        <v>=IF(E7&gt;30000,E7*0.1,0)</v>
      </c>
      <c r="I7" s="220" t="s">
        <v>103</v>
      </c>
      <c r="J7" s="25">
        <f>SUMIF(B2:B455,"دوغ",C2:C455)</f>
        <v>3519</v>
      </c>
      <c r="K7" s="221" t="str">
        <f t="shared" ca="1" si="4"/>
        <v>=SUMIF(B2:B455,"دوغ",C2:C455)</v>
      </c>
    </row>
    <row r="8" spans="1:11">
      <c r="A8" s="23" t="s">
        <v>99</v>
      </c>
      <c r="B8" s="23" t="s">
        <v>94</v>
      </c>
      <c r="C8" s="23">
        <v>96</v>
      </c>
      <c r="D8" s="23">
        <v>1049</v>
      </c>
      <c r="E8" s="23">
        <f t="shared" si="0"/>
        <v>100704</v>
      </c>
      <c r="F8" s="219">
        <f t="shared" si="1"/>
        <v>10070.400000000001</v>
      </c>
      <c r="G8" s="219">
        <f t="shared" si="2"/>
        <v>10070.400000000001</v>
      </c>
      <c r="H8" s="219" t="str">
        <f t="shared" ca="1" si="3"/>
        <v>=IF(E8&gt;30000,E8*0.1,0)</v>
      </c>
      <c r="I8" s="220" t="s">
        <v>106</v>
      </c>
      <c r="J8" s="25">
        <f>SUMIFS(E2:E455,B2:B455,"خامه",A2:A455,"چوپان")</f>
        <v>1004790</v>
      </c>
      <c r="K8" s="221" t="str">
        <f t="shared" ca="1" si="4"/>
        <v>=SUMIFS(E2:E455,B2:B455,"خامه",A2:A455,"چوپان")</v>
      </c>
    </row>
    <row r="9" spans="1:11">
      <c r="A9" s="23" t="s">
        <v>104</v>
      </c>
      <c r="B9" s="23" t="s">
        <v>105</v>
      </c>
      <c r="C9" s="23">
        <v>74</v>
      </c>
      <c r="D9" s="23">
        <v>1225</v>
      </c>
      <c r="E9" s="23">
        <f t="shared" si="0"/>
        <v>90650</v>
      </c>
      <c r="F9" s="219">
        <f t="shared" si="1"/>
        <v>9065</v>
      </c>
      <c r="G9" s="219">
        <f t="shared" si="2"/>
        <v>9065</v>
      </c>
      <c r="H9" s="219" t="str">
        <f t="shared" ca="1" si="3"/>
        <v>=IF(E9&gt;30000,E9*0.1,0)</v>
      </c>
      <c r="I9" s="220" t="s">
        <v>108</v>
      </c>
      <c r="J9" s="25">
        <f>COUNTIFS(B:B,"خامه",A:A,"چوپان")</f>
        <v>15</v>
      </c>
      <c r="K9" s="221" t="str">
        <f t="shared" ca="1" si="4"/>
        <v>=COUNTIFS(B:B,"خامه",A:A,"چوپان")</v>
      </c>
    </row>
    <row r="10" spans="1:11">
      <c r="A10" s="23" t="s">
        <v>99</v>
      </c>
      <c r="B10" s="23" t="s">
        <v>107</v>
      </c>
      <c r="C10" s="23">
        <v>80</v>
      </c>
      <c r="D10" s="23">
        <v>1302</v>
      </c>
      <c r="E10" s="23">
        <f t="shared" si="0"/>
        <v>104160</v>
      </c>
      <c r="F10" s="219">
        <f t="shared" si="1"/>
        <v>10416</v>
      </c>
      <c r="G10" s="219">
        <f t="shared" si="2"/>
        <v>10416</v>
      </c>
      <c r="H10" s="219" t="str">
        <f t="shared" ca="1" si="3"/>
        <v>=IF(E10&gt;30000,E10*0.1,0)</v>
      </c>
      <c r="I10" s="220" t="s">
        <v>433</v>
      </c>
      <c r="J10" s="25">
        <f>COUNTIFS(A:A,"هراز",B:B,"دوغ")</f>
        <v>13</v>
      </c>
      <c r="K10" s="221" t="str">
        <f t="shared" ca="1" si="4"/>
        <v>=COUNTIFS(A:A,"هراز",B:B,"دوغ")</v>
      </c>
    </row>
    <row r="11" spans="1:11">
      <c r="A11" s="23" t="s">
        <v>90</v>
      </c>
      <c r="B11" s="23" t="s">
        <v>97</v>
      </c>
      <c r="C11" s="23">
        <v>100</v>
      </c>
      <c r="D11" s="23">
        <v>1265</v>
      </c>
      <c r="E11" s="23">
        <f t="shared" si="0"/>
        <v>126500</v>
      </c>
      <c r="F11" s="219">
        <f t="shared" si="1"/>
        <v>12650</v>
      </c>
      <c r="G11" s="219">
        <f t="shared" si="2"/>
        <v>12650</v>
      </c>
      <c r="H11" s="219" t="str">
        <f t="shared" ca="1" si="3"/>
        <v>=IF(E11&gt;30000,E11*0.1,0)</v>
      </c>
      <c r="I11" s="220" t="s">
        <v>434</v>
      </c>
      <c r="J11" s="25">
        <f>COUNTIF(E2:E455,"&gt;20000")</f>
        <v>383</v>
      </c>
      <c r="K11" s="221" t="str">
        <f t="shared" ca="1" si="4"/>
        <v>=COUNTIF(E2:E455,"&gt;20000")</v>
      </c>
    </row>
    <row r="12" spans="1:11">
      <c r="A12" s="23" t="s">
        <v>90</v>
      </c>
      <c r="B12" s="23" t="s">
        <v>94</v>
      </c>
      <c r="C12" s="23">
        <v>28</v>
      </c>
      <c r="D12" s="23">
        <v>1104</v>
      </c>
      <c r="E12" s="23">
        <f t="shared" si="0"/>
        <v>30912</v>
      </c>
      <c r="F12" s="219">
        <f t="shared" si="1"/>
        <v>3091.2000000000003</v>
      </c>
      <c r="G12" s="219">
        <f t="shared" si="2"/>
        <v>3091.2000000000003</v>
      </c>
      <c r="H12" s="219" t="str">
        <f t="shared" ca="1" si="3"/>
        <v>=IF(E12&gt;30000,E12*0.1,0)</v>
      </c>
      <c r="I12" s="220" t="s">
        <v>435</v>
      </c>
      <c r="J12" s="25">
        <f>COUNTIFS(B2:B455,"دوغ",E2:E455,"&gt;20000")</f>
        <v>57</v>
      </c>
      <c r="K12" s="221" t="str">
        <f t="shared" ca="1" si="4"/>
        <v>=COUNTIFS(B2:B455,"دوغ",E2:E455,"&gt;20000")</v>
      </c>
    </row>
    <row r="13" spans="1:11">
      <c r="A13" s="23" t="s">
        <v>90</v>
      </c>
      <c r="B13" s="23" t="s">
        <v>91</v>
      </c>
      <c r="C13" s="23">
        <v>22</v>
      </c>
      <c r="D13" s="23">
        <v>1025</v>
      </c>
      <c r="E13" s="23">
        <f t="shared" si="0"/>
        <v>22550</v>
      </c>
      <c r="F13" s="219">
        <f t="shared" si="1"/>
        <v>2255</v>
      </c>
      <c r="G13" s="219">
        <f t="shared" si="2"/>
        <v>0</v>
      </c>
      <c r="H13" s="219" t="str">
        <f t="shared" ca="1" si="3"/>
        <v>=IF(E13&gt;30000,E13*0.1,0)</v>
      </c>
    </row>
    <row r="14" spans="1:11">
      <c r="A14" s="23" t="s">
        <v>96</v>
      </c>
      <c r="B14" s="23" t="s">
        <v>107</v>
      </c>
      <c r="C14" s="23">
        <v>50</v>
      </c>
      <c r="D14" s="23">
        <v>1287</v>
      </c>
      <c r="E14" s="23">
        <f t="shared" si="0"/>
        <v>64350</v>
      </c>
      <c r="F14" s="219">
        <f t="shared" si="1"/>
        <v>6435</v>
      </c>
      <c r="G14" s="219">
        <f t="shared" si="2"/>
        <v>6435</v>
      </c>
      <c r="H14" s="219" t="str">
        <f t="shared" ca="1" si="3"/>
        <v>=IF(E14&gt;30000,E14*0.1,0)</v>
      </c>
    </row>
    <row r="15" spans="1:11">
      <c r="A15" s="23" t="s">
        <v>99</v>
      </c>
      <c r="B15" s="23" t="s">
        <v>94</v>
      </c>
      <c r="C15" s="23">
        <v>53</v>
      </c>
      <c r="D15" s="23">
        <v>1060</v>
      </c>
      <c r="E15" s="23">
        <f t="shared" si="0"/>
        <v>56180</v>
      </c>
      <c r="F15" s="219">
        <f t="shared" si="1"/>
        <v>5618</v>
      </c>
      <c r="G15" s="219">
        <f t="shared" si="2"/>
        <v>5618</v>
      </c>
      <c r="H15" s="219" t="str">
        <f t="shared" ca="1" si="3"/>
        <v>=IF(E15&gt;30000,E15*0.1,0)</v>
      </c>
    </row>
    <row r="16" spans="1:11">
      <c r="A16" s="23" t="s">
        <v>96</v>
      </c>
      <c r="B16" s="23" t="s">
        <v>94</v>
      </c>
      <c r="C16" s="23">
        <v>99</v>
      </c>
      <c r="D16" s="23">
        <v>1171</v>
      </c>
      <c r="E16" s="23">
        <f t="shared" si="0"/>
        <v>115929</v>
      </c>
      <c r="F16" s="219">
        <f t="shared" si="1"/>
        <v>11592.900000000001</v>
      </c>
      <c r="G16" s="219">
        <f t="shared" si="2"/>
        <v>11592.900000000001</v>
      </c>
      <c r="H16" s="219" t="str">
        <f t="shared" ca="1" si="3"/>
        <v>=IF(E16&gt;30000,E16*0.1,0)</v>
      </c>
    </row>
    <row r="17" spans="1:8">
      <c r="A17" s="23" t="s">
        <v>90</v>
      </c>
      <c r="B17" s="23" t="s">
        <v>94</v>
      </c>
      <c r="C17" s="23">
        <v>96</v>
      </c>
      <c r="D17" s="23">
        <v>1100</v>
      </c>
      <c r="E17" s="23">
        <f t="shared" si="0"/>
        <v>105600</v>
      </c>
      <c r="F17" s="219">
        <f t="shared" si="1"/>
        <v>10560</v>
      </c>
      <c r="G17" s="219">
        <f t="shared" si="2"/>
        <v>10560</v>
      </c>
      <c r="H17" s="219" t="str">
        <f t="shared" ca="1" si="3"/>
        <v>=IF(E17&gt;30000,E17*0.1,0)</v>
      </c>
    </row>
    <row r="18" spans="1:8">
      <c r="A18" s="23" t="s">
        <v>96</v>
      </c>
      <c r="B18" s="23" t="s">
        <v>94</v>
      </c>
      <c r="C18" s="23">
        <v>30</v>
      </c>
      <c r="D18" s="23">
        <v>1267</v>
      </c>
      <c r="E18" s="23">
        <f t="shared" si="0"/>
        <v>38010</v>
      </c>
      <c r="F18" s="219">
        <f t="shared" si="1"/>
        <v>3801</v>
      </c>
      <c r="G18" s="219">
        <f t="shared" si="2"/>
        <v>3801</v>
      </c>
      <c r="H18" s="219" t="str">
        <f t="shared" ca="1" si="3"/>
        <v>=IF(E18&gt;30000,E18*0.1,0)</v>
      </c>
    </row>
    <row r="19" spans="1:8">
      <c r="A19" s="23" t="s">
        <v>96</v>
      </c>
      <c r="B19" s="23" t="s">
        <v>100</v>
      </c>
      <c r="C19" s="23">
        <v>37</v>
      </c>
      <c r="D19" s="23">
        <v>1248</v>
      </c>
      <c r="E19" s="23">
        <f t="shared" si="0"/>
        <v>46176</v>
      </c>
      <c r="F19" s="219">
        <f t="shared" si="1"/>
        <v>4617.6000000000004</v>
      </c>
      <c r="G19" s="219">
        <f t="shared" si="2"/>
        <v>4617.6000000000004</v>
      </c>
      <c r="H19" s="219" t="str">
        <f t="shared" ca="1" si="3"/>
        <v>=IF(E19&gt;30000,E19*0.1,0)</v>
      </c>
    </row>
    <row r="20" spans="1:8">
      <c r="A20" s="23" t="s">
        <v>104</v>
      </c>
      <c r="B20" s="23" t="s">
        <v>100</v>
      </c>
      <c r="C20" s="23">
        <v>68</v>
      </c>
      <c r="D20" s="23">
        <v>1098</v>
      </c>
      <c r="E20" s="23">
        <f t="shared" si="0"/>
        <v>74664</v>
      </c>
      <c r="F20" s="219">
        <f t="shared" si="1"/>
        <v>7466.4000000000005</v>
      </c>
      <c r="G20" s="219">
        <f t="shared" si="2"/>
        <v>7466.4000000000005</v>
      </c>
      <c r="H20" s="219" t="str">
        <f t="shared" ca="1" si="3"/>
        <v>=IF(E20&gt;30000,E20*0.1,0)</v>
      </c>
    </row>
    <row r="21" spans="1:8">
      <c r="A21" s="23" t="s">
        <v>90</v>
      </c>
      <c r="B21" s="23" t="s">
        <v>107</v>
      </c>
      <c r="C21" s="23">
        <v>15</v>
      </c>
      <c r="D21" s="23">
        <v>1347</v>
      </c>
      <c r="E21" s="23">
        <f t="shared" si="0"/>
        <v>20205</v>
      </c>
      <c r="F21" s="219">
        <f t="shared" si="1"/>
        <v>2020.5</v>
      </c>
      <c r="G21" s="219">
        <f t="shared" si="2"/>
        <v>0</v>
      </c>
      <c r="H21" s="219" t="str">
        <f t="shared" ca="1" si="3"/>
        <v>=IF(E21&gt;30000,E21*0.1,0)</v>
      </c>
    </row>
    <row r="22" spans="1:8">
      <c r="A22" s="23" t="s">
        <v>109</v>
      </c>
      <c r="B22" s="23" t="s">
        <v>97</v>
      </c>
      <c r="C22" s="23">
        <v>28</v>
      </c>
      <c r="D22" s="23">
        <v>1326</v>
      </c>
      <c r="E22" s="23">
        <f t="shared" si="0"/>
        <v>37128</v>
      </c>
      <c r="F22" s="219">
        <f t="shared" si="1"/>
        <v>3712.8</v>
      </c>
      <c r="G22" s="219">
        <f t="shared" si="2"/>
        <v>3712.8</v>
      </c>
      <c r="H22" s="219" t="str">
        <f t="shared" ca="1" si="3"/>
        <v>=IF(E22&gt;30000,E22*0.1,0)</v>
      </c>
    </row>
    <row r="23" spans="1:8">
      <c r="A23" s="23" t="s">
        <v>96</v>
      </c>
      <c r="B23" s="23" t="s">
        <v>92</v>
      </c>
      <c r="C23" s="23">
        <v>29</v>
      </c>
      <c r="D23" s="23">
        <v>1484</v>
      </c>
      <c r="E23" s="23">
        <f t="shared" si="0"/>
        <v>43036</v>
      </c>
      <c r="F23" s="219">
        <f t="shared" si="1"/>
        <v>4303.6000000000004</v>
      </c>
      <c r="G23" s="219">
        <f t="shared" si="2"/>
        <v>4303.6000000000004</v>
      </c>
      <c r="H23" s="219" t="str">
        <f t="shared" ca="1" si="3"/>
        <v>=IF(E23&gt;30000,E23*0.1,0)</v>
      </c>
    </row>
    <row r="24" spans="1:8">
      <c r="A24" s="23" t="s">
        <v>90</v>
      </c>
      <c r="B24" s="23" t="s">
        <v>105</v>
      </c>
      <c r="C24" s="23">
        <v>96</v>
      </c>
      <c r="D24" s="23">
        <v>1192</v>
      </c>
      <c r="E24" s="23">
        <f t="shared" si="0"/>
        <v>114432</v>
      </c>
      <c r="F24" s="219">
        <f t="shared" si="1"/>
        <v>11443.2</v>
      </c>
      <c r="G24" s="219">
        <f t="shared" si="2"/>
        <v>11443.2</v>
      </c>
      <c r="H24" s="219" t="str">
        <f t="shared" ca="1" si="3"/>
        <v>=IF(E24&gt;30000,E24*0.1,0)</v>
      </c>
    </row>
    <row r="25" spans="1:8">
      <c r="A25" s="23" t="s">
        <v>90</v>
      </c>
      <c r="B25" s="23" t="s">
        <v>97</v>
      </c>
      <c r="C25" s="23">
        <v>85</v>
      </c>
      <c r="D25" s="23">
        <v>1152</v>
      </c>
      <c r="E25" s="23">
        <f t="shared" si="0"/>
        <v>97920</v>
      </c>
      <c r="F25" s="219">
        <f t="shared" si="1"/>
        <v>9792</v>
      </c>
      <c r="G25" s="219">
        <f t="shared" si="2"/>
        <v>9792</v>
      </c>
      <c r="H25" s="219" t="str">
        <f t="shared" ca="1" si="3"/>
        <v>=IF(E25&gt;30000,E25*0.1,0)</v>
      </c>
    </row>
    <row r="26" spans="1:8">
      <c r="A26" s="23" t="s">
        <v>104</v>
      </c>
      <c r="B26" s="23" t="s">
        <v>97</v>
      </c>
      <c r="C26" s="23">
        <v>82</v>
      </c>
      <c r="D26" s="23">
        <v>1108</v>
      </c>
      <c r="E26" s="23">
        <f t="shared" si="0"/>
        <v>90856</v>
      </c>
      <c r="F26" s="219">
        <f t="shared" si="1"/>
        <v>9085.6</v>
      </c>
      <c r="G26" s="219">
        <f t="shared" si="2"/>
        <v>9085.6</v>
      </c>
      <c r="H26" s="219" t="str">
        <f t="shared" ca="1" si="3"/>
        <v>=IF(E26&gt;30000,E26*0.1,0)</v>
      </c>
    </row>
    <row r="27" spans="1:8">
      <c r="A27" s="23" t="s">
        <v>90</v>
      </c>
      <c r="B27" s="23" t="s">
        <v>97</v>
      </c>
      <c r="C27" s="23">
        <v>11</v>
      </c>
      <c r="D27" s="23">
        <v>1140</v>
      </c>
      <c r="E27" s="23">
        <f t="shared" si="0"/>
        <v>12540</v>
      </c>
      <c r="F27" s="219">
        <f t="shared" si="1"/>
        <v>0</v>
      </c>
      <c r="G27" s="219">
        <f t="shared" si="2"/>
        <v>0</v>
      </c>
      <c r="H27" s="219" t="str">
        <f t="shared" ca="1" si="3"/>
        <v>=IF(E27&gt;30000,E27*0.1,0)</v>
      </c>
    </row>
    <row r="28" spans="1:8">
      <c r="A28" s="23" t="s">
        <v>104</v>
      </c>
      <c r="B28" s="23" t="s">
        <v>100</v>
      </c>
      <c r="C28" s="23">
        <v>5</v>
      </c>
      <c r="D28" s="23">
        <v>1467</v>
      </c>
      <c r="E28" s="23">
        <f t="shared" si="0"/>
        <v>7335</v>
      </c>
      <c r="F28" s="219">
        <f t="shared" si="1"/>
        <v>0</v>
      </c>
      <c r="G28" s="219">
        <f t="shared" si="2"/>
        <v>0</v>
      </c>
      <c r="H28" s="219" t="str">
        <f t="shared" ca="1" si="3"/>
        <v>=IF(E28&gt;30000,E28*0.1,0)</v>
      </c>
    </row>
    <row r="29" spans="1:8">
      <c r="A29" s="23" t="s">
        <v>96</v>
      </c>
      <c r="B29" s="23" t="s">
        <v>91</v>
      </c>
      <c r="C29" s="23">
        <v>5</v>
      </c>
      <c r="D29" s="23">
        <v>1276</v>
      </c>
      <c r="E29" s="23">
        <f t="shared" si="0"/>
        <v>6380</v>
      </c>
      <c r="F29" s="219">
        <f t="shared" si="1"/>
        <v>0</v>
      </c>
      <c r="G29" s="219">
        <f t="shared" si="2"/>
        <v>0</v>
      </c>
      <c r="H29" s="219" t="str">
        <f t="shared" ca="1" si="3"/>
        <v>=IF(E29&gt;30000,E29*0.1,0)</v>
      </c>
    </row>
    <row r="30" spans="1:8">
      <c r="A30" s="23" t="s">
        <v>110</v>
      </c>
      <c r="B30" s="23" t="s">
        <v>92</v>
      </c>
      <c r="C30" s="23">
        <v>15</v>
      </c>
      <c r="D30" s="23">
        <v>1005</v>
      </c>
      <c r="E30" s="23">
        <f t="shared" si="0"/>
        <v>15075</v>
      </c>
      <c r="F30" s="219">
        <f t="shared" si="1"/>
        <v>0</v>
      </c>
      <c r="G30" s="219">
        <f t="shared" si="2"/>
        <v>0</v>
      </c>
      <c r="H30" s="219" t="str">
        <f t="shared" ca="1" si="3"/>
        <v>=IF(E30&gt;30000,E30*0.1,0)</v>
      </c>
    </row>
    <row r="31" spans="1:8">
      <c r="A31" s="23" t="s">
        <v>99</v>
      </c>
      <c r="B31" s="23" t="s">
        <v>107</v>
      </c>
      <c r="C31" s="23">
        <v>94</v>
      </c>
      <c r="D31" s="23">
        <v>1155</v>
      </c>
      <c r="E31" s="23">
        <f t="shared" si="0"/>
        <v>108570</v>
      </c>
      <c r="F31" s="219">
        <f t="shared" si="1"/>
        <v>10857</v>
      </c>
      <c r="G31" s="219">
        <f t="shared" si="2"/>
        <v>10857</v>
      </c>
      <c r="H31" s="219" t="str">
        <f t="shared" ca="1" si="3"/>
        <v>=IF(E31&gt;30000,E31*0.1,0)</v>
      </c>
    </row>
    <row r="32" spans="1:8">
      <c r="A32" s="23" t="s">
        <v>109</v>
      </c>
      <c r="B32" s="23" t="s">
        <v>100</v>
      </c>
      <c r="C32" s="23">
        <v>11</v>
      </c>
      <c r="D32" s="23">
        <v>1367</v>
      </c>
      <c r="E32" s="23">
        <f t="shared" si="0"/>
        <v>15037</v>
      </c>
      <c r="F32" s="219">
        <f t="shared" si="1"/>
        <v>0</v>
      </c>
      <c r="G32" s="219">
        <f t="shared" si="2"/>
        <v>0</v>
      </c>
      <c r="H32" s="219" t="str">
        <f t="shared" ca="1" si="3"/>
        <v>=IF(E32&gt;30000,E32*0.1,0)</v>
      </c>
    </row>
    <row r="33" spans="1:8">
      <c r="A33" s="23" t="s">
        <v>96</v>
      </c>
      <c r="B33" s="23" t="s">
        <v>100</v>
      </c>
      <c r="C33" s="23">
        <v>84</v>
      </c>
      <c r="D33" s="23">
        <v>1047</v>
      </c>
      <c r="E33" s="23">
        <f t="shared" si="0"/>
        <v>87948</v>
      </c>
      <c r="F33" s="219">
        <f t="shared" si="1"/>
        <v>8794.8000000000011</v>
      </c>
      <c r="G33" s="219">
        <f t="shared" si="2"/>
        <v>8794.8000000000011</v>
      </c>
      <c r="H33" s="219" t="str">
        <f t="shared" ca="1" si="3"/>
        <v>=IF(E33&gt;30000,E33*0.1,0)</v>
      </c>
    </row>
    <row r="34" spans="1:8">
      <c r="A34" s="23" t="s">
        <v>104</v>
      </c>
      <c r="B34" s="23" t="s">
        <v>105</v>
      </c>
      <c r="C34" s="23">
        <v>62</v>
      </c>
      <c r="D34" s="23">
        <v>1241</v>
      </c>
      <c r="E34" s="23">
        <f t="shared" si="0"/>
        <v>76942</v>
      </c>
      <c r="F34" s="219">
        <f t="shared" si="1"/>
        <v>7694.2000000000007</v>
      </c>
      <c r="G34" s="219">
        <f t="shared" si="2"/>
        <v>7694.2000000000007</v>
      </c>
      <c r="H34" s="219" t="str">
        <f t="shared" ca="1" si="3"/>
        <v>=IF(E34&gt;30000,E34*0.1,0)</v>
      </c>
    </row>
    <row r="35" spans="1:8">
      <c r="A35" s="23" t="s">
        <v>96</v>
      </c>
      <c r="B35" s="23" t="s">
        <v>100</v>
      </c>
      <c r="C35" s="23">
        <v>64</v>
      </c>
      <c r="D35" s="23">
        <v>1230</v>
      </c>
      <c r="E35" s="23">
        <f t="shared" si="0"/>
        <v>78720</v>
      </c>
      <c r="F35" s="219">
        <f t="shared" si="1"/>
        <v>7872</v>
      </c>
      <c r="G35" s="219">
        <f t="shared" si="2"/>
        <v>7872</v>
      </c>
      <c r="H35" s="219" t="str">
        <f t="shared" ca="1" si="3"/>
        <v>=IF(E35&gt;30000,E35*0.1,0)</v>
      </c>
    </row>
    <row r="36" spans="1:8">
      <c r="A36" s="23" t="s">
        <v>109</v>
      </c>
      <c r="B36" s="23" t="s">
        <v>105</v>
      </c>
      <c r="C36" s="23">
        <v>39</v>
      </c>
      <c r="D36" s="23">
        <v>1078</v>
      </c>
      <c r="E36" s="23">
        <f t="shared" si="0"/>
        <v>42042</v>
      </c>
      <c r="F36" s="219">
        <f t="shared" si="1"/>
        <v>4204.2</v>
      </c>
      <c r="G36" s="219">
        <f t="shared" si="2"/>
        <v>4204.2</v>
      </c>
      <c r="H36" s="219" t="str">
        <f t="shared" ca="1" si="3"/>
        <v>=IF(E36&gt;30000,E36*0.1,0)</v>
      </c>
    </row>
    <row r="37" spans="1:8">
      <c r="A37" s="23" t="s">
        <v>96</v>
      </c>
      <c r="B37" s="23" t="s">
        <v>92</v>
      </c>
      <c r="C37" s="23">
        <v>21</v>
      </c>
      <c r="D37" s="23">
        <v>1301</v>
      </c>
      <c r="E37" s="23">
        <f t="shared" si="0"/>
        <v>27321</v>
      </c>
      <c r="F37" s="219">
        <f t="shared" si="1"/>
        <v>2732.1000000000004</v>
      </c>
      <c r="G37" s="219">
        <f t="shared" si="2"/>
        <v>0</v>
      </c>
      <c r="H37" s="219" t="str">
        <f t="shared" ca="1" si="3"/>
        <v>=IF(E37&gt;30000,E37*0.1,0)</v>
      </c>
    </row>
    <row r="38" spans="1:8">
      <c r="A38" s="23" t="s">
        <v>110</v>
      </c>
      <c r="B38" s="23" t="s">
        <v>107</v>
      </c>
      <c r="C38" s="23">
        <v>30</v>
      </c>
      <c r="D38" s="23">
        <v>1338</v>
      </c>
      <c r="E38" s="23">
        <f t="shared" si="0"/>
        <v>40140</v>
      </c>
      <c r="F38" s="219">
        <f t="shared" si="1"/>
        <v>4014</v>
      </c>
      <c r="G38" s="219">
        <f t="shared" si="2"/>
        <v>4014</v>
      </c>
      <c r="H38" s="219" t="str">
        <f t="shared" ca="1" si="3"/>
        <v>=IF(E38&gt;30000,E38*0.1,0)</v>
      </c>
    </row>
    <row r="39" spans="1:8">
      <c r="A39" s="23" t="s">
        <v>99</v>
      </c>
      <c r="B39" s="23" t="s">
        <v>91</v>
      </c>
      <c r="C39" s="23">
        <v>69</v>
      </c>
      <c r="D39" s="23">
        <v>1456</v>
      </c>
      <c r="E39" s="23">
        <f t="shared" si="0"/>
        <v>100464</v>
      </c>
      <c r="F39" s="219">
        <f t="shared" si="1"/>
        <v>10046.400000000001</v>
      </c>
      <c r="G39" s="219">
        <f t="shared" si="2"/>
        <v>10046.400000000001</v>
      </c>
      <c r="H39" s="219" t="str">
        <f t="shared" ca="1" si="3"/>
        <v>=IF(E39&gt;30000,E39*0.1,0)</v>
      </c>
    </row>
    <row r="40" spans="1:8">
      <c r="A40" s="23" t="s">
        <v>110</v>
      </c>
      <c r="B40" s="23" t="s">
        <v>107</v>
      </c>
      <c r="C40" s="23">
        <v>11</v>
      </c>
      <c r="D40" s="23">
        <v>1013</v>
      </c>
      <c r="E40" s="23">
        <f t="shared" si="0"/>
        <v>11143</v>
      </c>
      <c r="F40" s="219">
        <f t="shared" si="1"/>
        <v>0</v>
      </c>
      <c r="G40" s="219">
        <f t="shared" si="2"/>
        <v>0</v>
      </c>
      <c r="H40" s="219" t="str">
        <f t="shared" ca="1" si="3"/>
        <v>=IF(E40&gt;30000,E40*0.1,0)</v>
      </c>
    </row>
    <row r="41" spans="1:8">
      <c r="A41" s="23" t="s">
        <v>99</v>
      </c>
      <c r="B41" s="23" t="s">
        <v>97</v>
      </c>
      <c r="C41" s="23">
        <v>88</v>
      </c>
      <c r="D41" s="23">
        <v>1008</v>
      </c>
      <c r="E41" s="23">
        <f t="shared" si="0"/>
        <v>88704</v>
      </c>
      <c r="F41" s="219">
        <f t="shared" si="1"/>
        <v>8870.4</v>
      </c>
      <c r="G41" s="219">
        <f t="shared" si="2"/>
        <v>8870.4</v>
      </c>
      <c r="H41" s="219" t="str">
        <f t="shared" ca="1" si="3"/>
        <v>=IF(E41&gt;30000,E41*0.1,0)</v>
      </c>
    </row>
    <row r="42" spans="1:8">
      <c r="A42" s="23" t="s">
        <v>96</v>
      </c>
      <c r="B42" s="23" t="s">
        <v>105</v>
      </c>
      <c r="C42" s="23">
        <v>88</v>
      </c>
      <c r="D42" s="23">
        <v>1203</v>
      </c>
      <c r="E42" s="23">
        <f t="shared" si="0"/>
        <v>105864</v>
      </c>
      <c r="F42" s="219">
        <f t="shared" si="1"/>
        <v>10586.400000000001</v>
      </c>
      <c r="G42" s="219">
        <f t="shared" si="2"/>
        <v>10586.400000000001</v>
      </c>
      <c r="H42" s="219" t="str">
        <f t="shared" ca="1" si="3"/>
        <v>=IF(E42&gt;30000,E42*0.1,0)</v>
      </c>
    </row>
    <row r="43" spans="1:8">
      <c r="A43" s="23" t="s">
        <v>104</v>
      </c>
      <c r="B43" s="23" t="s">
        <v>100</v>
      </c>
      <c r="C43" s="23">
        <v>18</v>
      </c>
      <c r="D43" s="23">
        <v>1297</v>
      </c>
      <c r="E43" s="23">
        <f t="shared" si="0"/>
        <v>23346</v>
      </c>
      <c r="F43" s="219">
        <f t="shared" si="1"/>
        <v>2334.6</v>
      </c>
      <c r="G43" s="219">
        <f t="shared" si="2"/>
        <v>0</v>
      </c>
      <c r="H43" s="219" t="str">
        <f t="shared" ca="1" si="3"/>
        <v>=IF(E43&gt;30000,E43*0.1,0)</v>
      </c>
    </row>
    <row r="44" spans="1:8">
      <c r="A44" s="23" t="s">
        <v>99</v>
      </c>
      <c r="B44" s="23" t="s">
        <v>100</v>
      </c>
      <c r="C44" s="23">
        <v>94</v>
      </c>
      <c r="D44" s="23">
        <v>1454</v>
      </c>
      <c r="E44" s="23">
        <f t="shared" si="0"/>
        <v>136676</v>
      </c>
      <c r="F44" s="219">
        <f t="shared" si="1"/>
        <v>13667.6</v>
      </c>
      <c r="G44" s="219">
        <f t="shared" si="2"/>
        <v>13667.6</v>
      </c>
      <c r="H44" s="219" t="str">
        <f t="shared" ca="1" si="3"/>
        <v>=IF(E44&gt;30000,E44*0.1,0)</v>
      </c>
    </row>
    <row r="45" spans="1:8">
      <c r="A45" s="23" t="s">
        <v>96</v>
      </c>
      <c r="B45" s="23" t="s">
        <v>91</v>
      </c>
      <c r="C45" s="23">
        <v>15</v>
      </c>
      <c r="D45" s="23">
        <v>1355</v>
      </c>
      <c r="E45" s="23">
        <f t="shared" si="0"/>
        <v>20325</v>
      </c>
      <c r="F45" s="219">
        <f t="shared" si="1"/>
        <v>2032.5</v>
      </c>
      <c r="G45" s="219">
        <f t="shared" si="2"/>
        <v>0</v>
      </c>
      <c r="H45" s="219" t="str">
        <f t="shared" ca="1" si="3"/>
        <v>=IF(E45&gt;30000,E45*0.1,0)</v>
      </c>
    </row>
    <row r="46" spans="1:8">
      <c r="A46" s="23" t="s">
        <v>104</v>
      </c>
      <c r="B46" s="23" t="s">
        <v>91</v>
      </c>
      <c r="C46" s="23">
        <v>80</v>
      </c>
      <c r="D46" s="23">
        <v>1381</v>
      </c>
      <c r="E46" s="23">
        <f t="shared" si="0"/>
        <v>110480</v>
      </c>
      <c r="F46" s="219">
        <f t="shared" si="1"/>
        <v>11048</v>
      </c>
      <c r="G46" s="219">
        <f t="shared" si="2"/>
        <v>11048</v>
      </c>
      <c r="H46" s="219" t="str">
        <f t="shared" ca="1" si="3"/>
        <v>=IF(E46&gt;30000,E46*0.1,0)</v>
      </c>
    </row>
    <row r="47" spans="1:8">
      <c r="A47" s="23" t="s">
        <v>90</v>
      </c>
      <c r="B47" s="23" t="s">
        <v>92</v>
      </c>
      <c r="C47" s="23">
        <v>95</v>
      </c>
      <c r="D47" s="23">
        <v>1099</v>
      </c>
      <c r="E47" s="23">
        <f t="shared" si="0"/>
        <v>104405</v>
      </c>
      <c r="F47" s="219">
        <f t="shared" si="1"/>
        <v>10440.5</v>
      </c>
      <c r="G47" s="219">
        <f t="shared" si="2"/>
        <v>10440.5</v>
      </c>
      <c r="H47" s="219" t="str">
        <f t="shared" ca="1" si="3"/>
        <v>=IF(E47&gt;30000,E47*0.1,0)</v>
      </c>
    </row>
    <row r="48" spans="1:8">
      <c r="A48" s="23" t="s">
        <v>99</v>
      </c>
      <c r="B48" s="23" t="s">
        <v>100</v>
      </c>
      <c r="C48" s="23">
        <v>4</v>
      </c>
      <c r="D48" s="23">
        <v>1025</v>
      </c>
      <c r="E48" s="23">
        <f t="shared" si="0"/>
        <v>4100</v>
      </c>
      <c r="F48" s="219">
        <f t="shared" si="1"/>
        <v>0</v>
      </c>
      <c r="G48" s="219">
        <f t="shared" si="2"/>
        <v>0</v>
      </c>
      <c r="H48" s="219" t="str">
        <f t="shared" ca="1" si="3"/>
        <v>=IF(E48&gt;30000,E48*0.1,0)</v>
      </c>
    </row>
    <row r="49" spans="1:8">
      <c r="A49" s="23" t="s">
        <v>96</v>
      </c>
      <c r="B49" s="23" t="s">
        <v>91</v>
      </c>
      <c r="C49" s="23">
        <v>91</v>
      </c>
      <c r="D49" s="23">
        <v>1049</v>
      </c>
      <c r="E49" s="23">
        <f t="shared" si="0"/>
        <v>95459</v>
      </c>
      <c r="F49" s="219">
        <f t="shared" si="1"/>
        <v>9545.9</v>
      </c>
      <c r="G49" s="219">
        <f t="shared" si="2"/>
        <v>9545.9</v>
      </c>
      <c r="H49" s="219" t="str">
        <f t="shared" ca="1" si="3"/>
        <v>=IF(E49&gt;30000,E49*0.1,0)</v>
      </c>
    </row>
    <row r="50" spans="1:8">
      <c r="A50" s="23" t="s">
        <v>109</v>
      </c>
      <c r="B50" s="23" t="s">
        <v>100</v>
      </c>
      <c r="C50" s="23">
        <v>70</v>
      </c>
      <c r="D50" s="23">
        <v>1388</v>
      </c>
      <c r="E50" s="23">
        <f t="shared" si="0"/>
        <v>97160</v>
      </c>
      <c r="F50" s="219">
        <f t="shared" si="1"/>
        <v>9716</v>
      </c>
      <c r="G50" s="219">
        <f t="shared" si="2"/>
        <v>9716</v>
      </c>
      <c r="H50" s="219" t="str">
        <f t="shared" ca="1" si="3"/>
        <v>=IF(E50&gt;30000,E50*0.1,0)</v>
      </c>
    </row>
    <row r="51" spans="1:8">
      <c r="A51" s="23" t="s">
        <v>110</v>
      </c>
      <c r="B51" s="23" t="s">
        <v>94</v>
      </c>
      <c r="C51" s="23">
        <v>85</v>
      </c>
      <c r="D51" s="23">
        <v>1031</v>
      </c>
      <c r="E51" s="23">
        <f t="shared" si="0"/>
        <v>87635</v>
      </c>
      <c r="F51" s="219">
        <f t="shared" si="1"/>
        <v>8763.5</v>
      </c>
      <c r="G51" s="219">
        <f t="shared" si="2"/>
        <v>8763.5</v>
      </c>
      <c r="H51" s="219" t="str">
        <f t="shared" ca="1" si="3"/>
        <v>=IF(E51&gt;30000,E51*0.1,0)</v>
      </c>
    </row>
    <row r="52" spans="1:8">
      <c r="A52" s="23" t="s">
        <v>96</v>
      </c>
      <c r="B52" s="23" t="s">
        <v>91</v>
      </c>
      <c r="C52" s="23">
        <v>98</v>
      </c>
      <c r="D52" s="23">
        <v>1264</v>
      </c>
      <c r="E52" s="23">
        <f t="shared" si="0"/>
        <v>123872</v>
      </c>
      <c r="F52" s="219">
        <f t="shared" si="1"/>
        <v>12387.2</v>
      </c>
      <c r="G52" s="219">
        <f t="shared" si="2"/>
        <v>12387.2</v>
      </c>
      <c r="H52" s="219" t="str">
        <f t="shared" ca="1" si="3"/>
        <v>=IF(E52&gt;30000,E52*0.1,0)</v>
      </c>
    </row>
    <row r="53" spans="1:8">
      <c r="A53" s="23" t="s">
        <v>96</v>
      </c>
      <c r="B53" s="23" t="s">
        <v>94</v>
      </c>
      <c r="C53" s="23">
        <v>64</v>
      </c>
      <c r="D53" s="23">
        <v>1097</v>
      </c>
      <c r="E53" s="23">
        <f t="shared" si="0"/>
        <v>70208</v>
      </c>
      <c r="F53" s="219">
        <f t="shared" si="1"/>
        <v>7020.8</v>
      </c>
      <c r="G53" s="219">
        <f t="shared" si="2"/>
        <v>7020.8</v>
      </c>
      <c r="H53" s="219" t="str">
        <f t="shared" ca="1" si="3"/>
        <v>=IF(E53&gt;30000,E53*0.1,0)</v>
      </c>
    </row>
    <row r="54" spans="1:8">
      <c r="A54" s="23" t="s">
        <v>109</v>
      </c>
      <c r="B54" s="23" t="s">
        <v>92</v>
      </c>
      <c r="C54" s="23">
        <v>88</v>
      </c>
      <c r="D54" s="23">
        <v>1352</v>
      </c>
      <c r="E54" s="23">
        <f t="shared" si="0"/>
        <v>118976</v>
      </c>
      <c r="F54" s="219">
        <f t="shared" si="1"/>
        <v>11897.6</v>
      </c>
      <c r="G54" s="219">
        <f t="shared" si="2"/>
        <v>11897.6</v>
      </c>
      <c r="H54" s="219" t="str">
        <f t="shared" ca="1" si="3"/>
        <v>=IF(E54&gt;30000,E54*0.1,0)</v>
      </c>
    </row>
    <row r="55" spans="1:8">
      <c r="A55" s="23" t="s">
        <v>90</v>
      </c>
      <c r="B55" s="23" t="s">
        <v>94</v>
      </c>
      <c r="C55" s="23">
        <v>44</v>
      </c>
      <c r="D55" s="23">
        <v>1258</v>
      </c>
      <c r="E55" s="23">
        <f t="shared" si="0"/>
        <v>55352</v>
      </c>
      <c r="F55" s="219">
        <f t="shared" si="1"/>
        <v>5535.2000000000007</v>
      </c>
      <c r="G55" s="219">
        <f t="shared" si="2"/>
        <v>5535.2000000000007</v>
      </c>
      <c r="H55" s="219" t="str">
        <f t="shared" ca="1" si="3"/>
        <v>=IF(E55&gt;30000,E55*0.1,0)</v>
      </c>
    </row>
    <row r="56" spans="1:8">
      <c r="A56" s="23" t="s">
        <v>96</v>
      </c>
      <c r="B56" s="23" t="s">
        <v>97</v>
      </c>
      <c r="C56" s="23">
        <v>91</v>
      </c>
      <c r="D56" s="23">
        <v>1279</v>
      </c>
      <c r="E56" s="23">
        <f t="shared" si="0"/>
        <v>116389</v>
      </c>
      <c r="F56" s="219">
        <f t="shared" si="1"/>
        <v>11638.900000000001</v>
      </c>
      <c r="G56" s="219">
        <f t="shared" si="2"/>
        <v>11638.900000000001</v>
      </c>
      <c r="H56" s="219" t="str">
        <f t="shared" ca="1" si="3"/>
        <v>=IF(E56&gt;30000,E56*0.1,0)</v>
      </c>
    </row>
    <row r="57" spans="1:8">
      <c r="A57" s="23" t="s">
        <v>104</v>
      </c>
      <c r="B57" s="23" t="s">
        <v>105</v>
      </c>
      <c r="C57" s="23">
        <v>69</v>
      </c>
      <c r="D57" s="23">
        <v>1435</v>
      </c>
      <c r="E57" s="23">
        <f t="shared" si="0"/>
        <v>99015</v>
      </c>
      <c r="F57" s="219">
        <f t="shared" si="1"/>
        <v>9901.5</v>
      </c>
      <c r="G57" s="219">
        <f t="shared" si="2"/>
        <v>9901.5</v>
      </c>
      <c r="H57" s="219" t="str">
        <f t="shared" ca="1" si="3"/>
        <v>=IF(E57&gt;30000,E57*0.1,0)</v>
      </c>
    </row>
    <row r="58" spans="1:8">
      <c r="A58" s="23" t="s">
        <v>104</v>
      </c>
      <c r="B58" s="23" t="s">
        <v>105</v>
      </c>
      <c r="C58" s="23">
        <v>45</v>
      </c>
      <c r="D58" s="23">
        <v>1324</v>
      </c>
      <c r="E58" s="23">
        <f t="shared" si="0"/>
        <v>59580</v>
      </c>
      <c r="F58" s="219">
        <f t="shared" si="1"/>
        <v>5958</v>
      </c>
      <c r="G58" s="219">
        <f t="shared" si="2"/>
        <v>5958</v>
      </c>
      <c r="H58" s="219" t="str">
        <f t="shared" ca="1" si="3"/>
        <v>=IF(E58&gt;30000,E58*0.1,0)</v>
      </c>
    </row>
    <row r="59" spans="1:8">
      <c r="A59" s="23" t="s">
        <v>109</v>
      </c>
      <c r="B59" s="23" t="s">
        <v>97</v>
      </c>
      <c r="C59" s="23">
        <v>8</v>
      </c>
      <c r="D59" s="23">
        <v>1254</v>
      </c>
      <c r="E59" s="23">
        <f t="shared" si="0"/>
        <v>10032</v>
      </c>
      <c r="F59" s="219">
        <f t="shared" si="1"/>
        <v>0</v>
      </c>
      <c r="G59" s="219">
        <f t="shared" si="2"/>
        <v>0</v>
      </c>
      <c r="H59" s="219" t="str">
        <f t="shared" ca="1" si="3"/>
        <v>=IF(E59&gt;30000,E59*0.1,0)</v>
      </c>
    </row>
    <row r="60" spans="1:8">
      <c r="A60" s="23" t="s">
        <v>99</v>
      </c>
      <c r="B60" s="23" t="s">
        <v>91</v>
      </c>
      <c r="C60" s="23">
        <v>80</v>
      </c>
      <c r="D60" s="23">
        <v>1322</v>
      </c>
      <c r="E60" s="23">
        <f t="shared" si="0"/>
        <v>105760</v>
      </c>
      <c r="F60" s="219">
        <f t="shared" si="1"/>
        <v>10576</v>
      </c>
      <c r="G60" s="219">
        <f t="shared" si="2"/>
        <v>10576</v>
      </c>
      <c r="H60" s="219" t="str">
        <f t="shared" ca="1" si="3"/>
        <v>=IF(E60&gt;30000,E60*0.1,0)</v>
      </c>
    </row>
    <row r="61" spans="1:8">
      <c r="A61" s="23" t="s">
        <v>90</v>
      </c>
      <c r="B61" s="23" t="s">
        <v>100</v>
      </c>
      <c r="C61" s="23">
        <v>65</v>
      </c>
      <c r="D61" s="23">
        <v>1341</v>
      </c>
      <c r="E61" s="23">
        <f t="shared" si="0"/>
        <v>87165</v>
      </c>
      <c r="F61" s="219">
        <f t="shared" si="1"/>
        <v>8716.5</v>
      </c>
      <c r="G61" s="219">
        <f t="shared" si="2"/>
        <v>8716.5</v>
      </c>
      <c r="H61" s="219" t="str">
        <f t="shared" ca="1" si="3"/>
        <v>=IF(E61&gt;30000,E61*0.1,0)</v>
      </c>
    </row>
    <row r="62" spans="1:8">
      <c r="A62" s="23" t="s">
        <v>90</v>
      </c>
      <c r="B62" s="23" t="s">
        <v>92</v>
      </c>
      <c r="C62" s="23">
        <v>83</v>
      </c>
      <c r="D62" s="23">
        <v>1268</v>
      </c>
      <c r="E62" s="23">
        <f t="shared" si="0"/>
        <v>105244</v>
      </c>
      <c r="F62" s="219">
        <f t="shared" si="1"/>
        <v>10524.400000000001</v>
      </c>
      <c r="G62" s="219">
        <f t="shared" si="2"/>
        <v>10524.400000000001</v>
      </c>
      <c r="H62" s="219" t="str">
        <f t="shared" ca="1" si="3"/>
        <v>=IF(E62&gt;30000,E62*0.1,0)</v>
      </c>
    </row>
    <row r="63" spans="1:8">
      <c r="A63" s="23" t="s">
        <v>96</v>
      </c>
      <c r="B63" s="23" t="s">
        <v>105</v>
      </c>
      <c r="C63" s="23">
        <v>91</v>
      </c>
      <c r="D63" s="23">
        <v>1229</v>
      </c>
      <c r="E63" s="23">
        <f t="shared" si="0"/>
        <v>111839</v>
      </c>
      <c r="F63" s="219">
        <f t="shared" si="1"/>
        <v>11183.900000000001</v>
      </c>
      <c r="G63" s="219">
        <f t="shared" si="2"/>
        <v>11183.900000000001</v>
      </c>
      <c r="H63" s="219" t="str">
        <f t="shared" ca="1" si="3"/>
        <v>=IF(E63&gt;30000,E63*0.1,0)</v>
      </c>
    </row>
    <row r="64" spans="1:8">
      <c r="A64" s="23" t="s">
        <v>104</v>
      </c>
      <c r="B64" s="23" t="s">
        <v>107</v>
      </c>
      <c r="C64" s="23">
        <v>46</v>
      </c>
      <c r="D64" s="23">
        <v>1461</v>
      </c>
      <c r="E64" s="23">
        <f t="shared" si="0"/>
        <v>67206</v>
      </c>
      <c r="F64" s="219">
        <f t="shared" si="1"/>
        <v>6720.6</v>
      </c>
      <c r="G64" s="219">
        <f t="shared" si="2"/>
        <v>6720.6</v>
      </c>
      <c r="H64" s="219" t="str">
        <f t="shared" ca="1" si="3"/>
        <v>=IF(E64&gt;30000,E64*0.1,0)</v>
      </c>
    </row>
    <row r="65" spans="1:8">
      <c r="A65" s="23" t="s">
        <v>109</v>
      </c>
      <c r="B65" s="23" t="s">
        <v>107</v>
      </c>
      <c r="C65" s="23">
        <v>54</v>
      </c>
      <c r="D65" s="23">
        <v>1132</v>
      </c>
      <c r="E65" s="23">
        <f t="shared" si="0"/>
        <v>61128</v>
      </c>
      <c r="F65" s="219">
        <f t="shared" si="1"/>
        <v>6112.8</v>
      </c>
      <c r="G65" s="219">
        <f t="shared" si="2"/>
        <v>6112.8</v>
      </c>
      <c r="H65" s="219" t="str">
        <f t="shared" ca="1" si="3"/>
        <v>=IF(E65&gt;30000,E65*0.1,0)</v>
      </c>
    </row>
    <row r="66" spans="1:8">
      <c r="A66" s="23" t="s">
        <v>96</v>
      </c>
      <c r="B66" s="23" t="s">
        <v>107</v>
      </c>
      <c r="C66" s="23">
        <v>78</v>
      </c>
      <c r="D66" s="23">
        <v>1237</v>
      </c>
      <c r="E66" s="23">
        <f t="shared" si="0"/>
        <v>96486</v>
      </c>
      <c r="F66" s="219">
        <f t="shared" si="1"/>
        <v>9648.6</v>
      </c>
      <c r="G66" s="219">
        <f t="shared" si="2"/>
        <v>9648.6</v>
      </c>
      <c r="H66" s="219" t="str">
        <f t="shared" ca="1" si="3"/>
        <v>=IF(E66&gt;30000,E66*0.1,0)</v>
      </c>
    </row>
    <row r="67" spans="1:8">
      <c r="A67" s="23" t="s">
        <v>96</v>
      </c>
      <c r="B67" s="23" t="s">
        <v>107</v>
      </c>
      <c r="C67" s="23">
        <v>46</v>
      </c>
      <c r="D67" s="23">
        <v>1120</v>
      </c>
      <c r="E67" s="23">
        <f t="shared" ref="E67:E130" si="5">C67*D67</f>
        <v>51520</v>
      </c>
      <c r="F67" s="219">
        <f t="shared" ref="F67:F130" si="6">IF(E67&gt;=20000,E67*10%,0)</f>
        <v>5152</v>
      </c>
      <c r="G67" s="219">
        <f t="shared" ref="G67:G130" si="7">IF(E67&gt;30000,E67*0.1,0)</f>
        <v>5152</v>
      </c>
      <c r="H67" s="219" t="str">
        <f t="shared" ref="H67:H130" ca="1" si="8">_xlfn.FORMULATEXT(G67)</f>
        <v>=IF(E67&gt;30000,E67*0.1,0)</v>
      </c>
    </row>
    <row r="68" spans="1:8">
      <c r="A68" s="23" t="s">
        <v>90</v>
      </c>
      <c r="B68" s="23" t="s">
        <v>94</v>
      </c>
      <c r="C68" s="23">
        <v>38</v>
      </c>
      <c r="D68" s="23">
        <v>1295</v>
      </c>
      <c r="E68" s="23">
        <f t="shared" si="5"/>
        <v>49210</v>
      </c>
      <c r="F68" s="219">
        <f t="shared" si="6"/>
        <v>4921</v>
      </c>
      <c r="G68" s="219">
        <f t="shared" si="7"/>
        <v>4921</v>
      </c>
      <c r="H68" s="219" t="str">
        <f t="shared" ca="1" si="8"/>
        <v>=IF(E68&gt;30000,E68*0.1,0)</v>
      </c>
    </row>
    <row r="69" spans="1:8">
      <c r="A69" s="23" t="s">
        <v>109</v>
      </c>
      <c r="B69" s="23" t="s">
        <v>92</v>
      </c>
      <c r="C69" s="23">
        <v>10</v>
      </c>
      <c r="D69" s="23">
        <v>1261</v>
      </c>
      <c r="E69" s="23">
        <f t="shared" si="5"/>
        <v>12610</v>
      </c>
      <c r="F69" s="219">
        <f t="shared" si="6"/>
        <v>0</v>
      </c>
      <c r="G69" s="219">
        <f t="shared" si="7"/>
        <v>0</v>
      </c>
      <c r="H69" s="219" t="str">
        <f t="shared" ca="1" si="8"/>
        <v>=IF(E69&gt;30000,E69*0.1,0)</v>
      </c>
    </row>
    <row r="70" spans="1:8">
      <c r="A70" s="23" t="s">
        <v>96</v>
      </c>
      <c r="B70" s="23" t="s">
        <v>97</v>
      </c>
      <c r="C70" s="23">
        <v>17</v>
      </c>
      <c r="D70" s="23">
        <v>1245</v>
      </c>
      <c r="E70" s="23">
        <f t="shared" si="5"/>
        <v>21165</v>
      </c>
      <c r="F70" s="219">
        <f t="shared" si="6"/>
        <v>2116.5</v>
      </c>
      <c r="G70" s="219">
        <f t="shared" si="7"/>
        <v>0</v>
      </c>
      <c r="H70" s="219" t="str">
        <f t="shared" ca="1" si="8"/>
        <v>=IF(E70&gt;30000,E70*0.1,0)</v>
      </c>
    </row>
    <row r="71" spans="1:8">
      <c r="A71" s="23" t="s">
        <v>99</v>
      </c>
      <c r="B71" s="23" t="s">
        <v>100</v>
      </c>
      <c r="C71" s="23">
        <v>31</v>
      </c>
      <c r="D71" s="23">
        <v>1079</v>
      </c>
      <c r="E71" s="23">
        <f t="shared" si="5"/>
        <v>33449</v>
      </c>
      <c r="F71" s="219">
        <f t="shared" si="6"/>
        <v>3344.9</v>
      </c>
      <c r="G71" s="219">
        <f t="shared" si="7"/>
        <v>3344.9</v>
      </c>
      <c r="H71" s="219" t="str">
        <f t="shared" ca="1" si="8"/>
        <v>=IF(E71&gt;30000,E71*0.1,0)</v>
      </c>
    </row>
    <row r="72" spans="1:8">
      <c r="A72" s="23" t="s">
        <v>110</v>
      </c>
      <c r="B72" s="23" t="s">
        <v>105</v>
      </c>
      <c r="C72" s="23">
        <v>8</v>
      </c>
      <c r="D72" s="23">
        <v>1298</v>
      </c>
      <c r="E72" s="23">
        <f t="shared" si="5"/>
        <v>10384</v>
      </c>
      <c r="F72" s="219">
        <f t="shared" si="6"/>
        <v>0</v>
      </c>
      <c r="G72" s="219">
        <f t="shared" si="7"/>
        <v>0</v>
      </c>
      <c r="H72" s="219" t="str">
        <f t="shared" ca="1" si="8"/>
        <v>=IF(E72&gt;30000,E72*0.1,0)</v>
      </c>
    </row>
    <row r="73" spans="1:8">
      <c r="A73" s="23" t="s">
        <v>99</v>
      </c>
      <c r="B73" s="23" t="s">
        <v>100</v>
      </c>
      <c r="C73" s="23">
        <v>62</v>
      </c>
      <c r="D73" s="23">
        <v>1182</v>
      </c>
      <c r="E73" s="23">
        <f t="shared" si="5"/>
        <v>73284</v>
      </c>
      <c r="F73" s="219">
        <f t="shared" si="6"/>
        <v>7328.4000000000005</v>
      </c>
      <c r="G73" s="219">
        <f t="shared" si="7"/>
        <v>7328.4000000000005</v>
      </c>
      <c r="H73" s="219" t="str">
        <f t="shared" ca="1" si="8"/>
        <v>=IF(E73&gt;30000,E73*0.1,0)</v>
      </c>
    </row>
    <row r="74" spans="1:8">
      <c r="A74" s="23" t="s">
        <v>104</v>
      </c>
      <c r="B74" s="23" t="s">
        <v>97</v>
      </c>
      <c r="C74" s="23">
        <v>27</v>
      </c>
      <c r="D74" s="23">
        <v>1345</v>
      </c>
      <c r="E74" s="23">
        <f t="shared" si="5"/>
        <v>36315</v>
      </c>
      <c r="F74" s="219">
        <f t="shared" si="6"/>
        <v>3631.5</v>
      </c>
      <c r="G74" s="219">
        <f t="shared" si="7"/>
        <v>3631.5</v>
      </c>
      <c r="H74" s="219" t="str">
        <f t="shared" ca="1" si="8"/>
        <v>=IF(E74&gt;30000,E74*0.1,0)</v>
      </c>
    </row>
    <row r="75" spans="1:8">
      <c r="A75" s="23" t="s">
        <v>104</v>
      </c>
      <c r="B75" s="23" t="s">
        <v>100</v>
      </c>
      <c r="C75" s="23">
        <v>50</v>
      </c>
      <c r="D75" s="23">
        <v>1189</v>
      </c>
      <c r="E75" s="23">
        <f t="shared" si="5"/>
        <v>59450</v>
      </c>
      <c r="F75" s="219">
        <f t="shared" si="6"/>
        <v>5945</v>
      </c>
      <c r="G75" s="219">
        <f t="shared" si="7"/>
        <v>5945</v>
      </c>
      <c r="H75" s="219" t="str">
        <f t="shared" ca="1" si="8"/>
        <v>=IF(E75&gt;30000,E75*0.1,0)</v>
      </c>
    </row>
    <row r="76" spans="1:8">
      <c r="A76" s="23" t="s">
        <v>110</v>
      </c>
      <c r="B76" s="23" t="s">
        <v>97</v>
      </c>
      <c r="C76" s="23">
        <v>22</v>
      </c>
      <c r="D76" s="23">
        <v>1246</v>
      </c>
      <c r="E76" s="23">
        <f t="shared" si="5"/>
        <v>27412</v>
      </c>
      <c r="F76" s="219">
        <f t="shared" si="6"/>
        <v>2741.2000000000003</v>
      </c>
      <c r="G76" s="219">
        <f t="shared" si="7"/>
        <v>0</v>
      </c>
      <c r="H76" s="219" t="str">
        <f t="shared" ca="1" si="8"/>
        <v>=IF(E76&gt;30000,E76*0.1,0)</v>
      </c>
    </row>
    <row r="77" spans="1:8">
      <c r="A77" s="23" t="s">
        <v>104</v>
      </c>
      <c r="B77" s="23" t="s">
        <v>91</v>
      </c>
      <c r="C77" s="23">
        <v>78</v>
      </c>
      <c r="D77" s="23">
        <v>1431</v>
      </c>
      <c r="E77" s="23">
        <f t="shared" si="5"/>
        <v>111618</v>
      </c>
      <c r="F77" s="219">
        <f t="shared" si="6"/>
        <v>11161.800000000001</v>
      </c>
      <c r="G77" s="219">
        <f t="shared" si="7"/>
        <v>11161.800000000001</v>
      </c>
      <c r="H77" s="219" t="str">
        <f t="shared" ca="1" si="8"/>
        <v>=IF(E77&gt;30000,E77*0.1,0)</v>
      </c>
    </row>
    <row r="78" spans="1:8">
      <c r="A78" s="23" t="s">
        <v>110</v>
      </c>
      <c r="B78" s="23" t="s">
        <v>92</v>
      </c>
      <c r="C78" s="23">
        <v>3</v>
      </c>
      <c r="D78" s="23">
        <v>1429</v>
      </c>
      <c r="E78" s="23">
        <f t="shared" si="5"/>
        <v>4287</v>
      </c>
      <c r="F78" s="219">
        <f t="shared" si="6"/>
        <v>0</v>
      </c>
      <c r="G78" s="219">
        <f t="shared" si="7"/>
        <v>0</v>
      </c>
      <c r="H78" s="219" t="str">
        <f t="shared" ca="1" si="8"/>
        <v>=IF(E78&gt;30000,E78*0.1,0)</v>
      </c>
    </row>
    <row r="79" spans="1:8">
      <c r="A79" s="23" t="s">
        <v>96</v>
      </c>
      <c r="B79" s="23" t="s">
        <v>91</v>
      </c>
      <c r="C79" s="23">
        <v>88</v>
      </c>
      <c r="D79" s="23">
        <v>1230</v>
      </c>
      <c r="E79" s="23">
        <f t="shared" si="5"/>
        <v>108240</v>
      </c>
      <c r="F79" s="219">
        <f t="shared" si="6"/>
        <v>10824</v>
      </c>
      <c r="G79" s="219">
        <f t="shared" si="7"/>
        <v>10824</v>
      </c>
      <c r="H79" s="219" t="str">
        <f t="shared" ca="1" si="8"/>
        <v>=IF(E79&gt;30000,E79*0.1,0)</v>
      </c>
    </row>
    <row r="80" spans="1:8">
      <c r="A80" s="23" t="s">
        <v>104</v>
      </c>
      <c r="B80" s="23" t="s">
        <v>107</v>
      </c>
      <c r="C80" s="23">
        <v>21</v>
      </c>
      <c r="D80" s="23">
        <v>1407</v>
      </c>
      <c r="E80" s="23">
        <f t="shared" si="5"/>
        <v>29547</v>
      </c>
      <c r="F80" s="219">
        <f t="shared" si="6"/>
        <v>2954.7000000000003</v>
      </c>
      <c r="G80" s="219">
        <f t="shared" si="7"/>
        <v>0</v>
      </c>
      <c r="H80" s="219" t="str">
        <f t="shared" ca="1" si="8"/>
        <v>=IF(E80&gt;30000,E80*0.1,0)</v>
      </c>
    </row>
    <row r="81" spans="1:8">
      <c r="A81" s="23" t="s">
        <v>99</v>
      </c>
      <c r="B81" s="23" t="s">
        <v>107</v>
      </c>
      <c r="C81" s="23">
        <v>93</v>
      </c>
      <c r="D81" s="23">
        <v>1283</v>
      </c>
      <c r="E81" s="23">
        <f t="shared" si="5"/>
        <v>119319</v>
      </c>
      <c r="F81" s="219">
        <f t="shared" si="6"/>
        <v>11931.900000000001</v>
      </c>
      <c r="G81" s="219">
        <f t="shared" si="7"/>
        <v>11931.900000000001</v>
      </c>
      <c r="H81" s="219" t="str">
        <f t="shared" ca="1" si="8"/>
        <v>=IF(E81&gt;30000,E81*0.1,0)</v>
      </c>
    </row>
    <row r="82" spans="1:8">
      <c r="A82" s="23" t="s">
        <v>109</v>
      </c>
      <c r="B82" s="23" t="s">
        <v>97</v>
      </c>
      <c r="C82" s="23">
        <v>11</v>
      </c>
      <c r="D82" s="23">
        <v>1085</v>
      </c>
      <c r="E82" s="23">
        <f t="shared" si="5"/>
        <v>11935</v>
      </c>
      <c r="F82" s="219">
        <f t="shared" si="6"/>
        <v>0</v>
      </c>
      <c r="G82" s="219">
        <f t="shared" si="7"/>
        <v>0</v>
      </c>
      <c r="H82" s="219" t="str">
        <f t="shared" ca="1" si="8"/>
        <v>=IF(E82&gt;30000,E82*0.1,0)</v>
      </c>
    </row>
    <row r="83" spans="1:8">
      <c r="A83" s="23" t="s">
        <v>110</v>
      </c>
      <c r="B83" s="23" t="s">
        <v>107</v>
      </c>
      <c r="C83" s="23">
        <v>41</v>
      </c>
      <c r="D83" s="23">
        <v>1042</v>
      </c>
      <c r="E83" s="23">
        <f t="shared" si="5"/>
        <v>42722</v>
      </c>
      <c r="F83" s="219">
        <f t="shared" si="6"/>
        <v>4272.2</v>
      </c>
      <c r="G83" s="219">
        <f t="shared" si="7"/>
        <v>4272.2</v>
      </c>
      <c r="H83" s="219" t="str">
        <f t="shared" ca="1" si="8"/>
        <v>=IF(E83&gt;30000,E83*0.1,0)</v>
      </c>
    </row>
    <row r="84" spans="1:8">
      <c r="A84" s="23" t="s">
        <v>109</v>
      </c>
      <c r="B84" s="23" t="s">
        <v>97</v>
      </c>
      <c r="C84" s="23">
        <v>20</v>
      </c>
      <c r="D84" s="23">
        <v>1500</v>
      </c>
      <c r="E84" s="23">
        <f t="shared" si="5"/>
        <v>30000</v>
      </c>
      <c r="F84" s="219">
        <f t="shared" si="6"/>
        <v>3000</v>
      </c>
      <c r="G84" s="219">
        <f t="shared" si="7"/>
        <v>0</v>
      </c>
      <c r="H84" s="219" t="str">
        <f t="shared" ca="1" si="8"/>
        <v>=IF(E84&gt;30000,E84*0.1,0)</v>
      </c>
    </row>
    <row r="85" spans="1:8">
      <c r="A85" s="23" t="s">
        <v>96</v>
      </c>
      <c r="B85" s="23" t="s">
        <v>105</v>
      </c>
      <c r="C85" s="23">
        <v>43</v>
      </c>
      <c r="D85" s="23">
        <v>1099</v>
      </c>
      <c r="E85" s="23">
        <f t="shared" si="5"/>
        <v>47257</v>
      </c>
      <c r="F85" s="219">
        <f t="shared" si="6"/>
        <v>4725.7</v>
      </c>
      <c r="G85" s="219">
        <f t="shared" si="7"/>
        <v>4725.7</v>
      </c>
      <c r="H85" s="219" t="str">
        <f t="shared" ca="1" si="8"/>
        <v>=IF(E85&gt;30000,E85*0.1,0)</v>
      </c>
    </row>
    <row r="86" spans="1:8">
      <c r="A86" s="23" t="s">
        <v>99</v>
      </c>
      <c r="B86" s="23" t="s">
        <v>91</v>
      </c>
      <c r="C86" s="23">
        <v>65</v>
      </c>
      <c r="D86" s="23">
        <v>1490</v>
      </c>
      <c r="E86" s="23">
        <f t="shared" si="5"/>
        <v>96850</v>
      </c>
      <c r="F86" s="219">
        <f t="shared" si="6"/>
        <v>9685</v>
      </c>
      <c r="G86" s="219">
        <f t="shared" si="7"/>
        <v>9685</v>
      </c>
      <c r="H86" s="219" t="str">
        <f t="shared" ca="1" si="8"/>
        <v>=IF(E86&gt;30000,E86*0.1,0)</v>
      </c>
    </row>
    <row r="87" spans="1:8">
      <c r="A87" s="23" t="s">
        <v>109</v>
      </c>
      <c r="B87" s="23" t="s">
        <v>92</v>
      </c>
      <c r="C87" s="23">
        <v>61</v>
      </c>
      <c r="D87" s="23">
        <v>1139</v>
      </c>
      <c r="E87" s="23">
        <f t="shared" si="5"/>
        <v>69479</v>
      </c>
      <c r="F87" s="219">
        <f t="shared" si="6"/>
        <v>6947.9000000000005</v>
      </c>
      <c r="G87" s="219">
        <f t="shared" si="7"/>
        <v>6947.9000000000005</v>
      </c>
      <c r="H87" s="219" t="str">
        <f t="shared" ca="1" si="8"/>
        <v>=IF(E87&gt;30000,E87*0.1,0)</v>
      </c>
    </row>
    <row r="88" spans="1:8">
      <c r="A88" s="23" t="s">
        <v>110</v>
      </c>
      <c r="B88" s="23" t="s">
        <v>94</v>
      </c>
      <c r="C88" s="23">
        <v>51</v>
      </c>
      <c r="D88" s="23">
        <v>1022</v>
      </c>
      <c r="E88" s="23">
        <f t="shared" si="5"/>
        <v>52122</v>
      </c>
      <c r="F88" s="219">
        <f t="shared" si="6"/>
        <v>5212.2000000000007</v>
      </c>
      <c r="G88" s="219">
        <f t="shared" si="7"/>
        <v>5212.2000000000007</v>
      </c>
      <c r="H88" s="219" t="str">
        <f t="shared" ca="1" si="8"/>
        <v>=IF(E88&gt;30000,E88*0.1,0)</v>
      </c>
    </row>
    <row r="89" spans="1:8">
      <c r="A89" s="23" t="s">
        <v>104</v>
      </c>
      <c r="B89" s="23" t="s">
        <v>105</v>
      </c>
      <c r="C89" s="23">
        <v>65</v>
      </c>
      <c r="D89" s="23">
        <v>1113</v>
      </c>
      <c r="E89" s="23">
        <f t="shared" si="5"/>
        <v>72345</v>
      </c>
      <c r="F89" s="219">
        <f t="shared" si="6"/>
        <v>7234.5</v>
      </c>
      <c r="G89" s="219">
        <f t="shared" si="7"/>
        <v>7234.5</v>
      </c>
      <c r="H89" s="219" t="str">
        <f t="shared" ca="1" si="8"/>
        <v>=IF(E89&gt;30000,E89*0.1,0)</v>
      </c>
    </row>
    <row r="90" spans="1:8">
      <c r="A90" s="23" t="s">
        <v>99</v>
      </c>
      <c r="B90" s="23" t="s">
        <v>91</v>
      </c>
      <c r="C90" s="23">
        <v>81</v>
      </c>
      <c r="D90" s="23">
        <v>1135</v>
      </c>
      <c r="E90" s="23">
        <f t="shared" si="5"/>
        <v>91935</v>
      </c>
      <c r="F90" s="219">
        <f t="shared" si="6"/>
        <v>9193.5</v>
      </c>
      <c r="G90" s="219">
        <f t="shared" si="7"/>
        <v>9193.5</v>
      </c>
      <c r="H90" s="219" t="str">
        <f t="shared" ca="1" si="8"/>
        <v>=IF(E90&gt;30000,E90*0.1,0)</v>
      </c>
    </row>
    <row r="91" spans="1:8">
      <c r="A91" s="23" t="s">
        <v>99</v>
      </c>
      <c r="B91" s="23" t="s">
        <v>100</v>
      </c>
      <c r="C91" s="23">
        <v>4</v>
      </c>
      <c r="D91" s="23">
        <v>1018</v>
      </c>
      <c r="E91" s="23">
        <f t="shared" si="5"/>
        <v>4072</v>
      </c>
      <c r="F91" s="219">
        <f t="shared" si="6"/>
        <v>0</v>
      </c>
      <c r="G91" s="219">
        <f t="shared" si="7"/>
        <v>0</v>
      </c>
      <c r="H91" s="219" t="str">
        <f t="shared" ca="1" si="8"/>
        <v>=IF(E91&gt;30000,E91*0.1,0)</v>
      </c>
    </row>
    <row r="92" spans="1:8">
      <c r="A92" s="23" t="s">
        <v>99</v>
      </c>
      <c r="B92" s="23" t="s">
        <v>91</v>
      </c>
      <c r="C92" s="23">
        <v>45</v>
      </c>
      <c r="D92" s="23">
        <v>1202</v>
      </c>
      <c r="E92" s="23">
        <f t="shared" si="5"/>
        <v>54090</v>
      </c>
      <c r="F92" s="219">
        <f t="shared" si="6"/>
        <v>5409</v>
      </c>
      <c r="G92" s="219">
        <f t="shared" si="7"/>
        <v>5409</v>
      </c>
      <c r="H92" s="219" t="str">
        <f t="shared" ca="1" si="8"/>
        <v>=IF(E92&gt;30000,E92*0.1,0)</v>
      </c>
    </row>
    <row r="93" spans="1:8">
      <c r="A93" s="23" t="s">
        <v>90</v>
      </c>
      <c r="B93" s="23" t="s">
        <v>94</v>
      </c>
      <c r="C93" s="23">
        <v>14</v>
      </c>
      <c r="D93" s="23">
        <v>1254</v>
      </c>
      <c r="E93" s="23">
        <f t="shared" si="5"/>
        <v>17556</v>
      </c>
      <c r="F93" s="219">
        <f t="shared" si="6"/>
        <v>0</v>
      </c>
      <c r="G93" s="219">
        <f t="shared" si="7"/>
        <v>0</v>
      </c>
      <c r="H93" s="219" t="str">
        <f t="shared" ca="1" si="8"/>
        <v>=IF(E93&gt;30000,E93*0.1,0)</v>
      </c>
    </row>
    <row r="94" spans="1:8">
      <c r="A94" s="23" t="s">
        <v>110</v>
      </c>
      <c r="B94" s="23" t="s">
        <v>94</v>
      </c>
      <c r="C94" s="23">
        <v>93</v>
      </c>
      <c r="D94" s="23">
        <v>1254</v>
      </c>
      <c r="E94" s="23">
        <f t="shared" si="5"/>
        <v>116622</v>
      </c>
      <c r="F94" s="219">
        <f t="shared" si="6"/>
        <v>11662.2</v>
      </c>
      <c r="G94" s="219">
        <f t="shared" si="7"/>
        <v>11662.2</v>
      </c>
      <c r="H94" s="219" t="str">
        <f t="shared" ca="1" si="8"/>
        <v>=IF(E94&gt;30000,E94*0.1,0)</v>
      </c>
    </row>
    <row r="95" spans="1:8">
      <c r="A95" s="23" t="s">
        <v>104</v>
      </c>
      <c r="B95" s="23" t="s">
        <v>97</v>
      </c>
      <c r="C95" s="23">
        <v>14</v>
      </c>
      <c r="D95" s="23">
        <v>1349</v>
      </c>
      <c r="E95" s="23">
        <f t="shared" si="5"/>
        <v>18886</v>
      </c>
      <c r="F95" s="219">
        <f t="shared" si="6"/>
        <v>0</v>
      </c>
      <c r="G95" s="219">
        <f t="shared" si="7"/>
        <v>0</v>
      </c>
      <c r="H95" s="219" t="str">
        <f t="shared" ca="1" si="8"/>
        <v>=IF(E95&gt;30000,E95*0.1,0)</v>
      </c>
    </row>
    <row r="96" spans="1:8">
      <c r="A96" s="23" t="s">
        <v>96</v>
      </c>
      <c r="B96" s="23" t="s">
        <v>91</v>
      </c>
      <c r="C96" s="23">
        <v>8</v>
      </c>
      <c r="D96" s="23">
        <v>1019</v>
      </c>
      <c r="E96" s="23">
        <f t="shared" si="5"/>
        <v>8152</v>
      </c>
      <c r="F96" s="219">
        <f t="shared" si="6"/>
        <v>0</v>
      </c>
      <c r="G96" s="219">
        <f t="shared" si="7"/>
        <v>0</v>
      </c>
      <c r="H96" s="219" t="str">
        <f t="shared" ca="1" si="8"/>
        <v>=IF(E96&gt;30000,E96*0.1,0)</v>
      </c>
    </row>
    <row r="97" spans="1:8">
      <c r="A97" s="23" t="s">
        <v>110</v>
      </c>
      <c r="B97" s="23" t="s">
        <v>100</v>
      </c>
      <c r="C97" s="23">
        <v>73</v>
      </c>
      <c r="D97" s="23">
        <v>1306</v>
      </c>
      <c r="E97" s="23">
        <f t="shared" si="5"/>
        <v>95338</v>
      </c>
      <c r="F97" s="219">
        <f t="shared" si="6"/>
        <v>9533.8000000000011</v>
      </c>
      <c r="G97" s="219">
        <f t="shared" si="7"/>
        <v>9533.8000000000011</v>
      </c>
      <c r="H97" s="219" t="str">
        <f t="shared" ca="1" si="8"/>
        <v>=IF(E97&gt;30000,E97*0.1,0)</v>
      </c>
    </row>
    <row r="98" spans="1:8">
      <c r="A98" s="23" t="s">
        <v>109</v>
      </c>
      <c r="B98" s="23" t="s">
        <v>107</v>
      </c>
      <c r="C98" s="23">
        <v>72</v>
      </c>
      <c r="D98" s="23">
        <v>1299</v>
      </c>
      <c r="E98" s="23">
        <f t="shared" si="5"/>
        <v>93528</v>
      </c>
      <c r="F98" s="219">
        <f t="shared" si="6"/>
        <v>9352.8000000000011</v>
      </c>
      <c r="G98" s="219">
        <f t="shared" si="7"/>
        <v>9352.8000000000011</v>
      </c>
      <c r="H98" s="219" t="str">
        <f t="shared" ca="1" si="8"/>
        <v>=IF(E98&gt;30000,E98*0.1,0)</v>
      </c>
    </row>
    <row r="99" spans="1:8">
      <c r="A99" s="23" t="s">
        <v>110</v>
      </c>
      <c r="B99" s="23" t="s">
        <v>91</v>
      </c>
      <c r="C99" s="23">
        <v>16</v>
      </c>
      <c r="D99" s="23">
        <v>1121</v>
      </c>
      <c r="E99" s="23">
        <f t="shared" si="5"/>
        <v>17936</v>
      </c>
      <c r="F99" s="219">
        <f t="shared" si="6"/>
        <v>0</v>
      </c>
      <c r="G99" s="219">
        <f t="shared" si="7"/>
        <v>0</v>
      </c>
      <c r="H99" s="219" t="str">
        <f t="shared" ca="1" si="8"/>
        <v>=IF(E99&gt;30000,E99*0.1,0)</v>
      </c>
    </row>
    <row r="100" spans="1:8">
      <c r="A100" s="23" t="s">
        <v>109</v>
      </c>
      <c r="B100" s="23" t="s">
        <v>105</v>
      </c>
      <c r="C100" s="23">
        <v>18</v>
      </c>
      <c r="D100" s="23">
        <v>1127</v>
      </c>
      <c r="E100" s="23">
        <f t="shared" si="5"/>
        <v>20286</v>
      </c>
      <c r="F100" s="219">
        <f t="shared" si="6"/>
        <v>2028.6000000000001</v>
      </c>
      <c r="G100" s="219">
        <f t="shared" si="7"/>
        <v>0</v>
      </c>
      <c r="H100" s="219" t="str">
        <f t="shared" ca="1" si="8"/>
        <v>=IF(E100&gt;30000,E100*0.1,0)</v>
      </c>
    </row>
    <row r="101" spans="1:8">
      <c r="A101" s="23" t="s">
        <v>90</v>
      </c>
      <c r="B101" s="23" t="s">
        <v>91</v>
      </c>
      <c r="C101" s="23">
        <v>63</v>
      </c>
      <c r="D101" s="23">
        <v>1070</v>
      </c>
      <c r="E101" s="23">
        <f t="shared" si="5"/>
        <v>67410</v>
      </c>
      <c r="F101" s="219">
        <f t="shared" si="6"/>
        <v>6741</v>
      </c>
      <c r="G101" s="219">
        <f t="shared" si="7"/>
        <v>6741</v>
      </c>
      <c r="H101" s="219" t="str">
        <f t="shared" ca="1" si="8"/>
        <v>=IF(E101&gt;30000,E101*0.1,0)</v>
      </c>
    </row>
    <row r="102" spans="1:8">
      <c r="A102" s="23" t="s">
        <v>109</v>
      </c>
      <c r="B102" s="23" t="s">
        <v>91</v>
      </c>
      <c r="C102" s="23">
        <v>38</v>
      </c>
      <c r="D102" s="23">
        <v>1486</v>
      </c>
      <c r="E102" s="23">
        <f t="shared" si="5"/>
        <v>56468</v>
      </c>
      <c r="F102" s="219">
        <f t="shared" si="6"/>
        <v>5646.8</v>
      </c>
      <c r="G102" s="219">
        <f t="shared" si="7"/>
        <v>5646.8</v>
      </c>
      <c r="H102" s="219" t="str">
        <f t="shared" ca="1" si="8"/>
        <v>=IF(E102&gt;30000,E102*0.1,0)</v>
      </c>
    </row>
    <row r="103" spans="1:8">
      <c r="A103" s="23" t="s">
        <v>110</v>
      </c>
      <c r="B103" s="23" t="s">
        <v>107</v>
      </c>
      <c r="C103" s="23">
        <v>30</v>
      </c>
      <c r="D103" s="23">
        <v>1245</v>
      </c>
      <c r="E103" s="23">
        <f t="shared" si="5"/>
        <v>37350</v>
      </c>
      <c r="F103" s="219">
        <f t="shared" si="6"/>
        <v>3735</v>
      </c>
      <c r="G103" s="219">
        <f t="shared" si="7"/>
        <v>3735</v>
      </c>
      <c r="H103" s="219" t="str">
        <f t="shared" ca="1" si="8"/>
        <v>=IF(E103&gt;30000,E103*0.1,0)</v>
      </c>
    </row>
    <row r="104" spans="1:8">
      <c r="A104" s="23" t="s">
        <v>110</v>
      </c>
      <c r="B104" s="23" t="s">
        <v>91</v>
      </c>
      <c r="C104" s="23">
        <v>9</v>
      </c>
      <c r="D104" s="23">
        <v>1250</v>
      </c>
      <c r="E104" s="23">
        <f t="shared" si="5"/>
        <v>11250</v>
      </c>
      <c r="F104" s="219">
        <f t="shared" si="6"/>
        <v>0</v>
      </c>
      <c r="G104" s="219">
        <f t="shared" si="7"/>
        <v>0</v>
      </c>
      <c r="H104" s="219" t="str">
        <f t="shared" ca="1" si="8"/>
        <v>=IF(E104&gt;30000,E104*0.1,0)</v>
      </c>
    </row>
    <row r="105" spans="1:8">
      <c r="A105" s="23" t="s">
        <v>99</v>
      </c>
      <c r="B105" s="23" t="s">
        <v>91</v>
      </c>
      <c r="C105" s="23">
        <v>60</v>
      </c>
      <c r="D105" s="23">
        <v>1102</v>
      </c>
      <c r="E105" s="23">
        <f t="shared" si="5"/>
        <v>66120</v>
      </c>
      <c r="F105" s="219">
        <f t="shared" si="6"/>
        <v>6612</v>
      </c>
      <c r="G105" s="219">
        <f t="shared" si="7"/>
        <v>6612</v>
      </c>
      <c r="H105" s="219" t="str">
        <f t="shared" ca="1" si="8"/>
        <v>=IF(E105&gt;30000,E105*0.1,0)</v>
      </c>
    </row>
    <row r="106" spans="1:8">
      <c r="A106" s="23" t="s">
        <v>104</v>
      </c>
      <c r="B106" s="23" t="s">
        <v>97</v>
      </c>
      <c r="C106" s="23">
        <v>46</v>
      </c>
      <c r="D106" s="23">
        <v>1021</v>
      </c>
      <c r="E106" s="23">
        <f t="shared" si="5"/>
        <v>46966</v>
      </c>
      <c r="F106" s="219">
        <f t="shared" si="6"/>
        <v>4696.6000000000004</v>
      </c>
      <c r="G106" s="219">
        <f t="shared" si="7"/>
        <v>4696.6000000000004</v>
      </c>
      <c r="H106" s="219" t="str">
        <f t="shared" ca="1" si="8"/>
        <v>=IF(E106&gt;30000,E106*0.1,0)</v>
      </c>
    </row>
    <row r="107" spans="1:8">
      <c r="A107" s="23" t="s">
        <v>90</v>
      </c>
      <c r="B107" s="23" t="s">
        <v>92</v>
      </c>
      <c r="C107" s="23">
        <v>26</v>
      </c>
      <c r="D107" s="23">
        <v>1053</v>
      </c>
      <c r="E107" s="23">
        <f t="shared" si="5"/>
        <v>27378</v>
      </c>
      <c r="F107" s="219">
        <f t="shared" si="6"/>
        <v>2737.8</v>
      </c>
      <c r="G107" s="219">
        <f t="shared" si="7"/>
        <v>0</v>
      </c>
      <c r="H107" s="219" t="str">
        <f t="shared" ca="1" si="8"/>
        <v>=IF(E107&gt;30000,E107*0.1,0)</v>
      </c>
    </row>
    <row r="108" spans="1:8">
      <c r="A108" s="23" t="s">
        <v>104</v>
      </c>
      <c r="B108" s="23" t="s">
        <v>105</v>
      </c>
      <c r="C108" s="23">
        <v>1</v>
      </c>
      <c r="D108" s="23">
        <v>1089</v>
      </c>
      <c r="E108" s="23">
        <f t="shared" si="5"/>
        <v>1089</v>
      </c>
      <c r="F108" s="219">
        <f t="shared" si="6"/>
        <v>0</v>
      </c>
      <c r="G108" s="219">
        <f t="shared" si="7"/>
        <v>0</v>
      </c>
      <c r="H108" s="219" t="str">
        <f t="shared" ca="1" si="8"/>
        <v>=IF(E108&gt;30000,E108*0.1,0)</v>
      </c>
    </row>
    <row r="109" spans="1:8">
      <c r="A109" s="23" t="s">
        <v>109</v>
      </c>
      <c r="B109" s="23" t="s">
        <v>100</v>
      </c>
      <c r="C109" s="23">
        <v>22</v>
      </c>
      <c r="D109" s="23">
        <v>1057</v>
      </c>
      <c r="E109" s="23">
        <f t="shared" si="5"/>
        <v>23254</v>
      </c>
      <c r="F109" s="219">
        <f t="shared" si="6"/>
        <v>2325.4</v>
      </c>
      <c r="G109" s="219">
        <f t="shared" si="7"/>
        <v>0</v>
      </c>
      <c r="H109" s="219" t="str">
        <f t="shared" ca="1" si="8"/>
        <v>=IF(E109&gt;30000,E109*0.1,0)</v>
      </c>
    </row>
    <row r="110" spans="1:8">
      <c r="A110" s="23" t="s">
        <v>110</v>
      </c>
      <c r="B110" s="23" t="s">
        <v>107</v>
      </c>
      <c r="C110" s="23">
        <v>35</v>
      </c>
      <c r="D110" s="23">
        <v>1341</v>
      </c>
      <c r="E110" s="23">
        <f t="shared" si="5"/>
        <v>46935</v>
      </c>
      <c r="F110" s="219">
        <f t="shared" si="6"/>
        <v>4693.5</v>
      </c>
      <c r="G110" s="219">
        <f t="shared" si="7"/>
        <v>4693.5</v>
      </c>
      <c r="H110" s="219" t="str">
        <f t="shared" ca="1" si="8"/>
        <v>=IF(E110&gt;30000,E110*0.1,0)</v>
      </c>
    </row>
    <row r="111" spans="1:8">
      <c r="A111" s="23" t="s">
        <v>96</v>
      </c>
      <c r="B111" s="23" t="s">
        <v>92</v>
      </c>
      <c r="C111" s="23">
        <v>34</v>
      </c>
      <c r="D111" s="23">
        <v>1229</v>
      </c>
      <c r="E111" s="23">
        <f t="shared" si="5"/>
        <v>41786</v>
      </c>
      <c r="F111" s="219">
        <f t="shared" si="6"/>
        <v>4178.6000000000004</v>
      </c>
      <c r="G111" s="219">
        <f t="shared" si="7"/>
        <v>4178.6000000000004</v>
      </c>
      <c r="H111" s="219" t="str">
        <f t="shared" ca="1" si="8"/>
        <v>=IF(E111&gt;30000,E111*0.1,0)</v>
      </c>
    </row>
    <row r="112" spans="1:8">
      <c r="A112" s="23" t="s">
        <v>96</v>
      </c>
      <c r="B112" s="23" t="s">
        <v>91</v>
      </c>
      <c r="C112" s="23">
        <v>97</v>
      </c>
      <c r="D112" s="23">
        <v>1201</v>
      </c>
      <c r="E112" s="23">
        <f t="shared" si="5"/>
        <v>116497</v>
      </c>
      <c r="F112" s="219">
        <f t="shared" si="6"/>
        <v>11649.7</v>
      </c>
      <c r="G112" s="219">
        <f t="shared" si="7"/>
        <v>11649.7</v>
      </c>
      <c r="H112" s="219" t="str">
        <f t="shared" ca="1" si="8"/>
        <v>=IF(E112&gt;30000,E112*0.1,0)</v>
      </c>
    </row>
    <row r="113" spans="1:8">
      <c r="A113" s="23" t="s">
        <v>90</v>
      </c>
      <c r="B113" s="23" t="s">
        <v>107</v>
      </c>
      <c r="C113" s="23">
        <v>86</v>
      </c>
      <c r="D113" s="23">
        <v>1010</v>
      </c>
      <c r="E113" s="23">
        <f t="shared" si="5"/>
        <v>86860</v>
      </c>
      <c r="F113" s="219">
        <f t="shared" si="6"/>
        <v>8686</v>
      </c>
      <c r="G113" s="219">
        <f t="shared" si="7"/>
        <v>8686</v>
      </c>
      <c r="H113" s="219" t="str">
        <f t="shared" ca="1" si="8"/>
        <v>=IF(E113&gt;30000,E113*0.1,0)</v>
      </c>
    </row>
    <row r="114" spans="1:8">
      <c r="A114" s="23" t="s">
        <v>96</v>
      </c>
      <c r="B114" s="23" t="s">
        <v>100</v>
      </c>
      <c r="C114" s="23">
        <v>76</v>
      </c>
      <c r="D114" s="23">
        <v>1336</v>
      </c>
      <c r="E114" s="23">
        <f t="shared" si="5"/>
        <v>101536</v>
      </c>
      <c r="F114" s="219">
        <f t="shared" si="6"/>
        <v>10153.6</v>
      </c>
      <c r="G114" s="219">
        <f t="shared" si="7"/>
        <v>10153.6</v>
      </c>
      <c r="H114" s="219" t="str">
        <f t="shared" ca="1" si="8"/>
        <v>=IF(E114&gt;30000,E114*0.1,0)</v>
      </c>
    </row>
    <row r="115" spans="1:8">
      <c r="A115" s="23" t="s">
        <v>104</v>
      </c>
      <c r="B115" s="23" t="s">
        <v>107</v>
      </c>
      <c r="C115" s="23">
        <v>60</v>
      </c>
      <c r="D115" s="23">
        <v>1488</v>
      </c>
      <c r="E115" s="23">
        <f t="shared" si="5"/>
        <v>89280</v>
      </c>
      <c r="F115" s="219">
        <f t="shared" si="6"/>
        <v>8928</v>
      </c>
      <c r="G115" s="219">
        <f t="shared" si="7"/>
        <v>8928</v>
      </c>
      <c r="H115" s="219" t="str">
        <f t="shared" ca="1" si="8"/>
        <v>=IF(E115&gt;30000,E115*0.1,0)</v>
      </c>
    </row>
    <row r="116" spans="1:8">
      <c r="A116" s="23" t="s">
        <v>99</v>
      </c>
      <c r="B116" s="23" t="s">
        <v>92</v>
      </c>
      <c r="C116" s="23">
        <v>74</v>
      </c>
      <c r="D116" s="23">
        <v>1273</v>
      </c>
      <c r="E116" s="23">
        <f t="shared" si="5"/>
        <v>94202</v>
      </c>
      <c r="F116" s="219">
        <f t="shared" si="6"/>
        <v>9420.2000000000007</v>
      </c>
      <c r="G116" s="219">
        <f t="shared" si="7"/>
        <v>9420.2000000000007</v>
      </c>
      <c r="H116" s="219" t="str">
        <f t="shared" ca="1" si="8"/>
        <v>=IF(E116&gt;30000,E116*0.1,0)</v>
      </c>
    </row>
    <row r="117" spans="1:8">
      <c r="A117" s="23" t="s">
        <v>99</v>
      </c>
      <c r="B117" s="23" t="s">
        <v>91</v>
      </c>
      <c r="C117" s="23">
        <v>34</v>
      </c>
      <c r="D117" s="23">
        <v>1485</v>
      </c>
      <c r="E117" s="23">
        <f t="shared" si="5"/>
        <v>50490</v>
      </c>
      <c r="F117" s="219">
        <f t="shared" si="6"/>
        <v>5049</v>
      </c>
      <c r="G117" s="219">
        <f t="shared" si="7"/>
        <v>5049</v>
      </c>
      <c r="H117" s="219" t="str">
        <f t="shared" ca="1" si="8"/>
        <v>=IF(E117&gt;30000,E117*0.1,0)</v>
      </c>
    </row>
    <row r="118" spans="1:8">
      <c r="A118" s="23" t="s">
        <v>96</v>
      </c>
      <c r="B118" s="23" t="s">
        <v>105</v>
      </c>
      <c r="C118" s="23">
        <v>99</v>
      </c>
      <c r="D118" s="23">
        <v>1397</v>
      </c>
      <c r="E118" s="23">
        <f t="shared" si="5"/>
        <v>138303</v>
      </c>
      <c r="F118" s="219">
        <f t="shared" si="6"/>
        <v>13830.300000000001</v>
      </c>
      <c r="G118" s="219">
        <f t="shared" si="7"/>
        <v>13830.300000000001</v>
      </c>
      <c r="H118" s="219" t="str">
        <f t="shared" ca="1" si="8"/>
        <v>=IF(E118&gt;30000,E118*0.1,0)</v>
      </c>
    </row>
    <row r="119" spans="1:8">
      <c r="A119" s="23" t="s">
        <v>90</v>
      </c>
      <c r="B119" s="23" t="s">
        <v>105</v>
      </c>
      <c r="C119" s="23">
        <v>48</v>
      </c>
      <c r="D119" s="23">
        <v>1181</v>
      </c>
      <c r="E119" s="23">
        <f t="shared" si="5"/>
        <v>56688</v>
      </c>
      <c r="F119" s="219">
        <f t="shared" si="6"/>
        <v>5668.8</v>
      </c>
      <c r="G119" s="219">
        <f t="shared" si="7"/>
        <v>5668.8</v>
      </c>
      <c r="H119" s="219" t="str">
        <f t="shared" ca="1" si="8"/>
        <v>=IF(E119&gt;30000,E119*0.1,0)</v>
      </c>
    </row>
    <row r="120" spans="1:8">
      <c r="A120" s="23" t="s">
        <v>110</v>
      </c>
      <c r="B120" s="23" t="s">
        <v>107</v>
      </c>
      <c r="C120" s="23">
        <v>8</v>
      </c>
      <c r="D120" s="23">
        <v>1170</v>
      </c>
      <c r="E120" s="23">
        <f t="shared" si="5"/>
        <v>9360</v>
      </c>
      <c r="F120" s="219">
        <f t="shared" si="6"/>
        <v>0</v>
      </c>
      <c r="G120" s="219">
        <f t="shared" si="7"/>
        <v>0</v>
      </c>
      <c r="H120" s="219" t="str">
        <f t="shared" ca="1" si="8"/>
        <v>=IF(E120&gt;30000,E120*0.1,0)</v>
      </c>
    </row>
    <row r="121" spans="1:8">
      <c r="A121" s="23" t="s">
        <v>104</v>
      </c>
      <c r="B121" s="23" t="s">
        <v>100</v>
      </c>
      <c r="C121" s="23">
        <v>83</v>
      </c>
      <c r="D121" s="23">
        <v>1291</v>
      </c>
      <c r="E121" s="23">
        <f t="shared" si="5"/>
        <v>107153</v>
      </c>
      <c r="F121" s="219">
        <f t="shared" si="6"/>
        <v>10715.300000000001</v>
      </c>
      <c r="G121" s="219">
        <f t="shared" si="7"/>
        <v>10715.300000000001</v>
      </c>
      <c r="H121" s="219" t="str">
        <f t="shared" ca="1" si="8"/>
        <v>=IF(E121&gt;30000,E121*0.1,0)</v>
      </c>
    </row>
    <row r="122" spans="1:8">
      <c r="A122" s="23" t="s">
        <v>96</v>
      </c>
      <c r="B122" s="23" t="s">
        <v>92</v>
      </c>
      <c r="C122" s="23">
        <v>56</v>
      </c>
      <c r="D122" s="23">
        <v>1059</v>
      </c>
      <c r="E122" s="23">
        <f t="shared" si="5"/>
        <v>59304</v>
      </c>
      <c r="F122" s="219">
        <f t="shared" si="6"/>
        <v>5930.4000000000005</v>
      </c>
      <c r="G122" s="219">
        <f t="shared" si="7"/>
        <v>5930.4000000000005</v>
      </c>
      <c r="H122" s="219" t="str">
        <f t="shared" ca="1" si="8"/>
        <v>=IF(E122&gt;30000,E122*0.1,0)</v>
      </c>
    </row>
    <row r="123" spans="1:8">
      <c r="A123" s="23" t="s">
        <v>110</v>
      </c>
      <c r="B123" s="23" t="s">
        <v>91</v>
      </c>
      <c r="C123" s="23">
        <v>56</v>
      </c>
      <c r="D123" s="23">
        <v>1007</v>
      </c>
      <c r="E123" s="23">
        <f t="shared" si="5"/>
        <v>56392</v>
      </c>
      <c r="F123" s="219">
        <f t="shared" si="6"/>
        <v>5639.2000000000007</v>
      </c>
      <c r="G123" s="219">
        <f t="shared" si="7"/>
        <v>5639.2000000000007</v>
      </c>
      <c r="H123" s="219" t="str">
        <f t="shared" ca="1" si="8"/>
        <v>=IF(E123&gt;30000,E123*0.1,0)</v>
      </c>
    </row>
    <row r="124" spans="1:8">
      <c r="A124" s="23" t="s">
        <v>109</v>
      </c>
      <c r="B124" s="23" t="s">
        <v>107</v>
      </c>
      <c r="C124" s="23">
        <v>48</v>
      </c>
      <c r="D124" s="23">
        <v>1474</v>
      </c>
      <c r="E124" s="23">
        <f t="shared" si="5"/>
        <v>70752</v>
      </c>
      <c r="F124" s="219">
        <f t="shared" si="6"/>
        <v>7075.2000000000007</v>
      </c>
      <c r="G124" s="219">
        <f t="shared" si="7"/>
        <v>7075.2000000000007</v>
      </c>
      <c r="H124" s="219" t="str">
        <f t="shared" ca="1" si="8"/>
        <v>=IF(E124&gt;30000,E124*0.1,0)</v>
      </c>
    </row>
    <row r="125" spans="1:8">
      <c r="A125" s="23" t="s">
        <v>96</v>
      </c>
      <c r="B125" s="23" t="s">
        <v>97</v>
      </c>
      <c r="C125" s="23">
        <v>89</v>
      </c>
      <c r="D125" s="23">
        <v>1050</v>
      </c>
      <c r="E125" s="23">
        <f t="shared" si="5"/>
        <v>93450</v>
      </c>
      <c r="F125" s="219">
        <f t="shared" si="6"/>
        <v>9345</v>
      </c>
      <c r="G125" s="219">
        <f t="shared" si="7"/>
        <v>9345</v>
      </c>
      <c r="H125" s="219" t="str">
        <f t="shared" ca="1" si="8"/>
        <v>=IF(E125&gt;30000,E125*0.1,0)</v>
      </c>
    </row>
    <row r="126" spans="1:8">
      <c r="A126" s="23" t="s">
        <v>90</v>
      </c>
      <c r="B126" s="23" t="s">
        <v>105</v>
      </c>
      <c r="C126" s="23">
        <v>99</v>
      </c>
      <c r="D126" s="23">
        <v>1433</v>
      </c>
      <c r="E126" s="23">
        <f t="shared" si="5"/>
        <v>141867</v>
      </c>
      <c r="F126" s="219">
        <f t="shared" si="6"/>
        <v>14186.7</v>
      </c>
      <c r="G126" s="219">
        <f t="shared" si="7"/>
        <v>14186.7</v>
      </c>
      <c r="H126" s="219" t="str">
        <f t="shared" ca="1" si="8"/>
        <v>=IF(E126&gt;30000,E126*0.1,0)</v>
      </c>
    </row>
    <row r="127" spans="1:8">
      <c r="A127" s="23" t="s">
        <v>90</v>
      </c>
      <c r="B127" s="23" t="s">
        <v>105</v>
      </c>
      <c r="C127" s="23">
        <v>39</v>
      </c>
      <c r="D127" s="23">
        <v>1060</v>
      </c>
      <c r="E127" s="23">
        <f t="shared" si="5"/>
        <v>41340</v>
      </c>
      <c r="F127" s="219">
        <f t="shared" si="6"/>
        <v>4134</v>
      </c>
      <c r="G127" s="219">
        <f t="shared" si="7"/>
        <v>4134</v>
      </c>
      <c r="H127" s="219" t="str">
        <f t="shared" ca="1" si="8"/>
        <v>=IF(E127&gt;30000,E127*0.1,0)</v>
      </c>
    </row>
    <row r="128" spans="1:8">
      <c r="A128" s="23" t="s">
        <v>110</v>
      </c>
      <c r="B128" s="23" t="s">
        <v>100</v>
      </c>
      <c r="C128" s="23">
        <v>29</v>
      </c>
      <c r="D128" s="23">
        <v>1294</v>
      </c>
      <c r="E128" s="23">
        <f t="shared" si="5"/>
        <v>37526</v>
      </c>
      <c r="F128" s="219">
        <f t="shared" si="6"/>
        <v>3752.6000000000004</v>
      </c>
      <c r="G128" s="219">
        <f t="shared" si="7"/>
        <v>3752.6000000000004</v>
      </c>
      <c r="H128" s="219" t="str">
        <f t="shared" ca="1" si="8"/>
        <v>=IF(E128&gt;30000,E128*0.1,0)</v>
      </c>
    </row>
    <row r="129" spans="1:8">
      <c r="A129" s="23" t="s">
        <v>96</v>
      </c>
      <c r="B129" s="23" t="s">
        <v>107</v>
      </c>
      <c r="C129" s="23">
        <v>30</v>
      </c>
      <c r="D129" s="23">
        <v>1499</v>
      </c>
      <c r="E129" s="23">
        <f t="shared" si="5"/>
        <v>44970</v>
      </c>
      <c r="F129" s="219">
        <f t="shared" si="6"/>
        <v>4497</v>
      </c>
      <c r="G129" s="219">
        <f t="shared" si="7"/>
        <v>4497</v>
      </c>
      <c r="H129" s="219" t="str">
        <f t="shared" ca="1" si="8"/>
        <v>=IF(E129&gt;30000,E129*0.1,0)</v>
      </c>
    </row>
    <row r="130" spans="1:8">
      <c r="A130" s="23" t="s">
        <v>96</v>
      </c>
      <c r="B130" s="23" t="s">
        <v>97</v>
      </c>
      <c r="C130" s="23">
        <v>70</v>
      </c>
      <c r="D130" s="23">
        <v>1132</v>
      </c>
      <c r="E130" s="23">
        <f t="shared" si="5"/>
        <v>79240</v>
      </c>
      <c r="F130" s="219">
        <f t="shared" si="6"/>
        <v>7924</v>
      </c>
      <c r="G130" s="219">
        <f t="shared" si="7"/>
        <v>7924</v>
      </c>
      <c r="H130" s="219" t="str">
        <f t="shared" ca="1" si="8"/>
        <v>=IF(E130&gt;30000,E130*0.1,0)</v>
      </c>
    </row>
    <row r="131" spans="1:8">
      <c r="A131" s="23" t="s">
        <v>90</v>
      </c>
      <c r="B131" s="23" t="s">
        <v>94</v>
      </c>
      <c r="C131" s="23">
        <v>1</v>
      </c>
      <c r="D131" s="23">
        <v>1173</v>
      </c>
      <c r="E131" s="23">
        <f t="shared" ref="E131:E194" si="9">C131*D131</f>
        <v>1173</v>
      </c>
      <c r="F131" s="219">
        <f t="shared" ref="F131:F194" si="10">IF(E131&gt;=20000,E131*10%,0)</f>
        <v>0</v>
      </c>
      <c r="G131" s="219">
        <f t="shared" ref="G131:G194" si="11">IF(E131&gt;30000,E131*0.1,0)</f>
        <v>0</v>
      </c>
      <c r="H131" s="219" t="str">
        <f t="shared" ref="H131:H194" ca="1" si="12">_xlfn.FORMULATEXT(G131)</f>
        <v>=IF(E131&gt;30000,E131*0.1,0)</v>
      </c>
    </row>
    <row r="132" spans="1:8">
      <c r="A132" s="23" t="s">
        <v>110</v>
      </c>
      <c r="B132" s="23" t="s">
        <v>97</v>
      </c>
      <c r="C132" s="23">
        <v>25</v>
      </c>
      <c r="D132" s="23">
        <v>1444</v>
      </c>
      <c r="E132" s="23">
        <f t="shared" si="9"/>
        <v>36100</v>
      </c>
      <c r="F132" s="219">
        <f t="shared" si="10"/>
        <v>3610</v>
      </c>
      <c r="G132" s="219">
        <f t="shared" si="11"/>
        <v>3610</v>
      </c>
      <c r="H132" s="219" t="str">
        <f t="shared" ca="1" si="12"/>
        <v>=IF(E132&gt;30000,E132*0.1,0)</v>
      </c>
    </row>
    <row r="133" spans="1:8">
      <c r="A133" s="23" t="s">
        <v>90</v>
      </c>
      <c r="B133" s="23" t="s">
        <v>105</v>
      </c>
      <c r="C133" s="23">
        <v>38</v>
      </c>
      <c r="D133" s="23">
        <v>1073</v>
      </c>
      <c r="E133" s="23">
        <f t="shared" si="9"/>
        <v>40774</v>
      </c>
      <c r="F133" s="219">
        <f t="shared" si="10"/>
        <v>4077.4</v>
      </c>
      <c r="G133" s="219">
        <f t="shared" si="11"/>
        <v>4077.4</v>
      </c>
      <c r="H133" s="219" t="str">
        <f t="shared" ca="1" si="12"/>
        <v>=IF(E133&gt;30000,E133*0.1,0)</v>
      </c>
    </row>
    <row r="134" spans="1:8">
      <c r="A134" s="23" t="s">
        <v>104</v>
      </c>
      <c r="B134" s="23" t="s">
        <v>107</v>
      </c>
      <c r="C134" s="23">
        <v>47</v>
      </c>
      <c r="D134" s="23">
        <v>1407</v>
      </c>
      <c r="E134" s="23">
        <f t="shared" si="9"/>
        <v>66129</v>
      </c>
      <c r="F134" s="219">
        <f t="shared" si="10"/>
        <v>6612.9000000000005</v>
      </c>
      <c r="G134" s="219">
        <f t="shared" si="11"/>
        <v>6612.9000000000005</v>
      </c>
      <c r="H134" s="219" t="str">
        <f t="shared" ca="1" si="12"/>
        <v>=IF(E134&gt;30000,E134*0.1,0)</v>
      </c>
    </row>
    <row r="135" spans="1:8">
      <c r="A135" s="23" t="s">
        <v>99</v>
      </c>
      <c r="B135" s="23" t="s">
        <v>97</v>
      </c>
      <c r="C135" s="23">
        <v>80</v>
      </c>
      <c r="D135" s="23">
        <v>1324</v>
      </c>
      <c r="E135" s="23">
        <f t="shared" si="9"/>
        <v>105920</v>
      </c>
      <c r="F135" s="219">
        <f t="shared" si="10"/>
        <v>10592</v>
      </c>
      <c r="G135" s="219">
        <f t="shared" si="11"/>
        <v>10592</v>
      </c>
      <c r="H135" s="219" t="str">
        <f t="shared" ca="1" si="12"/>
        <v>=IF(E135&gt;30000,E135*0.1,0)</v>
      </c>
    </row>
    <row r="136" spans="1:8">
      <c r="A136" s="23" t="s">
        <v>99</v>
      </c>
      <c r="B136" s="23" t="s">
        <v>97</v>
      </c>
      <c r="C136" s="23">
        <v>95</v>
      </c>
      <c r="D136" s="23">
        <v>1152</v>
      </c>
      <c r="E136" s="23">
        <f t="shared" si="9"/>
        <v>109440</v>
      </c>
      <c r="F136" s="219">
        <f t="shared" si="10"/>
        <v>10944</v>
      </c>
      <c r="G136" s="219">
        <f t="shared" si="11"/>
        <v>10944</v>
      </c>
      <c r="H136" s="219" t="str">
        <f t="shared" ca="1" si="12"/>
        <v>=IF(E136&gt;30000,E136*0.1,0)</v>
      </c>
    </row>
    <row r="137" spans="1:8">
      <c r="A137" s="23" t="s">
        <v>109</v>
      </c>
      <c r="B137" s="23" t="s">
        <v>91</v>
      </c>
      <c r="C137" s="23">
        <v>75</v>
      </c>
      <c r="D137" s="23">
        <v>1383</v>
      </c>
      <c r="E137" s="23">
        <f t="shared" si="9"/>
        <v>103725</v>
      </c>
      <c r="F137" s="219">
        <f t="shared" si="10"/>
        <v>10372.5</v>
      </c>
      <c r="G137" s="219">
        <f t="shared" si="11"/>
        <v>10372.5</v>
      </c>
      <c r="H137" s="219" t="str">
        <f t="shared" ca="1" si="12"/>
        <v>=IF(E137&gt;30000,E137*0.1,0)</v>
      </c>
    </row>
    <row r="138" spans="1:8">
      <c r="A138" s="23" t="s">
        <v>99</v>
      </c>
      <c r="B138" s="23" t="s">
        <v>94</v>
      </c>
      <c r="C138" s="23">
        <v>70</v>
      </c>
      <c r="D138" s="23">
        <v>1128</v>
      </c>
      <c r="E138" s="23">
        <f t="shared" si="9"/>
        <v>78960</v>
      </c>
      <c r="F138" s="219">
        <f t="shared" si="10"/>
        <v>7896</v>
      </c>
      <c r="G138" s="219">
        <f t="shared" si="11"/>
        <v>7896</v>
      </c>
      <c r="H138" s="219" t="str">
        <f t="shared" ca="1" si="12"/>
        <v>=IF(E138&gt;30000,E138*0.1,0)</v>
      </c>
    </row>
    <row r="139" spans="1:8">
      <c r="A139" s="23" t="s">
        <v>104</v>
      </c>
      <c r="B139" s="23" t="s">
        <v>97</v>
      </c>
      <c r="C139" s="23">
        <v>59</v>
      </c>
      <c r="D139" s="23">
        <v>1154</v>
      </c>
      <c r="E139" s="23">
        <f t="shared" si="9"/>
        <v>68086</v>
      </c>
      <c r="F139" s="219">
        <f t="shared" si="10"/>
        <v>6808.6</v>
      </c>
      <c r="G139" s="219">
        <f t="shared" si="11"/>
        <v>6808.6</v>
      </c>
      <c r="H139" s="219" t="str">
        <f t="shared" ca="1" si="12"/>
        <v>=IF(E139&gt;30000,E139*0.1,0)</v>
      </c>
    </row>
    <row r="140" spans="1:8">
      <c r="A140" s="23" t="s">
        <v>109</v>
      </c>
      <c r="B140" s="23" t="s">
        <v>100</v>
      </c>
      <c r="C140" s="23">
        <v>57</v>
      </c>
      <c r="D140" s="23">
        <v>1135</v>
      </c>
      <c r="E140" s="23">
        <f t="shared" si="9"/>
        <v>64695</v>
      </c>
      <c r="F140" s="219">
        <f t="shared" si="10"/>
        <v>6469.5</v>
      </c>
      <c r="G140" s="219">
        <f t="shared" si="11"/>
        <v>6469.5</v>
      </c>
      <c r="H140" s="219" t="str">
        <f t="shared" ca="1" si="12"/>
        <v>=IF(E140&gt;30000,E140*0.1,0)</v>
      </c>
    </row>
    <row r="141" spans="1:8">
      <c r="A141" s="23" t="s">
        <v>110</v>
      </c>
      <c r="B141" s="23" t="s">
        <v>105</v>
      </c>
      <c r="C141" s="23">
        <v>6</v>
      </c>
      <c r="D141" s="23">
        <v>1370</v>
      </c>
      <c r="E141" s="23">
        <f t="shared" si="9"/>
        <v>8220</v>
      </c>
      <c r="F141" s="219">
        <f t="shared" si="10"/>
        <v>0</v>
      </c>
      <c r="G141" s="219">
        <f t="shared" si="11"/>
        <v>0</v>
      </c>
      <c r="H141" s="219" t="str">
        <f t="shared" ca="1" si="12"/>
        <v>=IF(E141&gt;30000,E141*0.1,0)</v>
      </c>
    </row>
    <row r="142" spans="1:8">
      <c r="A142" s="23" t="s">
        <v>110</v>
      </c>
      <c r="B142" s="23" t="s">
        <v>107</v>
      </c>
      <c r="C142" s="23">
        <v>65</v>
      </c>
      <c r="D142" s="23">
        <v>1045</v>
      </c>
      <c r="E142" s="23">
        <f t="shared" si="9"/>
        <v>67925</v>
      </c>
      <c r="F142" s="219">
        <f t="shared" si="10"/>
        <v>6792.5</v>
      </c>
      <c r="G142" s="219">
        <f t="shared" si="11"/>
        <v>6792.5</v>
      </c>
      <c r="H142" s="219" t="str">
        <f t="shared" ca="1" si="12"/>
        <v>=IF(E142&gt;30000,E142*0.1,0)</v>
      </c>
    </row>
    <row r="143" spans="1:8">
      <c r="A143" s="23" t="s">
        <v>109</v>
      </c>
      <c r="B143" s="23" t="s">
        <v>105</v>
      </c>
      <c r="C143" s="23">
        <v>81</v>
      </c>
      <c r="D143" s="23">
        <v>1350</v>
      </c>
      <c r="E143" s="23">
        <f t="shared" si="9"/>
        <v>109350</v>
      </c>
      <c r="F143" s="219">
        <f t="shared" si="10"/>
        <v>10935</v>
      </c>
      <c r="G143" s="219">
        <f t="shared" si="11"/>
        <v>10935</v>
      </c>
      <c r="H143" s="219" t="str">
        <f t="shared" ca="1" si="12"/>
        <v>=IF(E143&gt;30000,E143*0.1,0)</v>
      </c>
    </row>
    <row r="144" spans="1:8">
      <c r="A144" s="23" t="s">
        <v>96</v>
      </c>
      <c r="B144" s="23" t="s">
        <v>91</v>
      </c>
      <c r="C144" s="23">
        <v>40</v>
      </c>
      <c r="D144" s="23">
        <v>1322</v>
      </c>
      <c r="E144" s="23">
        <f t="shared" si="9"/>
        <v>52880</v>
      </c>
      <c r="F144" s="219">
        <f t="shared" si="10"/>
        <v>5288</v>
      </c>
      <c r="G144" s="219">
        <f t="shared" si="11"/>
        <v>5288</v>
      </c>
      <c r="H144" s="219" t="str">
        <f t="shared" ca="1" si="12"/>
        <v>=IF(E144&gt;30000,E144*0.1,0)</v>
      </c>
    </row>
    <row r="145" spans="1:8">
      <c r="A145" s="23" t="s">
        <v>96</v>
      </c>
      <c r="B145" s="23" t="s">
        <v>100</v>
      </c>
      <c r="C145" s="23">
        <v>63</v>
      </c>
      <c r="D145" s="23">
        <v>1272</v>
      </c>
      <c r="E145" s="23">
        <f t="shared" si="9"/>
        <v>80136</v>
      </c>
      <c r="F145" s="219">
        <f t="shared" si="10"/>
        <v>8013.6</v>
      </c>
      <c r="G145" s="219">
        <f t="shared" si="11"/>
        <v>8013.6</v>
      </c>
      <c r="H145" s="219" t="str">
        <f t="shared" ca="1" si="12"/>
        <v>=IF(E145&gt;30000,E145*0.1,0)</v>
      </c>
    </row>
    <row r="146" spans="1:8">
      <c r="A146" s="23" t="s">
        <v>110</v>
      </c>
      <c r="B146" s="23" t="s">
        <v>91</v>
      </c>
      <c r="C146" s="23">
        <v>73</v>
      </c>
      <c r="D146" s="23">
        <v>1185</v>
      </c>
      <c r="E146" s="23">
        <f t="shared" si="9"/>
        <v>86505</v>
      </c>
      <c r="F146" s="219">
        <f t="shared" si="10"/>
        <v>8650.5</v>
      </c>
      <c r="G146" s="219">
        <f t="shared" si="11"/>
        <v>8650.5</v>
      </c>
      <c r="H146" s="219" t="str">
        <f t="shared" ca="1" si="12"/>
        <v>=IF(E146&gt;30000,E146*0.1,0)</v>
      </c>
    </row>
    <row r="147" spans="1:8">
      <c r="A147" s="23" t="s">
        <v>99</v>
      </c>
      <c r="B147" s="23" t="s">
        <v>92</v>
      </c>
      <c r="C147" s="23">
        <v>39</v>
      </c>
      <c r="D147" s="23">
        <v>1346</v>
      </c>
      <c r="E147" s="23">
        <f t="shared" si="9"/>
        <v>52494</v>
      </c>
      <c r="F147" s="219">
        <f t="shared" si="10"/>
        <v>5249.4000000000005</v>
      </c>
      <c r="G147" s="219">
        <f t="shared" si="11"/>
        <v>5249.4000000000005</v>
      </c>
      <c r="H147" s="219" t="str">
        <f t="shared" ca="1" si="12"/>
        <v>=IF(E147&gt;30000,E147*0.1,0)</v>
      </c>
    </row>
    <row r="148" spans="1:8">
      <c r="A148" s="23" t="s">
        <v>104</v>
      </c>
      <c r="B148" s="23" t="s">
        <v>100</v>
      </c>
      <c r="C148" s="23">
        <v>87</v>
      </c>
      <c r="D148" s="23">
        <v>1121</v>
      </c>
      <c r="E148" s="23">
        <f t="shared" si="9"/>
        <v>97527</v>
      </c>
      <c r="F148" s="219">
        <f t="shared" si="10"/>
        <v>9752.7000000000007</v>
      </c>
      <c r="G148" s="219">
        <f t="shared" si="11"/>
        <v>9752.7000000000007</v>
      </c>
      <c r="H148" s="219" t="str">
        <f t="shared" ca="1" si="12"/>
        <v>=IF(E148&gt;30000,E148*0.1,0)</v>
      </c>
    </row>
    <row r="149" spans="1:8">
      <c r="A149" s="23" t="s">
        <v>109</v>
      </c>
      <c r="B149" s="23" t="s">
        <v>97</v>
      </c>
      <c r="C149" s="23">
        <v>7</v>
      </c>
      <c r="D149" s="23">
        <v>1428</v>
      </c>
      <c r="E149" s="23">
        <f t="shared" si="9"/>
        <v>9996</v>
      </c>
      <c r="F149" s="219">
        <f t="shared" si="10"/>
        <v>0</v>
      </c>
      <c r="G149" s="219">
        <f t="shared" si="11"/>
        <v>0</v>
      </c>
      <c r="H149" s="219" t="str">
        <f t="shared" ca="1" si="12"/>
        <v>=IF(E149&gt;30000,E149*0.1,0)</v>
      </c>
    </row>
    <row r="150" spans="1:8">
      <c r="A150" s="23" t="s">
        <v>109</v>
      </c>
      <c r="B150" s="23" t="s">
        <v>92</v>
      </c>
      <c r="C150" s="23">
        <v>19</v>
      </c>
      <c r="D150" s="23">
        <v>1192</v>
      </c>
      <c r="E150" s="23">
        <f t="shared" si="9"/>
        <v>22648</v>
      </c>
      <c r="F150" s="219">
        <f t="shared" si="10"/>
        <v>2264.8000000000002</v>
      </c>
      <c r="G150" s="219">
        <f t="shared" si="11"/>
        <v>0</v>
      </c>
      <c r="H150" s="219" t="str">
        <f t="shared" ca="1" si="12"/>
        <v>=IF(E150&gt;30000,E150*0.1,0)</v>
      </c>
    </row>
    <row r="151" spans="1:8">
      <c r="A151" s="23" t="s">
        <v>99</v>
      </c>
      <c r="B151" s="23" t="s">
        <v>100</v>
      </c>
      <c r="C151" s="23">
        <v>100</v>
      </c>
      <c r="D151" s="23">
        <v>1320</v>
      </c>
      <c r="E151" s="23">
        <f t="shared" si="9"/>
        <v>132000</v>
      </c>
      <c r="F151" s="219">
        <f t="shared" si="10"/>
        <v>13200</v>
      </c>
      <c r="G151" s="219">
        <f t="shared" si="11"/>
        <v>13200</v>
      </c>
      <c r="H151" s="219" t="str">
        <f t="shared" ca="1" si="12"/>
        <v>=IF(E151&gt;30000,E151*0.1,0)</v>
      </c>
    </row>
    <row r="152" spans="1:8">
      <c r="A152" s="23" t="s">
        <v>90</v>
      </c>
      <c r="B152" s="23" t="s">
        <v>105</v>
      </c>
      <c r="C152" s="23">
        <v>38</v>
      </c>
      <c r="D152" s="23">
        <v>1191</v>
      </c>
      <c r="E152" s="23">
        <f t="shared" si="9"/>
        <v>45258</v>
      </c>
      <c r="F152" s="219">
        <f t="shared" si="10"/>
        <v>4525.8</v>
      </c>
      <c r="G152" s="219">
        <f t="shared" si="11"/>
        <v>4525.8</v>
      </c>
      <c r="H152" s="219" t="str">
        <f t="shared" ca="1" si="12"/>
        <v>=IF(E152&gt;30000,E152*0.1,0)</v>
      </c>
    </row>
    <row r="153" spans="1:8">
      <c r="A153" s="23" t="s">
        <v>99</v>
      </c>
      <c r="B153" s="23" t="s">
        <v>105</v>
      </c>
      <c r="C153" s="23">
        <v>61</v>
      </c>
      <c r="D153" s="23">
        <v>1468</v>
      </c>
      <c r="E153" s="23">
        <f t="shared" si="9"/>
        <v>89548</v>
      </c>
      <c r="F153" s="219">
        <f t="shared" si="10"/>
        <v>8954.8000000000011</v>
      </c>
      <c r="G153" s="219">
        <f t="shared" si="11"/>
        <v>8954.8000000000011</v>
      </c>
      <c r="H153" s="219" t="str">
        <f t="shared" ca="1" si="12"/>
        <v>=IF(E153&gt;30000,E153*0.1,0)</v>
      </c>
    </row>
    <row r="154" spans="1:8">
      <c r="A154" s="23" t="s">
        <v>96</v>
      </c>
      <c r="B154" s="23" t="s">
        <v>100</v>
      </c>
      <c r="C154" s="23">
        <v>64</v>
      </c>
      <c r="D154" s="23">
        <v>1159</v>
      </c>
      <c r="E154" s="23">
        <f t="shared" si="9"/>
        <v>74176</v>
      </c>
      <c r="F154" s="219">
        <f t="shared" si="10"/>
        <v>7417.6</v>
      </c>
      <c r="G154" s="219">
        <f t="shared" si="11"/>
        <v>7417.6</v>
      </c>
      <c r="H154" s="219" t="str">
        <f t="shared" ca="1" si="12"/>
        <v>=IF(E154&gt;30000,E154*0.1,0)</v>
      </c>
    </row>
    <row r="155" spans="1:8">
      <c r="A155" s="23" t="s">
        <v>110</v>
      </c>
      <c r="B155" s="23" t="s">
        <v>107</v>
      </c>
      <c r="C155" s="23">
        <v>15</v>
      </c>
      <c r="D155" s="23">
        <v>1297</v>
      </c>
      <c r="E155" s="23">
        <f t="shared" si="9"/>
        <v>19455</v>
      </c>
      <c r="F155" s="219">
        <f t="shared" si="10"/>
        <v>0</v>
      </c>
      <c r="G155" s="219">
        <f t="shared" si="11"/>
        <v>0</v>
      </c>
      <c r="H155" s="219" t="str">
        <f t="shared" ca="1" si="12"/>
        <v>=IF(E155&gt;30000,E155*0.1,0)</v>
      </c>
    </row>
    <row r="156" spans="1:8">
      <c r="A156" s="23" t="s">
        <v>96</v>
      </c>
      <c r="B156" s="23" t="s">
        <v>105</v>
      </c>
      <c r="C156" s="23">
        <v>97</v>
      </c>
      <c r="D156" s="23">
        <v>1490</v>
      </c>
      <c r="E156" s="23">
        <f t="shared" si="9"/>
        <v>144530</v>
      </c>
      <c r="F156" s="219">
        <f t="shared" si="10"/>
        <v>14453</v>
      </c>
      <c r="G156" s="219">
        <f t="shared" si="11"/>
        <v>14453</v>
      </c>
      <c r="H156" s="219" t="str">
        <f t="shared" ca="1" si="12"/>
        <v>=IF(E156&gt;30000,E156*0.1,0)</v>
      </c>
    </row>
    <row r="157" spans="1:8">
      <c r="A157" s="23" t="s">
        <v>104</v>
      </c>
      <c r="B157" s="23" t="s">
        <v>105</v>
      </c>
      <c r="C157" s="23">
        <v>26</v>
      </c>
      <c r="D157" s="23">
        <v>1371</v>
      </c>
      <c r="E157" s="23">
        <f t="shared" si="9"/>
        <v>35646</v>
      </c>
      <c r="F157" s="219">
        <f t="shared" si="10"/>
        <v>3564.6000000000004</v>
      </c>
      <c r="G157" s="219">
        <f t="shared" si="11"/>
        <v>3564.6000000000004</v>
      </c>
      <c r="H157" s="219" t="str">
        <f t="shared" ca="1" si="12"/>
        <v>=IF(E157&gt;30000,E157*0.1,0)</v>
      </c>
    </row>
    <row r="158" spans="1:8">
      <c r="A158" s="23" t="s">
        <v>99</v>
      </c>
      <c r="B158" s="23" t="s">
        <v>97</v>
      </c>
      <c r="C158" s="23">
        <v>70</v>
      </c>
      <c r="D158" s="23">
        <v>1050</v>
      </c>
      <c r="E158" s="23">
        <f t="shared" si="9"/>
        <v>73500</v>
      </c>
      <c r="F158" s="219">
        <f t="shared" si="10"/>
        <v>7350</v>
      </c>
      <c r="G158" s="219">
        <f t="shared" si="11"/>
        <v>7350</v>
      </c>
      <c r="H158" s="219" t="str">
        <f t="shared" ca="1" si="12"/>
        <v>=IF(E158&gt;30000,E158*0.1,0)</v>
      </c>
    </row>
    <row r="159" spans="1:8">
      <c r="A159" s="23" t="s">
        <v>104</v>
      </c>
      <c r="B159" s="23" t="s">
        <v>107</v>
      </c>
      <c r="C159" s="23">
        <v>42</v>
      </c>
      <c r="D159" s="23">
        <v>1205</v>
      </c>
      <c r="E159" s="23">
        <f t="shared" si="9"/>
        <v>50610</v>
      </c>
      <c r="F159" s="219">
        <f t="shared" si="10"/>
        <v>5061</v>
      </c>
      <c r="G159" s="219">
        <f t="shared" si="11"/>
        <v>5061</v>
      </c>
      <c r="H159" s="219" t="str">
        <f t="shared" ca="1" si="12"/>
        <v>=IF(E159&gt;30000,E159*0.1,0)</v>
      </c>
    </row>
    <row r="160" spans="1:8">
      <c r="A160" s="23" t="s">
        <v>96</v>
      </c>
      <c r="B160" s="23" t="s">
        <v>97</v>
      </c>
      <c r="C160" s="23">
        <v>80</v>
      </c>
      <c r="D160" s="23">
        <v>1251</v>
      </c>
      <c r="E160" s="23">
        <f t="shared" si="9"/>
        <v>100080</v>
      </c>
      <c r="F160" s="219">
        <f t="shared" si="10"/>
        <v>10008</v>
      </c>
      <c r="G160" s="219">
        <f t="shared" si="11"/>
        <v>10008</v>
      </c>
      <c r="H160" s="219" t="str">
        <f t="shared" ca="1" si="12"/>
        <v>=IF(E160&gt;30000,E160*0.1,0)</v>
      </c>
    </row>
    <row r="161" spans="1:8">
      <c r="A161" s="23" t="s">
        <v>104</v>
      </c>
      <c r="B161" s="23" t="s">
        <v>92</v>
      </c>
      <c r="C161" s="23">
        <v>2</v>
      </c>
      <c r="D161" s="23">
        <v>1373</v>
      </c>
      <c r="E161" s="23">
        <f t="shared" si="9"/>
        <v>2746</v>
      </c>
      <c r="F161" s="219">
        <f t="shared" si="10"/>
        <v>0</v>
      </c>
      <c r="G161" s="219">
        <f t="shared" si="11"/>
        <v>0</v>
      </c>
      <c r="H161" s="219" t="str">
        <f t="shared" ca="1" si="12"/>
        <v>=IF(E161&gt;30000,E161*0.1,0)</v>
      </c>
    </row>
    <row r="162" spans="1:8">
      <c r="A162" s="23" t="s">
        <v>109</v>
      </c>
      <c r="B162" s="23" t="s">
        <v>91</v>
      </c>
      <c r="C162" s="23">
        <v>80</v>
      </c>
      <c r="D162" s="23">
        <v>1445</v>
      </c>
      <c r="E162" s="23">
        <f t="shared" si="9"/>
        <v>115600</v>
      </c>
      <c r="F162" s="219">
        <f t="shared" si="10"/>
        <v>11560</v>
      </c>
      <c r="G162" s="219">
        <f t="shared" si="11"/>
        <v>11560</v>
      </c>
      <c r="H162" s="219" t="str">
        <f t="shared" ca="1" si="12"/>
        <v>=IF(E162&gt;30000,E162*0.1,0)</v>
      </c>
    </row>
    <row r="163" spans="1:8">
      <c r="A163" s="23" t="s">
        <v>110</v>
      </c>
      <c r="B163" s="23" t="s">
        <v>100</v>
      </c>
      <c r="C163" s="23">
        <v>73</v>
      </c>
      <c r="D163" s="23">
        <v>1237</v>
      </c>
      <c r="E163" s="23">
        <f t="shared" si="9"/>
        <v>90301</v>
      </c>
      <c r="F163" s="219">
        <f t="shared" si="10"/>
        <v>9030.1</v>
      </c>
      <c r="G163" s="219">
        <f t="shared" si="11"/>
        <v>9030.1</v>
      </c>
      <c r="H163" s="219" t="str">
        <f t="shared" ca="1" si="12"/>
        <v>=IF(E163&gt;30000,E163*0.1,0)</v>
      </c>
    </row>
    <row r="164" spans="1:8">
      <c r="A164" s="23" t="s">
        <v>99</v>
      </c>
      <c r="B164" s="23" t="s">
        <v>91</v>
      </c>
      <c r="C164" s="23">
        <v>22</v>
      </c>
      <c r="D164" s="23">
        <v>1369</v>
      </c>
      <c r="E164" s="23">
        <f t="shared" si="9"/>
        <v>30118</v>
      </c>
      <c r="F164" s="219">
        <f t="shared" si="10"/>
        <v>3011.8</v>
      </c>
      <c r="G164" s="219">
        <f t="shared" si="11"/>
        <v>3011.8</v>
      </c>
      <c r="H164" s="219" t="str">
        <f t="shared" ca="1" si="12"/>
        <v>=IF(E164&gt;30000,E164*0.1,0)</v>
      </c>
    </row>
    <row r="165" spans="1:8">
      <c r="A165" s="23" t="s">
        <v>96</v>
      </c>
      <c r="B165" s="23" t="s">
        <v>92</v>
      </c>
      <c r="C165" s="23">
        <v>52</v>
      </c>
      <c r="D165" s="23">
        <v>1366</v>
      </c>
      <c r="E165" s="23">
        <f t="shared" si="9"/>
        <v>71032</v>
      </c>
      <c r="F165" s="219">
        <f t="shared" si="10"/>
        <v>7103.2000000000007</v>
      </c>
      <c r="G165" s="219">
        <f t="shared" si="11"/>
        <v>7103.2000000000007</v>
      </c>
      <c r="H165" s="219" t="str">
        <f t="shared" ca="1" si="12"/>
        <v>=IF(E165&gt;30000,E165*0.1,0)</v>
      </c>
    </row>
    <row r="166" spans="1:8">
      <c r="A166" s="23" t="s">
        <v>90</v>
      </c>
      <c r="B166" s="23" t="s">
        <v>105</v>
      </c>
      <c r="C166" s="23">
        <v>83</v>
      </c>
      <c r="D166" s="23">
        <v>1372</v>
      </c>
      <c r="E166" s="23">
        <f t="shared" si="9"/>
        <v>113876</v>
      </c>
      <c r="F166" s="219">
        <f t="shared" si="10"/>
        <v>11387.6</v>
      </c>
      <c r="G166" s="219">
        <f t="shared" si="11"/>
        <v>11387.6</v>
      </c>
      <c r="H166" s="219" t="str">
        <f t="shared" ca="1" si="12"/>
        <v>=IF(E166&gt;30000,E166*0.1,0)</v>
      </c>
    </row>
    <row r="167" spans="1:8">
      <c r="A167" s="23" t="s">
        <v>96</v>
      </c>
      <c r="B167" s="23" t="s">
        <v>94</v>
      </c>
      <c r="C167" s="23">
        <v>17</v>
      </c>
      <c r="D167" s="23">
        <v>1312</v>
      </c>
      <c r="E167" s="23">
        <f t="shared" si="9"/>
        <v>22304</v>
      </c>
      <c r="F167" s="219">
        <f t="shared" si="10"/>
        <v>2230.4</v>
      </c>
      <c r="G167" s="219">
        <f t="shared" si="11"/>
        <v>0</v>
      </c>
      <c r="H167" s="219" t="str">
        <f t="shared" ca="1" si="12"/>
        <v>=IF(E167&gt;30000,E167*0.1,0)</v>
      </c>
    </row>
    <row r="168" spans="1:8">
      <c r="A168" s="23" t="s">
        <v>90</v>
      </c>
      <c r="B168" s="23" t="s">
        <v>92</v>
      </c>
      <c r="C168" s="23">
        <v>41</v>
      </c>
      <c r="D168" s="23">
        <v>1192</v>
      </c>
      <c r="E168" s="23">
        <f t="shared" si="9"/>
        <v>48872</v>
      </c>
      <c r="F168" s="219">
        <f t="shared" si="10"/>
        <v>4887.2</v>
      </c>
      <c r="G168" s="219">
        <f t="shared" si="11"/>
        <v>4887.2</v>
      </c>
      <c r="H168" s="219" t="str">
        <f t="shared" ca="1" si="12"/>
        <v>=IF(E168&gt;30000,E168*0.1,0)</v>
      </c>
    </row>
    <row r="169" spans="1:8">
      <c r="A169" s="23" t="s">
        <v>109</v>
      </c>
      <c r="B169" s="23" t="s">
        <v>94</v>
      </c>
      <c r="C169" s="23">
        <v>98</v>
      </c>
      <c r="D169" s="23">
        <v>1496</v>
      </c>
      <c r="E169" s="23">
        <f t="shared" si="9"/>
        <v>146608</v>
      </c>
      <c r="F169" s="219">
        <f t="shared" si="10"/>
        <v>14660.800000000001</v>
      </c>
      <c r="G169" s="219">
        <f t="shared" si="11"/>
        <v>14660.800000000001</v>
      </c>
      <c r="H169" s="219" t="str">
        <f t="shared" ca="1" si="12"/>
        <v>=IF(E169&gt;30000,E169*0.1,0)</v>
      </c>
    </row>
    <row r="170" spans="1:8">
      <c r="A170" s="23" t="s">
        <v>110</v>
      </c>
      <c r="B170" s="23" t="s">
        <v>92</v>
      </c>
      <c r="C170" s="23">
        <v>7</v>
      </c>
      <c r="D170" s="23">
        <v>1055</v>
      </c>
      <c r="E170" s="23">
        <f t="shared" si="9"/>
        <v>7385</v>
      </c>
      <c r="F170" s="219">
        <f t="shared" si="10"/>
        <v>0</v>
      </c>
      <c r="G170" s="219">
        <f t="shared" si="11"/>
        <v>0</v>
      </c>
      <c r="H170" s="219" t="str">
        <f t="shared" ca="1" si="12"/>
        <v>=IF(E170&gt;30000,E170*0.1,0)</v>
      </c>
    </row>
    <row r="171" spans="1:8">
      <c r="A171" s="23" t="s">
        <v>110</v>
      </c>
      <c r="B171" s="23" t="s">
        <v>97</v>
      </c>
      <c r="C171" s="23">
        <v>25</v>
      </c>
      <c r="D171" s="23">
        <v>1038</v>
      </c>
      <c r="E171" s="23">
        <f t="shared" si="9"/>
        <v>25950</v>
      </c>
      <c r="F171" s="219">
        <f t="shared" si="10"/>
        <v>2595</v>
      </c>
      <c r="G171" s="219">
        <f t="shared" si="11"/>
        <v>0</v>
      </c>
      <c r="H171" s="219" t="str">
        <f t="shared" ca="1" si="12"/>
        <v>=IF(E171&gt;30000,E171*0.1,0)</v>
      </c>
    </row>
    <row r="172" spans="1:8">
      <c r="A172" s="23" t="s">
        <v>109</v>
      </c>
      <c r="B172" s="23" t="s">
        <v>97</v>
      </c>
      <c r="C172" s="23">
        <v>55</v>
      </c>
      <c r="D172" s="23">
        <v>1433</v>
      </c>
      <c r="E172" s="23">
        <f t="shared" si="9"/>
        <v>78815</v>
      </c>
      <c r="F172" s="219">
        <f t="shared" si="10"/>
        <v>7881.5</v>
      </c>
      <c r="G172" s="219">
        <f t="shared" si="11"/>
        <v>7881.5</v>
      </c>
      <c r="H172" s="219" t="str">
        <f t="shared" ca="1" si="12"/>
        <v>=IF(E172&gt;30000,E172*0.1,0)</v>
      </c>
    </row>
    <row r="173" spans="1:8">
      <c r="A173" s="23" t="s">
        <v>104</v>
      </c>
      <c r="B173" s="23" t="s">
        <v>94</v>
      </c>
      <c r="C173" s="23">
        <v>92</v>
      </c>
      <c r="D173" s="23">
        <v>1212</v>
      </c>
      <c r="E173" s="23">
        <f t="shared" si="9"/>
        <v>111504</v>
      </c>
      <c r="F173" s="219">
        <f t="shared" si="10"/>
        <v>11150.400000000001</v>
      </c>
      <c r="G173" s="219">
        <f t="shared" si="11"/>
        <v>11150.400000000001</v>
      </c>
      <c r="H173" s="219" t="str">
        <f t="shared" ca="1" si="12"/>
        <v>=IF(E173&gt;30000,E173*0.1,0)</v>
      </c>
    </row>
    <row r="174" spans="1:8">
      <c r="A174" s="23" t="s">
        <v>90</v>
      </c>
      <c r="B174" s="23" t="s">
        <v>100</v>
      </c>
      <c r="C174" s="23">
        <v>44</v>
      </c>
      <c r="D174" s="23">
        <v>1311</v>
      </c>
      <c r="E174" s="23">
        <f t="shared" si="9"/>
        <v>57684</v>
      </c>
      <c r="F174" s="219">
        <f t="shared" si="10"/>
        <v>5768.4000000000005</v>
      </c>
      <c r="G174" s="219">
        <f t="shared" si="11"/>
        <v>5768.4000000000005</v>
      </c>
      <c r="H174" s="219" t="str">
        <f t="shared" ca="1" si="12"/>
        <v>=IF(E174&gt;30000,E174*0.1,0)</v>
      </c>
    </row>
    <row r="175" spans="1:8">
      <c r="A175" s="23" t="s">
        <v>109</v>
      </c>
      <c r="B175" s="23" t="s">
        <v>91</v>
      </c>
      <c r="C175" s="23">
        <v>11</v>
      </c>
      <c r="D175" s="23">
        <v>1362</v>
      </c>
      <c r="E175" s="23">
        <f t="shared" si="9"/>
        <v>14982</v>
      </c>
      <c r="F175" s="219">
        <f t="shared" si="10"/>
        <v>0</v>
      </c>
      <c r="G175" s="219">
        <f t="shared" si="11"/>
        <v>0</v>
      </c>
      <c r="H175" s="219" t="str">
        <f t="shared" ca="1" si="12"/>
        <v>=IF(E175&gt;30000,E175*0.1,0)</v>
      </c>
    </row>
    <row r="176" spans="1:8">
      <c r="A176" s="23" t="s">
        <v>104</v>
      </c>
      <c r="B176" s="23" t="s">
        <v>92</v>
      </c>
      <c r="C176" s="23">
        <v>91</v>
      </c>
      <c r="D176" s="23">
        <v>1324</v>
      </c>
      <c r="E176" s="23">
        <f t="shared" si="9"/>
        <v>120484</v>
      </c>
      <c r="F176" s="219">
        <f t="shared" si="10"/>
        <v>12048.400000000001</v>
      </c>
      <c r="G176" s="219">
        <f t="shared" si="11"/>
        <v>12048.400000000001</v>
      </c>
      <c r="H176" s="219" t="str">
        <f t="shared" ca="1" si="12"/>
        <v>=IF(E176&gt;30000,E176*0.1,0)</v>
      </c>
    </row>
    <row r="177" spans="1:8">
      <c r="A177" s="23" t="s">
        <v>104</v>
      </c>
      <c r="B177" s="23" t="s">
        <v>105</v>
      </c>
      <c r="C177" s="23">
        <v>24</v>
      </c>
      <c r="D177" s="23">
        <v>1328</v>
      </c>
      <c r="E177" s="23">
        <f t="shared" si="9"/>
        <v>31872</v>
      </c>
      <c r="F177" s="219">
        <f t="shared" si="10"/>
        <v>3187.2000000000003</v>
      </c>
      <c r="G177" s="219">
        <f t="shared" si="11"/>
        <v>3187.2000000000003</v>
      </c>
      <c r="H177" s="219" t="str">
        <f t="shared" ca="1" si="12"/>
        <v>=IF(E177&gt;30000,E177*0.1,0)</v>
      </c>
    </row>
    <row r="178" spans="1:8">
      <c r="A178" s="23" t="s">
        <v>90</v>
      </c>
      <c r="B178" s="23" t="s">
        <v>92</v>
      </c>
      <c r="C178" s="23">
        <v>4</v>
      </c>
      <c r="D178" s="23">
        <v>1425</v>
      </c>
      <c r="E178" s="23">
        <f t="shared" si="9"/>
        <v>5700</v>
      </c>
      <c r="F178" s="219">
        <f t="shared" si="10"/>
        <v>0</v>
      </c>
      <c r="G178" s="219">
        <f t="shared" si="11"/>
        <v>0</v>
      </c>
      <c r="H178" s="219" t="str">
        <f t="shared" ca="1" si="12"/>
        <v>=IF(E178&gt;30000,E178*0.1,0)</v>
      </c>
    </row>
    <row r="179" spans="1:8">
      <c r="A179" s="23" t="s">
        <v>104</v>
      </c>
      <c r="B179" s="23" t="s">
        <v>105</v>
      </c>
      <c r="C179" s="23">
        <v>81</v>
      </c>
      <c r="D179" s="23">
        <v>1422</v>
      </c>
      <c r="E179" s="23">
        <f t="shared" si="9"/>
        <v>115182</v>
      </c>
      <c r="F179" s="219">
        <f t="shared" si="10"/>
        <v>11518.2</v>
      </c>
      <c r="G179" s="219">
        <f t="shared" si="11"/>
        <v>11518.2</v>
      </c>
      <c r="H179" s="219" t="str">
        <f t="shared" ca="1" si="12"/>
        <v>=IF(E179&gt;30000,E179*0.1,0)</v>
      </c>
    </row>
    <row r="180" spans="1:8">
      <c r="A180" s="23" t="s">
        <v>104</v>
      </c>
      <c r="B180" s="23" t="s">
        <v>94</v>
      </c>
      <c r="C180" s="23">
        <v>15</v>
      </c>
      <c r="D180" s="23">
        <v>1022</v>
      </c>
      <c r="E180" s="23">
        <f t="shared" si="9"/>
        <v>15330</v>
      </c>
      <c r="F180" s="219">
        <f t="shared" si="10"/>
        <v>0</v>
      </c>
      <c r="G180" s="219">
        <f t="shared" si="11"/>
        <v>0</v>
      </c>
      <c r="H180" s="219" t="str">
        <f t="shared" ca="1" si="12"/>
        <v>=IF(E180&gt;30000,E180*0.1,0)</v>
      </c>
    </row>
    <row r="181" spans="1:8">
      <c r="A181" s="23" t="s">
        <v>110</v>
      </c>
      <c r="B181" s="23" t="s">
        <v>94</v>
      </c>
      <c r="C181" s="23">
        <v>12</v>
      </c>
      <c r="D181" s="23">
        <v>1376</v>
      </c>
      <c r="E181" s="23">
        <f t="shared" si="9"/>
        <v>16512</v>
      </c>
      <c r="F181" s="219">
        <f t="shared" si="10"/>
        <v>0</v>
      </c>
      <c r="G181" s="219">
        <f t="shared" si="11"/>
        <v>0</v>
      </c>
      <c r="H181" s="219" t="str">
        <f t="shared" ca="1" si="12"/>
        <v>=IF(E181&gt;30000,E181*0.1,0)</v>
      </c>
    </row>
    <row r="182" spans="1:8">
      <c r="A182" s="23" t="s">
        <v>96</v>
      </c>
      <c r="B182" s="23" t="s">
        <v>91</v>
      </c>
      <c r="C182" s="23">
        <v>25</v>
      </c>
      <c r="D182" s="23">
        <v>1110</v>
      </c>
      <c r="E182" s="23">
        <f t="shared" si="9"/>
        <v>27750</v>
      </c>
      <c r="F182" s="219">
        <f t="shared" si="10"/>
        <v>2775</v>
      </c>
      <c r="G182" s="219">
        <f t="shared" si="11"/>
        <v>0</v>
      </c>
      <c r="H182" s="219" t="str">
        <f t="shared" ca="1" si="12"/>
        <v>=IF(E182&gt;30000,E182*0.1,0)</v>
      </c>
    </row>
    <row r="183" spans="1:8">
      <c r="A183" s="23" t="s">
        <v>99</v>
      </c>
      <c r="B183" s="23" t="s">
        <v>97</v>
      </c>
      <c r="C183" s="23">
        <v>62</v>
      </c>
      <c r="D183" s="23">
        <v>1200</v>
      </c>
      <c r="E183" s="23">
        <f t="shared" si="9"/>
        <v>74400</v>
      </c>
      <c r="F183" s="219">
        <f t="shared" si="10"/>
        <v>7440</v>
      </c>
      <c r="G183" s="219">
        <f t="shared" si="11"/>
        <v>7440</v>
      </c>
      <c r="H183" s="219" t="str">
        <f t="shared" ca="1" si="12"/>
        <v>=IF(E183&gt;30000,E183*0.1,0)</v>
      </c>
    </row>
    <row r="184" spans="1:8">
      <c r="A184" s="23" t="s">
        <v>99</v>
      </c>
      <c r="B184" s="23" t="s">
        <v>105</v>
      </c>
      <c r="C184" s="23">
        <v>2</v>
      </c>
      <c r="D184" s="23">
        <v>1431</v>
      </c>
      <c r="E184" s="23">
        <f t="shared" si="9"/>
        <v>2862</v>
      </c>
      <c r="F184" s="219">
        <f t="shared" si="10"/>
        <v>0</v>
      </c>
      <c r="G184" s="219">
        <f t="shared" si="11"/>
        <v>0</v>
      </c>
      <c r="H184" s="219" t="str">
        <f t="shared" ca="1" si="12"/>
        <v>=IF(E184&gt;30000,E184*0.1,0)</v>
      </c>
    </row>
    <row r="185" spans="1:8">
      <c r="A185" s="23" t="s">
        <v>109</v>
      </c>
      <c r="B185" s="23" t="s">
        <v>91</v>
      </c>
      <c r="C185" s="23">
        <v>96</v>
      </c>
      <c r="D185" s="23">
        <v>1032</v>
      </c>
      <c r="E185" s="23">
        <f t="shared" si="9"/>
        <v>99072</v>
      </c>
      <c r="F185" s="219">
        <f t="shared" si="10"/>
        <v>9907.2000000000007</v>
      </c>
      <c r="G185" s="219">
        <f t="shared" si="11"/>
        <v>9907.2000000000007</v>
      </c>
      <c r="H185" s="219" t="str">
        <f t="shared" ca="1" si="12"/>
        <v>=IF(E185&gt;30000,E185*0.1,0)</v>
      </c>
    </row>
    <row r="186" spans="1:8">
      <c r="A186" s="23" t="s">
        <v>96</v>
      </c>
      <c r="B186" s="23" t="s">
        <v>92</v>
      </c>
      <c r="C186" s="23">
        <v>39</v>
      </c>
      <c r="D186" s="23">
        <v>1397</v>
      </c>
      <c r="E186" s="23">
        <f t="shared" si="9"/>
        <v>54483</v>
      </c>
      <c r="F186" s="219">
        <f t="shared" si="10"/>
        <v>5448.3</v>
      </c>
      <c r="G186" s="219">
        <f t="shared" si="11"/>
        <v>5448.3</v>
      </c>
      <c r="H186" s="219" t="str">
        <f t="shared" ca="1" si="12"/>
        <v>=IF(E186&gt;30000,E186*0.1,0)</v>
      </c>
    </row>
    <row r="187" spans="1:8">
      <c r="A187" s="23" t="s">
        <v>110</v>
      </c>
      <c r="B187" s="23" t="s">
        <v>97</v>
      </c>
      <c r="C187" s="23">
        <v>99</v>
      </c>
      <c r="D187" s="23">
        <v>1381</v>
      </c>
      <c r="E187" s="23">
        <f t="shared" si="9"/>
        <v>136719</v>
      </c>
      <c r="F187" s="219">
        <f t="shared" si="10"/>
        <v>13671.900000000001</v>
      </c>
      <c r="G187" s="219">
        <f t="shared" si="11"/>
        <v>13671.900000000001</v>
      </c>
      <c r="H187" s="219" t="str">
        <f t="shared" ca="1" si="12"/>
        <v>=IF(E187&gt;30000,E187*0.1,0)</v>
      </c>
    </row>
    <row r="188" spans="1:8">
      <c r="A188" s="23" t="s">
        <v>99</v>
      </c>
      <c r="B188" s="23" t="s">
        <v>100</v>
      </c>
      <c r="C188" s="23">
        <v>81</v>
      </c>
      <c r="D188" s="23">
        <v>1024</v>
      </c>
      <c r="E188" s="23">
        <f t="shared" si="9"/>
        <v>82944</v>
      </c>
      <c r="F188" s="219">
        <f t="shared" si="10"/>
        <v>8294.4</v>
      </c>
      <c r="G188" s="219">
        <f t="shared" si="11"/>
        <v>8294.4</v>
      </c>
      <c r="H188" s="219" t="str">
        <f t="shared" ca="1" si="12"/>
        <v>=IF(E188&gt;30000,E188*0.1,0)</v>
      </c>
    </row>
    <row r="189" spans="1:8">
      <c r="A189" s="23" t="s">
        <v>90</v>
      </c>
      <c r="B189" s="23" t="s">
        <v>94</v>
      </c>
      <c r="C189" s="23">
        <v>57</v>
      </c>
      <c r="D189" s="23">
        <v>1200</v>
      </c>
      <c r="E189" s="23">
        <f t="shared" si="9"/>
        <v>68400</v>
      </c>
      <c r="F189" s="219">
        <f t="shared" si="10"/>
        <v>6840</v>
      </c>
      <c r="G189" s="219">
        <f t="shared" si="11"/>
        <v>6840</v>
      </c>
      <c r="H189" s="219" t="str">
        <f t="shared" ca="1" si="12"/>
        <v>=IF(E189&gt;30000,E189*0.1,0)</v>
      </c>
    </row>
    <row r="190" spans="1:8">
      <c r="A190" s="23" t="s">
        <v>109</v>
      </c>
      <c r="B190" s="23" t="s">
        <v>107</v>
      </c>
      <c r="C190" s="23">
        <v>87</v>
      </c>
      <c r="D190" s="23">
        <v>1042</v>
      </c>
      <c r="E190" s="23">
        <f t="shared" si="9"/>
        <v>90654</v>
      </c>
      <c r="F190" s="219">
        <f t="shared" si="10"/>
        <v>9065.4</v>
      </c>
      <c r="G190" s="219">
        <f t="shared" si="11"/>
        <v>9065.4</v>
      </c>
      <c r="H190" s="219" t="str">
        <f t="shared" ca="1" si="12"/>
        <v>=IF(E190&gt;30000,E190*0.1,0)</v>
      </c>
    </row>
    <row r="191" spans="1:8">
      <c r="A191" s="23" t="s">
        <v>109</v>
      </c>
      <c r="B191" s="23" t="s">
        <v>97</v>
      </c>
      <c r="C191" s="23">
        <v>81</v>
      </c>
      <c r="D191" s="23">
        <v>1183</v>
      </c>
      <c r="E191" s="23">
        <f t="shared" si="9"/>
        <v>95823</v>
      </c>
      <c r="F191" s="219">
        <f t="shared" si="10"/>
        <v>9582.3000000000011</v>
      </c>
      <c r="G191" s="219">
        <f t="shared" si="11"/>
        <v>9582.3000000000011</v>
      </c>
      <c r="H191" s="219" t="str">
        <f t="shared" ca="1" si="12"/>
        <v>=IF(E191&gt;30000,E191*0.1,0)</v>
      </c>
    </row>
    <row r="192" spans="1:8">
      <c r="A192" s="23" t="s">
        <v>110</v>
      </c>
      <c r="B192" s="23" t="s">
        <v>107</v>
      </c>
      <c r="C192" s="23">
        <v>59</v>
      </c>
      <c r="D192" s="23">
        <v>1180</v>
      </c>
      <c r="E192" s="23">
        <f t="shared" si="9"/>
        <v>69620</v>
      </c>
      <c r="F192" s="219">
        <f t="shared" si="10"/>
        <v>6962</v>
      </c>
      <c r="G192" s="219">
        <f t="shared" si="11"/>
        <v>6962</v>
      </c>
      <c r="H192" s="219" t="str">
        <f t="shared" ca="1" si="12"/>
        <v>=IF(E192&gt;30000,E192*0.1,0)</v>
      </c>
    </row>
    <row r="193" spans="1:8">
      <c r="A193" s="23" t="s">
        <v>90</v>
      </c>
      <c r="B193" s="23" t="s">
        <v>92</v>
      </c>
      <c r="C193" s="23">
        <v>8</v>
      </c>
      <c r="D193" s="23">
        <v>1365</v>
      </c>
      <c r="E193" s="23">
        <f t="shared" si="9"/>
        <v>10920</v>
      </c>
      <c r="F193" s="219">
        <f t="shared" si="10"/>
        <v>0</v>
      </c>
      <c r="G193" s="219">
        <f t="shared" si="11"/>
        <v>0</v>
      </c>
      <c r="H193" s="219" t="str">
        <f t="shared" ca="1" si="12"/>
        <v>=IF(E193&gt;30000,E193*0.1,0)</v>
      </c>
    </row>
    <row r="194" spans="1:8">
      <c r="A194" s="23" t="s">
        <v>90</v>
      </c>
      <c r="B194" s="23" t="s">
        <v>107</v>
      </c>
      <c r="C194" s="23">
        <v>23</v>
      </c>
      <c r="D194" s="23">
        <v>1035</v>
      </c>
      <c r="E194" s="23">
        <f t="shared" si="9"/>
        <v>23805</v>
      </c>
      <c r="F194" s="219">
        <f t="shared" si="10"/>
        <v>2380.5</v>
      </c>
      <c r="G194" s="219">
        <f t="shared" si="11"/>
        <v>0</v>
      </c>
      <c r="H194" s="219" t="str">
        <f t="shared" ca="1" si="12"/>
        <v>=IF(E194&gt;30000,E194*0.1,0)</v>
      </c>
    </row>
    <row r="195" spans="1:8">
      <c r="A195" s="23" t="s">
        <v>109</v>
      </c>
      <c r="B195" s="23" t="s">
        <v>100</v>
      </c>
      <c r="C195" s="23">
        <v>88</v>
      </c>
      <c r="D195" s="23">
        <v>1021</v>
      </c>
      <c r="E195" s="23">
        <f t="shared" ref="E195:E258" si="13">C195*D195</f>
        <v>89848</v>
      </c>
      <c r="F195" s="219">
        <f t="shared" ref="F195:F258" si="14">IF(E195&gt;=20000,E195*10%,0)</f>
        <v>8984.8000000000011</v>
      </c>
      <c r="G195" s="219">
        <f t="shared" ref="G195:G258" si="15">IF(E195&gt;30000,E195*0.1,0)</f>
        <v>8984.8000000000011</v>
      </c>
      <c r="H195" s="219" t="str">
        <f t="shared" ref="H195:H258" ca="1" si="16">_xlfn.FORMULATEXT(G195)</f>
        <v>=IF(E195&gt;30000,E195*0.1,0)</v>
      </c>
    </row>
    <row r="196" spans="1:8">
      <c r="A196" s="23" t="s">
        <v>90</v>
      </c>
      <c r="B196" s="23" t="s">
        <v>100</v>
      </c>
      <c r="C196" s="23">
        <v>57</v>
      </c>
      <c r="D196" s="23">
        <v>1053</v>
      </c>
      <c r="E196" s="23">
        <f t="shared" si="13"/>
        <v>60021</v>
      </c>
      <c r="F196" s="219">
        <f t="shared" si="14"/>
        <v>6002.1</v>
      </c>
      <c r="G196" s="219">
        <f t="shared" si="15"/>
        <v>6002.1</v>
      </c>
      <c r="H196" s="219" t="str">
        <f t="shared" ca="1" si="16"/>
        <v>=IF(E196&gt;30000,E196*0.1,0)</v>
      </c>
    </row>
    <row r="197" spans="1:8">
      <c r="A197" s="23" t="s">
        <v>90</v>
      </c>
      <c r="B197" s="23" t="s">
        <v>94</v>
      </c>
      <c r="C197" s="23">
        <v>6</v>
      </c>
      <c r="D197" s="23">
        <v>1254</v>
      </c>
      <c r="E197" s="23">
        <f t="shared" si="13"/>
        <v>7524</v>
      </c>
      <c r="F197" s="219">
        <f t="shared" si="14"/>
        <v>0</v>
      </c>
      <c r="G197" s="219">
        <f t="shared" si="15"/>
        <v>0</v>
      </c>
      <c r="H197" s="219" t="str">
        <f t="shared" ca="1" si="16"/>
        <v>=IF(E197&gt;30000,E197*0.1,0)</v>
      </c>
    </row>
    <row r="198" spans="1:8">
      <c r="A198" s="23" t="s">
        <v>109</v>
      </c>
      <c r="B198" s="23" t="s">
        <v>100</v>
      </c>
      <c r="C198" s="23">
        <v>80</v>
      </c>
      <c r="D198" s="23">
        <v>1459</v>
      </c>
      <c r="E198" s="23">
        <f t="shared" si="13"/>
        <v>116720</v>
      </c>
      <c r="F198" s="219">
        <f t="shared" si="14"/>
        <v>11672</v>
      </c>
      <c r="G198" s="219">
        <f t="shared" si="15"/>
        <v>11672</v>
      </c>
      <c r="H198" s="219" t="str">
        <f t="shared" ca="1" si="16"/>
        <v>=IF(E198&gt;30000,E198*0.1,0)</v>
      </c>
    </row>
    <row r="199" spans="1:8">
      <c r="A199" s="23" t="s">
        <v>109</v>
      </c>
      <c r="B199" s="23" t="s">
        <v>92</v>
      </c>
      <c r="C199" s="23">
        <v>74</v>
      </c>
      <c r="D199" s="23">
        <v>1459</v>
      </c>
      <c r="E199" s="23">
        <f t="shared" si="13"/>
        <v>107966</v>
      </c>
      <c r="F199" s="219">
        <f t="shared" si="14"/>
        <v>10796.6</v>
      </c>
      <c r="G199" s="219">
        <f t="shared" si="15"/>
        <v>10796.6</v>
      </c>
      <c r="H199" s="219" t="str">
        <f t="shared" ca="1" si="16"/>
        <v>=IF(E199&gt;30000,E199*0.1,0)</v>
      </c>
    </row>
    <row r="200" spans="1:8">
      <c r="A200" s="23" t="s">
        <v>110</v>
      </c>
      <c r="B200" s="23" t="s">
        <v>91</v>
      </c>
      <c r="C200" s="23">
        <v>35</v>
      </c>
      <c r="D200" s="23">
        <v>1142</v>
      </c>
      <c r="E200" s="23">
        <f t="shared" si="13"/>
        <v>39970</v>
      </c>
      <c r="F200" s="219">
        <f t="shared" si="14"/>
        <v>3997</v>
      </c>
      <c r="G200" s="219">
        <f t="shared" si="15"/>
        <v>3997</v>
      </c>
      <c r="H200" s="219" t="str">
        <f t="shared" ca="1" si="16"/>
        <v>=IF(E200&gt;30000,E200*0.1,0)</v>
      </c>
    </row>
    <row r="201" spans="1:8">
      <c r="A201" s="23" t="s">
        <v>96</v>
      </c>
      <c r="B201" s="23" t="s">
        <v>100</v>
      </c>
      <c r="C201" s="23">
        <v>26</v>
      </c>
      <c r="D201" s="23">
        <v>1500</v>
      </c>
      <c r="E201" s="23">
        <f t="shared" si="13"/>
        <v>39000</v>
      </c>
      <c r="F201" s="219">
        <f t="shared" si="14"/>
        <v>3900</v>
      </c>
      <c r="G201" s="219">
        <f t="shared" si="15"/>
        <v>3900</v>
      </c>
      <c r="H201" s="219" t="str">
        <f t="shared" ca="1" si="16"/>
        <v>=IF(E201&gt;30000,E201*0.1,0)</v>
      </c>
    </row>
    <row r="202" spans="1:8">
      <c r="A202" s="23" t="s">
        <v>99</v>
      </c>
      <c r="B202" s="23" t="s">
        <v>91</v>
      </c>
      <c r="C202" s="23">
        <v>12</v>
      </c>
      <c r="D202" s="23">
        <v>1266</v>
      </c>
      <c r="E202" s="23">
        <f t="shared" si="13"/>
        <v>15192</v>
      </c>
      <c r="F202" s="219">
        <f t="shared" si="14"/>
        <v>0</v>
      </c>
      <c r="G202" s="219">
        <f t="shared" si="15"/>
        <v>0</v>
      </c>
      <c r="H202" s="219" t="str">
        <f t="shared" ca="1" si="16"/>
        <v>=IF(E202&gt;30000,E202*0.1,0)</v>
      </c>
    </row>
    <row r="203" spans="1:8">
      <c r="A203" s="23" t="s">
        <v>99</v>
      </c>
      <c r="B203" s="23" t="s">
        <v>94</v>
      </c>
      <c r="C203" s="23">
        <v>5</v>
      </c>
      <c r="D203" s="23">
        <v>1043</v>
      </c>
      <c r="E203" s="23">
        <f t="shared" si="13"/>
        <v>5215</v>
      </c>
      <c r="F203" s="219">
        <f t="shared" si="14"/>
        <v>0</v>
      </c>
      <c r="G203" s="219">
        <f t="shared" si="15"/>
        <v>0</v>
      </c>
      <c r="H203" s="219" t="str">
        <f t="shared" ca="1" si="16"/>
        <v>=IF(E203&gt;30000,E203*0.1,0)</v>
      </c>
    </row>
    <row r="204" spans="1:8">
      <c r="A204" s="23" t="s">
        <v>104</v>
      </c>
      <c r="B204" s="23" t="s">
        <v>92</v>
      </c>
      <c r="C204" s="23">
        <v>19</v>
      </c>
      <c r="D204" s="23">
        <v>1001</v>
      </c>
      <c r="E204" s="23">
        <f t="shared" si="13"/>
        <v>19019</v>
      </c>
      <c r="F204" s="219">
        <f t="shared" si="14"/>
        <v>0</v>
      </c>
      <c r="G204" s="219">
        <f t="shared" si="15"/>
        <v>0</v>
      </c>
      <c r="H204" s="219" t="str">
        <f t="shared" ca="1" si="16"/>
        <v>=IF(E204&gt;30000,E204*0.1,0)</v>
      </c>
    </row>
    <row r="205" spans="1:8">
      <c r="A205" s="23" t="s">
        <v>110</v>
      </c>
      <c r="B205" s="23" t="s">
        <v>107</v>
      </c>
      <c r="C205" s="23">
        <v>100</v>
      </c>
      <c r="D205" s="23">
        <v>1181</v>
      </c>
      <c r="E205" s="23">
        <f t="shared" si="13"/>
        <v>118100</v>
      </c>
      <c r="F205" s="219">
        <f t="shared" si="14"/>
        <v>11810</v>
      </c>
      <c r="G205" s="219">
        <f t="shared" si="15"/>
        <v>11810</v>
      </c>
      <c r="H205" s="219" t="str">
        <f t="shared" ca="1" si="16"/>
        <v>=IF(E205&gt;30000,E205*0.1,0)</v>
      </c>
    </row>
    <row r="206" spans="1:8">
      <c r="A206" s="23" t="s">
        <v>90</v>
      </c>
      <c r="B206" s="23" t="s">
        <v>97</v>
      </c>
      <c r="C206" s="23">
        <v>74</v>
      </c>
      <c r="D206" s="23">
        <v>1109</v>
      </c>
      <c r="E206" s="23">
        <f t="shared" si="13"/>
        <v>82066</v>
      </c>
      <c r="F206" s="219">
        <f t="shared" si="14"/>
        <v>8206.6</v>
      </c>
      <c r="G206" s="219">
        <f t="shared" si="15"/>
        <v>8206.6</v>
      </c>
      <c r="H206" s="219" t="str">
        <f t="shared" ca="1" si="16"/>
        <v>=IF(E206&gt;30000,E206*0.1,0)</v>
      </c>
    </row>
    <row r="207" spans="1:8">
      <c r="A207" s="23" t="s">
        <v>99</v>
      </c>
      <c r="B207" s="23" t="s">
        <v>100</v>
      </c>
      <c r="C207" s="23">
        <v>39</v>
      </c>
      <c r="D207" s="23">
        <v>1178</v>
      </c>
      <c r="E207" s="23">
        <f t="shared" si="13"/>
        <v>45942</v>
      </c>
      <c r="F207" s="219">
        <f t="shared" si="14"/>
        <v>4594.2</v>
      </c>
      <c r="G207" s="219">
        <f t="shared" si="15"/>
        <v>4594.2</v>
      </c>
      <c r="H207" s="219" t="str">
        <f t="shared" ca="1" si="16"/>
        <v>=IF(E207&gt;30000,E207*0.1,0)</v>
      </c>
    </row>
    <row r="208" spans="1:8">
      <c r="A208" s="23" t="s">
        <v>109</v>
      </c>
      <c r="B208" s="23" t="s">
        <v>100</v>
      </c>
      <c r="C208" s="23">
        <v>9</v>
      </c>
      <c r="D208" s="23">
        <v>1117</v>
      </c>
      <c r="E208" s="23">
        <f t="shared" si="13"/>
        <v>10053</v>
      </c>
      <c r="F208" s="219">
        <f t="shared" si="14"/>
        <v>0</v>
      </c>
      <c r="G208" s="219">
        <f t="shared" si="15"/>
        <v>0</v>
      </c>
      <c r="H208" s="219" t="str">
        <f t="shared" ca="1" si="16"/>
        <v>=IF(E208&gt;30000,E208*0.1,0)</v>
      </c>
    </row>
    <row r="209" spans="1:8">
      <c r="A209" s="23" t="s">
        <v>96</v>
      </c>
      <c r="B209" s="23" t="s">
        <v>92</v>
      </c>
      <c r="C209" s="23">
        <v>5</v>
      </c>
      <c r="D209" s="23">
        <v>1389</v>
      </c>
      <c r="E209" s="23">
        <f t="shared" si="13"/>
        <v>6945</v>
      </c>
      <c r="F209" s="219">
        <f t="shared" si="14"/>
        <v>0</v>
      </c>
      <c r="G209" s="219">
        <f t="shared" si="15"/>
        <v>0</v>
      </c>
      <c r="H209" s="219" t="str">
        <f t="shared" ca="1" si="16"/>
        <v>=IF(E209&gt;30000,E209*0.1,0)</v>
      </c>
    </row>
    <row r="210" spans="1:8">
      <c r="A210" s="23" t="s">
        <v>110</v>
      </c>
      <c r="B210" s="23" t="s">
        <v>107</v>
      </c>
      <c r="C210" s="23">
        <v>35</v>
      </c>
      <c r="D210" s="23">
        <v>1031</v>
      </c>
      <c r="E210" s="23">
        <f t="shared" si="13"/>
        <v>36085</v>
      </c>
      <c r="F210" s="219">
        <f t="shared" si="14"/>
        <v>3608.5</v>
      </c>
      <c r="G210" s="219">
        <f t="shared" si="15"/>
        <v>3608.5</v>
      </c>
      <c r="H210" s="219" t="str">
        <f t="shared" ca="1" si="16"/>
        <v>=IF(E210&gt;30000,E210*0.1,0)</v>
      </c>
    </row>
    <row r="211" spans="1:8">
      <c r="A211" s="23" t="s">
        <v>96</v>
      </c>
      <c r="B211" s="23" t="s">
        <v>91</v>
      </c>
      <c r="C211" s="23">
        <v>89</v>
      </c>
      <c r="D211" s="23">
        <v>1064</v>
      </c>
      <c r="E211" s="23">
        <f t="shared" si="13"/>
        <v>94696</v>
      </c>
      <c r="F211" s="219">
        <f t="shared" si="14"/>
        <v>9469.6</v>
      </c>
      <c r="G211" s="219">
        <f t="shared" si="15"/>
        <v>9469.6</v>
      </c>
      <c r="H211" s="219" t="str">
        <f t="shared" ca="1" si="16"/>
        <v>=IF(E211&gt;30000,E211*0.1,0)</v>
      </c>
    </row>
    <row r="212" spans="1:8">
      <c r="A212" s="23" t="s">
        <v>96</v>
      </c>
      <c r="B212" s="23" t="s">
        <v>94</v>
      </c>
      <c r="C212" s="23">
        <v>79</v>
      </c>
      <c r="D212" s="23">
        <v>1354</v>
      </c>
      <c r="E212" s="23">
        <f t="shared" si="13"/>
        <v>106966</v>
      </c>
      <c r="F212" s="219">
        <f t="shared" si="14"/>
        <v>10696.6</v>
      </c>
      <c r="G212" s="219">
        <f t="shared" si="15"/>
        <v>10696.6</v>
      </c>
      <c r="H212" s="219" t="str">
        <f t="shared" ca="1" si="16"/>
        <v>=IF(E212&gt;30000,E212*0.1,0)</v>
      </c>
    </row>
    <row r="213" spans="1:8">
      <c r="A213" s="23" t="s">
        <v>110</v>
      </c>
      <c r="B213" s="23" t="s">
        <v>94</v>
      </c>
      <c r="C213" s="23">
        <v>58</v>
      </c>
      <c r="D213" s="23">
        <v>1474</v>
      </c>
      <c r="E213" s="23">
        <f t="shared" si="13"/>
        <v>85492</v>
      </c>
      <c r="F213" s="219">
        <f t="shared" si="14"/>
        <v>8549.2000000000007</v>
      </c>
      <c r="G213" s="219">
        <f t="shared" si="15"/>
        <v>8549.2000000000007</v>
      </c>
      <c r="H213" s="219" t="str">
        <f t="shared" ca="1" si="16"/>
        <v>=IF(E213&gt;30000,E213*0.1,0)</v>
      </c>
    </row>
    <row r="214" spans="1:8">
      <c r="A214" s="23" t="s">
        <v>104</v>
      </c>
      <c r="B214" s="23" t="s">
        <v>107</v>
      </c>
      <c r="C214" s="23">
        <v>91</v>
      </c>
      <c r="D214" s="23">
        <v>1297</v>
      </c>
      <c r="E214" s="23">
        <f t="shared" si="13"/>
        <v>118027</v>
      </c>
      <c r="F214" s="219">
        <f t="shared" si="14"/>
        <v>11802.7</v>
      </c>
      <c r="G214" s="219">
        <f t="shared" si="15"/>
        <v>11802.7</v>
      </c>
      <c r="H214" s="219" t="str">
        <f t="shared" ca="1" si="16"/>
        <v>=IF(E214&gt;30000,E214*0.1,0)</v>
      </c>
    </row>
    <row r="215" spans="1:8">
      <c r="A215" s="23" t="s">
        <v>99</v>
      </c>
      <c r="B215" s="23" t="s">
        <v>100</v>
      </c>
      <c r="C215" s="23">
        <v>23</v>
      </c>
      <c r="D215" s="23">
        <v>1309</v>
      </c>
      <c r="E215" s="23">
        <f t="shared" si="13"/>
        <v>30107</v>
      </c>
      <c r="F215" s="219">
        <f t="shared" si="14"/>
        <v>3010.7000000000003</v>
      </c>
      <c r="G215" s="219">
        <f t="shared" si="15"/>
        <v>3010.7000000000003</v>
      </c>
      <c r="H215" s="219" t="str">
        <f t="shared" ca="1" si="16"/>
        <v>=IF(E215&gt;30000,E215*0.1,0)</v>
      </c>
    </row>
    <row r="216" spans="1:8">
      <c r="A216" s="23" t="s">
        <v>110</v>
      </c>
      <c r="B216" s="23" t="s">
        <v>100</v>
      </c>
      <c r="C216" s="23">
        <v>59</v>
      </c>
      <c r="D216" s="23">
        <v>1165</v>
      </c>
      <c r="E216" s="23">
        <f t="shared" si="13"/>
        <v>68735</v>
      </c>
      <c r="F216" s="219">
        <f t="shared" si="14"/>
        <v>6873.5</v>
      </c>
      <c r="G216" s="219">
        <f t="shared" si="15"/>
        <v>6873.5</v>
      </c>
      <c r="H216" s="219" t="str">
        <f t="shared" ca="1" si="16"/>
        <v>=IF(E216&gt;30000,E216*0.1,0)</v>
      </c>
    </row>
    <row r="217" spans="1:8">
      <c r="A217" s="23" t="s">
        <v>109</v>
      </c>
      <c r="B217" s="23" t="s">
        <v>100</v>
      </c>
      <c r="C217" s="23">
        <v>40</v>
      </c>
      <c r="D217" s="23">
        <v>1302</v>
      </c>
      <c r="E217" s="23">
        <f t="shared" si="13"/>
        <v>52080</v>
      </c>
      <c r="F217" s="219">
        <f t="shared" si="14"/>
        <v>5208</v>
      </c>
      <c r="G217" s="219">
        <f t="shared" si="15"/>
        <v>5208</v>
      </c>
      <c r="H217" s="219" t="str">
        <f t="shared" ca="1" si="16"/>
        <v>=IF(E217&gt;30000,E217*0.1,0)</v>
      </c>
    </row>
    <row r="218" spans="1:8">
      <c r="A218" s="23" t="s">
        <v>109</v>
      </c>
      <c r="B218" s="23" t="s">
        <v>91</v>
      </c>
      <c r="C218" s="23">
        <v>58</v>
      </c>
      <c r="D218" s="23">
        <v>1080</v>
      </c>
      <c r="E218" s="23">
        <f t="shared" si="13"/>
        <v>62640</v>
      </c>
      <c r="F218" s="219">
        <f t="shared" si="14"/>
        <v>6264</v>
      </c>
      <c r="G218" s="219">
        <f t="shared" si="15"/>
        <v>6264</v>
      </c>
      <c r="H218" s="219" t="str">
        <f t="shared" ca="1" si="16"/>
        <v>=IF(E218&gt;30000,E218*0.1,0)</v>
      </c>
    </row>
    <row r="219" spans="1:8">
      <c r="A219" s="23" t="s">
        <v>109</v>
      </c>
      <c r="B219" s="23" t="s">
        <v>91</v>
      </c>
      <c r="C219" s="23">
        <v>54</v>
      </c>
      <c r="D219" s="23">
        <v>1204</v>
      </c>
      <c r="E219" s="23">
        <f t="shared" si="13"/>
        <v>65016</v>
      </c>
      <c r="F219" s="219">
        <f t="shared" si="14"/>
        <v>6501.6</v>
      </c>
      <c r="G219" s="219">
        <f t="shared" si="15"/>
        <v>6501.6</v>
      </c>
      <c r="H219" s="219" t="str">
        <f t="shared" ca="1" si="16"/>
        <v>=IF(E219&gt;30000,E219*0.1,0)</v>
      </c>
    </row>
    <row r="220" spans="1:8">
      <c r="A220" s="23" t="s">
        <v>90</v>
      </c>
      <c r="B220" s="23" t="s">
        <v>97</v>
      </c>
      <c r="C220" s="23">
        <v>30</v>
      </c>
      <c r="D220" s="23">
        <v>1057</v>
      </c>
      <c r="E220" s="23">
        <f t="shared" si="13"/>
        <v>31710</v>
      </c>
      <c r="F220" s="219">
        <f t="shared" si="14"/>
        <v>3171</v>
      </c>
      <c r="G220" s="219">
        <f t="shared" si="15"/>
        <v>3171</v>
      </c>
      <c r="H220" s="219" t="str">
        <f t="shared" ca="1" si="16"/>
        <v>=IF(E220&gt;30000,E220*0.1,0)</v>
      </c>
    </row>
    <row r="221" spans="1:8">
      <c r="A221" s="23" t="s">
        <v>109</v>
      </c>
      <c r="B221" s="23" t="s">
        <v>107</v>
      </c>
      <c r="C221" s="23">
        <v>88</v>
      </c>
      <c r="D221" s="23">
        <v>1288</v>
      </c>
      <c r="E221" s="23">
        <f t="shared" si="13"/>
        <v>113344</v>
      </c>
      <c r="F221" s="219">
        <f t="shared" si="14"/>
        <v>11334.400000000001</v>
      </c>
      <c r="G221" s="219">
        <f t="shared" si="15"/>
        <v>11334.400000000001</v>
      </c>
      <c r="H221" s="219" t="str">
        <f t="shared" ca="1" si="16"/>
        <v>=IF(E221&gt;30000,E221*0.1,0)</v>
      </c>
    </row>
    <row r="222" spans="1:8">
      <c r="A222" s="23" t="s">
        <v>99</v>
      </c>
      <c r="B222" s="23" t="s">
        <v>105</v>
      </c>
      <c r="C222" s="23">
        <v>16</v>
      </c>
      <c r="D222" s="23">
        <v>1105</v>
      </c>
      <c r="E222" s="23">
        <f t="shared" si="13"/>
        <v>17680</v>
      </c>
      <c r="F222" s="219">
        <f t="shared" si="14"/>
        <v>0</v>
      </c>
      <c r="G222" s="219">
        <f t="shared" si="15"/>
        <v>0</v>
      </c>
      <c r="H222" s="219" t="str">
        <f t="shared" ca="1" si="16"/>
        <v>=IF(E222&gt;30000,E222*0.1,0)</v>
      </c>
    </row>
    <row r="223" spans="1:8">
      <c r="A223" s="23" t="s">
        <v>96</v>
      </c>
      <c r="B223" s="23" t="s">
        <v>105</v>
      </c>
      <c r="C223" s="23">
        <v>80</v>
      </c>
      <c r="D223" s="23">
        <v>1269</v>
      </c>
      <c r="E223" s="23">
        <f t="shared" si="13"/>
        <v>101520</v>
      </c>
      <c r="F223" s="219">
        <f t="shared" si="14"/>
        <v>10152</v>
      </c>
      <c r="G223" s="219">
        <f t="shared" si="15"/>
        <v>10152</v>
      </c>
      <c r="H223" s="219" t="str">
        <f t="shared" ca="1" si="16"/>
        <v>=IF(E223&gt;30000,E223*0.1,0)</v>
      </c>
    </row>
    <row r="224" spans="1:8">
      <c r="A224" s="23" t="s">
        <v>104</v>
      </c>
      <c r="B224" s="23" t="s">
        <v>100</v>
      </c>
      <c r="C224" s="23">
        <v>98</v>
      </c>
      <c r="D224" s="23">
        <v>1177</v>
      </c>
      <c r="E224" s="23">
        <f t="shared" si="13"/>
        <v>115346</v>
      </c>
      <c r="F224" s="219">
        <f t="shared" si="14"/>
        <v>11534.6</v>
      </c>
      <c r="G224" s="219">
        <f t="shared" si="15"/>
        <v>11534.6</v>
      </c>
      <c r="H224" s="219" t="str">
        <f t="shared" ca="1" si="16"/>
        <v>=IF(E224&gt;30000,E224*0.1,0)</v>
      </c>
    </row>
    <row r="225" spans="1:8">
      <c r="A225" s="23" t="s">
        <v>104</v>
      </c>
      <c r="B225" s="23" t="s">
        <v>92</v>
      </c>
      <c r="C225" s="23">
        <v>52</v>
      </c>
      <c r="D225" s="23">
        <v>1461</v>
      </c>
      <c r="E225" s="23">
        <f t="shared" si="13"/>
        <v>75972</v>
      </c>
      <c r="F225" s="219">
        <f t="shared" si="14"/>
        <v>7597.2000000000007</v>
      </c>
      <c r="G225" s="219">
        <f t="shared" si="15"/>
        <v>7597.2000000000007</v>
      </c>
      <c r="H225" s="219" t="str">
        <f t="shared" ca="1" si="16"/>
        <v>=IF(E225&gt;30000,E225*0.1,0)</v>
      </c>
    </row>
    <row r="226" spans="1:8">
      <c r="A226" s="23" t="s">
        <v>109</v>
      </c>
      <c r="B226" s="23" t="s">
        <v>107</v>
      </c>
      <c r="C226" s="23">
        <v>58</v>
      </c>
      <c r="D226" s="23">
        <v>1290</v>
      </c>
      <c r="E226" s="23">
        <f t="shared" si="13"/>
        <v>74820</v>
      </c>
      <c r="F226" s="219">
        <f t="shared" si="14"/>
        <v>7482</v>
      </c>
      <c r="G226" s="219">
        <f t="shared" si="15"/>
        <v>7482</v>
      </c>
      <c r="H226" s="219" t="str">
        <f t="shared" ca="1" si="16"/>
        <v>=IF(E226&gt;30000,E226*0.1,0)</v>
      </c>
    </row>
    <row r="227" spans="1:8">
      <c r="A227" s="23" t="s">
        <v>90</v>
      </c>
      <c r="B227" s="23" t="s">
        <v>94</v>
      </c>
      <c r="C227" s="23">
        <v>69</v>
      </c>
      <c r="D227" s="23">
        <v>1175</v>
      </c>
      <c r="E227" s="23">
        <f t="shared" si="13"/>
        <v>81075</v>
      </c>
      <c r="F227" s="219">
        <f t="shared" si="14"/>
        <v>8107.5</v>
      </c>
      <c r="G227" s="219">
        <f t="shared" si="15"/>
        <v>8107.5</v>
      </c>
      <c r="H227" s="219" t="str">
        <f t="shared" ca="1" si="16"/>
        <v>=IF(E227&gt;30000,E227*0.1,0)</v>
      </c>
    </row>
    <row r="228" spans="1:8">
      <c r="A228" s="23" t="s">
        <v>99</v>
      </c>
      <c r="B228" s="23" t="s">
        <v>105</v>
      </c>
      <c r="C228" s="23">
        <v>55</v>
      </c>
      <c r="D228" s="23">
        <v>1425</v>
      </c>
      <c r="E228" s="23">
        <f t="shared" si="13"/>
        <v>78375</v>
      </c>
      <c r="F228" s="219">
        <f t="shared" si="14"/>
        <v>7837.5</v>
      </c>
      <c r="G228" s="219">
        <f t="shared" si="15"/>
        <v>7837.5</v>
      </c>
      <c r="H228" s="219" t="str">
        <f t="shared" ca="1" si="16"/>
        <v>=IF(E228&gt;30000,E228*0.1,0)</v>
      </c>
    </row>
    <row r="229" spans="1:8">
      <c r="A229" s="23" t="s">
        <v>90</v>
      </c>
      <c r="B229" s="23" t="s">
        <v>92</v>
      </c>
      <c r="C229" s="23">
        <v>89</v>
      </c>
      <c r="D229" s="23">
        <v>1369</v>
      </c>
      <c r="E229" s="23">
        <f t="shared" si="13"/>
        <v>121841</v>
      </c>
      <c r="F229" s="219">
        <f t="shared" si="14"/>
        <v>12184.1</v>
      </c>
      <c r="G229" s="219">
        <f t="shared" si="15"/>
        <v>12184.1</v>
      </c>
      <c r="H229" s="219" t="str">
        <f t="shared" ca="1" si="16"/>
        <v>=IF(E229&gt;30000,E229*0.1,0)</v>
      </c>
    </row>
    <row r="230" spans="1:8">
      <c r="A230" s="23" t="s">
        <v>109</v>
      </c>
      <c r="B230" s="23" t="s">
        <v>100</v>
      </c>
      <c r="C230" s="23">
        <v>33</v>
      </c>
      <c r="D230" s="23">
        <v>1477</v>
      </c>
      <c r="E230" s="23">
        <f t="shared" si="13"/>
        <v>48741</v>
      </c>
      <c r="F230" s="219">
        <f t="shared" si="14"/>
        <v>4874.1000000000004</v>
      </c>
      <c r="G230" s="219">
        <f t="shared" si="15"/>
        <v>4874.1000000000004</v>
      </c>
      <c r="H230" s="219" t="str">
        <f t="shared" ca="1" si="16"/>
        <v>=IF(E230&gt;30000,E230*0.1,0)</v>
      </c>
    </row>
    <row r="231" spans="1:8">
      <c r="A231" s="23" t="s">
        <v>90</v>
      </c>
      <c r="B231" s="23" t="s">
        <v>91</v>
      </c>
      <c r="C231" s="23">
        <v>44</v>
      </c>
      <c r="D231" s="23">
        <v>1102</v>
      </c>
      <c r="E231" s="23">
        <f t="shared" si="13"/>
        <v>48488</v>
      </c>
      <c r="F231" s="219">
        <f t="shared" si="14"/>
        <v>4848.8</v>
      </c>
      <c r="G231" s="219">
        <f t="shared" si="15"/>
        <v>4848.8</v>
      </c>
      <c r="H231" s="219" t="str">
        <f t="shared" ca="1" si="16"/>
        <v>=IF(E231&gt;30000,E231*0.1,0)</v>
      </c>
    </row>
    <row r="232" spans="1:8">
      <c r="A232" s="23" t="s">
        <v>96</v>
      </c>
      <c r="B232" s="23" t="s">
        <v>105</v>
      </c>
      <c r="C232" s="23">
        <v>86</v>
      </c>
      <c r="D232" s="23">
        <v>1348</v>
      </c>
      <c r="E232" s="23">
        <f t="shared" si="13"/>
        <v>115928</v>
      </c>
      <c r="F232" s="219">
        <f t="shared" si="14"/>
        <v>11592.800000000001</v>
      </c>
      <c r="G232" s="219">
        <f t="shared" si="15"/>
        <v>11592.800000000001</v>
      </c>
      <c r="H232" s="219" t="str">
        <f t="shared" ca="1" si="16"/>
        <v>=IF(E232&gt;30000,E232*0.1,0)</v>
      </c>
    </row>
    <row r="233" spans="1:8">
      <c r="A233" s="23" t="s">
        <v>104</v>
      </c>
      <c r="B233" s="23" t="s">
        <v>107</v>
      </c>
      <c r="C233" s="23">
        <v>12</v>
      </c>
      <c r="D233" s="23">
        <v>1254</v>
      </c>
      <c r="E233" s="23">
        <f t="shared" si="13"/>
        <v>15048</v>
      </c>
      <c r="F233" s="219">
        <f t="shared" si="14"/>
        <v>0</v>
      </c>
      <c r="G233" s="219">
        <f t="shared" si="15"/>
        <v>0</v>
      </c>
      <c r="H233" s="219" t="str">
        <f t="shared" ca="1" si="16"/>
        <v>=IF(E233&gt;30000,E233*0.1,0)</v>
      </c>
    </row>
    <row r="234" spans="1:8">
      <c r="A234" s="23" t="s">
        <v>90</v>
      </c>
      <c r="B234" s="23" t="s">
        <v>91</v>
      </c>
      <c r="C234" s="23">
        <v>36</v>
      </c>
      <c r="D234" s="23">
        <v>1483</v>
      </c>
      <c r="E234" s="23">
        <f t="shared" si="13"/>
        <v>53388</v>
      </c>
      <c r="F234" s="219">
        <f t="shared" si="14"/>
        <v>5338.8</v>
      </c>
      <c r="G234" s="219">
        <f t="shared" si="15"/>
        <v>5338.8</v>
      </c>
      <c r="H234" s="219" t="str">
        <f t="shared" ca="1" si="16"/>
        <v>=IF(E234&gt;30000,E234*0.1,0)</v>
      </c>
    </row>
    <row r="235" spans="1:8">
      <c r="A235" s="23" t="s">
        <v>90</v>
      </c>
      <c r="B235" s="23" t="s">
        <v>107</v>
      </c>
      <c r="C235" s="23">
        <v>24</v>
      </c>
      <c r="D235" s="23">
        <v>1082</v>
      </c>
      <c r="E235" s="23">
        <f t="shared" si="13"/>
        <v>25968</v>
      </c>
      <c r="F235" s="219">
        <f t="shared" si="14"/>
        <v>2596.8000000000002</v>
      </c>
      <c r="G235" s="219">
        <f t="shared" si="15"/>
        <v>0</v>
      </c>
      <c r="H235" s="219" t="str">
        <f t="shared" ca="1" si="16"/>
        <v>=IF(E235&gt;30000,E235*0.1,0)</v>
      </c>
    </row>
    <row r="236" spans="1:8">
      <c r="A236" s="23" t="s">
        <v>90</v>
      </c>
      <c r="B236" s="23" t="s">
        <v>92</v>
      </c>
      <c r="C236" s="23">
        <v>50</v>
      </c>
      <c r="D236" s="23">
        <v>1252</v>
      </c>
      <c r="E236" s="23">
        <f t="shared" si="13"/>
        <v>62600</v>
      </c>
      <c r="F236" s="219">
        <f t="shared" si="14"/>
        <v>6260</v>
      </c>
      <c r="G236" s="219">
        <f t="shared" si="15"/>
        <v>6260</v>
      </c>
      <c r="H236" s="219" t="str">
        <f t="shared" ca="1" si="16"/>
        <v>=IF(E236&gt;30000,E236*0.1,0)</v>
      </c>
    </row>
    <row r="237" spans="1:8">
      <c r="A237" s="23" t="s">
        <v>99</v>
      </c>
      <c r="B237" s="23" t="s">
        <v>107</v>
      </c>
      <c r="C237" s="23">
        <v>35</v>
      </c>
      <c r="D237" s="23">
        <v>1229</v>
      </c>
      <c r="E237" s="23">
        <f t="shared" si="13"/>
        <v>43015</v>
      </c>
      <c r="F237" s="219">
        <f t="shared" si="14"/>
        <v>4301.5</v>
      </c>
      <c r="G237" s="219">
        <f t="shared" si="15"/>
        <v>4301.5</v>
      </c>
      <c r="H237" s="219" t="str">
        <f t="shared" ca="1" si="16"/>
        <v>=IF(E237&gt;30000,E237*0.1,0)</v>
      </c>
    </row>
    <row r="238" spans="1:8">
      <c r="A238" s="23" t="s">
        <v>90</v>
      </c>
      <c r="B238" s="23" t="s">
        <v>91</v>
      </c>
      <c r="C238" s="23">
        <v>74</v>
      </c>
      <c r="D238" s="23">
        <v>1321</v>
      </c>
      <c r="E238" s="23">
        <f t="shared" si="13"/>
        <v>97754</v>
      </c>
      <c r="F238" s="219">
        <f t="shared" si="14"/>
        <v>9775.4</v>
      </c>
      <c r="G238" s="219">
        <f t="shared" si="15"/>
        <v>9775.4</v>
      </c>
      <c r="H238" s="219" t="str">
        <f t="shared" ca="1" si="16"/>
        <v>=IF(E238&gt;30000,E238*0.1,0)</v>
      </c>
    </row>
    <row r="239" spans="1:8">
      <c r="A239" s="23" t="s">
        <v>99</v>
      </c>
      <c r="B239" s="23" t="s">
        <v>92</v>
      </c>
      <c r="C239" s="23">
        <v>7</v>
      </c>
      <c r="D239" s="23">
        <v>1442</v>
      </c>
      <c r="E239" s="23">
        <f t="shared" si="13"/>
        <v>10094</v>
      </c>
      <c r="F239" s="219">
        <f t="shared" si="14"/>
        <v>0</v>
      </c>
      <c r="G239" s="219">
        <f t="shared" si="15"/>
        <v>0</v>
      </c>
      <c r="H239" s="219" t="str">
        <f t="shared" ca="1" si="16"/>
        <v>=IF(E239&gt;30000,E239*0.1,0)</v>
      </c>
    </row>
    <row r="240" spans="1:8">
      <c r="A240" s="23" t="s">
        <v>99</v>
      </c>
      <c r="B240" s="23" t="s">
        <v>107</v>
      </c>
      <c r="C240" s="23">
        <v>87</v>
      </c>
      <c r="D240" s="23">
        <v>1135</v>
      </c>
      <c r="E240" s="23">
        <f t="shared" si="13"/>
        <v>98745</v>
      </c>
      <c r="F240" s="219">
        <f t="shared" si="14"/>
        <v>9874.5</v>
      </c>
      <c r="G240" s="219">
        <f t="shared" si="15"/>
        <v>9874.5</v>
      </c>
      <c r="H240" s="219" t="str">
        <f t="shared" ca="1" si="16"/>
        <v>=IF(E240&gt;30000,E240*0.1,0)</v>
      </c>
    </row>
    <row r="241" spans="1:8">
      <c r="A241" s="23" t="s">
        <v>99</v>
      </c>
      <c r="B241" s="23" t="s">
        <v>92</v>
      </c>
      <c r="C241" s="23">
        <v>96</v>
      </c>
      <c r="D241" s="23">
        <v>1196</v>
      </c>
      <c r="E241" s="23">
        <f t="shared" si="13"/>
        <v>114816</v>
      </c>
      <c r="F241" s="219">
        <f t="shared" si="14"/>
        <v>11481.6</v>
      </c>
      <c r="G241" s="219">
        <f t="shared" si="15"/>
        <v>11481.6</v>
      </c>
      <c r="H241" s="219" t="str">
        <f t="shared" ca="1" si="16"/>
        <v>=IF(E241&gt;30000,E241*0.1,0)</v>
      </c>
    </row>
    <row r="242" spans="1:8">
      <c r="A242" s="23" t="s">
        <v>96</v>
      </c>
      <c r="B242" s="23" t="s">
        <v>97</v>
      </c>
      <c r="C242" s="23">
        <v>14</v>
      </c>
      <c r="D242" s="23">
        <v>1315</v>
      </c>
      <c r="E242" s="23">
        <f t="shared" si="13"/>
        <v>18410</v>
      </c>
      <c r="F242" s="219">
        <f t="shared" si="14"/>
        <v>0</v>
      </c>
      <c r="G242" s="219">
        <f t="shared" si="15"/>
        <v>0</v>
      </c>
      <c r="H242" s="219" t="str">
        <f t="shared" ca="1" si="16"/>
        <v>=IF(E242&gt;30000,E242*0.1,0)</v>
      </c>
    </row>
    <row r="243" spans="1:8">
      <c r="A243" s="23" t="s">
        <v>90</v>
      </c>
      <c r="B243" s="23" t="s">
        <v>91</v>
      </c>
      <c r="C243" s="23">
        <v>54</v>
      </c>
      <c r="D243" s="23">
        <v>1076</v>
      </c>
      <c r="E243" s="23">
        <f t="shared" si="13"/>
        <v>58104</v>
      </c>
      <c r="F243" s="219">
        <f t="shared" si="14"/>
        <v>5810.4000000000005</v>
      </c>
      <c r="G243" s="219">
        <f t="shared" si="15"/>
        <v>5810.4000000000005</v>
      </c>
      <c r="H243" s="219" t="str">
        <f t="shared" ca="1" si="16"/>
        <v>=IF(E243&gt;30000,E243*0.1,0)</v>
      </c>
    </row>
    <row r="244" spans="1:8">
      <c r="A244" s="23" t="s">
        <v>90</v>
      </c>
      <c r="B244" s="23" t="s">
        <v>97</v>
      </c>
      <c r="C244" s="23">
        <v>77</v>
      </c>
      <c r="D244" s="23">
        <v>1328</v>
      </c>
      <c r="E244" s="23">
        <f t="shared" si="13"/>
        <v>102256</v>
      </c>
      <c r="F244" s="219">
        <f t="shared" si="14"/>
        <v>10225.6</v>
      </c>
      <c r="G244" s="219">
        <f t="shared" si="15"/>
        <v>10225.6</v>
      </c>
      <c r="H244" s="219" t="str">
        <f t="shared" ca="1" si="16"/>
        <v>=IF(E244&gt;30000,E244*0.1,0)</v>
      </c>
    </row>
    <row r="245" spans="1:8">
      <c r="A245" s="23" t="s">
        <v>99</v>
      </c>
      <c r="B245" s="23" t="s">
        <v>100</v>
      </c>
      <c r="C245" s="23">
        <v>74</v>
      </c>
      <c r="D245" s="23">
        <v>1175</v>
      </c>
      <c r="E245" s="23">
        <f t="shared" si="13"/>
        <v>86950</v>
      </c>
      <c r="F245" s="219">
        <f t="shared" si="14"/>
        <v>8695</v>
      </c>
      <c r="G245" s="219">
        <f t="shared" si="15"/>
        <v>8695</v>
      </c>
      <c r="H245" s="219" t="str">
        <f t="shared" ca="1" si="16"/>
        <v>=IF(E245&gt;30000,E245*0.1,0)</v>
      </c>
    </row>
    <row r="246" spans="1:8">
      <c r="A246" s="23" t="s">
        <v>96</v>
      </c>
      <c r="B246" s="23" t="s">
        <v>91</v>
      </c>
      <c r="C246" s="23">
        <v>93</v>
      </c>
      <c r="D246" s="23">
        <v>1287</v>
      </c>
      <c r="E246" s="23">
        <f t="shared" si="13"/>
        <v>119691</v>
      </c>
      <c r="F246" s="219">
        <f t="shared" si="14"/>
        <v>11969.1</v>
      </c>
      <c r="G246" s="219">
        <f t="shared" si="15"/>
        <v>11969.1</v>
      </c>
      <c r="H246" s="219" t="str">
        <f t="shared" ca="1" si="16"/>
        <v>=IF(E246&gt;30000,E246*0.1,0)</v>
      </c>
    </row>
    <row r="247" spans="1:8">
      <c r="A247" s="23" t="s">
        <v>90</v>
      </c>
      <c r="B247" s="23" t="s">
        <v>92</v>
      </c>
      <c r="C247" s="23">
        <v>60</v>
      </c>
      <c r="D247" s="23">
        <v>1047</v>
      </c>
      <c r="E247" s="23">
        <f t="shared" si="13"/>
        <v>62820</v>
      </c>
      <c r="F247" s="219">
        <f t="shared" si="14"/>
        <v>6282</v>
      </c>
      <c r="G247" s="219">
        <f t="shared" si="15"/>
        <v>6282</v>
      </c>
      <c r="H247" s="219" t="str">
        <f t="shared" ca="1" si="16"/>
        <v>=IF(E247&gt;30000,E247*0.1,0)</v>
      </c>
    </row>
    <row r="248" spans="1:8">
      <c r="A248" s="23" t="s">
        <v>104</v>
      </c>
      <c r="B248" s="23" t="s">
        <v>100</v>
      </c>
      <c r="C248" s="23">
        <v>34</v>
      </c>
      <c r="D248" s="23">
        <v>1113</v>
      </c>
      <c r="E248" s="23">
        <f t="shared" si="13"/>
        <v>37842</v>
      </c>
      <c r="F248" s="219">
        <f t="shared" si="14"/>
        <v>3784.2000000000003</v>
      </c>
      <c r="G248" s="219">
        <f t="shared" si="15"/>
        <v>3784.2000000000003</v>
      </c>
      <c r="H248" s="219" t="str">
        <f t="shared" ca="1" si="16"/>
        <v>=IF(E248&gt;30000,E248*0.1,0)</v>
      </c>
    </row>
    <row r="249" spans="1:8">
      <c r="A249" s="23" t="s">
        <v>90</v>
      </c>
      <c r="B249" s="23" t="s">
        <v>94</v>
      </c>
      <c r="C249" s="23">
        <v>16</v>
      </c>
      <c r="D249" s="23">
        <v>1246</v>
      </c>
      <c r="E249" s="23">
        <f t="shared" si="13"/>
        <v>19936</v>
      </c>
      <c r="F249" s="219">
        <f t="shared" si="14"/>
        <v>0</v>
      </c>
      <c r="G249" s="219">
        <f t="shared" si="15"/>
        <v>0</v>
      </c>
      <c r="H249" s="219" t="str">
        <f t="shared" ca="1" si="16"/>
        <v>=IF(E249&gt;30000,E249*0.1,0)</v>
      </c>
    </row>
    <row r="250" spans="1:8">
      <c r="A250" s="23" t="s">
        <v>96</v>
      </c>
      <c r="B250" s="23" t="s">
        <v>105</v>
      </c>
      <c r="C250" s="23">
        <v>52</v>
      </c>
      <c r="D250" s="23">
        <v>1153</v>
      </c>
      <c r="E250" s="23">
        <f t="shared" si="13"/>
        <v>59956</v>
      </c>
      <c r="F250" s="219">
        <f t="shared" si="14"/>
        <v>5995.6</v>
      </c>
      <c r="G250" s="219">
        <f t="shared" si="15"/>
        <v>5995.6</v>
      </c>
      <c r="H250" s="219" t="str">
        <f t="shared" ca="1" si="16"/>
        <v>=IF(E250&gt;30000,E250*0.1,0)</v>
      </c>
    </row>
    <row r="251" spans="1:8">
      <c r="A251" s="23" t="s">
        <v>110</v>
      </c>
      <c r="B251" s="23" t="s">
        <v>105</v>
      </c>
      <c r="C251" s="23">
        <v>48</v>
      </c>
      <c r="D251" s="23">
        <v>1038</v>
      </c>
      <c r="E251" s="23">
        <f t="shared" si="13"/>
        <v>49824</v>
      </c>
      <c r="F251" s="219">
        <f t="shared" si="14"/>
        <v>4982.4000000000005</v>
      </c>
      <c r="G251" s="219">
        <f t="shared" si="15"/>
        <v>4982.4000000000005</v>
      </c>
      <c r="H251" s="219" t="str">
        <f t="shared" ca="1" si="16"/>
        <v>=IF(E251&gt;30000,E251*0.1,0)</v>
      </c>
    </row>
    <row r="252" spans="1:8">
      <c r="A252" s="23" t="s">
        <v>109</v>
      </c>
      <c r="B252" s="23" t="s">
        <v>107</v>
      </c>
      <c r="C252" s="23">
        <v>73</v>
      </c>
      <c r="D252" s="23">
        <v>1449</v>
      </c>
      <c r="E252" s="23">
        <f t="shared" si="13"/>
        <v>105777</v>
      </c>
      <c r="F252" s="219">
        <f t="shared" si="14"/>
        <v>10577.7</v>
      </c>
      <c r="G252" s="219">
        <f t="shared" si="15"/>
        <v>10577.7</v>
      </c>
      <c r="H252" s="219" t="str">
        <f t="shared" ca="1" si="16"/>
        <v>=IF(E252&gt;30000,E252*0.1,0)</v>
      </c>
    </row>
    <row r="253" spans="1:8">
      <c r="A253" s="23" t="s">
        <v>96</v>
      </c>
      <c r="B253" s="23" t="s">
        <v>97</v>
      </c>
      <c r="C253" s="23">
        <v>10</v>
      </c>
      <c r="D253" s="23">
        <v>1183</v>
      </c>
      <c r="E253" s="23">
        <f t="shared" si="13"/>
        <v>11830</v>
      </c>
      <c r="F253" s="219">
        <f t="shared" si="14"/>
        <v>0</v>
      </c>
      <c r="G253" s="219">
        <f t="shared" si="15"/>
        <v>0</v>
      </c>
      <c r="H253" s="219" t="str">
        <f t="shared" ca="1" si="16"/>
        <v>=IF(E253&gt;30000,E253*0.1,0)</v>
      </c>
    </row>
    <row r="254" spans="1:8">
      <c r="A254" s="23" t="s">
        <v>90</v>
      </c>
      <c r="B254" s="23" t="s">
        <v>92</v>
      </c>
      <c r="C254" s="23">
        <v>79</v>
      </c>
      <c r="D254" s="23">
        <v>1455</v>
      </c>
      <c r="E254" s="23">
        <f t="shared" si="13"/>
        <v>114945</v>
      </c>
      <c r="F254" s="219">
        <f t="shared" si="14"/>
        <v>11494.5</v>
      </c>
      <c r="G254" s="219">
        <f t="shared" si="15"/>
        <v>11494.5</v>
      </c>
      <c r="H254" s="219" t="str">
        <f t="shared" ca="1" si="16"/>
        <v>=IF(E254&gt;30000,E254*0.1,0)</v>
      </c>
    </row>
    <row r="255" spans="1:8">
      <c r="A255" s="23" t="s">
        <v>96</v>
      </c>
      <c r="B255" s="23" t="s">
        <v>107</v>
      </c>
      <c r="C255" s="23">
        <v>100</v>
      </c>
      <c r="D255" s="23">
        <v>1470</v>
      </c>
      <c r="E255" s="23">
        <f t="shared" si="13"/>
        <v>147000</v>
      </c>
      <c r="F255" s="219">
        <f t="shared" si="14"/>
        <v>14700</v>
      </c>
      <c r="G255" s="219">
        <f t="shared" si="15"/>
        <v>14700</v>
      </c>
      <c r="H255" s="219" t="str">
        <f t="shared" ca="1" si="16"/>
        <v>=IF(E255&gt;30000,E255*0.1,0)</v>
      </c>
    </row>
    <row r="256" spans="1:8">
      <c r="A256" s="23" t="s">
        <v>104</v>
      </c>
      <c r="B256" s="23" t="s">
        <v>107</v>
      </c>
      <c r="C256" s="23">
        <v>74</v>
      </c>
      <c r="D256" s="23">
        <v>1223</v>
      </c>
      <c r="E256" s="23">
        <f t="shared" si="13"/>
        <v>90502</v>
      </c>
      <c r="F256" s="219">
        <f t="shared" si="14"/>
        <v>9050.2000000000007</v>
      </c>
      <c r="G256" s="219">
        <f t="shared" si="15"/>
        <v>9050.2000000000007</v>
      </c>
      <c r="H256" s="219" t="str">
        <f t="shared" ca="1" si="16"/>
        <v>=IF(E256&gt;30000,E256*0.1,0)</v>
      </c>
    </row>
    <row r="257" spans="1:8">
      <c r="A257" s="23" t="s">
        <v>96</v>
      </c>
      <c r="B257" s="23" t="s">
        <v>91</v>
      </c>
      <c r="C257" s="23">
        <v>3</v>
      </c>
      <c r="D257" s="23">
        <v>1425</v>
      </c>
      <c r="E257" s="23">
        <f t="shared" si="13"/>
        <v>4275</v>
      </c>
      <c r="F257" s="219">
        <f t="shared" si="14"/>
        <v>0</v>
      </c>
      <c r="G257" s="219">
        <f t="shared" si="15"/>
        <v>0</v>
      </c>
      <c r="H257" s="219" t="str">
        <f t="shared" ca="1" si="16"/>
        <v>=IF(E257&gt;30000,E257*0.1,0)</v>
      </c>
    </row>
    <row r="258" spans="1:8">
      <c r="A258" s="23" t="s">
        <v>104</v>
      </c>
      <c r="B258" s="23" t="s">
        <v>107</v>
      </c>
      <c r="C258" s="23">
        <v>28</v>
      </c>
      <c r="D258" s="23">
        <v>1131</v>
      </c>
      <c r="E258" s="23">
        <f t="shared" si="13"/>
        <v>31668</v>
      </c>
      <c r="F258" s="219">
        <f t="shared" si="14"/>
        <v>3166.8</v>
      </c>
      <c r="G258" s="219">
        <f t="shared" si="15"/>
        <v>3166.8</v>
      </c>
      <c r="H258" s="219" t="str">
        <f t="shared" ca="1" si="16"/>
        <v>=IF(E258&gt;30000,E258*0.1,0)</v>
      </c>
    </row>
    <row r="259" spans="1:8">
      <c r="A259" s="23" t="s">
        <v>110</v>
      </c>
      <c r="B259" s="23" t="s">
        <v>105</v>
      </c>
      <c r="C259" s="23">
        <v>84</v>
      </c>
      <c r="D259" s="23">
        <v>1037</v>
      </c>
      <c r="E259" s="23">
        <f t="shared" ref="E259:E322" si="17">C259*D259</f>
        <v>87108</v>
      </c>
      <c r="F259" s="219">
        <f t="shared" ref="F259:F322" si="18">IF(E259&gt;=20000,E259*10%,0)</f>
        <v>8710.8000000000011</v>
      </c>
      <c r="G259" s="219">
        <f t="shared" ref="G259:G322" si="19">IF(E259&gt;30000,E259*0.1,0)</f>
        <v>8710.8000000000011</v>
      </c>
      <c r="H259" s="219" t="str">
        <f t="shared" ref="H259:H322" ca="1" si="20">_xlfn.FORMULATEXT(G259)</f>
        <v>=IF(E259&gt;30000,E259*0.1,0)</v>
      </c>
    </row>
    <row r="260" spans="1:8">
      <c r="A260" s="23" t="s">
        <v>104</v>
      </c>
      <c r="B260" s="23" t="s">
        <v>100</v>
      </c>
      <c r="C260" s="23">
        <v>43</v>
      </c>
      <c r="D260" s="23">
        <v>1419</v>
      </c>
      <c r="E260" s="23">
        <f t="shared" si="17"/>
        <v>61017</v>
      </c>
      <c r="F260" s="219">
        <f t="shared" si="18"/>
        <v>6101.7000000000007</v>
      </c>
      <c r="G260" s="219">
        <f t="shared" si="19"/>
        <v>6101.7000000000007</v>
      </c>
      <c r="H260" s="219" t="str">
        <f t="shared" ca="1" si="20"/>
        <v>=IF(E260&gt;30000,E260*0.1,0)</v>
      </c>
    </row>
    <row r="261" spans="1:8">
      <c r="A261" s="23" t="s">
        <v>99</v>
      </c>
      <c r="B261" s="23" t="s">
        <v>105</v>
      </c>
      <c r="C261" s="23">
        <v>45</v>
      </c>
      <c r="D261" s="23">
        <v>1471</v>
      </c>
      <c r="E261" s="23">
        <f t="shared" si="17"/>
        <v>66195</v>
      </c>
      <c r="F261" s="219">
        <f t="shared" si="18"/>
        <v>6619.5</v>
      </c>
      <c r="G261" s="219">
        <f t="shared" si="19"/>
        <v>6619.5</v>
      </c>
      <c r="H261" s="219" t="str">
        <f t="shared" ca="1" si="20"/>
        <v>=IF(E261&gt;30000,E261*0.1,0)</v>
      </c>
    </row>
    <row r="262" spans="1:8">
      <c r="A262" s="23" t="s">
        <v>109</v>
      </c>
      <c r="B262" s="23" t="s">
        <v>105</v>
      </c>
      <c r="C262" s="23">
        <v>99</v>
      </c>
      <c r="D262" s="23">
        <v>1402</v>
      </c>
      <c r="E262" s="23">
        <f t="shared" si="17"/>
        <v>138798</v>
      </c>
      <c r="F262" s="219">
        <f t="shared" si="18"/>
        <v>13879.800000000001</v>
      </c>
      <c r="G262" s="219">
        <f t="shared" si="19"/>
        <v>13879.800000000001</v>
      </c>
      <c r="H262" s="219" t="str">
        <f t="shared" ca="1" si="20"/>
        <v>=IF(E262&gt;30000,E262*0.1,0)</v>
      </c>
    </row>
    <row r="263" spans="1:8">
      <c r="A263" s="23" t="s">
        <v>109</v>
      </c>
      <c r="B263" s="23" t="s">
        <v>100</v>
      </c>
      <c r="C263" s="23">
        <v>35</v>
      </c>
      <c r="D263" s="23">
        <v>1405</v>
      </c>
      <c r="E263" s="23">
        <f t="shared" si="17"/>
        <v>49175</v>
      </c>
      <c r="F263" s="219">
        <f t="shared" si="18"/>
        <v>4917.5</v>
      </c>
      <c r="G263" s="219">
        <f t="shared" si="19"/>
        <v>4917.5</v>
      </c>
      <c r="H263" s="219" t="str">
        <f t="shared" ca="1" si="20"/>
        <v>=IF(E263&gt;30000,E263*0.1,0)</v>
      </c>
    </row>
    <row r="264" spans="1:8">
      <c r="A264" s="23" t="s">
        <v>104</v>
      </c>
      <c r="B264" s="23" t="s">
        <v>107</v>
      </c>
      <c r="C264" s="23">
        <v>27</v>
      </c>
      <c r="D264" s="23">
        <v>1174</v>
      </c>
      <c r="E264" s="23">
        <f t="shared" si="17"/>
        <v>31698</v>
      </c>
      <c r="F264" s="219">
        <f t="shared" si="18"/>
        <v>3169.8</v>
      </c>
      <c r="G264" s="219">
        <f t="shared" si="19"/>
        <v>3169.8</v>
      </c>
      <c r="H264" s="219" t="str">
        <f t="shared" ca="1" si="20"/>
        <v>=IF(E264&gt;30000,E264*0.1,0)</v>
      </c>
    </row>
    <row r="265" spans="1:8">
      <c r="A265" s="23" t="s">
        <v>104</v>
      </c>
      <c r="B265" s="23" t="s">
        <v>92</v>
      </c>
      <c r="C265" s="23">
        <v>57</v>
      </c>
      <c r="D265" s="23">
        <v>1456</v>
      </c>
      <c r="E265" s="23">
        <f t="shared" si="17"/>
        <v>82992</v>
      </c>
      <c r="F265" s="219">
        <f t="shared" si="18"/>
        <v>8299.2000000000007</v>
      </c>
      <c r="G265" s="219">
        <f t="shared" si="19"/>
        <v>8299.2000000000007</v>
      </c>
      <c r="H265" s="219" t="str">
        <f t="shared" ca="1" si="20"/>
        <v>=IF(E265&gt;30000,E265*0.1,0)</v>
      </c>
    </row>
    <row r="266" spans="1:8">
      <c r="A266" s="23" t="s">
        <v>96</v>
      </c>
      <c r="B266" s="23" t="s">
        <v>97</v>
      </c>
      <c r="C266" s="23">
        <v>60</v>
      </c>
      <c r="D266" s="23">
        <v>1399</v>
      </c>
      <c r="E266" s="23">
        <f t="shared" si="17"/>
        <v>83940</v>
      </c>
      <c r="F266" s="219">
        <f t="shared" si="18"/>
        <v>8394</v>
      </c>
      <c r="G266" s="219">
        <f t="shared" si="19"/>
        <v>8394</v>
      </c>
      <c r="H266" s="219" t="str">
        <f t="shared" ca="1" si="20"/>
        <v>=IF(E266&gt;30000,E266*0.1,0)</v>
      </c>
    </row>
    <row r="267" spans="1:8">
      <c r="A267" s="23" t="s">
        <v>90</v>
      </c>
      <c r="B267" s="23" t="s">
        <v>94</v>
      </c>
      <c r="C267" s="23">
        <v>93</v>
      </c>
      <c r="D267" s="23">
        <v>1100</v>
      </c>
      <c r="E267" s="23">
        <f t="shared" si="17"/>
        <v>102300</v>
      </c>
      <c r="F267" s="219">
        <f t="shared" si="18"/>
        <v>10230</v>
      </c>
      <c r="G267" s="219">
        <f t="shared" si="19"/>
        <v>10230</v>
      </c>
      <c r="H267" s="219" t="str">
        <f t="shared" ca="1" si="20"/>
        <v>=IF(E267&gt;30000,E267*0.1,0)</v>
      </c>
    </row>
    <row r="268" spans="1:8">
      <c r="A268" s="23" t="s">
        <v>99</v>
      </c>
      <c r="B268" s="23" t="s">
        <v>105</v>
      </c>
      <c r="C268" s="23">
        <v>51</v>
      </c>
      <c r="D268" s="23">
        <v>1302</v>
      </c>
      <c r="E268" s="23">
        <f t="shared" si="17"/>
        <v>66402</v>
      </c>
      <c r="F268" s="219">
        <f t="shared" si="18"/>
        <v>6640.2000000000007</v>
      </c>
      <c r="G268" s="219">
        <f t="shared" si="19"/>
        <v>6640.2000000000007</v>
      </c>
      <c r="H268" s="219" t="str">
        <f t="shared" ca="1" si="20"/>
        <v>=IF(E268&gt;30000,E268*0.1,0)</v>
      </c>
    </row>
    <row r="269" spans="1:8">
      <c r="A269" s="23" t="s">
        <v>109</v>
      </c>
      <c r="B269" s="23" t="s">
        <v>91</v>
      </c>
      <c r="C269" s="23">
        <v>27</v>
      </c>
      <c r="D269" s="23">
        <v>1419</v>
      </c>
      <c r="E269" s="23">
        <f t="shared" si="17"/>
        <v>38313</v>
      </c>
      <c r="F269" s="219">
        <f t="shared" si="18"/>
        <v>3831.3</v>
      </c>
      <c r="G269" s="219">
        <f t="shared" si="19"/>
        <v>3831.3</v>
      </c>
      <c r="H269" s="219" t="str">
        <f t="shared" ca="1" si="20"/>
        <v>=IF(E269&gt;30000,E269*0.1,0)</v>
      </c>
    </row>
    <row r="270" spans="1:8">
      <c r="A270" s="23" t="s">
        <v>99</v>
      </c>
      <c r="B270" s="23" t="s">
        <v>105</v>
      </c>
      <c r="C270" s="23">
        <v>18</v>
      </c>
      <c r="D270" s="23">
        <v>1432</v>
      </c>
      <c r="E270" s="23">
        <f t="shared" si="17"/>
        <v>25776</v>
      </c>
      <c r="F270" s="219">
        <f t="shared" si="18"/>
        <v>2577.6000000000004</v>
      </c>
      <c r="G270" s="219">
        <f t="shared" si="19"/>
        <v>0</v>
      </c>
      <c r="H270" s="219" t="str">
        <f t="shared" ca="1" si="20"/>
        <v>=IF(E270&gt;30000,E270*0.1,0)</v>
      </c>
    </row>
    <row r="271" spans="1:8">
      <c r="A271" s="23" t="s">
        <v>110</v>
      </c>
      <c r="B271" s="23" t="s">
        <v>100</v>
      </c>
      <c r="C271" s="23">
        <v>64</v>
      </c>
      <c r="D271" s="23">
        <v>1165</v>
      </c>
      <c r="E271" s="23">
        <f t="shared" si="17"/>
        <v>74560</v>
      </c>
      <c r="F271" s="219">
        <f t="shared" si="18"/>
        <v>7456</v>
      </c>
      <c r="G271" s="219">
        <f t="shared" si="19"/>
        <v>7456</v>
      </c>
      <c r="H271" s="219" t="str">
        <f t="shared" ca="1" si="20"/>
        <v>=IF(E271&gt;30000,E271*0.1,0)</v>
      </c>
    </row>
    <row r="272" spans="1:8">
      <c r="A272" s="23" t="s">
        <v>110</v>
      </c>
      <c r="B272" s="23" t="s">
        <v>91</v>
      </c>
      <c r="C272" s="23">
        <v>83</v>
      </c>
      <c r="D272" s="23">
        <v>1153</v>
      </c>
      <c r="E272" s="23">
        <f t="shared" si="17"/>
        <v>95699</v>
      </c>
      <c r="F272" s="219">
        <f t="shared" si="18"/>
        <v>9569.9</v>
      </c>
      <c r="G272" s="219">
        <f t="shared" si="19"/>
        <v>9569.9</v>
      </c>
      <c r="H272" s="219" t="str">
        <f t="shared" ca="1" si="20"/>
        <v>=IF(E272&gt;30000,E272*0.1,0)</v>
      </c>
    </row>
    <row r="273" spans="1:8">
      <c r="A273" s="23" t="s">
        <v>96</v>
      </c>
      <c r="B273" s="23" t="s">
        <v>94</v>
      </c>
      <c r="C273" s="23">
        <v>4</v>
      </c>
      <c r="D273" s="23">
        <v>1284</v>
      </c>
      <c r="E273" s="23">
        <f t="shared" si="17"/>
        <v>5136</v>
      </c>
      <c r="F273" s="219">
        <f t="shared" si="18"/>
        <v>0</v>
      </c>
      <c r="G273" s="219">
        <f t="shared" si="19"/>
        <v>0</v>
      </c>
      <c r="H273" s="219" t="str">
        <f t="shared" ca="1" si="20"/>
        <v>=IF(E273&gt;30000,E273*0.1,0)</v>
      </c>
    </row>
    <row r="274" spans="1:8">
      <c r="A274" s="23" t="s">
        <v>99</v>
      </c>
      <c r="B274" s="23" t="s">
        <v>105</v>
      </c>
      <c r="C274" s="23">
        <v>24</v>
      </c>
      <c r="D274" s="23">
        <v>1042</v>
      </c>
      <c r="E274" s="23">
        <f t="shared" si="17"/>
        <v>25008</v>
      </c>
      <c r="F274" s="219">
        <f t="shared" si="18"/>
        <v>2500.8000000000002</v>
      </c>
      <c r="G274" s="219">
        <f t="shared" si="19"/>
        <v>0</v>
      </c>
      <c r="H274" s="219" t="str">
        <f t="shared" ca="1" si="20"/>
        <v>=IF(E274&gt;30000,E274*0.1,0)</v>
      </c>
    </row>
    <row r="275" spans="1:8">
      <c r="A275" s="23" t="s">
        <v>104</v>
      </c>
      <c r="B275" s="23" t="s">
        <v>105</v>
      </c>
      <c r="C275" s="23">
        <v>17</v>
      </c>
      <c r="D275" s="23">
        <v>1054</v>
      </c>
      <c r="E275" s="23">
        <f t="shared" si="17"/>
        <v>17918</v>
      </c>
      <c r="F275" s="219">
        <f t="shared" si="18"/>
        <v>0</v>
      </c>
      <c r="G275" s="219">
        <f t="shared" si="19"/>
        <v>0</v>
      </c>
      <c r="H275" s="219" t="str">
        <f t="shared" ca="1" si="20"/>
        <v>=IF(E275&gt;30000,E275*0.1,0)</v>
      </c>
    </row>
    <row r="276" spans="1:8">
      <c r="A276" s="23" t="s">
        <v>99</v>
      </c>
      <c r="B276" s="23" t="s">
        <v>107</v>
      </c>
      <c r="C276" s="23">
        <v>49</v>
      </c>
      <c r="D276" s="23">
        <v>1126</v>
      </c>
      <c r="E276" s="23">
        <f t="shared" si="17"/>
        <v>55174</v>
      </c>
      <c r="F276" s="219">
        <f t="shared" si="18"/>
        <v>5517.4000000000005</v>
      </c>
      <c r="G276" s="219">
        <f t="shared" si="19"/>
        <v>5517.4000000000005</v>
      </c>
      <c r="H276" s="219" t="str">
        <f t="shared" ca="1" si="20"/>
        <v>=IF(E276&gt;30000,E276*0.1,0)</v>
      </c>
    </row>
    <row r="277" spans="1:8">
      <c r="A277" s="23" t="s">
        <v>104</v>
      </c>
      <c r="B277" s="23" t="s">
        <v>92</v>
      </c>
      <c r="C277" s="23">
        <v>32</v>
      </c>
      <c r="D277" s="23">
        <v>1362</v>
      </c>
      <c r="E277" s="23">
        <f t="shared" si="17"/>
        <v>43584</v>
      </c>
      <c r="F277" s="219">
        <f t="shared" si="18"/>
        <v>4358.4000000000005</v>
      </c>
      <c r="G277" s="219">
        <f t="shared" si="19"/>
        <v>4358.4000000000005</v>
      </c>
      <c r="H277" s="219" t="str">
        <f t="shared" ca="1" si="20"/>
        <v>=IF(E277&gt;30000,E277*0.1,0)</v>
      </c>
    </row>
    <row r="278" spans="1:8">
      <c r="A278" s="23" t="s">
        <v>96</v>
      </c>
      <c r="B278" s="23" t="s">
        <v>91</v>
      </c>
      <c r="C278" s="23">
        <v>52</v>
      </c>
      <c r="D278" s="23">
        <v>1430</v>
      </c>
      <c r="E278" s="23">
        <f t="shared" si="17"/>
        <v>74360</v>
      </c>
      <c r="F278" s="219">
        <f t="shared" si="18"/>
        <v>7436</v>
      </c>
      <c r="G278" s="219">
        <f t="shared" si="19"/>
        <v>7436</v>
      </c>
      <c r="H278" s="219" t="str">
        <f t="shared" ca="1" si="20"/>
        <v>=IF(E278&gt;30000,E278*0.1,0)</v>
      </c>
    </row>
    <row r="279" spans="1:8">
      <c r="A279" s="23" t="s">
        <v>99</v>
      </c>
      <c r="B279" s="23" t="s">
        <v>97</v>
      </c>
      <c r="C279" s="23">
        <v>39</v>
      </c>
      <c r="D279" s="23">
        <v>1333</v>
      </c>
      <c r="E279" s="23">
        <f t="shared" si="17"/>
        <v>51987</v>
      </c>
      <c r="F279" s="219">
        <f t="shared" si="18"/>
        <v>5198.7000000000007</v>
      </c>
      <c r="G279" s="219">
        <f t="shared" si="19"/>
        <v>5198.7000000000007</v>
      </c>
      <c r="H279" s="219" t="str">
        <f t="shared" ca="1" si="20"/>
        <v>=IF(E279&gt;30000,E279*0.1,0)</v>
      </c>
    </row>
    <row r="280" spans="1:8">
      <c r="A280" s="23" t="s">
        <v>109</v>
      </c>
      <c r="B280" s="23" t="s">
        <v>97</v>
      </c>
      <c r="C280" s="23">
        <v>17</v>
      </c>
      <c r="D280" s="23">
        <v>1415</v>
      </c>
      <c r="E280" s="23">
        <f t="shared" si="17"/>
        <v>24055</v>
      </c>
      <c r="F280" s="219">
        <f t="shared" si="18"/>
        <v>2405.5</v>
      </c>
      <c r="G280" s="219">
        <f t="shared" si="19"/>
        <v>0</v>
      </c>
      <c r="H280" s="219" t="str">
        <f t="shared" ca="1" si="20"/>
        <v>=IF(E280&gt;30000,E280*0.1,0)</v>
      </c>
    </row>
    <row r="281" spans="1:8">
      <c r="A281" s="23" t="s">
        <v>99</v>
      </c>
      <c r="B281" s="23" t="s">
        <v>94</v>
      </c>
      <c r="C281" s="23">
        <v>83</v>
      </c>
      <c r="D281" s="23">
        <v>1150</v>
      </c>
      <c r="E281" s="23">
        <f t="shared" si="17"/>
        <v>95450</v>
      </c>
      <c r="F281" s="219">
        <f t="shared" si="18"/>
        <v>9545</v>
      </c>
      <c r="G281" s="219">
        <f t="shared" si="19"/>
        <v>9545</v>
      </c>
      <c r="H281" s="219" t="str">
        <f t="shared" ca="1" si="20"/>
        <v>=IF(E281&gt;30000,E281*0.1,0)</v>
      </c>
    </row>
    <row r="282" spans="1:8">
      <c r="A282" s="23" t="s">
        <v>109</v>
      </c>
      <c r="B282" s="23" t="s">
        <v>105</v>
      </c>
      <c r="C282" s="23">
        <v>22</v>
      </c>
      <c r="D282" s="23">
        <v>1332</v>
      </c>
      <c r="E282" s="23">
        <f t="shared" si="17"/>
        <v>29304</v>
      </c>
      <c r="F282" s="219">
        <f t="shared" si="18"/>
        <v>2930.4</v>
      </c>
      <c r="G282" s="219">
        <f t="shared" si="19"/>
        <v>0</v>
      </c>
      <c r="H282" s="219" t="str">
        <f t="shared" ca="1" si="20"/>
        <v>=IF(E282&gt;30000,E282*0.1,0)</v>
      </c>
    </row>
    <row r="283" spans="1:8">
      <c r="A283" s="23" t="s">
        <v>99</v>
      </c>
      <c r="B283" s="23" t="s">
        <v>107</v>
      </c>
      <c r="C283" s="23">
        <v>96</v>
      </c>
      <c r="D283" s="23">
        <v>1344</v>
      </c>
      <c r="E283" s="23">
        <f t="shared" si="17"/>
        <v>129024</v>
      </c>
      <c r="F283" s="219">
        <f t="shared" si="18"/>
        <v>12902.400000000001</v>
      </c>
      <c r="G283" s="219">
        <f t="shared" si="19"/>
        <v>12902.400000000001</v>
      </c>
      <c r="H283" s="219" t="str">
        <f t="shared" ca="1" si="20"/>
        <v>=IF(E283&gt;30000,E283*0.1,0)</v>
      </c>
    </row>
    <row r="284" spans="1:8">
      <c r="A284" s="23" t="s">
        <v>99</v>
      </c>
      <c r="B284" s="23" t="s">
        <v>97</v>
      </c>
      <c r="C284" s="23">
        <v>89</v>
      </c>
      <c r="D284" s="23">
        <v>1171</v>
      </c>
      <c r="E284" s="23">
        <f t="shared" si="17"/>
        <v>104219</v>
      </c>
      <c r="F284" s="219">
        <f t="shared" si="18"/>
        <v>10421.900000000001</v>
      </c>
      <c r="G284" s="219">
        <f t="shared" si="19"/>
        <v>10421.900000000001</v>
      </c>
      <c r="H284" s="219" t="str">
        <f t="shared" ca="1" si="20"/>
        <v>=IF(E284&gt;30000,E284*0.1,0)</v>
      </c>
    </row>
    <row r="285" spans="1:8">
      <c r="A285" s="23" t="s">
        <v>90</v>
      </c>
      <c r="B285" s="23" t="s">
        <v>105</v>
      </c>
      <c r="C285" s="23">
        <v>78</v>
      </c>
      <c r="D285" s="23">
        <v>1003</v>
      </c>
      <c r="E285" s="23">
        <f t="shared" si="17"/>
        <v>78234</v>
      </c>
      <c r="F285" s="219">
        <f t="shared" si="18"/>
        <v>7823.4000000000005</v>
      </c>
      <c r="G285" s="219">
        <f t="shared" si="19"/>
        <v>7823.4000000000005</v>
      </c>
      <c r="H285" s="219" t="str">
        <f t="shared" ca="1" si="20"/>
        <v>=IF(E285&gt;30000,E285*0.1,0)</v>
      </c>
    </row>
    <row r="286" spans="1:8">
      <c r="A286" s="23" t="s">
        <v>90</v>
      </c>
      <c r="B286" s="23" t="s">
        <v>100</v>
      </c>
      <c r="C286" s="23">
        <v>29</v>
      </c>
      <c r="D286" s="23">
        <v>1239</v>
      </c>
      <c r="E286" s="23">
        <f t="shared" si="17"/>
        <v>35931</v>
      </c>
      <c r="F286" s="219">
        <f t="shared" si="18"/>
        <v>3593.1000000000004</v>
      </c>
      <c r="G286" s="219">
        <f t="shared" si="19"/>
        <v>3593.1000000000004</v>
      </c>
      <c r="H286" s="219" t="str">
        <f t="shared" ca="1" si="20"/>
        <v>=IF(E286&gt;30000,E286*0.1,0)</v>
      </c>
    </row>
    <row r="287" spans="1:8">
      <c r="A287" s="23" t="s">
        <v>109</v>
      </c>
      <c r="B287" s="23" t="s">
        <v>97</v>
      </c>
      <c r="C287" s="23">
        <v>29</v>
      </c>
      <c r="D287" s="23">
        <v>1368</v>
      </c>
      <c r="E287" s="23">
        <f t="shared" si="17"/>
        <v>39672</v>
      </c>
      <c r="F287" s="219">
        <f t="shared" si="18"/>
        <v>3967.2000000000003</v>
      </c>
      <c r="G287" s="219">
        <f t="shared" si="19"/>
        <v>3967.2000000000003</v>
      </c>
      <c r="H287" s="219" t="str">
        <f t="shared" ca="1" si="20"/>
        <v>=IF(E287&gt;30000,E287*0.1,0)</v>
      </c>
    </row>
    <row r="288" spans="1:8">
      <c r="A288" s="23" t="s">
        <v>110</v>
      </c>
      <c r="B288" s="23" t="s">
        <v>105</v>
      </c>
      <c r="C288" s="23">
        <v>5</v>
      </c>
      <c r="D288" s="23">
        <v>1100</v>
      </c>
      <c r="E288" s="23">
        <f t="shared" si="17"/>
        <v>5500</v>
      </c>
      <c r="F288" s="219">
        <f t="shared" si="18"/>
        <v>0</v>
      </c>
      <c r="G288" s="219">
        <f t="shared" si="19"/>
        <v>0</v>
      </c>
      <c r="H288" s="219" t="str">
        <f t="shared" ca="1" si="20"/>
        <v>=IF(E288&gt;30000,E288*0.1,0)</v>
      </c>
    </row>
    <row r="289" spans="1:8">
      <c r="A289" s="23" t="s">
        <v>104</v>
      </c>
      <c r="B289" s="23" t="s">
        <v>107</v>
      </c>
      <c r="C289" s="23">
        <v>29</v>
      </c>
      <c r="D289" s="23">
        <v>1026</v>
      </c>
      <c r="E289" s="23">
        <f t="shared" si="17"/>
        <v>29754</v>
      </c>
      <c r="F289" s="219">
        <f t="shared" si="18"/>
        <v>2975.4</v>
      </c>
      <c r="G289" s="219">
        <f t="shared" si="19"/>
        <v>0</v>
      </c>
      <c r="H289" s="219" t="str">
        <f t="shared" ca="1" si="20"/>
        <v>=IF(E289&gt;30000,E289*0.1,0)</v>
      </c>
    </row>
    <row r="290" spans="1:8">
      <c r="A290" s="23" t="s">
        <v>99</v>
      </c>
      <c r="B290" s="23" t="s">
        <v>94</v>
      </c>
      <c r="C290" s="23">
        <v>56</v>
      </c>
      <c r="D290" s="23">
        <v>1236</v>
      </c>
      <c r="E290" s="23">
        <f t="shared" si="17"/>
        <v>69216</v>
      </c>
      <c r="F290" s="219">
        <f t="shared" si="18"/>
        <v>6921.6</v>
      </c>
      <c r="G290" s="219">
        <f t="shared" si="19"/>
        <v>6921.6</v>
      </c>
      <c r="H290" s="219" t="str">
        <f t="shared" ca="1" si="20"/>
        <v>=IF(E290&gt;30000,E290*0.1,0)</v>
      </c>
    </row>
    <row r="291" spans="1:8">
      <c r="A291" s="23" t="s">
        <v>110</v>
      </c>
      <c r="B291" s="23" t="s">
        <v>92</v>
      </c>
      <c r="C291" s="23">
        <v>55</v>
      </c>
      <c r="D291" s="23">
        <v>1366</v>
      </c>
      <c r="E291" s="23">
        <f t="shared" si="17"/>
        <v>75130</v>
      </c>
      <c r="F291" s="219">
        <f t="shared" si="18"/>
        <v>7513</v>
      </c>
      <c r="G291" s="219">
        <f t="shared" si="19"/>
        <v>7513</v>
      </c>
      <c r="H291" s="219" t="str">
        <f t="shared" ca="1" si="20"/>
        <v>=IF(E291&gt;30000,E291*0.1,0)</v>
      </c>
    </row>
    <row r="292" spans="1:8">
      <c r="A292" s="23" t="s">
        <v>90</v>
      </c>
      <c r="B292" s="23" t="s">
        <v>97</v>
      </c>
      <c r="C292" s="23">
        <v>91</v>
      </c>
      <c r="D292" s="23">
        <v>1132</v>
      </c>
      <c r="E292" s="23">
        <f t="shared" si="17"/>
        <v>103012</v>
      </c>
      <c r="F292" s="219">
        <f t="shared" si="18"/>
        <v>10301.200000000001</v>
      </c>
      <c r="G292" s="219">
        <f t="shared" si="19"/>
        <v>10301.200000000001</v>
      </c>
      <c r="H292" s="219" t="str">
        <f t="shared" ca="1" si="20"/>
        <v>=IF(E292&gt;30000,E292*0.1,0)</v>
      </c>
    </row>
    <row r="293" spans="1:8">
      <c r="A293" s="23" t="s">
        <v>99</v>
      </c>
      <c r="B293" s="23" t="s">
        <v>91</v>
      </c>
      <c r="C293" s="23">
        <v>45</v>
      </c>
      <c r="D293" s="23">
        <v>1052</v>
      </c>
      <c r="E293" s="23">
        <f t="shared" si="17"/>
        <v>47340</v>
      </c>
      <c r="F293" s="219">
        <f t="shared" si="18"/>
        <v>4734</v>
      </c>
      <c r="G293" s="219">
        <f t="shared" si="19"/>
        <v>4734</v>
      </c>
      <c r="H293" s="219" t="str">
        <f t="shared" ca="1" si="20"/>
        <v>=IF(E293&gt;30000,E293*0.1,0)</v>
      </c>
    </row>
    <row r="294" spans="1:8">
      <c r="A294" s="23" t="s">
        <v>104</v>
      </c>
      <c r="B294" s="23" t="s">
        <v>107</v>
      </c>
      <c r="C294" s="23">
        <v>45</v>
      </c>
      <c r="D294" s="23">
        <v>1411</v>
      </c>
      <c r="E294" s="23">
        <f t="shared" si="17"/>
        <v>63495</v>
      </c>
      <c r="F294" s="219">
        <f t="shared" si="18"/>
        <v>6349.5</v>
      </c>
      <c r="G294" s="219">
        <f t="shared" si="19"/>
        <v>6349.5</v>
      </c>
      <c r="H294" s="219" t="str">
        <f t="shared" ca="1" si="20"/>
        <v>=IF(E294&gt;30000,E294*0.1,0)</v>
      </c>
    </row>
    <row r="295" spans="1:8">
      <c r="A295" s="23" t="s">
        <v>90</v>
      </c>
      <c r="B295" s="23" t="s">
        <v>97</v>
      </c>
      <c r="C295" s="23">
        <v>84</v>
      </c>
      <c r="D295" s="23">
        <v>1223</v>
      </c>
      <c r="E295" s="23">
        <f t="shared" si="17"/>
        <v>102732</v>
      </c>
      <c r="F295" s="219">
        <f t="shared" si="18"/>
        <v>10273.200000000001</v>
      </c>
      <c r="G295" s="219">
        <f t="shared" si="19"/>
        <v>10273.200000000001</v>
      </c>
      <c r="H295" s="219" t="str">
        <f t="shared" ca="1" si="20"/>
        <v>=IF(E295&gt;30000,E295*0.1,0)</v>
      </c>
    </row>
    <row r="296" spans="1:8">
      <c r="A296" s="23" t="s">
        <v>96</v>
      </c>
      <c r="B296" s="23" t="s">
        <v>100</v>
      </c>
      <c r="C296" s="23">
        <v>30</v>
      </c>
      <c r="D296" s="23">
        <v>1163</v>
      </c>
      <c r="E296" s="23">
        <f t="shared" si="17"/>
        <v>34890</v>
      </c>
      <c r="F296" s="219">
        <f t="shared" si="18"/>
        <v>3489</v>
      </c>
      <c r="G296" s="219">
        <f t="shared" si="19"/>
        <v>3489</v>
      </c>
      <c r="H296" s="219" t="str">
        <f t="shared" ca="1" si="20"/>
        <v>=IF(E296&gt;30000,E296*0.1,0)</v>
      </c>
    </row>
    <row r="297" spans="1:8">
      <c r="A297" s="23" t="s">
        <v>109</v>
      </c>
      <c r="B297" s="23" t="s">
        <v>94</v>
      </c>
      <c r="C297" s="23">
        <v>62</v>
      </c>
      <c r="D297" s="23">
        <v>1241</v>
      </c>
      <c r="E297" s="23">
        <f t="shared" si="17"/>
        <v>76942</v>
      </c>
      <c r="F297" s="219">
        <f t="shared" si="18"/>
        <v>7694.2000000000007</v>
      </c>
      <c r="G297" s="219">
        <f t="shared" si="19"/>
        <v>7694.2000000000007</v>
      </c>
      <c r="H297" s="219" t="str">
        <f t="shared" ca="1" si="20"/>
        <v>=IF(E297&gt;30000,E297*0.1,0)</v>
      </c>
    </row>
    <row r="298" spans="1:8">
      <c r="A298" s="23" t="s">
        <v>104</v>
      </c>
      <c r="B298" s="23" t="s">
        <v>97</v>
      </c>
      <c r="C298" s="23">
        <v>59</v>
      </c>
      <c r="D298" s="23">
        <v>1019</v>
      </c>
      <c r="E298" s="23">
        <f t="shared" si="17"/>
        <v>60121</v>
      </c>
      <c r="F298" s="219">
        <f t="shared" si="18"/>
        <v>6012.1</v>
      </c>
      <c r="G298" s="219">
        <f t="shared" si="19"/>
        <v>6012.1</v>
      </c>
      <c r="H298" s="219" t="str">
        <f t="shared" ca="1" si="20"/>
        <v>=IF(E298&gt;30000,E298*0.1,0)</v>
      </c>
    </row>
    <row r="299" spans="1:8">
      <c r="A299" s="23" t="s">
        <v>104</v>
      </c>
      <c r="B299" s="23" t="s">
        <v>107</v>
      </c>
      <c r="C299" s="23">
        <v>41</v>
      </c>
      <c r="D299" s="23">
        <v>1136</v>
      </c>
      <c r="E299" s="23">
        <f t="shared" si="17"/>
        <v>46576</v>
      </c>
      <c r="F299" s="219">
        <f t="shared" si="18"/>
        <v>4657.6000000000004</v>
      </c>
      <c r="G299" s="219">
        <f t="shared" si="19"/>
        <v>4657.6000000000004</v>
      </c>
      <c r="H299" s="219" t="str">
        <f t="shared" ca="1" si="20"/>
        <v>=IF(E299&gt;30000,E299*0.1,0)</v>
      </c>
    </row>
    <row r="300" spans="1:8">
      <c r="A300" s="23" t="s">
        <v>109</v>
      </c>
      <c r="B300" s="23" t="s">
        <v>91</v>
      </c>
      <c r="C300" s="23">
        <v>28</v>
      </c>
      <c r="D300" s="23">
        <v>1208</v>
      </c>
      <c r="E300" s="23">
        <f t="shared" si="17"/>
        <v>33824</v>
      </c>
      <c r="F300" s="219">
        <f t="shared" si="18"/>
        <v>3382.4</v>
      </c>
      <c r="G300" s="219">
        <f t="shared" si="19"/>
        <v>3382.4</v>
      </c>
      <c r="H300" s="219" t="str">
        <f t="shared" ca="1" si="20"/>
        <v>=IF(E300&gt;30000,E300*0.1,0)</v>
      </c>
    </row>
    <row r="301" spans="1:8">
      <c r="A301" s="23" t="s">
        <v>110</v>
      </c>
      <c r="B301" s="23" t="s">
        <v>94</v>
      </c>
      <c r="C301" s="23">
        <v>80</v>
      </c>
      <c r="D301" s="23">
        <v>1015</v>
      </c>
      <c r="E301" s="23">
        <f t="shared" si="17"/>
        <v>81200</v>
      </c>
      <c r="F301" s="219">
        <f t="shared" si="18"/>
        <v>8120</v>
      </c>
      <c r="G301" s="219">
        <f t="shared" si="19"/>
        <v>8120</v>
      </c>
      <c r="H301" s="219" t="str">
        <f t="shared" ca="1" si="20"/>
        <v>=IF(E301&gt;30000,E301*0.1,0)</v>
      </c>
    </row>
    <row r="302" spans="1:8">
      <c r="A302" s="23" t="s">
        <v>90</v>
      </c>
      <c r="B302" s="23" t="s">
        <v>92</v>
      </c>
      <c r="C302" s="23">
        <v>44</v>
      </c>
      <c r="D302" s="23">
        <v>1389</v>
      </c>
      <c r="E302" s="23">
        <f t="shared" si="17"/>
        <v>61116</v>
      </c>
      <c r="F302" s="219">
        <f t="shared" si="18"/>
        <v>6111.6</v>
      </c>
      <c r="G302" s="219">
        <f t="shared" si="19"/>
        <v>6111.6</v>
      </c>
      <c r="H302" s="219" t="str">
        <f t="shared" ca="1" si="20"/>
        <v>=IF(E302&gt;30000,E302*0.1,0)</v>
      </c>
    </row>
    <row r="303" spans="1:8">
      <c r="A303" s="23" t="s">
        <v>110</v>
      </c>
      <c r="B303" s="23" t="s">
        <v>97</v>
      </c>
      <c r="C303" s="23">
        <v>24</v>
      </c>
      <c r="D303" s="23">
        <v>1419</v>
      </c>
      <c r="E303" s="23">
        <f t="shared" si="17"/>
        <v>34056</v>
      </c>
      <c r="F303" s="219">
        <f t="shared" si="18"/>
        <v>3405.6000000000004</v>
      </c>
      <c r="G303" s="219">
        <f t="shared" si="19"/>
        <v>3405.6000000000004</v>
      </c>
      <c r="H303" s="219" t="str">
        <f t="shared" ca="1" si="20"/>
        <v>=IF(E303&gt;30000,E303*0.1,0)</v>
      </c>
    </row>
    <row r="304" spans="1:8">
      <c r="A304" s="23" t="s">
        <v>110</v>
      </c>
      <c r="B304" s="23" t="s">
        <v>94</v>
      </c>
      <c r="C304" s="23">
        <v>42</v>
      </c>
      <c r="D304" s="23">
        <v>1074</v>
      </c>
      <c r="E304" s="23">
        <f t="shared" si="17"/>
        <v>45108</v>
      </c>
      <c r="F304" s="219">
        <f t="shared" si="18"/>
        <v>4510.8</v>
      </c>
      <c r="G304" s="219">
        <f t="shared" si="19"/>
        <v>4510.8</v>
      </c>
      <c r="H304" s="219" t="str">
        <f t="shared" ca="1" si="20"/>
        <v>=IF(E304&gt;30000,E304*0.1,0)</v>
      </c>
    </row>
    <row r="305" spans="1:8">
      <c r="A305" s="23" t="s">
        <v>109</v>
      </c>
      <c r="B305" s="23" t="s">
        <v>92</v>
      </c>
      <c r="C305" s="23">
        <v>83</v>
      </c>
      <c r="D305" s="23">
        <v>1208</v>
      </c>
      <c r="E305" s="23">
        <f t="shared" si="17"/>
        <v>100264</v>
      </c>
      <c r="F305" s="219">
        <f t="shared" si="18"/>
        <v>10026.400000000001</v>
      </c>
      <c r="G305" s="219">
        <f t="shared" si="19"/>
        <v>10026.400000000001</v>
      </c>
      <c r="H305" s="219" t="str">
        <f t="shared" ca="1" si="20"/>
        <v>=IF(E305&gt;30000,E305*0.1,0)</v>
      </c>
    </row>
    <row r="306" spans="1:8">
      <c r="A306" s="23" t="s">
        <v>99</v>
      </c>
      <c r="B306" s="23" t="s">
        <v>100</v>
      </c>
      <c r="C306" s="23">
        <v>45</v>
      </c>
      <c r="D306" s="23">
        <v>1353</v>
      </c>
      <c r="E306" s="23">
        <f t="shared" si="17"/>
        <v>60885</v>
      </c>
      <c r="F306" s="219">
        <f t="shared" si="18"/>
        <v>6088.5</v>
      </c>
      <c r="G306" s="219">
        <f t="shared" si="19"/>
        <v>6088.5</v>
      </c>
      <c r="H306" s="219" t="str">
        <f t="shared" ca="1" si="20"/>
        <v>=IF(E306&gt;30000,E306*0.1,0)</v>
      </c>
    </row>
    <row r="307" spans="1:8">
      <c r="A307" s="23" t="s">
        <v>96</v>
      </c>
      <c r="B307" s="23" t="s">
        <v>97</v>
      </c>
      <c r="C307" s="23">
        <v>61</v>
      </c>
      <c r="D307" s="23">
        <v>1295</v>
      </c>
      <c r="E307" s="23">
        <f t="shared" si="17"/>
        <v>78995</v>
      </c>
      <c r="F307" s="219">
        <f t="shared" si="18"/>
        <v>7899.5</v>
      </c>
      <c r="G307" s="219">
        <f t="shared" si="19"/>
        <v>7899.5</v>
      </c>
      <c r="H307" s="219" t="str">
        <f t="shared" ca="1" si="20"/>
        <v>=IF(E307&gt;30000,E307*0.1,0)</v>
      </c>
    </row>
    <row r="308" spans="1:8">
      <c r="A308" s="23" t="s">
        <v>99</v>
      </c>
      <c r="B308" s="23" t="s">
        <v>100</v>
      </c>
      <c r="C308" s="23">
        <v>39</v>
      </c>
      <c r="D308" s="23">
        <v>1277</v>
      </c>
      <c r="E308" s="23">
        <f t="shared" si="17"/>
        <v>49803</v>
      </c>
      <c r="F308" s="219">
        <f t="shared" si="18"/>
        <v>4980.3</v>
      </c>
      <c r="G308" s="219">
        <f t="shared" si="19"/>
        <v>4980.3</v>
      </c>
      <c r="H308" s="219" t="str">
        <f t="shared" ca="1" si="20"/>
        <v>=IF(E308&gt;30000,E308*0.1,0)</v>
      </c>
    </row>
    <row r="309" spans="1:8">
      <c r="A309" s="23" t="s">
        <v>99</v>
      </c>
      <c r="B309" s="23" t="s">
        <v>91</v>
      </c>
      <c r="C309" s="23">
        <v>84</v>
      </c>
      <c r="D309" s="23">
        <v>1302</v>
      </c>
      <c r="E309" s="23">
        <f t="shared" si="17"/>
        <v>109368</v>
      </c>
      <c r="F309" s="219">
        <f t="shared" si="18"/>
        <v>10936.800000000001</v>
      </c>
      <c r="G309" s="219">
        <f t="shared" si="19"/>
        <v>10936.800000000001</v>
      </c>
      <c r="H309" s="219" t="str">
        <f t="shared" ca="1" si="20"/>
        <v>=IF(E309&gt;30000,E309*0.1,0)</v>
      </c>
    </row>
    <row r="310" spans="1:8">
      <c r="A310" s="23" t="s">
        <v>109</v>
      </c>
      <c r="B310" s="23" t="s">
        <v>100</v>
      </c>
      <c r="C310" s="23">
        <v>71</v>
      </c>
      <c r="D310" s="23">
        <v>1169</v>
      </c>
      <c r="E310" s="23">
        <f t="shared" si="17"/>
        <v>82999</v>
      </c>
      <c r="F310" s="219">
        <f t="shared" si="18"/>
        <v>8299.9</v>
      </c>
      <c r="G310" s="219">
        <f t="shared" si="19"/>
        <v>8299.9</v>
      </c>
      <c r="H310" s="219" t="str">
        <f t="shared" ca="1" si="20"/>
        <v>=IF(E310&gt;30000,E310*0.1,0)</v>
      </c>
    </row>
    <row r="311" spans="1:8">
      <c r="A311" s="23" t="s">
        <v>109</v>
      </c>
      <c r="B311" s="23" t="s">
        <v>94</v>
      </c>
      <c r="C311" s="23">
        <v>76</v>
      </c>
      <c r="D311" s="23">
        <v>1296</v>
      </c>
      <c r="E311" s="23">
        <f t="shared" si="17"/>
        <v>98496</v>
      </c>
      <c r="F311" s="219">
        <f t="shared" si="18"/>
        <v>9849.6</v>
      </c>
      <c r="G311" s="219">
        <f t="shared" si="19"/>
        <v>9849.6</v>
      </c>
      <c r="H311" s="219" t="str">
        <f t="shared" ca="1" si="20"/>
        <v>=IF(E311&gt;30000,E311*0.1,0)</v>
      </c>
    </row>
    <row r="312" spans="1:8">
      <c r="A312" s="23" t="s">
        <v>96</v>
      </c>
      <c r="B312" s="23" t="s">
        <v>97</v>
      </c>
      <c r="C312" s="23">
        <v>76</v>
      </c>
      <c r="D312" s="23">
        <v>1033</v>
      </c>
      <c r="E312" s="23">
        <f t="shared" si="17"/>
        <v>78508</v>
      </c>
      <c r="F312" s="219">
        <f t="shared" si="18"/>
        <v>7850.8</v>
      </c>
      <c r="G312" s="219">
        <f t="shared" si="19"/>
        <v>7850.8</v>
      </c>
      <c r="H312" s="219" t="str">
        <f t="shared" ca="1" si="20"/>
        <v>=IF(E312&gt;30000,E312*0.1,0)</v>
      </c>
    </row>
    <row r="313" spans="1:8">
      <c r="A313" s="23" t="s">
        <v>104</v>
      </c>
      <c r="B313" s="23" t="s">
        <v>107</v>
      </c>
      <c r="C313" s="23">
        <v>23</v>
      </c>
      <c r="D313" s="23">
        <v>1100</v>
      </c>
      <c r="E313" s="23">
        <f t="shared" si="17"/>
        <v>25300</v>
      </c>
      <c r="F313" s="219">
        <f t="shared" si="18"/>
        <v>2530</v>
      </c>
      <c r="G313" s="219">
        <f t="shared" si="19"/>
        <v>0</v>
      </c>
      <c r="H313" s="219" t="str">
        <f t="shared" ca="1" si="20"/>
        <v>=IF(E313&gt;30000,E313*0.1,0)</v>
      </c>
    </row>
    <row r="314" spans="1:8">
      <c r="A314" s="23" t="s">
        <v>109</v>
      </c>
      <c r="B314" s="23" t="s">
        <v>94</v>
      </c>
      <c r="C314" s="23">
        <v>75</v>
      </c>
      <c r="D314" s="23">
        <v>1000</v>
      </c>
      <c r="E314" s="23">
        <f t="shared" si="17"/>
        <v>75000</v>
      </c>
      <c r="F314" s="219">
        <f t="shared" si="18"/>
        <v>7500</v>
      </c>
      <c r="G314" s="219">
        <f t="shared" si="19"/>
        <v>7500</v>
      </c>
      <c r="H314" s="219" t="str">
        <f t="shared" ca="1" si="20"/>
        <v>=IF(E314&gt;30000,E314*0.1,0)</v>
      </c>
    </row>
    <row r="315" spans="1:8">
      <c r="A315" s="23" t="s">
        <v>90</v>
      </c>
      <c r="B315" s="23" t="s">
        <v>105</v>
      </c>
      <c r="C315" s="23">
        <v>41</v>
      </c>
      <c r="D315" s="23">
        <v>1202</v>
      </c>
      <c r="E315" s="23">
        <f t="shared" si="17"/>
        <v>49282</v>
      </c>
      <c r="F315" s="219">
        <f t="shared" si="18"/>
        <v>4928.2000000000007</v>
      </c>
      <c r="G315" s="219">
        <f t="shared" si="19"/>
        <v>4928.2000000000007</v>
      </c>
      <c r="H315" s="219" t="str">
        <f t="shared" ca="1" si="20"/>
        <v>=IF(E315&gt;30000,E315*0.1,0)</v>
      </c>
    </row>
    <row r="316" spans="1:8">
      <c r="A316" s="23" t="s">
        <v>110</v>
      </c>
      <c r="B316" s="23" t="s">
        <v>94</v>
      </c>
      <c r="C316" s="23">
        <v>99</v>
      </c>
      <c r="D316" s="23">
        <v>1005</v>
      </c>
      <c r="E316" s="23">
        <f t="shared" si="17"/>
        <v>99495</v>
      </c>
      <c r="F316" s="219">
        <f t="shared" si="18"/>
        <v>9949.5</v>
      </c>
      <c r="G316" s="219">
        <f t="shared" si="19"/>
        <v>9949.5</v>
      </c>
      <c r="H316" s="219" t="str">
        <f t="shared" ca="1" si="20"/>
        <v>=IF(E316&gt;30000,E316*0.1,0)</v>
      </c>
    </row>
    <row r="317" spans="1:8">
      <c r="A317" s="23" t="s">
        <v>96</v>
      </c>
      <c r="B317" s="23" t="s">
        <v>97</v>
      </c>
      <c r="C317" s="23">
        <v>62</v>
      </c>
      <c r="D317" s="23">
        <v>1454</v>
      </c>
      <c r="E317" s="23">
        <f t="shared" si="17"/>
        <v>90148</v>
      </c>
      <c r="F317" s="219">
        <f t="shared" si="18"/>
        <v>9014.8000000000011</v>
      </c>
      <c r="G317" s="219">
        <f t="shared" si="19"/>
        <v>9014.8000000000011</v>
      </c>
      <c r="H317" s="219" t="str">
        <f t="shared" ca="1" si="20"/>
        <v>=IF(E317&gt;30000,E317*0.1,0)</v>
      </c>
    </row>
    <row r="318" spans="1:8">
      <c r="A318" s="23" t="s">
        <v>90</v>
      </c>
      <c r="B318" s="23" t="s">
        <v>91</v>
      </c>
      <c r="C318" s="23">
        <v>63</v>
      </c>
      <c r="D318" s="23">
        <v>1016</v>
      </c>
      <c r="E318" s="23">
        <f t="shared" si="17"/>
        <v>64008</v>
      </c>
      <c r="F318" s="219">
        <f t="shared" si="18"/>
        <v>6400.8</v>
      </c>
      <c r="G318" s="219">
        <f t="shared" si="19"/>
        <v>6400.8</v>
      </c>
      <c r="H318" s="219" t="str">
        <f t="shared" ca="1" si="20"/>
        <v>=IF(E318&gt;30000,E318*0.1,0)</v>
      </c>
    </row>
    <row r="319" spans="1:8">
      <c r="A319" s="23" t="s">
        <v>109</v>
      </c>
      <c r="B319" s="23" t="s">
        <v>92</v>
      </c>
      <c r="C319" s="23">
        <v>4</v>
      </c>
      <c r="D319" s="23">
        <v>1049</v>
      </c>
      <c r="E319" s="23">
        <f t="shared" si="17"/>
        <v>4196</v>
      </c>
      <c r="F319" s="219">
        <f t="shared" si="18"/>
        <v>0</v>
      </c>
      <c r="G319" s="219">
        <f t="shared" si="19"/>
        <v>0</v>
      </c>
      <c r="H319" s="219" t="str">
        <f t="shared" ca="1" si="20"/>
        <v>=IF(E319&gt;30000,E319*0.1,0)</v>
      </c>
    </row>
    <row r="320" spans="1:8">
      <c r="A320" s="23" t="s">
        <v>90</v>
      </c>
      <c r="B320" s="23" t="s">
        <v>100</v>
      </c>
      <c r="C320" s="23">
        <v>4</v>
      </c>
      <c r="D320" s="23">
        <v>1202</v>
      </c>
      <c r="E320" s="23">
        <f t="shared" si="17"/>
        <v>4808</v>
      </c>
      <c r="F320" s="219">
        <f t="shared" si="18"/>
        <v>0</v>
      </c>
      <c r="G320" s="219">
        <f t="shared" si="19"/>
        <v>0</v>
      </c>
      <c r="H320" s="219" t="str">
        <f t="shared" ca="1" si="20"/>
        <v>=IF(E320&gt;30000,E320*0.1,0)</v>
      </c>
    </row>
    <row r="321" spans="1:8">
      <c r="A321" s="23" t="s">
        <v>104</v>
      </c>
      <c r="B321" s="23" t="s">
        <v>100</v>
      </c>
      <c r="C321" s="23">
        <v>18</v>
      </c>
      <c r="D321" s="23">
        <v>1462</v>
      </c>
      <c r="E321" s="23">
        <f t="shared" si="17"/>
        <v>26316</v>
      </c>
      <c r="F321" s="219">
        <f t="shared" si="18"/>
        <v>2631.6000000000004</v>
      </c>
      <c r="G321" s="219">
        <f t="shared" si="19"/>
        <v>0</v>
      </c>
      <c r="H321" s="219" t="str">
        <f t="shared" ca="1" si="20"/>
        <v>=IF(E321&gt;30000,E321*0.1,0)</v>
      </c>
    </row>
    <row r="322" spans="1:8">
      <c r="A322" s="23" t="s">
        <v>104</v>
      </c>
      <c r="B322" s="23" t="s">
        <v>105</v>
      </c>
      <c r="C322" s="23">
        <v>49</v>
      </c>
      <c r="D322" s="23">
        <v>1109</v>
      </c>
      <c r="E322" s="23">
        <f t="shared" si="17"/>
        <v>54341</v>
      </c>
      <c r="F322" s="219">
        <f t="shared" si="18"/>
        <v>5434.1</v>
      </c>
      <c r="G322" s="219">
        <f t="shared" si="19"/>
        <v>5434.1</v>
      </c>
      <c r="H322" s="219" t="str">
        <f t="shared" ca="1" si="20"/>
        <v>=IF(E322&gt;30000,E322*0.1,0)</v>
      </c>
    </row>
    <row r="323" spans="1:8">
      <c r="A323" s="23" t="s">
        <v>104</v>
      </c>
      <c r="B323" s="23" t="s">
        <v>100</v>
      </c>
      <c r="C323" s="23">
        <v>46</v>
      </c>
      <c r="D323" s="23">
        <v>1443</v>
      </c>
      <c r="E323" s="23">
        <f t="shared" ref="E323:E386" si="21">C323*D323</f>
        <v>66378</v>
      </c>
      <c r="F323" s="219">
        <f t="shared" ref="F323:F386" si="22">IF(E323&gt;=20000,E323*10%,0)</f>
        <v>6637.8</v>
      </c>
      <c r="G323" s="219">
        <f t="shared" ref="G323:G386" si="23">IF(E323&gt;30000,E323*0.1,0)</f>
        <v>6637.8</v>
      </c>
      <c r="H323" s="219" t="str">
        <f t="shared" ref="H323:H386" ca="1" si="24">_xlfn.FORMULATEXT(G323)</f>
        <v>=IF(E323&gt;30000,E323*0.1,0)</v>
      </c>
    </row>
    <row r="324" spans="1:8">
      <c r="A324" s="23" t="s">
        <v>99</v>
      </c>
      <c r="B324" s="23" t="s">
        <v>91</v>
      </c>
      <c r="C324" s="23">
        <v>24</v>
      </c>
      <c r="D324" s="23">
        <v>1019</v>
      </c>
      <c r="E324" s="23">
        <f t="shared" si="21"/>
        <v>24456</v>
      </c>
      <c r="F324" s="219">
        <f t="shared" si="22"/>
        <v>2445.6</v>
      </c>
      <c r="G324" s="219">
        <f t="shared" si="23"/>
        <v>0</v>
      </c>
      <c r="H324" s="219" t="str">
        <f t="shared" ca="1" si="24"/>
        <v>=IF(E324&gt;30000,E324*0.1,0)</v>
      </c>
    </row>
    <row r="325" spans="1:8">
      <c r="A325" s="23" t="s">
        <v>109</v>
      </c>
      <c r="B325" s="23" t="s">
        <v>105</v>
      </c>
      <c r="C325" s="23">
        <v>35</v>
      </c>
      <c r="D325" s="23">
        <v>1144</v>
      </c>
      <c r="E325" s="23">
        <f t="shared" si="21"/>
        <v>40040</v>
      </c>
      <c r="F325" s="219">
        <f t="shared" si="22"/>
        <v>4004</v>
      </c>
      <c r="G325" s="219">
        <f t="shared" si="23"/>
        <v>4004</v>
      </c>
      <c r="H325" s="219" t="str">
        <f t="shared" ca="1" si="24"/>
        <v>=IF(E325&gt;30000,E325*0.1,0)</v>
      </c>
    </row>
    <row r="326" spans="1:8">
      <c r="A326" s="23" t="s">
        <v>96</v>
      </c>
      <c r="B326" s="23" t="s">
        <v>94</v>
      </c>
      <c r="C326" s="23">
        <v>24</v>
      </c>
      <c r="D326" s="23">
        <v>1142</v>
      </c>
      <c r="E326" s="23">
        <f t="shared" si="21"/>
        <v>27408</v>
      </c>
      <c r="F326" s="219">
        <f t="shared" si="22"/>
        <v>2740.8</v>
      </c>
      <c r="G326" s="219">
        <f t="shared" si="23"/>
        <v>0</v>
      </c>
      <c r="H326" s="219" t="str">
        <f t="shared" ca="1" si="24"/>
        <v>=IF(E326&gt;30000,E326*0.1,0)</v>
      </c>
    </row>
    <row r="327" spans="1:8">
      <c r="A327" s="23" t="s">
        <v>109</v>
      </c>
      <c r="B327" s="23" t="s">
        <v>91</v>
      </c>
      <c r="C327" s="23">
        <v>32</v>
      </c>
      <c r="D327" s="23">
        <v>1343</v>
      </c>
      <c r="E327" s="23">
        <f t="shared" si="21"/>
        <v>42976</v>
      </c>
      <c r="F327" s="219">
        <f t="shared" si="22"/>
        <v>4297.6000000000004</v>
      </c>
      <c r="G327" s="219">
        <f t="shared" si="23"/>
        <v>4297.6000000000004</v>
      </c>
      <c r="H327" s="219" t="str">
        <f t="shared" ca="1" si="24"/>
        <v>=IF(E327&gt;30000,E327*0.1,0)</v>
      </c>
    </row>
    <row r="328" spans="1:8">
      <c r="A328" s="23" t="s">
        <v>104</v>
      </c>
      <c r="B328" s="23" t="s">
        <v>97</v>
      </c>
      <c r="C328" s="23">
        <v>39</v>
      </c>
      <c r="D328" s="23">
        <v>1110</v>
      </c>
      <c r="E328" s="23">
        <f t="shared" si="21"/>
        <v>43290</v>
      </c>
      <c r="F328" s="219">
        <f t="shared" si="22"/>
        <v>4329</v>
      </c>
      <c r="G328" s="219">
        <f t="shared" si="23"/>
        <v>4329</v>
      </c>
      <c r="H328" s="219" t="str">
        <f t="shared" ca="1" si="24"/>
        <v>=IF(E328&gt;30000,E328*0.1,0)</v>
      </c>
    </row>
    <row r="329" spans="1:8">
      <c r="A329" s="23" t="s">
        <v>109</v>
      </c>
      <c r="B329" s="23" t="s">
        <v>97</v>
      </c>
      <c r="C329" s="23">
        <v>9</v>
      </c>
      <c r="D329" s="23">
        <v>1212</v>
      </c>
      <c r="E329" s="23">
        <f t="shared" si="21"/>
        <v>10908</v>
      </c>
      <c r="F329" s="219">
        <f t="shared" si="22"/>
        <v>0</v>
      </c>
      <c r="G329" s="219">
        <f t="shared" si="23"/>
        <v>0</v>
      </c>
      <c r="H329" s="219" t="str">
        <f t="shared" ca="1" si="24"/>
        <v>=IF(E329&gt;30000,E329*0.1,0)</v>
      </c>
    </row>
    <row r="330" spans="1:8">
      <c r="A330" s="23" t="s">
        <v>96</v>
      </c>
      <c r="B330" s="23" t="s">
        <v>107</v>
      </c>
      <c r="C330" s="23">
        <v>14</v>
      </c>
      <c r="D330" s="23">
        <v>1267</v>
      </c>
      <c r="E330" s="23">
        <f t="shared" si="21"/>
        <v>17738</v>
      </c>
      <c r="F330" s="219">
        <f t="shared" si="22"/>
        <v>0</v>
      </c>
      <c r="G330" s="219">
        <f t="shared" si="23"/>
        <v>0</v>
      </c>
      <c r="H330" s="219" t="str">
        <f t="shared" ca="1" si="24"/>
        <v>=IF(E330&gt;30000,E330*0.1,0)</v>
      </c>
    </row>
    <row r="331" spans="1:8">
      <c r="A331" s="23" t="s">
        <v>90</v>
      </c>
      <c r="B331" s="23" t="s">
        <v>94</v>
      </c>
      <c r="C331" s="23">
        <v>49</v>
      </c>
      <c r="D331" s="23">
        <v>1012</v>
      </c>
      <c r="E331" s="23">
        <f t="shared" si="21"/>
        <v>49588</v>
      </c>
      <c r="F331" s="219">
        <f t="shared" si="22"/>
        <v>4958.8</v>
      </c>
      <c r="G331" s="219">
        <f t="shared" si="23"/>
        <v>4958.8</v>
      </c>
      <c r="H331" s="219" t="str">
        <f t="shared" ca="1" si="24"/>
        <v>=IF(E331&gt;30000,E331*0.1,0)</v>
      </c>
    </row>
    <row r="332" spans="1:8">
      <c r="A332" s="23" t="s">
        <v>104</v>
      </c>
      <c r="B332" s="23" t="s">
        <v>107</v>
      </c>
      <c r="C332" s="23">
        <v>9</v>
      </c>
      <c r="D332" s="23">
        <v>1427</v>
      </c>
      <c r="E332" s="23">
        <f t="shared" si="21"/>
        <v>12843</v>
      </c>
      <c r="F332" s="219">
        <f t="shared" si="22"/>
        <v>0</v>
      </c>
      <c r="G332" s="219">
        <f t="shared" si="23"/>
        <v>0</v>
      </c>
      <c r="H332" s="219" t="str">
        <f t="shared" ca="1" si="24"/>
        <v>=IF(E332&gt;30000,E332*0.1,0)</v>
      </c>
    </row>
    <row r="333" spans="1:8">
      <c r="A333" s="23" t="s">
        <v>90</v>
      </c>
      <c r="B333" s="23" t="s">
        <v>107</v>
      </c>
      <c r="C333" s="23">
        <v>72</v>
      </c>
      <c r="D333" s="23">
        <v>1312</v>
      </c>
      <c r="E333" s="23">
        <f t="shared" si="21"/>
        <v>94464</v>
      </c>
      <c r="F333" s="219">
        <f t="shared" si="22"/>
        <v>9446.4</v>
      </c>
      <c r="G333" s="219">
        <f t="shared" si="23"/>
        <v>9446.4</v>
      </c>
      <c r="H333" s="219" t="str">
        <f t="shared" ca="1" si="24"/>
        <v>=IF(E333&gt;30000,E333*0.1,0)</v>
      </c>
    </row>
    <row r="334" spans="1:8">
      <c r="A334" s="23" t="s">
        <v>90</v>
      </c>
      <c r="B334" s="23" t="s">
        <v>91</v>
      </c>
      <c r="C334" s="23">
        <v>79</v>
      </c>
      <c r="D334" s="23">
        <v>1158</v>
      </c>
      <c r="E334" s="23">
        <f t="shared" si="21"/>
        <v>91482</v>
      </c>
      <c r="F334" s="219">
        <f t="shared" si="22"/>
        <v>9148.2000000000007</v>
      </c>
      <c r="G334" s="219">
        <f t="shared" si="23"/>
        <v>9148.2000000000007</v>
      </c>
      <c r="H334" s="219" t="str">
        <f t="shared" ca="1" si="24"/>
        <v>=IF(E334&gt;30000,E334*0.1,0)</v>
      </c>
    </row>
    <row r="335" spans="1:8">
      <c r="A335" s="23" t="s">
        <v>110</v>
      </c>
      <c r="B335" s="23" t="s">
        <v>107</v>
      </c>
      <c r="C335" s="23">
        <v>22</v>
      </c>
      <c r="D335" s="23">
        <v>1497</v>
      </c>
      <c r="E335" s="23">
        <f t="shared" si="21"/>
        <v>32934</v>
      </c>
      <c r="F335" s="219">
        <f t="shared" si="22"/>
        <v>3293.4</v>
      </c>
      <c r="G335" s="219">
        <f t="shared" si="23"/>
        <v>3293.4</v>
      </c>
      <c r="H335" s="219" t="str">
        <f t="shared" ca="1" si="24"/>
        <v>=IF(E335&gt;30000,E335*0.1,0)</v>
      </c>
    </row>
    <row r="336" spans="1:8">
      <c r="A336" s="23" t="s">
        <v>90</v>
      </c>
      <c r="B336" s="23" t="s">
        <v>97</v>
      </c>
      <c r="C336" s="23">
        <v>56</v>
      </c>
      <c r="D336" s="23">
        <v>1073</v>
      </c>
      <c r="E336" s="23">
        <f t="shared" si="21"/>
        <v>60088</v>
      </c>
      <c r="F336" s="219">
        <f t="shared" si="22"/>
        <v>6008.8</v>
      </c>
      <c r="G336" s="219">
        <f t="shared" si="23"/>
        <v>6008.8</v>
      </c>
      <c r="H336" s="219" t="str">
        <f t="shared" ca="1" si="24"/>
        <v>=IF(E336&gt;30000,E336*0.1,0)</v>
      </c>
    </row>
    <row r="337" spans="1:8">
      <c r="A337" s="23" t="s">
        <v>104</v>
      </c>
      <c r="B337" s="23" t="s">
        <v>94</v>
      </c>
      <c r="C337" s="23">
        <v>93</v>
      </c>
      <c r="D337" s="23">
        <v>1267</v>
      </c>
      <c r="E337" s="23">
        <f t="shared" si="21"/>
        <v>117831</v>
      </c>
      <c r="F337" s="219">
        <f t="shared" si="22"/>
        <v>11783.1</v>
      </c>
      <c r="G337" s="219">
        <f t="shared" si="23"/>
        <v>11783.1</v>
      </c>
      <c r="H337" s="219" t="str">
        <f t="shared" ca="1" si="24"/>
        <v>=IF(E337&gt;30000,E337*0.1,0)</v>
      </c>
    </row>
    <row r="338" spans="1:8">
      <c r="A338" s="23" t="s">
        <v>104</v>
      </c>
      <c r="B338" s="23" t="s">
        <v>92</v>
      </c>
      <c r="C338" s="23">
        <v>26</v>
      </c>
      <c r="D338" s="23">
        <v>1164</v>
      </c>
      <c r="E338" s="23">
        <f t="shared" si="21"/>
        <v>30264</v>
      </c>
      <c r="F338" s="219">
        <f t="shared" si="22"/>
        <v>3026.4</v>
      </c>
      <c r="G338" s="219">
        <f t="shared" si="23"/>
        <v>3026.4</v>
      </c>
      <c r="H338" s="219" t="str">
        <f t="shared" ca="1" si="24"/>
        <v>=IF(E338&gt;30000,E338*0.1,0)</v>
      </c>
    </row>
    <row r="339" spans="1:8">
      <c r="A339" s="23" t="s">
        <v>90</v>
      </c>
      <c r="B339" s="23" t="s">
        <v>91</v>
      </c>
      <c r="C339" s="23">
        <v>67</v>
      </c>
      <c r="D339" s="23">
        <v>1329</v>
      </c>
      <c r="E339" s="23">
        <f t="shared" si="21"/>
        <v>89043</v>
      </c>
      <c r="F339" s="219">
        <f t="shared" si="22"/>
        <v>8904.3000000000011</v>
      </c>
      <c r="G339" s="219">
        <f t="shared" si="23"/>
        <v>8904.3000000000011</v>
      </c>
      <c r="H339" s="219" t="str">
        <f t="shared" ca="1" si="24"/>
        <v>=IF(E339&gt;30000,E339*0.1,0)</v>
      </c>
    </row>
    <row r="340" spans="1:8">
      <c r="A340" s="23" t="s">
        <v>104</v>
      </c>
      <c r="B340" s="23" t="s">
        <v>92</v>
      </c>
      <c r="C340" s="23">
        <v>98</v>
      </c>
      <c r="D340" s="23">
        <v>1010</v>
      </c>
      <c r="E340" s="23">
        <f t="shared" si="21"/>
        <v>98980</v>
      </c>
      <c r="F340" s="219">
        <f t="shared" si="22"/>
        <v>9898</v>
      </c>
      <c r="G340" s="219">
        <f t="shared" si="23"/>
        <v>9898</v>
      </c>
      <c r="H340" s="219" t="str">
        <f t="shared" ca="1" si="24"/>
        <v>=IF(E340&gt;30000,E340*0.1,0)</v>
      </c>
    </row>
    <row r="341" spans="1:8">
      <c r="A341" s="23" t="s">
        <v>104</v>
      </c>
      <c r="B341" s="23" t="s">
        <v>100</v>
      </c>
      <c r="C341" s="23">
        <v>59</v>
      </c>
      <c r="D341" s="23">
        <v>1474</v>
      </c>
      <c r="E341" s="23">
        <f t="shared" si="21"/>
        <v>86966</v>
      </c>
      <c r="F341" s="219">
        <f t="shared" si="22"/>
        <v>8696.6</v>
      </c>
      <c r="G341" s="219">
        <f t="shared" si="23"/>
        <v>8696.6</v>
      </c>
      <c r="H341" s="219" t="str">
        <f t="shared" ca="1" si="24"/>
        <v>=IF(E341&gt;30000,E341*0.1,0)</v>
      </c>
    </row>
    <row r="342" spans="1:8">
      <c r="A342" s="23" t="s">
        <v>90</v>
      </c>
      <c r="B342" s="23" t="s">
        <v>91</v>
      </c>
      <c r="C342" s="23">
        <v>5</v>
      </c>
      <c r="D342" s="23">
        <v>1231</v>
      </c>
      <c r="E342" s="23">
        <f t="shared" si="21"/>
        <v>6155</v>
      </c>
      <c r="F342" s="219">
        <f t="shared" si="22"/>
        <v>0</v>
      </c>
      <c r="G342" s="219">
        <f t="shared" si="23"/>
        <v>0</v>
      </c>
      <c r="H342" s="219" t="str">
        <f t="shared" ca="1" si="24"/>
        <v>=IF(E342&gt;30000,E342*0.1,0)</v>
      </c>
    </row>
    <row r="343" spans="1:8">
      <c r="A343" s="23" t="s">
        <v>110</v>
      </c>
      <c r="B343" s="23" t="s">
        <v>94</v>
      </c>
      <c r="C343" s="23">
        <v>61</v>
      </c>
      <c r="D343" s="23">
        <v>1457</v>
      </c>
      <c r="E343" s="23">
        <f t="shared" si="21"/>
        <v>88877</v>
      </c>
      <c r="F343" s="219">
        <f t="shared" si="22"/>
        <v>8887.7000000000007</v>
      </c>
      <c r="G343" s="219">
        <f t="shared" si="23"/>
        <v>8887.7000000000007</v>
      </c>
      <c r="H343" s="219" t="str">
        <f t="shared" ca="1" si="24"/>
        <v>=IF(E343&gt;30000,E343*0.1,0)</v>
      </c>
    </row>
    <row r="344" spans="1:8">
      <c r="A344" s="23" t="s">
        <v>109</v>
      </c>
      <c r="B344" s="23" t="s">
        <v>92</v>
      </c>
      <c r="C344" s="23">
        <v>84</v>
      </c>
      <c r="D344" s="23">
        <v>1247</v>
      </c>
      <c r="E344" s="23">
        <f t="shared" si="21"/>
        <v>104748</v>
      </c>
      <c r="F344" s="219">
        <f t="shared" si="22"/>
        <v>10474.800000000001</v>
      </c>
      <c r="G344" s="219">
        <f t="shared" si="23"/>
        <v>10474.800000000001</v>
      </c>
      <c r="H344" s="219" t="str">
        <f t="shared" ca="1" si="24"/>
        <v>=IF(E344&gt;30000,E344*0.1,0)</v>
      </c>
    </row>
    <row r="345" spans="1:8">
      <c r="A345" s="23" t="s">
        <v>99</v>
      </c>
      <c r="B345" s="23" t="s">
        <v>91</v>
      </c>
      <c r="C345" s="23">
        <v>88</v>
      </c>
      <c r="D345" s="23">
        <v>1011</v>
      </c>
      <c r="E345" s="23">
        <f t="shared" si="21"/>
        <v>88968</v>
      </c>
      <c r="F345" s="219">
        <f t="shared" si="22"/>
        <v>8896.8000000000011</v>
      </c>
      <c r="G345" s="219">
        <f t="shared" si="23"/>
        <v>8896.8000000000011</v>
      </c>
      <c r="H345" s="219" t="str">
        <f t="shared" ca="1" si="24"/>
        <v>=IF(E345&gt;30000,E345*0.1,0)</v>
      </c>
    </row>
    <row r="346" spans="1:8">
      <c r="A346" s="23" t="s">
        <v>90</v>
      </c>
      <c r="B346" s="23" t="s">
        <v>97</v>
      </c>
      <c r="C346" s="23">
        <v>67</v>
      </c>
      <c r="D346" s="23">
        <v>1350</v>
      </c>
      <c r="E346" s="23">
        <f t="shared" si="21"/>
        <v>90450</v>
      </c>
      <c r="F346" s="219">
        <f t="shared" si="22"/>
        <v>9045</v>
      </c>
      <c r="G346" s="219">
        <f t="shared" si="23"/>
        <v>9045</v>
      </c>
      <c r="H346" s="219" t="str">
        <f t="shared" ca="1" si="24"/>
        <v>=IF(E346&gt;30000,E346*0.1,0)</v>
      </c>
    </row>
    <row r="347" spans="1:8">
      <c r="A347" s="23" t="s">
        <v>96</v>
      </c>
      <c r="B347" s="23" t="s">
        <v>107</v>
      </c>
      <c r="C347" s="23">
        <v>55</v>
      </c>
      <c r="D347" s="23">
        <v>1305</v>
      </c>
      <c r="E347" s="23">
        <f t="shared" si="21"/>
        <v>71775</v>
      </c>
      <c r="F347" s="219">
        <f t="shared" si="22"/>
        <v>7177.5</v>
      </c>
      <c r="G347" s="219">
        <f t="shared" si="23"/>
        <v>7177.5</v>
      </c>
      <c r="H347" s="219" t="str">
        <f t="shared" ca="1" si="24"/>
        <v>=IF(E347&gt;30000,E347*0.1,0)</v>
      </c>
    </row>
    <row r="348" spans="1:8">
      <c r="A348" s="23" t="s">
        <v>110</v>
      </c>
      <c r="B348" s="23" t="s">
        <v>105</v>
      </c>
      <c r="C348" s="23">
        <v>39</v>
      </c>
      <c r="D348" s="23">
        <v>1387</v>
      </c>
      <c r="E348" s="23">
        <f t="shared" si="21"/>
        <v>54093</v>
      </c>
      <c r="F348" s="219">
        <f t="shared" si="22"/>
        <v>5409.3</v>
      </c>
      <c r="G348" s="219">
        <f t="shared" si="23"/>
        <v>5409.3</v>
      </c>
      <c r="H348" s="219" t="str">
        <f t="shared" ca="1" si="24"/>
        <v>=IF(E348&gt;30000,E348*0.1,0)</v>
      </c>
    </row>
    <row r="349" spans="1:8">
      <c r="A349" s="23" t="s">
        <v>99</v>
      </c>
      <c r="B349" s="23" t="s">
        <v>105</v>
      </c>
      <c r="C349" s="23">
        <v>97</v>
      </c>
      <c r="D349" s="23">
        <v>1009</v>
      </c>
      <c r="E349" s="23">
        <f t="shared" si="21"/>
        <v>97873</v>
      </c>
      <c r="F349" s="219">
        <f t="shared" si="22"/>
        <v>9787.3000000000011</v>
      </c>
      <c r="G349" s="219">
        <f t="shared" si="23"/>
        <v>9787.3000000000011</v>
      </c>
      <c r="H349" s="219" t="str">
        <f t="shared" ca="1" si="24"/>
        <v>=IF(E349&gt;30000,E349*0.1,0)</v>
      </c>
    </row>
    <row r="350" spans="1:8">
      <c r="A350" s="23" t="s">
        <v>104</v>
      </c>
      <c r="B350" s="23" t="s">
        <v>94</v>
      </c>
      <c r="C350" s="23">
        <v>16</v>
      </c>
      <c r="D350" s="23">
        <v>1127</v>
      </c>
      <c r="E350" s="23">
        <f t="shared" si="21"/>
        <v>18032</v>
      </c>
      <c r="F350" s="219">
        <f t="shared" si="22"/>
        <v>0</v>
      </c>
      <c r="G350" s="219">
        <f t="shared" si="23"/>
        <v>0</v>
      </c>
      <c r="H350" s="219" t="str">
        <f t="shared" ca="1" si="24"/>
        <v>=IF(E350&gt;30000,E350*0.1,0)</v>
      </c>
    </row>
    <row r="351" spans="1:8">
      <c r="A351" s="23" t="s">
        <v>109</v>
      </c>
      <c r="B351" s="23" t="s">
        <v>105</v>
      </c>
      <c r="C351" s="23">
        <v>52</v>
      </c>
      <c r="D351" s="23">
        <v>1491</v>
      </c>
      <c r="E351" s="23">
        <f t="shared" si="21"/>
        <v>77532</v>
      </c>
      <c r="F351" s="219">
        <f t="shared" si="22"/>
        <v>7753.2000000000007</v>
      </c>
      <c r="G351" s="219">
        <f t="shared" si="23"/>
        <v>7753.2000000000007</v>
      </c>
      <c r="H351" s="219" t="str">
        <f t="shared" ca="1" si="24"/>
        <v>=IF(E351&gt;30000,E351*0.1,0)</v>
      </c>
    </row>
    <row r="352" spans="1:8">
      <c r="A352" s="23" t="s">
        <v>90</v>
      </c>
      <c r="B352" s="23" t="s">
        <v>92</v>
      </c>
      <c r="C352" s="23">
        <v>60</v>
      </c>
      <c r="D352" s="23">
        <v>1127</v>
      </c>
      <c r="E352" s="23">
        <f t="shared" si="21"/>
        <v>67620</v>
      </c>
      <c r="F352" s="219">
        <f t="shared" si="22"/>
        <v>6762</v>
      </c>
      <c r="G352" s="219">
        <f t="shared" si="23"/>
        <v>6762</v>
      </c>
      <c r="H352" s="219" t="str">
        <f t="shared" ca="1" si="24"/>
        <v>=IF(E352&gt;30000,E352*0.1,0)</v>
      </c>
    </row>
    <row r="353" spans="1:8">
      <c r="A353" s="23" t="s">
        <v>99</v>
      </c>
      <c r="B353" s="23" t="s">
        <v>105</v>
      </c>
      <c r="C353" s="23">
        <v>9</v>
      </c>
      <c r="D353" s="23">
        <v>1457</v>
      </c>
      <c r="E353" s="23">
        <f t="shared" si="21"/>
        <v>13113</v>
      </c>
      <c r="F353" s="219">
        <f t="shared" si="22"/>
        <v>0</v>
      </c>
      <c r="G353" s="219">
        <f t="shared" si="23"/>
        <v>0</v>
      </c>
      <c r="H353" s="219" t="str">
        <f t="shared" ca="1" si="24"/>
        <v>=IF(E353&gt;30000,E353*0.1,0)</v>
      </c>
    </row>
    <row r="354" spans="1:8">
      <c r="A354" s="23" t="s">
        <v>90</v>
      </c>
      <c r="B354" s="23" t="s">
        <v>97</v>
      </c>
      <c r="C354" s="23">
        <v>100</v>
      </c>
      <c r="D354" s="23">
        <v>1092</v>
      </c>
      <c r="E354" s="23">
        <f t="shared" si="21"/>
        <v>109200</v>
      </c>
      <c r="F354" s="219">
        <f t="shared" si="22"/>
        <v>10920</v>
      </c>
      <c r="G354" s="219">
        <f t="shared" si="23"/>
        <v>10920</v>
      </c>
      <c r="H354" s="219" t="str">
        <f t="shared" ca="1" si="24"/>
        <v>=IF(E354&gt;30000,E354*0.1,0)</v>
      </c>
    </row>
    <row r="355" spans="1:8">
      <c r="A355" s="23" t="s">
        <v>110</v>
      </c>
      <c r="B355" s="23" t="s">
        <v>107</v>
      </c>
      <c r="C355" s="23">
        <v>18</v>
      </c>
      <c r="D355" s="23">
        <v>1343</v>
      </c>
      <c r="E355" s="23">
        <f t="shared" si="21"/>
        <v>24174</v>
      </c>
      <c r="F355" s="219">
        <f t="shared" si="22"/>
        <v>2417.4</v>
      </c>
      <c r="G355" s="219">
        <f t="shared" si="23"/>
        <v>0</v>
      </c>
      <c r="H355" s="219" t="str">
        <f t="shared" ca="1" si="24"/>
        <v>=IF(E355&gt;30000,E355*0.1,0)</v>
      </c>
    </row>
    <row r="356" spans="1:8">
      <c r="A356" s="23" t="s">
        <v>110</v>
      </c>
      <c r="B356" s="23" t="s">
        <v>100</v>
      </c>
      <c r="C356" s="23">
        <v>16</v>
      </c>
      <c r="D356" s="23">
        <v>1146</v>
      </c>
      <c r="E356" s="23">
        <f t="shared" si="21"/>
        <v>18336</v>
      </c>
      <c r="F356" s="219">
        <f t="shared" si="22"/>
        <v>0</v>
      </c>
      <c r="G356" s="219">
        <f t="shared" si="23"/>
        <v>0</v>
      </c>
      <c r="H356" s="219" t="str">
        <f t="shared" ca="1" si="24"/>
        <v>=IF(E356&gt;30000,E356*0.1,0)</v>
      </c>
    </row>
    <row r="357" spans="1:8">
      <c r="A357" s="23" t="s">
        <v>109</v>
      </c>
      <c r="B357" s="23" t="s">
        <v>100</v>
      </c>
      <c r="C357" s="23">
        <v>69</v>
      </c>
      <c r="D357" s="23">
        <v>1473</v>
      </c>
      <c r="E357" s="23">
        <f t="shared" si="21"/>
        <v>101637</v>
      </c>
      <c r="F357" s="219">
        <f t="shared" si="22"/>
        <v>10163.700000000001</v>
      </c>
      <c r="G357" s="219">
        <f t="shared" si="23"/>
        <v>10163.700000000001</v>
      </c>
      <c r="H357" s="219" t="str">
        <f t="shared" ca="1" si="24"/>
        <v>=IF(E357&gt;30000,E357*0.1,0)</v>
      </c>
    </row>
    <row r="358" spans="1:8">
      <c r="A358" s="23" t="s">
        <v>104</v>
      </c>
      <c r="B358" s="23" t="s">
        <v>107</v>
      </c>
      <c r="C358" s="23">
        <v>36</v>
      </c>
      <c r="D358" s="23">
        <v>1270</v>
      </c>
      <c r="E358" s="23">
        <f t="shared" si="21"/>
        <v>45720</v>
      </c>
      <c r="F358" s="219">
        <f t="shared" si="22"/>
        <v>4572</v>
      </c>
      <c r="G358" s="219">
        <f t="shared" si="23"/>
        <v>4572</v>
      </c>
      <c r="H358" s="219" t="str">
        <f t="shared" ca="1" si="24"/>
        <v>=IF(E358&gt;30000,E358*0.1,0)</v>
      </c>
    </row>
    <row r="359" spans="1:8">
      <c r="A359" s="23" t="s">
        <v>99</v>
      </c>
      <c r="B359" s="23" t="s">
        <v>97</v>
      </c>
      <c r="C359" s="23">
        <v>59</v>
      </c>
      <c r="D359" s="23">
        <v>1221</v>
      </c>
      <c r="E359" s="23">
        <f t="shared" si="21"/>
        <v>72039</v>
      </c>
      <c r="F359" s="219">
        <f t="shared" si="22"/>
        <v>7203.9000000000005</v>
      </c>
      <c r="G359" s="219">
        <f t="shared" si="23"/>
        <v>7203.9000000000005</v>
      </c>
      <c r="H359" s="219" t="str">
        <f t="shared" ca="1" si="24"/>
        <v>=IF(E359&gt;30000,E359*0.1,0)</v>
      </c>
    </row>
    <row r="360" spans="1:8">
      <c r="A360" s="23" t="s">
        <v>104</v>
      </c>
      <c r="B360" s="23" t="s">
        <v>91</v>
      </c>
      <c r="C360" s="23">
        <v>93</v>
      </c>
      <c r="D360" s="23">
        <v>1153</v>
      </c>
      <c r="E360" s="23">
        <f t="shared" si="21"/>
        <v>107229</v>
      </c>
      <c r="F360" s="219">
        <f t="shared" si="22"/>
        <v>10722.900000000001</v>
      </c>
      <c r="G360" s="219">
        <f t="shared" si="23"/>
        <v>10722.900000000001</v>
      </c>
      <c r="H360" s="219" t="str">
        <f t="shared" ca="1" si="24"/>
        <v>=IF(E360&gt;30000,E360*0.1,0)</v>
      </c>
    </row>
    <row r="361" spans="1:8">
      <c r="A361" s="23" t="s">
        <v>109</v>
      </c>
      <c r="B361" s="23" t="s">
        <v>100</v>
      </c>
      <c r="C361" s="23">
        <v>61</v>
      </c>
      <c r="D361" s="23">
        <v>1139</v>
      </c>
      <c r="E361" s="23">
        <f t="shared" si="21"/>
        <v>69479</v>
      </c>
      <c r="F361" s="219">
        <f t="shared" si="22"/>
        <v>6947.9000000000005</v>
      </c>
      <c r="G361" s="219">
        <f t="shared" si="23"/>
        <v>6947.9000000000005</v>
      </c>
      <c r="H361" s="219" t="str">
        <f t="shared" ca="1" si="24"/>
        <v>=IF(E361&gt;30000,E361*0.1,0)</v>
      </c>
    </row>
    <row r="362" spans="1:8">
      <c r="A362" s="23" t="s">
        <v>110</v>
      </c>
      <c r="B362" s="23" t="s">
        <v>91</v>
      </c>
      <c r="C362" s="23">
        <v>82</v>
      </c>
      <c r="D362" s="23">
        <v>1082</v>
      </c>
      <c r="E362" s="23">
        <f t="shared" si="21"/>
        <v>88724</v>
      </c>
      <c r="F362" s="219">
        <f t="shared" si="22"/>
        <v>8872.4</v>
      </c>
      <c r="G362" s="219">
        <f t="shared" si="23"/>
        <v>8872.4</v>
      </c>
      <c r="H362" s="219" t="str">
        <f t="shared" ca="1" si="24"/>
        <v>=IF(E362&gt;30000,E362*0.1,0)</v>
      </c>
    </row>
    <row r="363" spans="1:8">
      <c r="A363" s="23" t="s">
        <v>99</v>
      </c>
      <c r="B363" s="23" t="s">
        <v>92</v>
      </c>
      <c r="C363" s="23">
        <v>53</v>
      </c>
      <c r="D363" s="23">
        <v>1275</v>
      </c>
      <c r="E363" s="23">
        <f t="shared" si="21"/>
        <v>67575</v>
      </c>
      <c r="F363" s="219">
        <f t="shared" si="22"/>
        <v>6757.5</v>
      </c>
      <c r="G363" s="219">
        <f t="shared" si="23"/>
        <v>6757.5</v>
      </c>
      <c r="H363" s="219" t="str">
        <f t="shared" ca="1" si="24"/>
        <v>=IF(E363&gt;30000,E363*0.1,0)</v>
      </c>
    </row>
    <row r="364" spans="1:8">
      <c r="A364" s="23" t="s">
        <v>110</v>
      </c>
      <c r="B364" s="23" t="s">
        <v>107</v>
      </c>
      <c r="C364" s="23">
        <v>30</v>
      </c>
      <c r="D364" s="23">
        <v>1089</v>
      </c>
      <c r="E364" s="23">
        <f t="shared" si="21"/>
        <v>32670</v>
      </c>
      <c r="F364" s="219">
        <f t="shared" si="22"/>
        <v>3267</v>
      </c>
      <c r="G364" s="219">
        <f t="shared" si="23"/>
        <v>3267</v>
      </c>
      <c r="H364" s="219" t="str">
        <f t="shared" ca="1" si="24"/>
        <v>=IF(E364&gt;30000,E364*0.1,0)</v>
      </c>
    </row>
    <row r="365" spans="1:8">
      <c r="A365" s="23" t="s">
        <v>96</v>
      </c>
      <c r="B365" s="23" t="s">
        <v>105</v>
      </c>
      <c r="C365" s="23">
        <v>10</v>
      </c>
      <c r="D365" s="23">
        <v>1076</v>
      </c>
      <c r="E365" s="23">
        <f t="shared" si="21"/>
        <v>10760</v>
      </c>
      <c r="F365" s="219">
        <f t="shared" si="22"/>
        <v>0</v>
      </c>
      <c r="G365" s="219">
        <f t="shared" si="23"/>
        <v>0</v>
      </c>
      <c r="H365" s="219" t="str">
        <f t="shared" ca="1" si="24"/>
        <v>=IF(E365&gt;30000,E365*0.1,0)</v>
      </c>
    </row>
    <row r="366" spans="1:8">
      <c r="A366" s="23" t="s">
        <v>96</v>
      </c>
      <c r="B366" s="23" t="s">
        <v>100</v>
      </c>
      <c r="C366" s="23">
        <v>95</v>
      </c>
      <c r="D366" s="23">
        <v>1184</v>
      </c>
      <c r="E366" s="23">
        <f t="shared" si="21"/>
        <v>112480</v>
      </c>
      <c r="F366" s="219">
        <f t="shared" si="22"/>
        <v>11248</v>
      </c>
      <c r="G366" s="219">
        <f t="shared" si="23"/>
        <v>11248</v>
      </c>
      <c r="H366" s="219" t="str">
        <f t="shared" ca="1" si="24"/>
        <v>=IF(E366&gt;30000,E366*0.1,0)</v>
      </c>
    </row>
    <row r="367" spans="1:8">
      <c r="A367" s="23" t="s">
        <v>90</v>
      </c>
      <c r="B367" s="23" t="s">
        <v>105</v>
      </c>
      <c r="C367" s="23">
        <v>27</v>
      </c>
      <c r="D367" s="23">
        <v>1156</v>
      </c>
      <c r="E367" s="23">
        <f t="shared" si="21"/>
        <v>31212</v>
      </c>
      <c r="F367" s="219">
        <f t="shared" si="22"/>
        <v>3121.2000000000003</v>
      </c>
      <c r="G367" s="219">
        <f t="shared" si="23"/>
        <v>3121.2000000000003</v>
      </c>
      <c r="H367" s="219" t="str">
        <f t="shared" ca="1" si="24"/>
        <v>=IF(E367&gt;30000,E367*0.1,0)</v>
      </c>
    </row>
    <row r="368" spans="1:8">
      <c r="A368" s="23" t="s">
        <v>99</v>
      </c>
      <c r="B368" s="23" t="s">
        <v>105</v>
      </c>
      <c r="C368" s="23">
        <v>73</v>
      </c>
      <c r="D368" s="23">
        <v>1266</v>
      </c>
      <c r="E368" s="23">
        <f t="shared" si="21"/>
        <v>92418</v>
      </c>
      <c r="F368" s="219">
        <f t="shared" si="22"/>
        <v>9241.8000000000011</v>
      </c>
      <c r="G368" s="219">
        <f t="shared" si="23"/>
        <v>9241.8000000000011</v>
      </c>
      <c r="H368" s="219" t="str">
        <f t="shared" ca="1" si="24"/>
        <v>=IF(E368&gt;30000,E368*0.1,0)</v>
      </c>
    </row>
    <row r="369" spans="1:8">
      <c r="A369" s="23" t="s">
        <v>109</v>
      </c>
      <c r="B369" s="23" t="s">
        <v>92</v>
      </c>
      <c r="C369" s="23">
        <v>81</v>
      </c>
      <c r="D369" s="23">
        <v>1310</v>
      </c>
      <c r="E369" s="23">
        <f t="shared" si="21"/>
        <v>106110</v>
      </c>
      <c r="F369" s="219">
        <f t="shared" si="22"/>
        <v>10611</v>
      </c>
      <c r="G369" s="219">
        <f t="shared" si="23"/>
        <v>10611</v>
      </c>
      <c r="H369" s="219" t="str">
        <f t="shared" ca="1" si="24"/>
        <v>=IF(E369&gt;30000,E369*0.1,0)</v>
      </c>
    </row>
    <row r="370" spans="1:8">
      <c r="A370" s="23" t="s">
        <v>109</v>
      </c>
      <c r="B370" s="23" t="s">
        <v>100</v>
      </c>
      <c r="C370" s="23">
        <v>65</v>
      </c>
      <c r="D370" s="23">
        <v>1496</v>
      </c>
      <c r="E370" s="23">
        <f t="shared" si="21"/>
        <v>97240</v>
      </c>
      <c r="F370" s="219">
        <f t="shared" si="22"/>
        <v>9724</v>
      </c>
      <c r="G370" s="219">
        <f t="shared" si="23"/>
        <v>9724</v>
      </c>
      <c r="H370" s="219" t="str">
        <f t="shared" ca="1" si="24"/>
        <v>=IF(E370&gt;30000,E370*0.1,0)</v>
      </c>
    </row>
    <row r="371" spans="1:8">
      <c r="A371" s="23" t="s">
        <v>104</v>
      </c>
      <c r="B371" s="23" t="s">
        <v>107</v>
      </c>
      <c r="C371" s="23">
        <v>15</v>
      </c>
      <c r="D371" s="23">
        <v>1456</v>
      </c>
      <c r="E371" s="23">
        <f t="shared" si="21"/>
        <v>21840</v>
      </c>
      <c r="F371" s="219">
        <f t="shared" si="22"/>
        <v>2184</v>
      </c>
      <c r="G371" s="219">
        <f t="shared" si="23"/>
        <v>0</v>
      </c>
      <c r="H371" s="219" t="str">
        <f t="shared" ca="1" si="24"/>
        <v>=IF(E371&gt;30000,E371*0.1,0)</v>
      </c>
    </row>
    <row r="372" spans="1:8">
      <c r="A372" s="23" t="s">
        <v>96</v>
      </c>
      <c r="B372" s="23" t="s">
        <v>105</v>
      </c>
      <c r="C372" s="23">
        <v>41</v>
      </c>
      <c r="D372" s="23">
        <v>1309</v>
      </c>
      <c r="E372" s="23">
        <f t="shared" si="21"/>
        <v>53669</v>
      </c>
      <c r="F372" s="219">
        <f t="shared" si="22"/>
        <v>5366.9000000000005</v>
      </c>
      <c r="G372" s="219">
        <f t="shared" si="23"/>
        <v>5366.9000000000005</v>
      </c>
      <c r="H372" s="219" t="str">
        <f t="shared" ca="1" si="24"/>
        <v>=IF(E372&gt;30000,E372*0.1,0)</v>
      </c>
    </row>
    <row r="373" spans="1:8">
      <c r="A373" s="23" t="s">
        <v>90</v>
      </c>
      <c r="B373" s="23" t="s">
        <v>105</v>
      </c>
      <c r="C373" s="23">
        <v>15</v>
      </c>
      <c r="D373" s="23">
        <v>1287</v>
      </c>
      <c r="E373" s="23">
        <f t="shared" si="21"/>
        <v>19305</v>
      </c>
      <c r="F373" s="219">
        <f t="shared" si="22"/>
        <v>0</v>
      </c>
      <c r="G373" s="219">
        <f t="shared" si="23"/>
        <v>0</v>
      </c>
      <c r="H373" s="219" t="str">
        <f t="shared" ca="1" si="24"/>
        <v>=IF(E373&gt;30000,E373*0.1,0)</v>
      </c>
    </row>
    <row r="374" spans="1:8">
      <c r="A374" s="23" t="s">
        <v>110</v>
      </c>
      <c r="B374" s="23" t="s">
        <v>91</v>
      </c>
      <c r="C374" s="23">
        <v>10</v>
      </c>
      <c r="D374" s="23">
        <v>1208</v>
      </c>
      <c r="E374" s="23">
        <f t="shared" si="21"/>
        <v>12080</v>
      </c>
      <c r="F374" s="219">
        <f t="shared" si="22"/>
        <v>0</v>
      </c>
      <c r="G374" s="219">
        <f t="shared" si="23"/>
        <v>0</v>
      </c>
      <c r="H374" s="219" t="str">
        <f t="shared" ca="1" si="24"/>
        <v>=IF(E374&gt;30000,E374*0.1,0)</v>
      </c>
    </row>
    <row r="375" spans="1:8">
      <c r="A375" s="23" t="s">
        <v>110</v>
      </c>
      <c r="B375" s="23" t="s">
        <v>100</v>
      </c>
      <c r="C375" s="23">
        <v>3</v>
      </c>
      <c r="D375" s="23">
        <v>1300</v>
      </c>
      <c r="E375" s="23">
        <f t="shared" si="21"/>
        <v>3900</v>
      </c>
      <c r="F375" s="219">
        <f t="shared" si="22"/>
        <v>0</v>
      </c>
      <c r="G375" s="219">
        <f t="shared" si="23"/>
        <v>0</v>
      </c>
      <c r="H375" s="219" t="str">
        <f t="shared" ca="1" si="24"/>
        <v>=IF(E375&gt;30000,E375*0.1,0)</v>
      </c>
    </row>
    <row r="376" spans="1:8">
      <c r="A376" s="23" t="s">
        <v>104</v>
      </c>
      <c r="B376" s="23" t="s">
        <v>105</v>
      </c>
      <c r="C376" s="23">
        <v>27</v>
      </c>
      <c r="D376" s="23">
        <v>1129</v>
      </c>
      <c r="E376" s="23">
        <f t="shared" si="21"/>
        <v>30483</v>
      </c>
      <c r="F376" s="219">
        <f t="shared" si="22"/>
        <v>3048.3</v>
      </c>
      <c r="G376" s="219">
        <f t="shared" si="23"/>
        <v>3048.3</v>
      </c>
      <c r="H376" s="219" t="str">
        <f t="shared" ca="1" si="24"/>
        <v>=IF(E376&gt;30000,E376*0.1,0)</v>
      </c>
    </row>
    <row r="377" spans="1:8">
      <c r="A377" s="23" t="s">
        <v>104</v>
      </c>
      <c r="B377" s="23" t="s">
        <v>100</v>
      </c>
      <c r="C377" s="23">
        <v>61</v>
      </c>
      <c r="D377" s="23">
        <v>1251</v>
      </c>
      <c r="E377" s="23">
        <f t="shared" si="21"/>
        <v>76311</v>
      </c>
      <c r="F377" s="219">
        <f t="shared" si="22"/>
        <v>7631.1</v>
      </c>
      <c r="G377" s="219">
        <f t="shared" si="23"/>
        <v>7631.1</v>
      </c>
      <c r="H377" s="219" t="str">
        <f t="shared" ca="1" si="24"/>
        <v>=IF(E377&gt;30000,E377*0.1,0)</v>
      </c>
    </row>
    <row r="378" spans="1:8">
      <c r="A378" s="23" t="s">
        <v>109</v>
      </c>
      <c r="B378" s="23" t="s">
        <v>107</v>
      </c>
      <c r="C378" s="23">
        <v>90</v>
      </c>
      <c r="D378" s="23">
        <v>1254</v>
      </c>
      <c r="E378" s="23">
        <f t="shared" si="21"/>
        <v>112860</v>
      </c>
      <c r="F378" s="219">
        <f t="shared" si="22"/>
        <v>11286</v>
      </c>
      <c r="G378" s="219">
        <f t="shared" si="23"/>
        <v>11286</v>
      </c>
      <c r="H378" s="219" t="str">
        <f t="shared" ca="1" si="24"/>
        <v>=IF(E378&gt;30000,E378*0.1,0)</v>
      </c>
    </row>
    <row r="379" spans="1:8">
      <c r="A379" s="23" t="s">
        <v>104</v>
      </c>
      <c r="B379" s="23" t="s">
        <v>92</v>
      </c>
      <c r="C379" s="23">
        <v>56</v>
      </c>
      <c r="D379" s="23">
        <v>1427</v>
      </c>
      <c r="E379" s="23">
        <f t="shared" si="21"/>
        <v>79912</v>
      </c>
      <c r="F379" s="219">
        <f t="shared" si="22"/>
        <v>7991.2000000000007</v>
      </c>
      <c r="G379" s="219">
        <f t="shared" si="23"/>
        <v>7991.2000000000007</v>
      </c>
      <c r="H379" s="219" t="str">
        <f t="shared" ca="1" si="24"/>
        <v>=IF(E379&gt;30000,E379*0.1,0)</v>
      </c>
    </row>
    <row r="380" spans="1:8">
      <c r="A380" s="23" t="s">
        <v>96</v>
      </c>
      <c r="B380" s="23" t="s">
        <v>92</v>
      </c>
      <c r="C380" s="23">
        <v>100</v>
      </c>
      <c r="D380" s="23">
        <v>1385</v>
      </c>
      <c r="E380" s="23">
        <f t="shared" si="21"/>
        <v>138500</v>
      </c>
      <c r="F380" s="219">
        <f t="shared" si="22"/>
        <v>13850</v>
      </c>
      <c r="G380" s="219">
        <f t="shared" si="23"/>
        <v>13850</v>
      </c>
      <c r="H380" s="219" t="str">
        <f t="shared" ca="1" si="24"/>
        <v>=IF(E380&gt;30000,E380*0.1,0)</v>
      </c>
    </row>
    <row r="381" spans="1:8">
      <c r="A381" s="23" t="s">
        <v>104</v>
      </c>
      <c r="B381" s="23" t="s">
        <v>107</v>
      </c>
      <c r="C381" s="23">
        <v>23</v>
      </c>
      <c r="D381" s="23">
        <v>1235</v>
      </c>
      <c r="E381" s="23">
        <f t="shared" si="21"/>
        <v>28405</v>
      </c>
      <c r="F381" s="219">
        <f t="shared" si="22"/>
        <v>2840.5</v>
      </c>
      <c r="G381" s="219">
        <f t="shared" si="23"/>
        <v>0</v>
      </c>
      <c r="H381" s="219" t="str">
        <f t="shared" ca="1" si="24"/>
        <v>=IF(E381&gt;30000,E381*0.1,0)</v>
      </c>
    </row>
    <row r="382" spans="1:8">
      <c r="A382" s="23" t="s">
        <v>109</v>
      </c>
      <c r="B382" s="23" t="s">
        <v>92</v>
      </c>
      <c r="C382" s="23">
        <v>15</v>
      </c>
      <c r="D382" s="23">
        <v>1100</v>
      </c>
      <c r="E382" s="23">
        <f t="shared" si="21"/>
        <v>16500</v>
      </c>
      <c r="F382" s="219">
        <f t="shared" si="22"/>
        <v>0</v>
      </c>
      <c r="G382" s="219">
        <f t="shared" si="23"/>
        <v>0</v>
      </c>
      <c r="H382" s="219" t="str">
        <f t="shared" ca="1" si="24"/>
        <v>=IF(E382&gt;30000,E382*0.1,0)</v>
      </c>
    </row>
    <row r="383" spans="1:8">
      <c r="A383" s="23" t="s">
        <v>109</v>
      </c>
      <c r="B383" s="23" t="s">
        <v>94</v>
      </c>
      <c r="C383" s="23">
        <v>4</v>
      </c>
      <c r="D383" s="23">
        <v>1101</v>
      </c>
      <c r="E383" s="23">
        <f t="shared" si="21"/>
        <v>4404</v>
      </c>
      <c r="F383" s="219">
        <f t="shared" si="22"/>
        <v>0</v>
      </c>
      <c r="G383" s="219">
        <f t="shared" si="23"/>
        <v>0</v>
      </c>
      <c r="H383" s="219" t="str">
        <f t="shared" ca="1" si="24"/>
        <v>=IF(E383&gt;30000,E383*0.1,0)</v>
      </c>
    </row>
    <row r="384" spans="1:8">
      <c r="A384" s="23" t="s">
        <v>110</v>
      </c>
      <c r="B384" s="23" t="s">
        <v>94</v>
      </c>
      <c r="C384" s="23">
        <v>55</v>
      </c>
      <c r="D384" s="23">
        <v>1055</v>
      </c>
      <c r="E384" s="23">
        <f t="shared" si="21"/>
        <v>58025</v>
      </c>
      <c r="F384" s="219">
        <f t="shared" si="22"/>
        <v>5802.5</v>
      </c>
      <c r="G384" s="219">
        <f t="shared" si="23"/>
        <v>5802.5</v>
      </c>
      <c r="H384" s="219" t="str">
        <f t="shared" ca="1" si="24"/>
        <v>=IF(E384&gt;30000,E384*0.1,0)</v>
      </c>
    </row>
    <row r="385" spans="1:8">
      <c r="A385" s="23" t="s">
        <v>90</v>
      </c>
      <c r="B385" s="23" t="s">
        <v>105</v>
      </c>
      <c r="C385" s="23">
        <v>23</v>
      </c>
      <c r="D385" s="23">
        <v>1427</v>
      </c>
      <c r="E385" s="23">
        <f t="shared" si="21"/>
        <v>32821</v>
      </c>
      <c r="F385" s="219">
        <f t="shared" si="22"/>
        <v>3282.1000000000004</v>
      </c>
      <c r="G385" s="219">
        <f t="shared" si="23"/>
        <v>3282.1000000000004</v>
      </c>
      <c r="H385" s="219" t="str">
        <f t="shared" ca="1" si="24"/>
        <v>=IF(E385&gt;30000,E385*0.1,0)</v>
      </c>
    </row>
    <row r="386" spans="1:8">
      <c r="A386" s="23" t="s">
        <v>104</v>
      </c>
      <c r="B386" s="23" t="s">
        <v>100</v>
      </c>
      <c r="C386" s="23">
        <v>96</v>
      </c>
      <c r="D386" s="23">
        <v>1397</v>
      </c>
      <c r="E386" s="23">
        <f t="shared" si="21"/>
        <v>134112</v>
      </c>
      <c r="F386" s="219">
        <f t="shared" si="22"/>
        <v>13411.2</v>
      </c>
      <c r="G386" s="219">
        <f t="shared" si="23"/>
        <v>13411.2</v>
      </c>
      <c r="H386" s="219" t="str">
        <f t="shared" ca="1" si="24"/>
        <v>=IF(E386&gt;30000,E386*0.1,0)</v>
      </c>
    </row>
    <row r="387" spans="1:8">
      <c r="A387" s="23" t="s">
        <v>109</v>
      </c>
      <c r="B387" s="23" t="s">
        <v>100</v>
      </c>
      <c r="C387" s="23">
        <v>85</v>
      </c>
      <c r="D387" s="23">
        <v>1105</v>
      </c>
      <c r="E387" s="23">
        <f t="shared" ref="E387:E450" si="25">C387*D387</f>
        <v>93925</v>
      </c>
      <c r="F387" s="219">
        <f t="shared" ref="F387:F450" si="26">IF(E387&gt;=20000,E387*10%,0)</f>
        <v>9392.5</v>
      </c>
      <c r="G387" s="219">
        <f t="shared" ref="G387:G450" si="27">IF(E387&gt;30000,E387*0.1,0)</f>
        <v>9392.5</v>
      </c>
      <c r="H387" s="219" t="str">
        <f t="shared" ref="H387:H450" ca="1" si="28">_xlfn.FORMULATEXT(G387)</f>
        <v>=IF(E387&gt;30000,E387*0.1,0)</v>
      </c>
    </row>
    <row r="388" spans="1:8">
      <c r="A388" s="23" t="s">
        <v>104</v>
      </c>
      <c r="B388" s="23" t="s">
        <v>105</v>
      </c>
      <c r="C388" s="23">
        <v>10</v>
      </c>
      <c r="D388" s="23">
        <v>1224</v>
      </c>
      <c r="E388" s="23">
        <f t="shared" si="25"/>
        <v>12240</v>
      </c>
      <c r="F388" s="219">
        <f t="shared" si="26"/>
        <v>0</v>
      </c>
      <c r="G388" s="219">
        <f t="shared" si="27"/>
        <v>0</v>
      </c>
      <c r="H388" s="219" t="str">
        <f t="shared" ca="1" si="28"/>
        <v>=IF(E388&gt;30000,E388*0.1,0)</v>
      </c>
    </row>
    <row r="389" spans="1:8">
      <c r="A389" s="23" t="s">
        <v>96</v>
      </c>
      <c r="B389" s="23" t="s">
        <v>94</v>
      </c>
      <c r="C389" s="23">
        <v>93</v>
      </c>
      <c r="D389" s="23">
        <v>1373</v>
      </c>
      <c r="E389" s="23">
        <f t="shared" si="25"/>
        <v>127689</v>
      </c>
      <c r="F389" s="219">
        <f t="shared" si="26"/>
        <v>12768.900000000001</v>
      </c>
      <c r="G389" s="219">
        <f t="shared" si="27"/>
        <v>12768.900000000001</v>
      </c>
      <c r="H389" s="219" t="str">
        <f t="shared" ca="1" si="28"/>
        <v>=IF(E389&gt;30000,E389*0.1,0)</v>
      </c>
    </row>
    <row r="390" spans="1:8">
      <c r="A390" s="23" t="s">
        <v>109</v>
      </c>
      <c r="B390" s="23" t="s">
        <v>94</v>
      </c>
      <c r="C390" s="23">
        <v>12</v>
      </c>
      <c r="D390" s="23">
        <v>1329</v>
      </c>
      <c r="E390" s="23">
        <f t="shared" si="25"/>
        <v>15948</v>
      </c>
      <c r="F390" s="219">
        <f t="shared" si="26"/>
        <v>0</v>
      </c>
      <c r="G390" s="219">
        <f t="shared" si="27"/>
        <v>0</v>
      </c>
      <c r="H390" s="219" t="str">
        <f t="shared" ca="1" si="28"/>
        <v>=IF(E390&gt;30000,E390*0.1,0)</v>
      </c>
    </row>
    <row r="391" spans="1:8">
      <c r="A391" s="23" t="s">
        <v>110</v>
      </c>
      <c r="B391" s="23" t="s">
        <v>97</v>
      </c>
      <c r="C391" s="23">
        <v>5</v>
      </c>
      <c r="D391" s="23">
        <v>1325</v>
      </c>
      <c r="E391" s="23">
        <f t="shared" si="25"/>
        <v>6625</v>
      </c>
      <c r="F391" s="219">
        <f t="shared" si="26"/>
        <v>0</v>
      </c>
      <c r="G391" s="219">
        <f t="shared" si="27"/>
        <v>0</v>
      </c>
      <c r="H391" s="219" t="str">
        <f t="shared" ca="1" si="28"/>
        <v>=IF(E391&gt;30000,E391*0.1,0)</v>
      </c>
    </row>
    <row r="392" spans="1:8">
      <c r="A392" s="23" t="s">
        <v>109</v>
      </c>
      <c r="B392" s="23" t="s">
        <v>107</v>
      </c>
      <c r="C392" s="23">
        <v>56</v>
      </c>
      <c r="D392" s="23">
        <v>1476</v>
      </c>
      <c r="E392" s="23">
        <f t="shared" si="25"/>
        <v>82656</v>
      </c>
      <c r="F392" s="219">
        <f t="shared" si="26"/>
        <v>8265.6</v>
      </c>
      <c r="G392" s="219">
        <f t="shared" si="27"/>
        <v>8265.6</v>
      </c>
      <c r="H392" s="219" t="str">
        <f t="shared" ca="1" si="28"/>
        <v>=IF(E392&gt;30000,E392*0.1,0)</v>
      </c>
    </row>
    <row r="393" spans="1:8">
      <c r="A393" s="23" t="s">
        <v>104</v>
      </c>
      <c r="B393" s="23" t="s">
        <v>92</v>
      </c>
      <c r="C393" s="23">
        <v>94</v>
      </c>
      <c r="D393" s="23">
        <v>1440</v>
      </c>
      <c r="E393" s="23">
        <f t="shared" si="25"/>
        <v>135360</v>
      </c>
      <c r="F393" s="219">
        <f t="shared" si="26"/>
        <v>13536</v>
      </c>
      <c r="G393" s="219">
        <f t="shared" si="27"/>
        <v>13536</v>
      </c>
      <c r="H393" s="219" t="str">
        <f t="shared" ca="1" si="28"/>
        <v>=IF(E393&gt;30000,E393*0.1,0)</v>
      </c>
    </row>
    <row r="394" spans="1:8">
      <c r="A394" s="23" t="s">
        <v>110</v>
      </c>
      <c r="B394" s="23" t="s">
        <v>105</v>
      </c>
      <c r="C394" s="23">
        <v>91</v>
      </c>
      <c r="D394" s="23">
        <v>1190</v>
      </c>
      <c r="E394" s="23">
        <f t="shared" si="25"/>
        <v>108290</v>
      </c>
      <c r="F394" s="219">
        <f t="shared" si="26"/>
        <v>10829</v>
      </c>
      <c r="G394" s="219">
        <f t="shared" si="27"/>
        <v>10829</v>
      </c>
      <c r="H394" s="219" t="str">
        <f t="shared" ca="1" si="28"/>
        <v>=IF(E394&gt;30000,E394*0.1,0)</v>
      </c>
    </row>
    <row r="395" spans="1:8">
      <c r="A395" s="23" t="s">
        <v>90</v>
      </c>
      <c r="B395" s="23" t="s">
        <v>97</v>
      </c>
      <c r="C395" s="23">
        <v>54</v>
      </c>
      <c r="D395" s="23">
        <v>1224</v>
      </c>
      <c r="E395" s="23">
        <f t="shared" si="25"/>
        <v>66096</v>
      </c>
      <c r="F395" s="219">
        <f t="shared" si="26"/>
        <v>6609.6</v>
      </c>
      <c r="G395" s="219">
        <f t="shared" si="27"/>
        <v>6609.6</v>
      </c>
      <c r="H395" s="219" t="str">
        <f t="shared" ca="1" si="28"/>
        <v>=IF(E395&gt;30000,E395*0.1,0)</v>
      </c>
    </row>
    <row r="396" spans="1:8">
      <c r="A396" s="23" t="s">
        <v>104</v>
      </c>
      <c r="B396" s="23" t="s">
        <v>97</v>
      </c>
      <c r="C396" s="23">
        <v>43</v>
      </c>
      <c r="D396" s="23">
        <v>1223</v>
      </c>
      <c r="E396" s="23">
        <f t="shared" si="25"/>
        <v>52589</v>
      </c>
      <c r="F396" s="219">
        <f t="shared" si="26"/>
        <v>5258.9000000000005</v>
      </c>
      <c r="G396" s="219">
        <f t="shared" si="27"/>
        <v>5258.9000000000005</v>
      </c>
      <c r="H396" s="219" t="str">
        <f t="shared" ca="1" si="28"/>
        <v>=IF(E396&gt;30000,E396*0.1,0)</v>
      </c>
    </row>
    <row r="397" spans="1:8">
      <c r="A397" s="23" t="s">
        <v>90</v>
      </c>
      <c r="B397" s="23" t="s">
        <v>105</v>
      </c>
      <c r="C397" s="23">
        <v>19</v>
      </c>
      <c r="D397" s="23">
        <v>1261</v>
      </c>
      <c r="E397" s="23">
        <f t="shared" si="25"/>
        <v>23959</v>
      </c>
      <c r="F397" s="219">
        <f t="shared" si="26"/>
        <v>2395.9</v>
      </c>
      <c r="G397" s="219">
        <f t="shared" si="27"/>
        <v>0</v>
      </c>
      <c r="H397" s="219" t="str">
        <f t="shared" ca="1" si="28"/>
        <v>=IF(E397&gt;30000,E397*0.1,0)</v>
      </c>
    </row>
    <row r="398" spans="1:8">
      <c r="A398" s="23" t="s">
        <v>90</v>
      </c>
      <c r="B398" s="23" t="s">
        <v>100</v>
      </c>
      <c r="C398" s="23">
        <v>71</v>
      </c>
      <c r="D398" s="23">
        <v>1313</v>
      </c>
      <c r="E398" s="23">
        <f t="shared" si="25"/>
        <v>93223</v>
      </c>
      <c r="F398" s="219">
        <f t="shared" si="26"/>
        <v>9322.3000000000011</v>
      </c>
      <c r="G398" s="219">
        <f t="shared" si="27"/>
        <v>9322.3000000000011</v>
      </c>
      <c r="H398" s="219" t="str">
        <f t="shared" ca="1" si="28"/>
        <v>=IF(E398&gt;30000,E398*0.1,0)</v>
      </c>
    </row>
    <row r="399" spans="1:8">
      <c r="A399" s="23" t="s">
        <v>110</v>
      </c>
      <c r="B399" s="23" t="s">
        <v>107</v>
      </c>
      <c r="C399" s="23">
        <v>64</v>
      </c>
      <c r="D399" s="23">
        <v>1076</v>
      </c>
      <c r="E399" s="23">
        <f t="shared" si="25"/>
        <v>68864</v>
      </c>
      <c r="F399" s="219">
        <f t="shared" si="26"/>
        <v>6886.4000000000005</v>
      </c>
      <c r="G399" s="219">
        <f t="shared" si="27"/>
        <v>6886.4000000000005</v>
      </c>
      <c r="H399" s="219" t="str">
        <f t="shared" ca="1" si="28"/>
        <v>=IF(E399&gt;30000,E399*0.1,0)</v>
      </c>
    </row>
    <row r="400" spans="1:8">
      <c r="A400" s="23" t="s">
        <v>90</v>
      </c>
      <c r="B400" s="23" t="s">
        <v>100</v>
      </c>
      <c r="C400" s="23">
        <v>38</v>
      </c>
      <c r="D400" s="23">
        <v>1097</v>
      </c>
      <c r="E400" s="23">
        <f t="shared" si="25"/>
        <v>41686</v>
      </c>
      <c r="F400" s="219">
        <f t="shared" si="26"/>
        <v>4168.6000000000004</v>
      </c>
      <c r="G400" s="219">
        <f t="shared" si="27"/>
        <v>4168.6000000000004</v>
      </c>
      <c r="H400" s="219" t="str">
        <f t="shared" ca="1" si="28"/>
        <v>=IF(E400&gt;30000,E400*0.1,0)</v>
      </c>
    </row>
    <row r="401" spans="1:8">
      <c r="A401" s="23" t="s">
        <v>110</v>
      </c>
      <c r="B401" s="23" t="s">
        <v>107</v>
      </c>
      <c r="C401" s="23">
        <v>50</v>
      </c>
      <c r="D401" s="23">
        <v>1146</v>
      </c>
      <c r="E401" s="23">
        <f t="shared" si="25"/>
        <v>57300</v>
      </c>
      <c r="F401" s="219">
        <f t="shared" si="26"/>
        <v>5730</v>
      </c>
      <c r="G401" s="219">
        <f t="shared" si="27"/>
        <v>5730</v>
      </c>
      <c r="H401" s="219" t="str">
        <f t="shared" ca="1" si="28"/>
        <v>=IF(E401&gt;30000,E401*0.1,0)</v>
      </c>
    </row>
    <row r="402" spans="1:8">
      <c r="A402" s="23" t="s">
        <v>96</v>
      </c>
      <c r="B402" s="23" t="s">
        <v>92</v>
      </c>
      <c r="C402" s="23">
        <v>98</v>
      </c>
      <c r="D402" s="23">
        <v>1064</v>
      </c>
      <c r="E402" s="23">
        <f t="shared" si="25"/>
        <v>104272</v>
      </c>
      <c r="F402" s="219">
        <f t="shared" si="26"/>
        <v>10427.200000000001</v>
      </c>
      <c r="G402" s="219">
        <f t="shared" si="27"/>
        <v>10427.200000000001</v>
      </c>
      <c r="H402" s="219" t="str">
        <f t="shared" ca="1" si="28"/>
        <v>=IF(E402&gt;30000,E402*0.1,0)</v>
      </c>
    </row>
    <row r="403" spans="1:8">
      <c r="A403" s="23" t="s">
        <v>99</v>
      </c>
      <c r="B403" s="23" t="s">
        <v>92</v>
      </c>
      <c r="C403" s="23">
        <v>72</v>
      </c>
      <c r="D403" s="23">
        <v>1364</v>
      </c>
      <c r="E403" s="23">
        <f t="shared" si="25"/>
        <v>98208</v>
      </c>
      <c r="F403" s="219">
        <f t="shared" si="26"/>
        <v>9820.8000000000011</v>
      </c>
      <c r="G403" s="219">
        <f t="shared" si="27"/>
        <v>9820.8000000000011</v>
      </c>
      <c r="H403" s="219" t="str">
        <f t="shared" ca="1" si="28"/>
        <v>=IF(E403&gt;30000,E403*0.1,0)</v>
      </c>
    </row>
    <row r="404" spans="1:8">
      <c r="A404" s="23" t="s">
        <v>104</v>
      </c>
      <c r="B404" s="23" t="s">
        <v>105</v>
      </c>
      <c r="C404" s="23">
        <v>62</v>
      </c>
      <c r="D404" s="23">
        <v>1056</v>
      </c>
      <c r="E404" s="23">
        <f t="shared" si="25"/>
        <v>65472</v>
      </c>
      <c r="F404" s="219">
        <f t="shared" si="26"/>
        <v>6547.2000000000007</v>
      </c>
      <c r="G404" s="219">
        <f t="shared" si="27"/>
        <v>6547.2000000000007</v>
      </c>
      <c r="H404" s="219" t="str">
        <f t="shared" ca="1" si="28"/>
        <v>=IF(E404&gt;30000,E404*0.1,0)</v>
      </c>
    </row>
    <row r="405" spans="1:8">
      <c r="A405" s="23" t="s">
        <v>110</v>
      </c>
      <c r="B405" s="23" t="s">
        <v>94</v>
      </c>
      <c r="C405" s="23">
        <v>43</v>
      </c>
      <c r="D405" s="23">
        <v>1467</v>
      </c>
      <c r="E405" s="23">
        <f t="shared" si="25"/>
        <v>63081</v>
      </c>
      <c r="F405" s="219">
        <f t="shared" si="26"/>
        <v>6308.1</v>
      </c>
      <c r="G405" s="219">
        <f t="shared" si="27"/>
        <v>6308.1</v>
      </c>
      <c r="H405" s="219" t="str">
        <f t="shared" ca="1" si="28"/>
        <v>=IF(E405&gt;30000,E405*0.1,0)</v>
      </c>
    </row>
    <row r="406" spans="1:8">
      <c r="A406" s="23" t="s">
        <v>96</v>
      </c>
      <c r="B406" s="23" t="s">
        <v>92</v>
      </c>
      <c r="C406" s="23">
        <v>25</v>
      </c>
      <c r="D406" s="23">
        <v>1383</v>
      </c>
      <c r="E406" s="23">
        <f t="shared" si="25"/>
        <v>34575</v>
      </c>
      <c r="F406" s="219">
        <f t="shared" si="26"/>
        <v>3457.5</v>
      </c>
      <c r="G406" s="219">
        <f t="shared" si="27"/>
        <v>3457.5</v>
      </c>
      <c r="H406" s="219" t="str">
        <f t="shared" ca="1" si="28"/>
        <v>=IF(E406&gt;30000,E406*0.1,0)</v>
      </c>
    </row>
    <row r="407" spans="1:8">
      <c r="A407" s="23" t="s">
        <v>96</v>
      </c>
      <c r="B407" s="23" t="s">
        <v>107</v>
      </c>
      <c r="C407" s="23">
        <v>9</v>
      </c>
      <c r="D407" s="23">
        <v>1444</v>
      </c>
      <c r="E407" s="23">
        <f t="shared" si="25"/>
        <v>12996</v>
      </c>
      <c r="F407" s="219">
        <f t="shared" si="26"/>
        <v>0</v>
      </c>
      <c r="G407" s="219">
        <f t="shared" si="27"/>
        <v>0</v>
      </c>
      <c r="H407" s="219" t="str">
        <f t="shared" ca="1" si="28"/>
        <v>=IF(E407&gt;30000,E407*0.1,0)</v>
      </c>
    </row>
    <row r="408" spans="1:8">
      <c r="A408" s="23" t="s">
        <v>109</v>
      </c>
      <c r="B408" s="23" t="s">
        <v>92</v>
      </c>
      <c r="C408" s="23">
        <v>89</v>
      </c>
      <c r="D408" s="23">
        <v>1251</v>
      </c>
      <c r="E408" s="23">
        <f t="shared" si="25"/>
        <v>111339</v>
      </c>
      <c r="F408" s="219">
        <f t="shared" si="26"/>
        <v>11133.900000000001</v>
      </c>
      <c r="G408" s="219">
        <f t="shared" si="27"/>
        <v>11133.900000000001</v>
      </c>
      <c r="H408" s="219" t="str">
        <f t="shared" ca="1" si="28"/>
        <v>=IF(E408&gt;30000,E408*0.1,0)</v>
      </c>
    </row>
    <row r="409" spans="1:8">
      <c r="A409" s="23" t="s">
        <v>99</v>
      </c>
      <c r="B409" s="23" t="s">
        <v>91</v>
      </c>
      <c r="C409" s="23">
        <v>78</v>
      </c>
      <c r="D409" s="23">
        <v>1491</v>
      </c>
      <c r="E409" s="23">
        <f t="shared" si="25"/>
        <v>116298</v>
      </c>
      <c r="F409" s="219">
        <f t="shared" si="26"/>
        <v>11629.800000000001</v>
      </c>
      <c r="G409" s="219">
        <f t="shared" si="27"/>
        <v>11629.800000000001</v>
      </c>
      <c r="H409" s="219" t="str">
        <f t="shared" ca="1" si="28"/>
        <v>=IF(E409&gt;30000,E409*0.1,0)</v>
      </c>
    </row>
    <row r="410" spans="1:8">
      <c r="A410" s="23" t="s">
        <v>96</v>
      </c>
      <c r="B410" s="23" t="s">
        <v>94</v>
      </c>
      <c r="C410" s="23">
        <v>82</v>
      </c>
      <c r="D410" s="23">
        <v>1061</v>
      </c>
      <c r="E410" s="23">
        <f t="shared" si="25"/>
        <v>87002</v>
      </c>
      <c r="F410" s="219">
        <f t="shared" si="26"/>
        <v>8700.2000000000007</v>
      </c>
      <c r="G410" s="219">
        <f t="shared" si="27"/>
        <v>8700.2000000000007</v>
      </c>
      <c r="H410" s="219" t="str">
        <f t="shared" ca="1" si="28"/>
        <v>=IF(E410&gt;30000,E410*0.1,0)</v>
      </c>
    </row>
    <row r="411" spans="1:8">
      <c r="A411" s="23" t="s">
        <v>110</v>
      </c>
      <c r="B411" s="23" t="s">
        <v>94</v>
      </c>
      <c r="C411" s="23">
        <v>30</v>
      </c>
      <c r="D411" s="23">
        <v>1268</v>
      </c>
      <c r="E411" s="23">
        <f t="shared" si="25"/>
        <v>38040</v>
      </c>
      <c r="F411" s="219">
        <f t="shared" si="26"/>
        <v>3804</v>
      </c>
      <c r="G411" s="219">
        <f t="shared" si="27"/>
        <v>3804</v>
      </c>
      <c r="H411" s="219" t="str">
        <f t="shared" ca="1" si="28"/>
        <v>=IF(E411&gt;30000,E411*0.1,0)</v>
      </c>
    </row>
    <row r="412" spans="1:8">
      <c r="A412" s="23" t="s">
        <v>109</v>
      </c>
      <c r="B412" s="23" t="s">
        <v>91</v>
      </c>
      <c r="C412" s="23">
        <v>71</v>
      </c>
      <c r="D412" s="23">
        <v>1160</v>
      </c>
      <c r="E412" s="23">
        <f t="shared" si="25"/>
        <v>82360</v>
      </c>
      <c r="F412" s="219">
        <f t="shared" si="26"/>
        <v>8236</v>
      </c>
      <c r="G412" s="219">
        <f t="shared" si="27"/>
        <v>8236</v>
      </c>
      <c r="H412" s="219" t="str">
        <f t="shared" ca="1" si="28"/>
        <v>=IF(E412&gt;30000,E412*0.1,0)</v>
      </c>
    </row>
    <row r="413" spans="1:8">
      <c r="A413" s="23" t="s">
        <v>96</v>
      </c>
      <c r="B413" s="23" t="s">
        <v>91</v>
      </c>
      <c r="C413" s="23">
        <v>75</v>
      </c>
      <c r="D413" s="23">
        <v>1098</v>
      </c>
      <c r="E413" s="23">
        <f t="shared" si="25"/>
        <v>82350</v>
      </c>
      <c r="F413" s="219">
        <f t="shared" si="26"/>
        <v>8235</v>
      </c>
      <c r="G413" s="219">
        <f t="shared" si="27"/>
        <v>8235</v>
      </c>
      <c r="H413" s="219" t="str">
        <f t="shared" ca="1" si="28"/>
        <v>=IF(E413&gt;30000,E413*0.1,0)</v>
      </c>
    </row>
    <row r="414" spans="1:8">
      <c r="A414" s="23" t="s">
        <v>96</v>
      </c>
      <c r="B414" s="23" t="s">
        <v>100</v>
      </c>
      <c r="C414" s="23">
        <v>11</v>
      </c>
      <c r="D414" s="23">
        <v>1394</v>
      </c>
      <c r="E414" s="23">
        <f t="shared" si="25"/>
        <v>15334</v>
      </c>
      <c r="F414" s="219">
        <f t="shared" si="26"/>
        <v>0</v>
      </c>
      <c r="G414" s="219">
        <f t="shared" si="27"/>
        <v>0</v>
      </c>
      <c r="H414" s="219" t="str">
        <f t="shared" ca="1" si="28"/>
        <v>=IF(E414&gt;30000,E414*0.1,0)</v>
      </c>
    </row>
    <row r="415" spans="1:8">
      <c r="A415" s="23" t="s">
        <v>110</v>
      </c>
      <c r="B415" s="23" t="s">
        <v>94</v>
      </c>
      <c r="C415" s="23">
        <v>62</v>
      </c>
      <c r="D415" s="23">
        <v>1119</v>
      </c>
      <c r="E415" s="23">
        <f t="shared" si="25"/>
        <v>69378</v>
      </c>
      <c r="F415" s="219">
        <f t="shared" si="26"/>
        <v>6937.8</v>
      </c>
      <c r="G415" s="219">
        <f t="shared" si="27"/>
        <v>6937.8</v>
      </c>
      <c r="H415" s="219" t="str">
        <f t="shared" ca="1" si="28"/>
        <v>=IF(E415&gt;30000,E415*0.1,0)</v>
      </c>
    </row>
    <row r="416" spans="1:8">
      <c r="A416" s="23" t="s">
        <v>109</v>
      </c>
      <c r="B416" s="23" t="s">
        <v>100</v>
      </c>
      <c r="C416" s="23">
        <v>6</v>
      </c>
      <c r="D416" s="23">
        <v>1157</v>
      </c>
      <c r="E416" s="23">
        <f t="shared" si="25"/>
        <v>6942</v>
      </c>
      <c r="F416" s="219">
        <f t="shared" si="26"/>
        <v>0</v>
      </c>
      <c r="G416" s="219">
        <f t="shared" si="27"/>
        <v>0</v>
      </c>
      <c r="H416" s="219" t="str">
        <f t="shared" ca="1" si="28"/>
        <v>=IF(E416&gt;30000,E416*0.1,0)</v>
      </c>
    </row>
    <row r="417" spans="1:8">
      <c r="A417" s="23" t="s">
        <v>96</v>
      </c>
      <c r="B417" s="23" t="s">
        <v>94</v>
      </c>
      <c r="C417" s="23">
        <v>81</v>
      </c>
      <c r="D417" s="23">
        <v>1479</v>
      </c>
      <c r="E417" s="23">
        <f t="shared" si="25"/>
        <v>119799</v>
      </c>
      <c r="F417" s="219">
        <f t="shared" si="26"/>
        <v>11979.900000000001</v>
      </c>
      <c r="G417" s="219">
        <f t="shared" si="27"/>
        <v>11979.900000000001</v>
      </c>
      <c r="H417" s="219" t="str">
        <f t="shared" ca="1" si="28"/>
        <v>=IF(E417&gt;30000,E417*0.1,0)</v>
      </c>
    </row>
    <row r="418" spans="1:8">
      <c r="A418" s="23" t="s">
        <v>110</v>
      </c>
      <c r="B418" s="23" t="s">
        <v>91</v>
      </c>
      <c r="C418" s="23">
        <v>44</v>
      </c>
      <c r="D418" s="23">
        <v>1179</v>
      </c>
      <c r="E418" s="23">
        <f t="shared" si="25"/>
        <v>51876</v>
      </c>
      <c r="F418" s="219">
        <f t="shared" si="26"/>
        <v>5187.6000000000004</v>
      </c>
      <c r="G418" s="219">
        <f t="shared" si="27"/>
        <v>5187.6000000000004</v>
      </c>
      <c r="H418" s="219" t="str">
        <f t="shared" ca="1" si="28"/>
        <v>=IF(E418&gt;30000,E418*0.1,0)</v>
      </c>
    </row>
    <row r="419" spans="1:8">
      <c r="A419" s="23" t="s">
        <v>109</v>
      </c>
      <c r="B419" s="23" t="s">
        <v>97</v>
      </c>
      <c r="C419" s="23">
        <v>16</v>
      </c>
      <c r="D419" s="23">
        <v>1274</v>
      </c>
      <c r="E419" s="23">
        <f t="shared" si="25"/>
        <v>20384</v>
      </c>
      <c r="F419" s="219">
        <f t="shared" si="26"/>
        <v>2038.4</v>
      </c>
      <c r="G419" s="219">
        <f t="shared" si="27"/>
        <v>0</v>
      </c>
      <c r="H419" s="219" t="str">
        <f t="shared" ca="1" si="28"/>
        <v>=IF(E419&gt;30000,E419*0.1,0)</v>
      </c>
    </row>
    <row r="420" spans="1:8">
      <c r="A420" s="23" t="s">
        <v>99</v>
      </c>
      <c r="B420" s="23" t="s">
        <v>97</v>
      </c>
      <c r="C420" s="23">
        <v>54</v>
      </c>
      <c r="D420" s="23">
        <v>1413</v>
      </c>
      <c r="E420" s="23">
        <f t="shared" si="25"/>
        <v>76302</v>
      </c>
      <c r="F420" s="219">
        <f t="shared" si="26"/>
        <v>7630.2000000000007</v>
      </c>
      <c r="G420" s="219">
        <f t="shared" si="27"/>
        <v>7630.2000000000007</v>
      </c>
      <c r="H420" s="219" t="str">
        <f t="shared" ca="1" si="28"/>
        <v>=IF(E420&gt;30000,E420*0.1,0)</v>
      </c>
    </row>
    <row r="421" spans="1:8">
      <c r="A421" s="23" t="s">
        <v>99</v>
      </c>
      <c r="B421" s="23" t="s">
        <v>97</v>
      </c>
      <c r="C421" s="23">
        <v>56</v>
      </c>
      <c r="D421" s="23">
        <v>1463</v>
      </c>
      <c r="E421" s="23">
        <f t="shared" si="25"/>
        <v>81928</v>
      </c>
      <c r="F421" s="219">
        <f t="shared" si="26"/>
        <v>8192.8000000000011</v>
      </c>
      <c r="G421" s="219">
        <f t="shared" si="27"/>
        <v>8192.8000000000011</v>
      </c>
      <c r="H421" s="219" t="str">
        <f t="shared" ca="1" si="28"/>
        <v>=IF(E421&gt;30000,E421*0.1,0)</v>
      </c>
    </row>
    <row r="422" spans="1:8">
      <c r="A422" s="23" t="s">
        <v>109</v>
      </c>
      <c r="B422" s="23" t="s">
        <v>91</v>
      </c>
      <c r="C422" s="23">
        <v>41</v>
      </c>
      <c r="D422" s="23">
        <v>1034</v>
      </c>
      <c r="E422" s="23">
        <f t="shared" si="25"/>
        <v>42394</v>
      </c>
      <c r="F422" s="219">
        <f t="shared" si="26"/>
        <v>4239.4000000000005</v>
      </c>
      <c r="G422" s="219">
        <f t="shared" si="27"/>
        <v>4239.4000000000005</v>
      </c>
      <c r="H422" s="219" t="str">
        <f t="shared" ca="1" si="28"/>
        <v>=IF(E422&gt;30000,E422*0.1,0)</v>
      </c>
    </row>
    <row r="423" spans="1:8">
      <c r="A423" s="23" t="s">
        <v>104</v>
      </c>
      <c r="B423" s="23" t="s">
        <v>94</v>
      </c>
      <c r="C423" s="23">
        <v>67</v>
      </c>
      <c r="D423" s="23">
        <v>1093</v>
      </c>
      <c r="E423" s="23">
        <f t="shared" si="25"/>
        <v>73231</v>
      </c>
      <c r="F423" s="219">
        <f t="shared" si="26"/>
        <v>7323.1</v>
      </c>
      <c r="G423" s="219">
        <f t="shared" si="27"/>
        <v>7323.1</v>
      </c>
      <c r="H423" s="219" t="str">
        <f t="shared" ca="1" si="28"/>
        <v>=IF(E423&gt;30000,E423*0.1,0)</v>
      </c>
    </row>
    <row r="424" spans="1:8">
      <c r="A424" s="23" t="s">
        <v>99</v>
      </c>
      <c r="B424" s="23" t="s">
        <v>92</v>
      </c>
      <c r="C424" s="23">
        <v>80</v>
      </c>
      <c r="D424" s="23">
        <v>1216</v>
      </c>
      <c r="E424" s="23">
        <f t="shared" si="25"/>
        <v>97280</v>
      </c>
      <c r="F424" s="219">
        <f t="shared" si="26"/>
        <v>9728</v>
      </c>
      <c r="G424" s="219">
        <f t="shared" si="27"/>
        <v>9728</v>
      </c>
      <c r="H424" s="219" t="str">
        <f t="shared" ca="1" si="28"/>
        <v>=IF(E424&gt;30000,E424*0.1,0)</v>
      </c>
    </row>
    <row r="425" spans="1:8">
      <c r="A425" s="23" t="s">
        <v>110</v>
      </c>
      <c r="B425" s="23" t="s">
        <v>105</v>
      </c>
      <c r="C425" s="23">
        <v>32</v>
      </c>
      <c r="D425" s="23">
        <v>1055</v>
      </c>
      <c r="E425" s="23">
        <f t="shared" si="25"/>
        <v>33760</v>
      </c>
      <c r="F425" s="219">
        <f t="shared" si="26"/>
        <v>3376</v>
      </c>
      <c r="G425" s="219">
        <f t="shared" si="27"/>
        <v>3376</v>
      </c>
      <c r="H425" s="219" t="str">
        <f t="shared" ca="1" si="28"/>
        <v>=IF(E425&gt;30000,E425*0.1,0)</v>
      </c>
    </row>
    <row r="426" spans="1:8">
      <c r="A426" s="23" t="s">
        <v>109</v>
      </c>
      <c r="B426" s="23" t="s">
        <v>105</v>
      </c>
      <c r="C426" s="23">
        <v>45</v>
      </c>
      <c r="D426" s="23">
        <v>1309</v>
      </c>
      <c r="E426" s="23">
        <f t="shared" si="25"/>
        <v>58905</v>
      </c>
      <c r="F426" s="219">
        <f t="shared" si="26"/>
        <v>5890.5</v>
      </c>
      <c r="G426" s="219">
        <f t="shared" si="27"/>
        <v>5890.5</v>
      </c>
      <c r="H426" s="219" t="str">
        <f t="shared" ca="1" si="28"/>
        <v>=IF(E426&gt;30000,E426*0.1,0)</v>
      </c>
    </row>
    <row r="427" spans="1:8">
      <c r="A427" s="23" t="s">
        <v>90</v>
      </c>
      <c r="B427" s="23" t="s">
        <v>92</v>
      </c>
      <c r="C427" s="23">
        <v>37</v>
      </c>
      <c r="D427" s="23">
        <v>1073</v>
      </c>
      <c r="E427" s="23">
        <f t="shared" si="25"/>
        <v>39701</v>
      </c>
      <c r="F427" s="219">
        <f t="shared" si="26"/>
        <v>3970.1000000000004</v>
      </c>
      <c r="G427" s="219">
        <f t="shared" si="27"/>
        <v>3970.1000000000004</v>
      </c>
      <c r="H427" s="219" t="str">
        <f t="shared" ca="1" si="28"/>
        <v>=IF(E427&gt;30000,E427*0.1,0)</v>
      </c>
    </row>
    <row r="428" spans="1:8">
      <c r="A428" s="23" t="s">
        <v>96</v>
      </c>
      <c r="B428" s="23" t="s">
        <v>100</v>
      </c>
      <c r="C428" s="23">
        <v>32</v>
      </c>
      <c r="D428" s="23">
        <v>1195</v>
      </c>
      <c r="E428" s="23">
        <f t="shared" si="25"/>
        <v>38240</v>
      </c>
      <c r="F428" s="219">
        <f t="shared" si="26"/>
        <v>3824</v>
      </c>
      <c r="G428" s="219">
        <f t="shared" si="27"/>
        <v>3824</v>
      </c>
      <c r="H428" s="219" t="str">
        <f t="shared" ca="1" si="28"/>
        <v>=IF(E428&gt;30000,E428*0.1,0)</v>
      </c>
    </row>
    <row r="429" spans="1:8">
      <c r="A429" s="23" t="s">
        <v>90</v>
      </c>
      <c r="B429" s="23" t="s">
        <v>91</v>
      </c>
      <c r="C429" s="23">
        <v>36</v>
      </c>
      <c r="D429" s="23">
        <v>1217</v>
      </c>
      <c r="E429" s="23">
        <f t="shared" si="25"/>
        <v>43812</v>
      </c>
      <c r="F429" s="219">
        <f t="shared" si="26"/>
        <v>4381.2</v>
      </c>
      <c r="G429" s="219">
        <f t="shared" si="27"/>
        <v>4381.2</v>
      </c>
      <c r="H429" s="219" t="str">
        <f t="shared" ca="1" si="28"/>
        <v>=IF(E429&gt;30000,E429*0.1,0)</v>
      </c>
    </row>
    <row r="430" spans="1:8">
      <c r="A430" s="23" t="s">
        <v>90</v>
      </c>
      <c r="B430" s="23" t="s">
        <v>97</v>
      </c>
      <c r="C430" s="23">
        <v>50</v>
      </c>
      <c r="D430" s="23">
        <v>1007</v>
      </c>
      <c r="E430" s="23">
        <f t="shared" si="25"/>
        <v>50350</v>
      </c>
      <c r="F430" s="219">
        <f t="shared" si="26"/>
        <v>5035</v>
      </c>
      <c r="G430" s="219">
        <f t="shared" si="27"/>
        <v>5035</v>
      </c>
      <c r="H430" s="219" t="str">
        <f t="shared" ca="1" si="28"/>
        <v>=IF(E430&gt;30000,E430*0.1,0)</v>
      </c>
    </row>
    <row r="431" spans="1:8">
      <c r="A431" s="23" t="s">
        <v>109</v>
      </c>
      <c r="B431" s="23" t="s">
        <v>107</v>
      </c>
      <c r="C431" s="23">
        <v>8</v>
      </c>
      <c r="D431" s="23">
        <v>1116</v>
      </c>
      <c r="E431" s="23">
        <f t="shared" si="25"/>
        <v>8928</v>
      </c>
      <c r="F431" s="219">
        <f t="shared" si="26"/>
        <v>0</v>
      </c>
      <c r="G431" s="219">
        <f t="shared" si="27"/>
        <v>0</v>
      </c>
      <c r="H431" s="219" t="str">
        <f t="shared" ca="1" si="28"/>
        <v>=IF(E431&gt;30000,E431*0.1,0)</v>
      </c>
    </row>
    <row r="432" spans="1:8">
      <c r="A432" s="23" t="s">
        <v>110</v>
      </c>
      <c r="B432" s="23" t="s">
        <v>107</v>
      </c>
      <c r="C432" s="23">
        <v>59</v>
      </c>
      <c r="D432" s="23">
        <v>1034</v>
      </c>
      <c r="E432" s="23">
        <f t="shared" si="25"/>
        <v>61006</v>
      </c>
      <c r="F432" s="219">
        <f t="shared" si="26"/>
        <v>6100.6</v>
      </c>
      <c r="G432" s="219">
        <f t="shared" si="27"/>
        <v>6100.6</v>
      </c>
      <c r="H432" s="219" t="str">
        <f t="shared" ca="1" si="28"/>
        <v>=IF(E432&gt;30000,E432*0.1,0)</v>
      </c>
    </row>
    <row r="433" spans="1:8">
      <c r="A433" s="23" t="s">
        <v>104</v>
      </c>
      <c r="B433" s="23" t="s">
        <v>97</v>
      </c>
      <c r="C433" s="23">
        <v>26</v>
      </c>
      <c r="D433" s="23">
        <v>1182</v>
      </c>
      <c r="E433" s="23">
        <f t="shared" si="25"/>
        <v>30732</v>
      </c>
      <c r="F433" s="219">
        <f t="shared" si="26"/>
        <v>3073.2000000000003</v>
      </c>
      <c r="G433" s="219">
        <f t="shared" si="27"/>
        <v>3073.2000000000003</v>
      </c>
      <c r="H433" s="219" t="str">
        <f t="shared" ca="1" si="28"/>
        <v>=IF(E433&gt;30000,E433*0.1,0)</v>
      </c>
    </row>
    <row r="434" spans="1:8">
      <c r="A434" s="23" t="s">
        <v>99</v>
      </c>
      <c r="B434" s="23" t="s">
        <v>94</v>
      </c>
      <c r="C434" s="23">
        <v>38</v>
      </c>
      <c r="D434" s="23">
        <v>1314</v>
      </c>
      <c r="E434" s="23">
        <f t="shared" si="25"/>
        <v>49932</v>
      </c>
      <c r="F434" s="219">
        <f t="shared" si="26"/>
        <v>4993.2000000000007</v>
      </c>
      <c r="G434" s="219">
        <f t="shared" si="27"/>
        <v>4993.2000000000007</v>
      </c>
      <c r="H434" s="219" t="str">
        <f t="shared" ca="1" si="28"/>
        <v>=IF(E434&gt;30000,E434*0.1,0)</v>
      </c>
    </row>
    <row r="435" spans="1:8">
      <c r="A435" s="23" t="s">
        <v>90</v>
      </c>
      <c r="B435" s="23" t="s">
        <v>107</v>
      </c>
      <c r="C435" s="23">
        <v>83</v>
      </c>
      <c r="D435" s="23">
        <v>1421</v>
      </c>
      <c r="E435" s="23">
        <f t="shared" si="25"/>
        <v>117943</v>
      </c>
      <c r="F435" s="219">
        <f t="shared" si="26"/>
        <v>11794.300000000001</v>
      </c>
      <c r="G435" s="219">
        <f t="shared" si="27"/>
        <v>11794.300000000001</v>
      </c>
      <c r="H435" s="219" t="str">
        <f t="shared" ca="1" si="28"/>
        <v>=IF(E435&gt;30000,E435*0.1,0)</v>
      </c>
    </row>
    <row r="436" spans="1:8">
      <c r="A436" s="23" t="s">
        <v>110</v>
      </c>
      <c r="B436" s="23" t="s">
        <v>94</v>
      </c>
      <c r="C436" s="23">
        <v>72</v>
      </c>
      <c r="D436" s="23">
        <v>1229</v>
      </c>
      <c r="E436" s="23">
        <f t="shared" si="25"/>
        <v>88488</v>
      </c>
      <c r="F436" s="219">
        <f t="shared" si="26"/>
        <v>8848.8000000000011</v>
      </c>
      <c r="G436" s="219">
        <f t="shared" si="27"/>
        <v>8848.8000000000011</v>
      </c>
      <c r="H436" s="219" t="str">
        <f t="shared" ca="1" si="28"/>
        <v>=IF(E436&gt;30000,E436*0.1,0)</v>
      </c>
    </row>
    <row r="437" spans="1:8">
      <c r="A437" s="23" t="s">
        <v>109</v>
      </c>
      <c r="B437" s="23" t="s">
        <v>100</v>
      </c>
      <c r="C437" s="23">
        <v>56</v>
      </c>
      <c r="D437" s="23">
        <v>1434</v>
      </c>
      <c r="E437" s="23">
        <f t="shared" si="25"/>
        <v>80304</v>
      </c>
      <c r="F437" s="219">
        <f t="shared" si="26"/>
        <v>8030.4000000000005</v>
      </c>
      <c r="G437" s="219">
        <f t="shared" si="27"/>
        <v>8030.4000000000005</v>
      </c>
      <c r="H437" s="219" t="str">
        <f t="shared" ca="1" si="28"/>
        <v>=IF(E437&gt;30000,E437*0.1,0)</v>
      </c>
    </row>
    <row r="438" spans="1:8">
      <c r="A438" s="23" t="s">
        <v>109</v>
      </c>
      <c r="B438" s="23" t="s">
        <v>100</v>
      </c>
      <c r="C438" s="23">
        <v>88</v>
      </c>
      <c r="D438" s="23">
        <v>1019</v>
      </c>
      <c r="E438" s="23">
        <f t="shared" si="25"/>
        <v>89672</v>
      </c>
      <c r="F438" s="219">
        <f t="shared" si="26"/>
        <v>8967.2000000000007</v>
      </c>
      <c r="G438" s="219">
        <f t="shared" si="27"/>
        <v>8967.2000000000007</v>
      </c>
      <c r="H438" s="219" t="str">
        <f t="shared" ca="1" si="28"/>
        <v>=IF(E438&gt;30000,E438*0.1,0)</v>
      </c>
    </row>
    <row r="439" spans="1:8">
      <c r="A439" s="23" t="s">
        <v>109</v>
      </c>
      <c r="B439" s="23" t="s">
        <v>105</v>
      </c>
      <c r="C439" s="23">
        <v>95</v>
      </c>
      <c r="D439" s="23">
        <v>1259</v>
      </c>
      <c r="E439" s="23">
        <f t="shared" si="25"/>
        <v>119605</v>
      </c>
      <c r="F439" s="219">
        <f t="shared" si="26"/>
        <v>11960.5</v>
      </c>
      <c r="G439" s="219">
        <f t="shared" si="27"/>
        <v>11960.5</v>
      </c>
      <c r="H439" s="219" t="str">
        <f t="shared" ca="1" si="28"/>
        <v>=IF(E439&gt;30000,E439*0.1,0)</v>
      </c>
    </row>
    <row r="440" spans="1:8">
      <c r="A440" s="23" t="s">
        <v>109</v>
      </c>
      <c r="B440" s="23" t="s">
        <v>105</v>
      </c>
      <c r="C440" s="23">
        <v>20</v>
      </c>
      <c r="D440" s="23">
        <v>1268</v>
      </c>
      <c r="E440" s="23">
        <f t="shared" si="25"/>
        <v>25360</v>
      </c>
      <c r="F440" s="219">
        <f t="shared" si="26"/>
        <v>2536</v>
      </c>
      <c r="G440" s="219">
        <f t="shared" si="27"/>
        <v>0</v>
      </c>
      <c r="H440" s="219" t="str">
        <f t="shared" ca="1" si="28"/>
        <v>=IF(E440&gt;30000,E440*0.1,0)</v>
      </c>
    </row>
    <row r="441" spans="1:8">
      <c r="A441" s="23" t="s">
        <v>110</v>
      </c>
      <c r="B441" s="23" t="s">
        <v>100</v>
      </c>
      <c r="C441" s="23">
        <v>17</v>
      </c>
      <c r="D441" s="23">
        <v>1287</v>
      </c>
      <c r="E441" s="23">
        <f t="shared" si="25"/>
        <v>21879</v>
      </c>
      <c r="F441" s="219">
        <f t="shared" si="26"/>
        <v>2187.9</v>
      </c>
      <c r="G441" s="219">
        <f t="shared" si="27"/>
        <v>0</v>
      </c>
      <c r="H441" s="219" t="str">
        <f t="shared" ca="1" si="28"/>
        <v>=IF(E441&gt;30000,E441*0.1,0)</v>
      </c>
    </row>
    <row r="442" spans="1:8">
      <c r="A442" s="23" t="s">
        <v>96</v>
      </c>
      <c r="B442" s="23" t="s">
        <v>97</v>
      </c>
      <c r="C442" s="23">
        <v>40</v>
      </c>
      <c r="D442" s="23">
        <v>1424</v>
      </c>
      <c r="E442" s="23">
        <f t="shared" si="25"/>
        <v>56960</v>
      </c>
      <c r="F442" s="219">
        <f t="shared" si="26"/>
        <v>5696</v>
      </c>
      <c r="G442" s="219">
        <f t="shared" si="27"/>
        <v>5696</v>
      </c>
      <c r="H442" s="219" t="str">
        <f t="shared" ca="1" si="28"/>
        <v>=IF(E442&gt;30000,E442*0.1,0)</v>
      </c>
    </row>
    <row r="443" spans="1:8">
      <c r="A443" s="23" t="s">
        <v>99</v>
      </c>
      <c r="B443" s="23" t="s">
        <v>100</v>
      </c>
      <c r="C443" s="23">
        <v>34</v>
      </c>
      <c r="D443" s="23">
        <v>1317</v>
      </c>
      <c r="E443" s="23">
        <f t="shared" si="25"/>
        <v>44778</v>
      </c>
      <c r="F443" s="219">
        <f t="shared" si="26"/>
        <v>4477.8</v>
      </c>
      <c r="G443" s="219">
        <f t="shared" si="27"/>
        <v>4477.8</v>
      </c>
      <c r="H443" s="219" t="str">
        <f t="shared" ca="1" si="28"/>
        <v>=IF(E443&gt;30000,E443*0.1,0)</v>
      </c>
    </row>
    <row r="444" spans="1:8">
      <c r="A444" s="23" t="s">
        <v>90</v>
      </c>
      <c r="B444" s="23" t="s">
        <v>92</v>
      </c>
      <c r="C444" s="23">
        <v>49</v>
      </c>
      <c r="D444" s="23">
        <v>1048</v>
      </c>
      <c r="E444" s="23">
        <f t="shared" si="25"/>
        <v>51352</v>
      </c>
      <c r="F444" s="219">
        <f t="shared" si="26"/>
        <v>5135.2000000000007</v>
      </c>
      <c r="G444" s="219">
        <f t="shared" si="27"/>
        <v>5135.2000000000007</v>
      </c>
      <c r="H444" s="219" t="str">
        <f t="shared" ca="1" si="28"/>
        <v>=IF(E444&gt;30000,E444*0.1,0)</v>
      </c>
    </row>
    <row r="445" spans="1:8">
      <c r="A445" s="23" t="s">
        <v>96</v>
      </c>
      <c r="B445" s="23" t="s">
        <v>97</v>
      </c>
      <c r="C445" s="23">
        <v>39</v>
      </c>
      <c r="D445" s="23">
        <v>1354</v>
      </c>
      <c r="E445" s="23">
        <f t="shared" si="25"/>
        <v>52806</v>
      </c>
      <c r="F445" s="219">
        <f t="shared" si="26"/>
        <v>5280.6</v>
      </c>
      <c r="G445" s="219">
        <f t="shared" si="27"/>
        <v>5280.6</v>
      </c>
      <c r="H445" s="219" t="str">
        <f t="shared" ca="1" si="28"/>
        <v>=IF(E445&gt;30000,E445*0.1,0)</v>
      </c>
    </row>
    <row r="446" spans="1:8">
      <c r="A446" s="23" t="s">
        <v>104</v>
      </c>
      <c r="B446" s="23" t="s">
        <v>107</v>
      </c>
      <c r="C446" s="23">
        <v>61</v>
      </c>
      <c r="D446" s="23">
        <v>1005</v>
      </c>
      <c r="E446" s="23">
        <f t="shared" si="25"/>
        <v>61305</v>
      </c>
      <c r="F446" s="219">
        <f t="shared" si="26"/>
        <v>6130.5</v>
      </c>
      <c r="G446" s="219">
        <f t="shared" si="27"/>
        <v>6130.5</v>
      </c>
      <c r="H446" s="219" t="str">
        <f t="shared" ca="1" si="28"/>
        <v>=IF(E446&gt;30000,E446*0.1,0)</v>
      </c>
    </row>
    <row r="447" spans="1:8">
      <c r="A447" s="23" t="s">
        <v>104</v>
      </c>
      <c r="B447" s="23" t="s">
        <v>94</v>
      </c>
      <c r="C447" s="23">
        <v>41</v>
      </c>
      <c r="D447" s="23">
        <v>1045</v>
      </c>
      <c r="E447" s="23">
        <f t="shared" si="25"/>
        <v>42845</v>
      </c>
      <c r="F447" s="219">
        <f t="shared" si="26"/>
        <v>4284.5</v>
      </c>
      <c r="G447" s="219">
        <f t="shared" si="27"/>
        <v>4284.5</v>
      </c>
      <c r="H447" s="219" t="str">
        <f t="shared" ca="1" si="28"/>
        <v>=IF(E447&gt;30000,E447*0.1,0)</v>
      </c>
    </row>
    <row r="448" spans="1:8">
      <c r="A448" s="23" t="s">
        <v>99</v>
      </c>
      <c r="B448" s="23" t="s">
        <v>92</v>
      </c>
      <c r="C448" s="23">
        <v>53</v>
      </c>
      <c r="D448" s="23">
        <v>1207</v>
      </c>
      <c r="E448" s="23">
        <f t="shared" si="25"/>
        <v>63971</v>
      </c>
      <c r="F448" s="219">
        <f t="shared" si="26"/>
        <v>6397.1</v>
      </c>
      <c r="G448" s="219">
        <f t="shared" si="27"/>
        <v>6397.1</v>
      </c>
      <c r="H448" s="219" t="str">
        <f t="shared" ca="1" si="28"/>
        <v>=IF(E448&gt;30000,E448*0.1,0)</v>
      </c>
    </row>
    <row r="449" spans="1:8">
      <c r="A449" s="23" t="s">
        <v>96</v>
      </c>
      <c r="B449" s="23" t="s">
        <v>92</v>
      </c>
      <c r="C449" s="23">
        <v>50</v>
      </c>
      <c r="D449" s="23">
        <v>1038</v>
      </c>
      <c r="E449" s="23">
        <f t="shared" si="25"/>
        <v>51900</v>
      </c>
      <c r="F449" s="219">
        <f t="shared" si="26"/>
        <v>5190</v>
      </c>
      <c r="G449" s="219">
        <f t="shared" si="27"/>
        <v>5190</v>
      </c>
      <c r="H449" s="219" t="str">
        <f t="shared" ca="1" si="28"/>
        <v>=IF(E449&gt;30000,E449*0.1,0)</v>
      </c>
    </row>
    <row r="450" spans="1:8">
      <c r="A450" s="23" t="s">
        <v>90</v>
      </c>
      <c r="B450" s="23" t="s">
        <v>97</v>
      </c>
      <c r="C450" s="23">
        <v>19</v>
      </c>
      <c r="D450" s="23">
        <v>1213</v>
      </c>
      <c r="E450" s="23">
        <f t="shared" si="25"/>
        <v>23047</v>
      </c>
      <c r="F450" s="219">
        <f t="shared" si="26"/>
        <v>2304.7000000000003</v>
      </c>
      <c r="G450" s="219">
        <f t="shared" si="27"/>
        <v>0</v>
      </c>
      <c r="H450" s="219" t="str">
        <f t="shared" ca="1" si="28"/>
        <v>=IF(E450&gt;30000,E450*0.1,0)</v>
      </c>
    </row>
    <row r="451" spans="1:8">
      <c r="A451" s="23" t="s">
        <v>90</v>
      </c>
      <c r="B451" s="23" t="s">
        <v>91</v>
      </c>
      <c r="C451" s="23">
        <v>73</v>
      </c>
      <c r="D451" s="23">
        <v>1304</v>
      </c>
      <c r="E451" s="23">
        <f>C451*D451</f>
        <v>95192</v>
      </c>
      <c r="F451" s="219">
        <f>IF(E451&gt;=20000,E451*10%,0)</f>
        <v>9519.2000000000007</v>
      </c>
      <c r="G451" s="219">
        <f t="shared" ref="G451:G455" si="29">IF(E451&gt;30000,E451*0.1,0)</f>
        <v>9519.2000000000007</v>
      </c>
      <c r="H451" s="219" t="str">
        <f t="shared" ref="H451:H455" ca="1" si="30">_xlfn.FORMULATEXT(G451)</f>
        <v>=IF(E451&gt;30000,E451*0.1,0)</v>
      </c>
    </row>
    <row r="452" spans="1:8">
      <c r="A452" s="23" t="s">
        <v>104</v>
      </c>
      <c r="B452" s="23" t="s">
        <v>107</v>
      </c>
      <c r="C452" s="23">
        <v>17</v>
      </c>
      <c r="D452" s="23">
        <v>1412</v>
      </c>
      <c r="E452" s="23">
        <f>C452*D452</f>
        <v>24004</v>
      </c>
      <c r="F452" s="219">
        <f>IF(E452&gt;=20000,E452*10%,0)</f>
        <v>2400.4</v>
      </c>
      <c r="G452" s="219">
        <f t="shared" si="29"/>
        <v>0</v>
      </c>
      <c r="H452" s="219" t="str">
        <f t="shared" ca="1" si="30"/>
        <v>=IF(E452&gt;30000,E452*0.1,0)</v>
      </c>
    </row>
    <row r="453" spans="1:8">
      <c r="A453" s="23" t="s">
        <v>99</v>
      </c>
      <c r="B453" s="23" t="s">
        <v>91</v>
      </c>
      <c r="C453" s="23">
        <v>13</v>
      </c>
      <c r="D453" s="23">
        <v>1003</v>
      </c>
      <c r="E453" s="23">
        <f>C453*D453</f>
        <v>13039</v>
      </c>
      <c r="F453" s="219">
        <f>IF(E453&gt;=20000,E453*10%,0)</f>
        <v>0</v>
      </c>
      <c r="G453" s="219">
        <f t="shared" si="29"/>
        <v>0</v>
      </c>
      <c r="H453" s="219" t="str">
        <f t="shared" ca="1" si="30"/>
        <v>=IF(E453&gt;30000,E453*0.1,0)</v>
      </c>
    </row>
    <row r="454" spans="1:8">
      <c r="A454" s="23" t="s">
        <v>104</v>
      </c>
      <c r="B454" s="23" t="s">
        <v>94</v>
      </c>
      <c r="C454" s="23">
        <v>89</v>
      </c>
      <c r="D454" s="23">
        <v>1085</v>
      </c>
      <c r="E454" s="23">
        <f>C454*D454</f>
        <v>96565</v>
      </c>
      <c r="F454" s="219">
        <f>IF(E454&gt;=20000,E454*10%,0)</f>
        <v>9656.5</v>
      </c>
      <c r="G454" s="219">
        <f t="shared" si="29"/>
        <v>9656.5</v>
      </c>
      <c r="H454" s="219" t="str">
        <f t="shared" ca="1" si="30"/>
        <v>=IF(E454&gt;30000,E454*0.1,0)</v>
      </c>
    </row>
    <row r="455" spans="1:8">
      <c r="A455" s="23" t="s">
        <v>104</v>
      </c>
      <c r="B455" s="23" t="s">
        <v>91</v>
      </c>
      <c r="C455" s="23">
        <v>22</v>
      </c>
      <c r="D455" s="23">
        <v>1305</v>
      </c>
      <c r="E455" s="23">
        <f>C455*D455</f>
        <v>28710</v>
      </c>
      <c r="F455" s="219">
        <f>IF(E455&gt;=20000,E455*10%,0)</f>
        <v>2871</v>
      </c>
      <c r="G455" s="219">
        <f t="shared" si="29"/>
        <v>0</v>
      </c>
      <c r="H455" s="219" t="str">
        <f t="shared" ca="1" si="30"/>
        <v>=IF(E455&gt;30000,E455*0.1,0)</v>
      </c>
    </row>
  </sheetData>
  <mergeCells count="1">
    <mergeCell ref="I1:K1"/>
  </mergeCells>
  <pageMargins left="0.7" right="0.7" top="0.75" bottom="0.75" header="0.3" footer="0.3"/>
  <pageSetup orientation="portrait" horizontalDpi="200" verticalDpi="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O15"/>
  <sheetViews>
    <sheetView workbookViewId="0">
      <selection activeCell="M10" sqref="M10"/>
    </sheetView>
  </sheetViews>
  <sheetFormatPr defaultRowHeight="15"/>
  <sheetData>
    <row r="2" spans="3:15" ht="17.25">
      <c r="M2" s="165" t="s">
        <v>389</v>
      </c>
      <c r="O2" s="167" t="s">
        <v>390</v>
      </c>
    </row>
    <row r="3" spans="3:15" ht="28.5">
      <c r="C3" s="169" t="s">
        <v>99</v>
      </c>
      <c r="E3" s="169" t="s">
        <v>109</v>
      </c>
      <c r="F3" s="212">
        <f>MATCH(E3,C3:C8,0)</f>
        <v>2</v>
      </c>
      <c r="M3" s="165" t="s">
        <v>99</v>
      </c>
      <c r="O3" s="167" t="s">
        <v>110</v>
      </c>
    </row>
    <row r="4" spans="3:15" ht="17.25">
      <c r="C4" s="169" t="s">
        <v>109</v>
      </c>
      <c r="M4" s="165" t="s">
        <v>109</v>
      </c>
      <c r="O4" s="167" t="s">
        <v>104</v>
      </c>
    </row>
    <row r="5" spans="3:15" ht="17.25">
      <c r="C5" s="169" t="s">
        <v>90</v>
      </c>
      <c r="M5" s="165" t="s">
        <v>90</v>
      </c>
      <c r="O5" s="167" t="s">
        <v>90</v>
      </c>
    </row>
    <row r="6" spans="3:15" ht="17.25">
      <c r="C6" s="169" t="s">
        <v>110</v>
      </c>
      <c r="M6" s="165" t="s">
        <v>110</v>
      </c>
      <c r="O6" s="167" t="s">
        <v>96</v>
      </c>
    </row>
    <row r="7" spans="3:15" ht="17.25">
      <c r="C7" s="169" t="s">
        <v>104</v>
      </c>
      <c r="M7" s="165" t="s">
        <v>104</v>
      </c>
      <c r="O7" s="167" t="s">
        <v>109</v>
      </c>
    </row>
    <row r="8" spans="3:15" ht="17.25">
      <c r="C8" s="169" t="s">
        <v>96</v>
      </c>
      <c r="M8" s="165" t="s">
        <v>96</v>
      </c>
      <c r="O8" s="167" t="s">
        <v>99</v>
      </c>
    </row>
    <row r="9" spans="3:15" ht="17.25">
      <c r="M9" s="213" t="s">
        <v>427</v>
      </c>
    </row>
    <row r="13" spans="3:15" ht="17.25">
      <c r="C13" s="167" t="s">
        <v>91</v>
      </c>
      <c r="D13" s="167" t="s">
        <v>105</v>
      </c>
      <c r="E13" s="167" t="s">
        <v>100</v>
      </c>
      <c r="F13" s="167" t="s">
        <v>92</v>
      </c>
      <c r="G13" s="167" t="s">
        <v>107</v>
      </c>
      <c r="H13" s="167" t="s">
        <v>97</v>
      </c>
      <c r="I13" s="167" t="s">
        <v>94</v>
      </c>
    </row>
    <row r="15" spans="3:15" ht="17.25">
      <c r="D15" s="167" t="s">
        <v>91</v>
      </c>
      <c r="E15" s="167">
        <f>MATCH(D15,C13:I13,0)</f>
        <v>1</v>
      </c>
    </row>
  </sheetData>
  <dataValidations count="2">
    <dataValidation type="list" allowBlank="1" showInputMessage="1" showErrorMessage="1" sqref="D15">
      <formula1>$C$13:$I$13</formula1>
    </dataValidation>
    <dataValidation type="list" allowBlank="1" showInputMessage="1" showErrorMessage="1" sqref="E3">
      <formula1>$C$3:$C$8</formula1>
    </dataValidation>
  </dataValidation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O12"/>
  <sheetViews>
    <sheetView workbookViewId="0">
      <selection activeCell="O6" sqref="O6"/>
    </sheetView>
  </sheetViews>
  <sheetFormatPr defaultRowHeight="15"/>
  <cols>
    <col min="13" max="13" width="11.85546875" bestFit="1" customWidth="1"/>
    <col min="14" max="14" width="13.140625" bestFit="1" customWidth="1"/>
    <col min="15" max="15" width="19.85546875" bestFit="1" customWidth="1"/>
  </cols>
  <sheetData>
    <row r="4" spans="2:15" ht="15.75" thickBot="1"/>
    <row r="5" spans="2:15" ht="18">
      <c r="D5" s="370" t="s">
        <v>424</v>
      </c>
      <c r="E5" s="371"/>
      <c r="F5" s="371"/>
      <c r="G5" s="371"/>
      <c r="H5" s="371"/>
      <c r="I5" s="371"/>
      <c r="J5" s="372"/>
      <c r="M5" s="197" t="s">
        <v>425</v>
      </c>
      <c r="N5" s="198" t="s">
        <v>424</v>
      </c>
      <c r="O5" s="199" t="s">
        <v>426</v>
      </c>
    </row>
    <row r="6" spans="2:15" ht="18.75" thickBot="1">
      <c r="D6" s="179">
        <v>1</v>
      </c>
      <c r="E6" s="179">
        <v>2</v>
      </c>
      <c r="F6" s="179">
        <v>3</v>
      </c>
      <c r="G6" s="179">
        <v>4</v>
      </c>
      <c r="H6" s="179">
        <v>5</v>
      </c>
      <c r="I6" s="179">
        <v>6</v>
      </c>
      <c r="J6" s="179">
        <v>7</v>
      </c>
      <c r="M6" s="200">
        <v>3</v>
      </c>
      <c r="N6" s="201">
        <v>2</v>
      </c>
      <c r="O6" s="202">
        <f>INDEX(D7:J12,M6,N6)</f>
        <v>1892</v>
      </c>
    </row>
    <row r="7" spans="2:15" ht="18" customHeight="1">
      <c r="B7" s="373" t="s">
        <v>425</v>
      </c>
      <c r="C7" s="176">
        <v>1</v>
      </c>
      <c r="D7" s="203">
        <v>1961</v>
      </c>
      <c r="E7" s="204">
        <v>1538</v>
      </c>
      <c r="F7" s="204">
        <v>1778</v>
      </c>
      <c r="G7" s="204">
        <v>1914</v>
      </c>
      <c r="H7" s="204">
        <v>1871</v>
      </c>
      <c r="I7" s="204">
        <v>1527</v>
      </c>
      <c r="J7" s="205">
        <v>1404</v>
      </c>
    </row>
    <row r="8" spans="2:15" ht="18">
      <c r="B8" s="374"/>
      <c r="C8" s="176">
        <v>2</v>
      </c>
      <c r="D8" s="206">
        <v>1086</v>
      </c>
      <c r="E8" s="207">
        <v>1481</v>
      </c>
      <c r="F8" s="207">
        <v>1595</v>
      </c>
      <c r="G8" s="207">
        <v>1190</v>
      </c>
      <c r="H8" s="207">
        <v>1061</v>
      </c>
      <c r="I8" s="207">
        <v>1455</v>
      </c>
      <c r="J8" s="208">
        <v>1038</v>
      </c>
    </row>
    <row r="9" spans="2:15" ht="18">
      <c r="B9" s="374"/>
      <c r="C9" s="176">
        <v>3</v>
      </c>
      <c r="D9" s="206">
        <v>1537</v>
      </c>
      <c r="E9" s="207">
        <v>1892</v>
      </c>
      <c r="F9" s="207">
        <v>1765</v>
      </c>
      <c r="G9" s="207">
        <v>1239</v>
      </c>
      <c r="H9" s="207">
        <v>1243</v>
      </c>
      <c r="I9" s="207">
        <v>2000</v>
      </c>
      <c r="J9" s="208">
        <v>1321</v>
      </c>
    </row>
    <row r="10" spans="2:15" ht="18">
      <c r="B10" s="374"/>
      <c r="C10" s="176">
        <v>4</v>
      </c>
      <c r="D10" s="206">
        <v>1872</v>
      </c>
      <c r="E10" s="207">
        <v>1573</v>
      </c>
      <c r="F10" s="207">
        <v>1467</v>
      </c>
      <c r="G10" s="207">
        <v>1749</v>
      </c>
      <c r="H10" s="207">
        <v>1128</v>
      </c>
      <c r="I10" s="207">
        <v>1840</v>
      </c>
      <c r="J10" s="208">
        <v>1222</v>
      </c>
    </row>
    <row r="11" spans="2:15" ht="18">
      <c r="B11" s="374"/>
      <c r="C11" s="176">
        <v>5</v>
      </c>
      <c r="D11" s="206">
        <v>1349</v>
      </c>
      <c r="E11" s="207">
        <v>1241</v>
      </c>
      <c r="F11" s="207">
        <v>1425</v>
      </c>
      <c r="G11" s="207">
        <v>1538</v>
      </c>
      <c r="H11" s="207">
        <v>1105</v>
      </c>
      <c r="I11" s="207">
        <v>1233</v>
      </c>
      <c r="J11" s="208">
        <v>1009</v>
      </c>
    </row>
    <row r="12" spans="2:15" ht="18.75" thickBot="1">
      <c r="B12" s="375"/>
      <c r="C12" s="176">
        <v>6</v>
      </c>
      <c r="D12" s="209">
        <v>1834</v>
      </c>
      <c r="E12" s="210">
        <v>1144</v>
      </c>
      <c r="F12" s="210">
        <v>1969</v>
      </c>
      <c r="G12" s="210">
        <v>1937</v>
      </c>
      <c r="H12" s="210">
        <v>1012</v>
      </c>
      <c r="I12" s="210">
        <v>1793</v>
      </c>
      <c r="J12" s="211">
        <v>1222</v>
      </c>
    </row>
  </sheetData>
  <mergeCells count="2">
    <mergeCell ref="D5:J5"/>
    <mergeCell ref="B7:B12"/>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election activeCell="H11" sqref="H11"/>
    </sheetView>
  </sheetViews>
  <sheetFormatPr defaultRowHeight="15"/>
  <cols>
    <col min="1" max="1" width="22.7109375" bestFit="1" customWidth="1"/>
    <col min="2" max="2" width="16.42578125" bestFit="1" customWidth="1"/>
    <col min="3" max="3" width="12.7109375" bestFit="1" customWidth="1"/>
    <col min="4" max="4" width="12.28515625" bestFit="1" customWidth="1"/>
  </cols>
  <sheetData>
    <row r="1" spans="1:2">
      <c r="A1" s="190" t="e">
        <f>#REF!+8</f>
        <v>#REF!</v>
      </c>
    </row>
    <row r="2" spans="1:2">
      <c r="A2" s="190">
        <v>5</v>
      </c>
    </row>
    <row r="3" spans="1:2">
      <c r="A3" s="190">
        <v>4</v>
      </c>
    </row>
    <row r="4" spans="1:2">
      <c r="A4" s="190" t="e">
        <f>A3/0</f>
        <v>#DIV/0!</v>
      </c>
    </row>
    <row r="5" spans="1:2">
      <c r="A5" s="190" t="e">
        <f>sales*A3</f>
        <v>#NAME?</v>
      </c>
    </row>
    <row r="6" spans="1:2">
      <c r="A6" s="190">
        <v>1</v>
      </c>
    </row>
    <row r="7" spans="1:2">
      <c r="A7" s="190">
        <v>3</v>
      </c>
    </row>
    <row r="8" spans="1:2" ht="15.75" thickBot="1"/>
    <row r="9" spans="1:2" ht="18.75">
      <c r="A9" s="191">
        <f>_xlfn.AGGREGATE(9,6,A1:A7)</f>
        <v>13</v>
      </c>
      <c r="B9" s="192" t="e">
        <f>SUM(A1:A7)</f>
        <v>#REF!</v>
      </c>
    </row>
    <row r="10" spans="1:2" ht="18.75">
      <c r="A10" s="193" t="str">
        <f ca="1">_xlfn.FORMULATEXT(A9)</f>
        <v>=AGGREGATE(9,6,A1:A7)</v>
      </c>
      <c r="B10" s="194" t="str">
        <f t="shared" ref="B10" ca="1" si="0">_xlfn.FORMULATEXT(B9)</f>
        <v>=SUM(A1:A7)</v>
      </c>
    </row>
    <row r="11" spans="1:2" ht="18.75">
      <c r="A11" s="193"/>
      <c r="B11" s="194"/>
    </row>
    <row r="12" spans="1:2" ht="18.75">
      <c r="A12" s="193">
        <f>_xlfn.AGGREGATE(4,7,A1:A7)</f>
        <v>5</v>
      </c>
      <c r="B12" s="194" t="e">
        <f>MAX(A1:A7)</f>
        <v>#REF!</v>
      </c>
    </row>
    <row r="13" spans="1:2" ht="18.75">
      <c r="A13" s="193" t="str">
        <f ca="1">_xlfn.FORMULATEXT(A12)</f>
        <v>=AGGREGATE(4,7,A1:A7)</v>
      </c>
      <c r="B13" s="194" t="str">
        <f ca="1">_xlfn.FORMULATEXT(B12)</f>
        <v>=MAX(A1:A7)</v>
      </c>
    </row>
    <row r="14" spans="1:2" ht="18.75">
      <c r="A14" s="193"/>
      <c r="B14" s="194"/>
    </row>
    <row r="15" spans="1:2" ht="18.75">
      <c r="A15" s="193">
        <f>_xlfn.AGGREGATE(5,7,A1:A7)</f>
        <v>1</v>
      </c>
      <c r="B15" s="194" t="e">
        <f>MIN(A1:A7)</f>
        <v>#REF!</v>
      </c>
    </row>
    <row r="16" spans="1:2" ht="19.5" thickBot="1">
      <c r="A16" s="195" t="str">
        <f ca="1">_xlfn.FORMULATEXT(A15)</f>
        <v>=AGGREGATE(5,7,A1:A7)</v>
      </c>
      <c r="B16" s="196" t="str">
        <f ca="1">_xlfn.FORMULATEXT(B15)</f>
        <v>=MIN(A1:A7)</v>
      </c>
    </row>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5"/>
  <sheetViews>
    <sheetView workbookViewId="0">
      <selection activeCell="N5" sqref="N5"/>
    </sheetView>
  </sheetViews>
  <sheetFormatPr defaultRowHeight="15"/>
  <cols>
    <col min="1" max="1" width="10.5703125" bestFit="1" customWidth="1"/>
    <col min="3" max="3" width="14.42578125" bestFit="1" customWidth="1"/>
    <col min="4" max="4" width="12.85546875" bestFit="1" customWidth="1"/>
  </cols>
  <sheetData>
    <row r="1" spans="1:4" ht="23.25">
      <c r="A1" s="189" t="s">
        <v>86</v>
      </c>
      <c r="B1" s="189" t="s">
        <v>1</v>
      </c>
      <c r="C1" s="189" t="s">
        <v>87</v>
      </c>
      <c r="D1" s="189" t="s">
        <v>2</v>
      </c>
    </row>
    <row r="2" spans="1:4" ht="23.25">
      <c r="A2" s="189" t="s">
        <v>90</v>
      </c>
      <c r="B2" s="189" t="s">
        <v>91</v>
      </c>
      <c r="C2" s="189">
        <v>32</v>
      </c>
      <c r="D2" s="189">
        <v>1125</v>
      </c>
    </row>
    <row r="3" spans="1:4" ht="23.25">
      <c r="A3" s="189" t="s">
        <v>90</v>
      </c>
      <c r="B3" s="189" t="s">
        <v>92</v>
      </c>
      <c r="C3" s="189">
        <v>98</v>
      </c>
      <c r="D3" s="189">
        <v>1001</v>
      </c>
    </row>
    <row r="4" spans="1:4" ht="23.25">
      <c r="A4" s="189" t="s">
        <v>90</v>
      </c>
      <c r="B4" s="189" t="s">
        <v>94</v>
      </c>
      <c r="C4" s="189">
        <v>42</v>
      </c>
      <c r="D4" s="189">
        <v>1078</v>
      </c>
    </row>
    <row r="5" spans="1:4" ht="23.25">
      <c r="A5" s="189" t="s">
        <v>96</v>
      </c>
      <c r="B5" s="189" t="s">
        <v>97</v>
      </c>
      <c r="C5" s="189">
        <v>65</v>
      </c>
      <c r="D5" s="189">
        <v>1115</v>
      </c>
    </row>
    <row r="6" spans="1:4" ht="23.25">
      <c r="A6" s="189" t="s">
        <v>99</v>
      </c>
      <c r="B6" s="189" t="s">
        <v>100</v>
      </c>
      <c r="C6" s="189">
        <v>17</v>
      </c>
      <c r="D6" s="189">
        <v>1305</v>
      </c>
    </row>
    <row r="7" spans="1:4" ht="23.25">
      <c r="A7" s="189" t="s">
        <v>90</v>
      </c>
      <c r="B7" s="189" t="s">
        <v>97</v>
      </c>
      <c r="C7" s="189">
        <v>37</v>
      </c>
      <c r="D7" s="189">
        <v>1362</v>
      </c>
    </row>
    <row r="8" spans="1:4" ht="23.25">
      <c r="A8" s="189" t="s">
        <v>99</v>
      </c>
      <c r="B8" s="189" t="s">
        <v>94</v>
      </c>
      <c r="C8" s="189">
        <v>96</v>
      </c>
      <c r="D8" s="189">
        <v>1049</v>
      </c>
    </row>
    <row r="9" spans="1:4" ht="23.25">
      <c r="A9" s="189" t="s">
        <v>104</v>
      </c>
      <c r="B9" s="189" t="s">
        <v>105</v>
      </c>
      <c r="C9" s="189">
        <v>74</v>
      </c>
      <c r="D9" s="189">
        <v>1225</v>
      </c>
    </row>
    <row r="10" spans="1:4" ht="23.25">
      <c r="A10" s="189" t="s">
        <v>99</v>
      </c>
      <c r="B10" s="189" t="s">
        <v>107</v>
      </c>
      <c r="C10" s="189">
        <v>80</v>
      </c>
      <c r="D10" s="189">
        <v>1302</v>
      </c>
    </row>
    <row r="11" spans="1:4" ht="23.25">
      <c r="A11" s="189" t="s">
        <v>90</v>
      </c>
      <c r="B11" s="189" t="s">
        <v>97</v>
      </c>
      <c r="C11" s="189">
        <v>100</v>
      </c>
      <c r="D11" s="189">
        <v>1265</v>
      </c>
    </row>
    <row r="12" spans="1:4" ht="23.25">
      <c r="A12" s="189" t="s">
        <v>90</v>
      </c>
      <c r="B12" s="189" t="s">
        <v>94</v>
      </c>
      <c r="C12" s="189">
        <v>28</v>
      </c>
      <c r="D12" s="189">
        <v>1104</v>
      </c>
    </row>
    <row r="13" spans="1:4" ht="23.25">
      <c r="A13" s="189" t="s">
        <v>90</v>
      </c>
      <c r="B13" s="189" t="s">
        <v>91</v>
      </c>
      <c r="C13" s="189">
        <v>22</v>
      </c>
      <c r="D13" s="189">
        <v>1025</v>
      </c>
    </row>
    <row r="14" spans="1:4" ht="23.25">
      <c r="A14" s="189" t="s">
        <v>96</v>
      </c>
      <c r="B14" s="189" t="s">
        <v>107</v>
      </c>
      <c r="C14" s="189">
        <v>50</v>
      </c>
      <c r="D14" s="189">
        <v>1287</v>
      </c>
    </row>
    <row r="15" spans="1:4" ht="23.25">
      <c r="A15" s="189" t="s">
        <v>99</v>
      </c>
      <c r="B15" s="189" t="s">
        <v>94</v>
      </c>
      <c r="C15" s="189">
        <v>53</v>
      </c>
      <c r="D15" s="189">
        <v>1060</v>
      </c>
    </row>
    <row r="16" spans="1:4" ht="23.25">
      <c r="A16" s="189" t="s">
        <v>96</v>
      </c>
      <c r="B16" s="189" t="s">
        <v>94</v>
      </c>
      <c r="C16" s="189">
        <v>99</v>
      </c>
      <c r="D16" s="189">
        <v>1171</v>
      </c>
    </row>
    <row r="17" spans="1:4" ht="23.25">
      <c r="A17" s="189" t="s">
        <v>90</v>
      </c>
      <c r="B17" s="189" t="s">
        <v>94</v>
      </c>
      <c r="C17" s="189">
        <v>96</v>
      </c>
      <c r="D17" s="189">
        <v>1100</v>
      </c>
    </row>
    <row r="18" spans="1:4" ht="23.25">
      <c r="A18" s="189" t="s">
        <v>96</v>
      </c>
      <c r="B18" s="189" t="s">
        <v>94</v>
      </c>
      <c r="C18" s="189">
        <v>30</v>
      </c>
      <c r="D18" s="189">
        <v>1267</v>
      </c>
    </row>
    <row r="19" spans="1:4" ht="23.25">
      <c r="A19" s="189" t="s">
        <v>96</v>
      </c>
      <c r="B19" s="189" t="s">
        <v>100</v>
      </c>
      <c r="C19" s="189">
        <v>37</v>
      </c>
      <c r="D19" s="189">
        <v>1248</v>
      </c>
    </row>
    <row r="20" spans="1:4" ht="23.25">
      <c r="A20" s="189" t="s">
        <v>104</v>
      </c>
      <c r="B20" s="189" t="s">
        <v>100</v>
      </c>
      <c r="C20" s="189">
        <v>68</v>
      </c>
      <c r="D20" s="189">
        <v>1098</v>
      </c>
    </row>
    <row r="21" spans="1:4" ht="23.25">
      <c r="A21" s="189" t="s">
        <v>90</v>
      </c>
      <c r="B21" s="189" t="s">
        <v>107</v>
      </c>
      <c r="C21" s="189">
        <v>15</v>
      </c>
      <c r="D21" s="189">
        <v>1347</v>
      </c>
    </row>
    <row r="22" spans="1:4" ht="23.25">
      <c r="A22" s="189" t="s">
        <v>109</v>
      </c>
      <c r="B22" s="189" t="s">
        <v>97</v>
      </c>
      <c r="C22" s="189">
        <v>28</v>
      </c>
      <c r="D22" s="189">
        <v>1326</v>
      </c>
    </row>
    <row r="23" spans="1:4" ht="23.25">
      <c r="A23" s="189" t="s">
        <v>96</v>
      </c>
      <c r="B23" s="189" t="s">
        <v>92</v>
      </c>
      <c r="C23" s="189">
        <v>29</v>
      </c>
      <c r="D23" s="189">
        <v>1484</v>
      </c>
    </row>
    <row r="24" spans="1:4" ht="23.25">
      <c r="A24" s="189" t="s">
        <v>90</v>
      </c>
      <c r="B24" s="189" t="s">
        <v>105</v>
      </c>
      <c r="C24" s="189">
        <v>96</v>
      </c>
      <c r="D24" s="189">
        <v>1192</v>
      </c>
    </row>
    <row r="25" spans="1:4" ht="23.25">
      <c r="A25" s="189" t="s">
        <v>90</v>
      </c>
      <c r="B25" s="189" t="s">
        <v>97</v>
      </c>
      <c r="C25" s="189">
        <v>85</v>
      </c>
      <c r="D25" s="189">
        <v>1152</v>
      </c>
    </row>
    <row r="26" spans="1:4" ht="23.25">
      <c r="A26" s="189" t="s">
        <v>104</v>
      </c>
      <c r="B26" s="189" t="s">
        <v>97</v>
      </c>
      <c r="C26" s="189">
        <v>82</v>
      </c>
      <c r="D26" s="189">
        <v>1108</v>
      </c>
    </row>
    <row r="27" spans="1:4" ht="23.25">
      <c r="A27" s="189" t="s">
        <v>90</v>
      </c>
      <c r="B27" s="189" t="s">
        <v>97</v>
      </c>
      <c r="C27" s="189">
        <v>11</v>
      </c>
      <c r="D27" s="189">
        <v>1140</v>
      </c>
    </row>
    <row r="28" spans="1:4" ht="23.25">
      <c r="A28" s="189" t="s">
        <v>104</v>
      </c>
      <c r="B28" s="189" t="s">
        <v>100</v>
      </c>
      <c r="C28" s="189">
        <v>5</v>
      </c>
      <c r="D28" s="189">
        <v>1467</v>
      </c>
    </row>
    <row r="29" spans="1:4" ht="23.25">
      <c r="A29" s="189" t="s">
        <v>96</v>
      </c>
      <c r="B29" s="189" t="s">
        <v>91</v>
      </c>
      <c r="C29" s="189">
        <v>5</v>
      </c>
      <c r="D29" s="189">
        <v>1276</v>
      </c>
    </row>
    <row r="30" spans="1:4" ht="23.25">
      <c r="A30" s="189" t="s">
        <v>110</v>
      </c>
      <c r="B30" s="189" t="s">
        <v>92</v>
      </c>
      <c r="C30" s="189">
        <v>15</v>
      </c>
      <c r="D30" s="189">
        <v>1005</v>
      </c>
    </row>
    <row r="31" spans="1:4" ht="23.25">
      <c r="A31" s="189" t="s">
        <v>99</v>
      </c>
      <c r="B31" s="189" t="s">
        <v>107</v>
      </c>
      <c r="C31" s="189">
        <v>94</v>
      </c>
      <c r="D31" s="189">
        <v>1155</v>
      </c>
    </row>
    <row r="32" spans="1:4" ht="23.25">
      <c r="A32" s="189" t="s">
        <v>109</v>
      </c>
      <c r="B32" s="189" t="s">
        <v>100</v>
      </c>
      <c r="C32" s="189">
        <v>11</v>
      </c>
      <c r="D32" s="189">
        <v>1367</v>
      </c>
    </row>
    <row r="33" spans="1:4" ht="23.25">
      <c r="A33" s="189" t="s">
        <v>96</v>
      </c>
      <c r="B33" s="189" t="s">
        <v>100</v>
      </c>
      <c r="C33" s="189">
        <v>84</v>
      </c>
      <c r="D33" s="189">
        <v>1047</v>
      </c>
    </row>
    <row r="34" spans="1:4" ht="23.25">
      <c r="A34" s="189" t="s">
        <v>104</v>
      </c>
      <c r="B34" s="189" t="s">
        <v>105</v>
      </c>
      <c r="C34" s="189">
        <v>62</v>
      </c>
      <c r="D34" s="189">
        <v>1241</v>
      </c>
    </row>
    <row r="35" spans="1:4" ht="23.25">
      <c r="A35" s="189" t="s">
        <v>96</v>
      </c>
      <c r="B35" s="189" t="s">
        <v>100</v>
      </c>
      <c r="C35" s="189">
        <v>64</v>
      </c>
      <c r="D35" s="189">
        <v>1230</v>
      </c>
    </row>
    <row r="36" spans="1:4" ht="23.25">
      <c r="A36" s="189" t="s">
        <v>109</v>
      </c>
      <c r="B36" s="189" t="s">
        <v>105</v>
      </c>
      <c r="C36" s="189">
        <v>39</v>
      </c>
      <c r="D36" s="189">
        <v>1078</v>
      </c>
    </row>
    <row r="37" spans="1:4" ht="23.25">
      <c r="A37" s="189" t="s">
        <v>96</v>
      </c>
      <c r="B37" s="189" t="s">
        <v>92</v>
      </c>
      <c r="C37" s="189">
        <v>21</v>
      </c>
      <c r="D37" s="189">
        <v>1301</v>
      </c>
    </row>
    <row r="38" spans="1:4" ht="23.25">
      <c r="A38" s="189" t="s">
        <v>110</v>
      </c>
      <c r="B38" s="189" t="s">
        <v>107</v>
      </c>
      <c r="C38" s="189">
        <v>30</v>
      </c>
      <c r="D38" s="189">
        <v>1338</v>
      </c>
    </row>
    <row r="39" spans="1:4" ht="23.25">
      <c r="A39" s="189" t="s">
        <v>99</v>
      </c>
      <c r="B39" s="189" t="s">
        <v>91</v>
      </c>
      <c r="C39" s="189">
        <v>69</v>
      </c>
      <c r="D39" s="189">
        <v>1456</v>
      </c>
    </row>
    <row r="40" spans="1:4" ht="23.25">
      <c r="A40" s="189" t="s">
        <v>110</v>
      </c>
      <c r="B40" s="189" t="s">
        <v>107</v>
      </c>
      <c r="C40" s="189">
        <v>11</v>
      </c>
      <c r="D40" s="189">
        <v>1013</v>
      </c>
    </row>
    <row r="41" spans="1:4" ht="23.25">
      <c r="A41" s="189" t="s">
        <v>99</v>
      </c>
      <c r="B41" s="189" t="s">
        <v>97</v>
      </c>
      <c r="C41" s="189">
        <v>88</v>
      </c>
      <c r="D41" s="189">
        <v>1008</v>
      </c>
    </row>
    <row r="42" spans="1:4" ht="23.25">
      <c r="A42" s="189" t="s">
        <v>96</v>
      </c>
      <c r="B42" s="189" t="s">
        <v>105</v>
      </c>
      <c r="C42" s="189">
        <v>88</v>
      </c>
      <c r="D42" s="189">
        <v>1203</v>
      </c>
    </row>
    <row r="43" spans="1:4" ht="23.25">
      <c r="A43" s="189" t="s">
        <v>104</v>
      </c>
      <c r="B43" s="189" t="s">
        <v>100</v>
      </c>
      <c r="C43" s="189">
        <v>18</v>
      </c>
      <c r="D43" s="189">
        <v>1297</v>
      </c>
    </row>
    <row r="44" spans="1:4" ht="23.25">
      <c r="A44" s="189" t="s">
        <v>99</v>
      </c>
      <c r="B44" s="189" t="s">
        <v>100</v>
      </c>
      <c r="C44" s="189">
        <v>94</v>
      </c>
      <c r="D44" s="189">
        <v>1454</v>
      </c>
    </row>
    <row r="45" spans="1:4" ht="23.25">
      <c r="A45" s="189" t="s">
        <v>96</v>
      </c>
      <c r="B45" s="189" t="s">
        <v>91</v>
      </c>
      <c r="C45" s="189">
        <v>15</v>
      </c>
      <c r="D45" s="189">
        <v>1355</v>
      </c>
    </row>
    <row r="46" spans="1:4" ht="23.25">
      <c r="A46" s="189" t="s">
        <v>104</v>
      </c>
      <c r="B46" s="189" t="s">
        <v>91</v>
      </c>
      <c r="C46" s="189">
        <v>80</v>
      </c>
      <c r="D46" s="189">
        <v>1381</v>
      </c>
    </row>
    <row r="47" spans="1:4" ht="23.25">
      <c r="A47" s="189" t="s">
        <v>90</v>
      </c>
      <c r="B47" s="189" t="s">
        <v>92</v>
      </c>
      <c r="C47" s="189">
        <v>95</v>
      </c>
      <c r="D47" s="189">
        <v>1099</v>
      </c>
    </row>
    <row r="48" spans="1:4" ht="23.25">
      <c r="A48" s="189" t="s">
        <v>99</v>
      </c>
      <c r="B48" s="189" t="s">
        <v>100</v>
      </c>
      <c r="C48" s="189">
        <v>4</v>
      </c>
      <c r="D48" s="189">
        <v>1025</v>
      </c>
    </row>
    <row r="49" spans="1:4" ht="23.25">
      <c r="A49" s="189" t="s">
        <v>96</v>
      </c>
      <c r="B49" s="189" t="s">
        <v>91</v>
      </c>
      <c r="C49" s="189">
        <v>91</v>
      </c>
      <c r="D49" s="189">
        <v>1049</v>
      </c>
    </row>
    <row r="50" spans="1:4" ht="23.25">
      <c r="A50" s="189" t="s">
        <v>109</v>
      </c>
      <c r="B50" s="189" t="s">
        <v>100</v>
      </c>
      <c r="C50" s="189">
        <v>70</v>
      </c>
      <c r="D50" s="189">
        <v>1388</v>
      </c>
    </row>
    <row r="51" spans="1:4" ht="23.25">
      <c r="A51" s="189" t="s">
        <v>110</v>
      </c>
      <c r="B51" s="189" t="s">
        <v>94</v>
      </c>
      <c r="C51" s="189">
        <v>85</v>
      </c>
      <c r="D51" s="189">
        <v>1031</v>
      </c>
    </row>
    <row r="52" spans="1:4" ht="23.25">
      <c r="A52" s="189" t="s">
        <v>96</v>
      </c>
      <c r="B52" s="189" t="s">
        <v>91</v>
      </c>
      <c r="C52" s="189">
        <v>98</v>
      </c>
      <c r="D52" s="189">
        <v>1264</v>
      </c>
    </row>
    <row r="53" spans="1:4" ht="23.25">
      <c r="A53" s="189" t="s">
        <v>96</v>
      </c>
      <c r="B53" s="189" t="s">
        <v>94</v>
      </c>
      <c r="C53" s="189">
        <v>64</v>
      </c>
      <c r="D53" s="189">
        <v>1097</v>
      </c>
    </row>
    <row r="54" spans="1:4" ht="23.25">
      <c r="A54" s="189" t="s">
        <v>109</v>
      </c>
      <c r="B54" s="189" t="s">
        <v>92</v>
      </c>
      <c r="C54" s="189">
        <v>88</v>
      </c>
      <c r="D54" s="189">
        <v>1352</v>
      </c>
    </row>
    <row r="55" spans="1:4" ht="23.25">
      <c r="A55" s="189" t="s">
        <v>90</v>
      </c>
      <c r="B55" s="189" t="s">
        <v>94</v>
      </c>
      <c r="C55" s="189">
        <v>44</v>
      </c>
      <c r="D55" s="189">
        <v>1258</v>
      </c>
    </row>
    <row r="56" spans="1:4" ht="23.25">
      <c r="A56" s="189" t="s">
        <v>96</v>
      </c>
      <c r="B56" s="189" t="s">
        <v>97</v>
      </c>
      <c r="C56" s="189">
        <v>91</v>
      </c>
      <c r="D56" s="189">
        <v>1279</v>
      </c>
    </row>
    <row r="57" spans="1:4" ht="23.25">
      <c r="A57" s="189" t="s">
        <v>104</v>
      </c>
      <c r="B57" s="189" t="s">
        <v>105</v>
      </c>
      <c r="C57" s="189">
        <v>69</v>
      </c>
      <c r="D57" s="189">
        <v>1435</v>
      </c>
    </row>
    <row r="58" spans="1:4" ht="23.25">
      <c r="A58" s="189" t="s">
        <v>104</v>
      </c>
      <c r="B58" s="189" t="s">
        <v>105</v>
      </c>
      <c r="C58" s="189">
        <v>45</v>
      </c>
      <c r="D58" s="189">
        <v>1324</v>
      </c>
    </row>
    <row r="59" spans="1:4" ht="23.25">
      <c r="A59" s="189" t="s">
        <v>109</v>
      </c>
      <c r="B59" s="189" t="s">
        <v>97</v>
      </c>
      <c r="C59" s="189">
        <v>8</v>
      </c>
      <c r="D59" s="189">
        <v>1254</v>
      </c>
    </row>
    <row r="60" spans="1:4" ht="23.25">
      <c r="A60" s="189" t="s">
        <v>99</v>
      </c>
      <c r="B60" s="189" t="s">
        <v>91</v>
      </c>
      <c r="C60" s="189">
        <v>80</v>
      </c>
      <c r="D60" s="189">
        <v>1322</v>
      </c>
    </row>
    <row r="61" spans="1:4" ht="23.25">
      <c r="A61" s="189" t="s">
        <v>90</v>
      </c>
      <c r="B61" s="189" t="s">
        <v>100</v>
      </c>
      <c r="C61" s="189">
        <v>65</v>
      </c>
      <c r="D61" s="189">
        <v>1341</v>
      </c>
    </row>
    <row r="62" spans="1:4" ht="23.25">
      <c r="A62" s="189" t="s">
        <v>90</v>
      </c>
      <c r="B62" s="189" t="s">
        <v>92</v>
      </c>
      <c r="C62" s="189">
        <v>83</v>
      </c>
      <c r="D62" s="189">
        <v>1268</v>
      </c>
    </row>
    <row r="63" spans="1:4" ht="23.25">
      <c r="A63" s="189" t="s">
        <v>96</v>
      </c>
      <c r="B63" s="189" t="s">
        <v>105</v>
      </c>
      <c r="C63" s="189">
        <v>91</v>
      </c>
      <c r="D63" s="189">
        <v>1229</v>
      </c>
    </row>
    <row r="64" spans="1:4" ht="23.25">
      <c r="A64" s="189" t="s">
        <v>104</v>
      </c>
      <c r="B64" s="189" t="s">
        <v>107</v>
      </c>
      <c r="C64" s="189">
        <v>46</v>
      </c>
      <c r="D64" s="189">
        <v>1461</v>
      </c>
    </row>
    <row r="65" spans="1:4" ht="23.25">
      <c r="A65" s="189" t="s">
        <v>109</v>
      </c>
      <c r="B65" s="189" t="s">
        <v>107</v>
      </c>
      <c r="C65" s="189">
        <v>54</v>
      </c>
      <c r="D65" s="189">
        <v>1132</v>
      </c>
    </row>
    <row r="66" spans="1:4" ht="23.25">
      <c r="A66" s="189" t="s">
        <v>96</v>
      </c>
      <c r="B66" s="189" t="s">
        <v>107</v>
      </c>
      <c r="C66" s="189">
        <v>78</v>
      </c>
      <c r="D66" s="189">
        <v>1237</v>
      </c>
    </row>
    <row r="67" spans="1:4" ht="23.25">
      <c r="A67" s="189" t="s">
        <v>96</v>
      </c>
      <c r="B67" s="189" t="s">
        <v>107</v>
      </c>
      <c r="C67" s="189">
        <v>46</v>
      </c>
      <c r="D67" s="189">
        <v>1120</v>
      </c>
    </row>
    <row r="68" spans="1:4" ht="23.25">
      <c r="A68" s="189" t="s">
        <v>90</v>
      </c>
      <c r="B68" s="189" t="s">
        <v>94</v>
      </c>
      <c r="C68" s="189">
        <v>38</v>
      </c>
      <c r="D68" s="189">
        <v>1295</v>
      </c>
    </row>
    <row r="69" spans="1:4" ht="23.25">
      <c r="A69" s="189" t="s">
        <v>109</v>
      </c>
      <c r="B69" s="189" t="s">
        <v>92</v>
      </c>
      <c r="C69" s="189">
        <v>10</v>
      </c>
      <c r="D69" s="189">
        <v>1261</v>
      </c>
    </row>
    <row r="70" spans="1:4" ht="23.25">
      <c r="A70" s="189" t="s">
        <v>96</v>
      </c>
      <c r="B70" s="189" t="s">
        <v>97</v>
      </c>
      <c r="C70" s="189">
        <v>17</v>
      </c>
      <c r="D70" s="189">
        <v>1245</v>
      </c>
    </row>
    <row r="71" spans="1:4" ht="23.25">
      <c r="A71" s="189" t="s">
        <v>99</v>
      </c>
      <c r="B71" s="189" t="s">
        <v>100</v>
      </c>
      <c r="C71" s="189">
        <v>31</v>
      </c>
      <c r="D71" s="189">
        <v>1079</v>
      </c>
    </row>
    <row r="72" spans="1:4" ht="23.25">
      <c r="A72" s="189" t="s">
        <v>110</v>
      </c>
      <c r="B72" s="189" t="s">
        <v>105</v>
      </c>
      <c r="C72" s="189">
        <v>8</v>
      </c>
      <c r="D72" s="189">
        <v>1298</v>
      </c>
    </row>
    <row r="73" spans="1:4" ht="23.25">
      <c r="A73" s="189" t="s">
        <v>99</v>
      </c>
      <c r="B73" s="189" t="s">
        <v>100</v>
      </c>
      <c r="C73" s="189">
        <v>62</v>
      </c>
      <c r="D73" s="189">
        <v>1182</v>
      </c>
    </row>
    <row r="74" spans="1:4" ht="23.25">
      <c r="A74" s="189" t="s">
        <v>104</v>
      </c>
      <c r="B74" s="189" t="s">
        <v>97</v>
      </c>
      <c r="C74" s="189">
        <v>27</v>
      </c>
      <c r="D74" s="189">
        <v>1345</v>
      </c>
    </row>
    <row r="75" spans="1:4" ht="23.25">
      <c r="A75" s="189" t="s">
        <v>104</v>
      </c>
      <c r="B75" s="189" t="s">
        <v>100</v>
      </c>
      <c r="C75" s="189">
        <v>50</v>
      </c>
      <c r="D75" s="189">
        <v>1189</v>
      </c>
    </row>
    <row r="76" spans="1:4" ht="23.25">
      <c r="A76" s="189" t="s">
        <v>110</v>
      </c>
      <c r="B76" s="189" t="s">
        <v>97</v>
      </c>
      <c r="C76" s="189">
        <v>22</v>
      </c>
      <c r="D76" s="189">
        <v>1246</v>
      </c>
    </row>
    <row r="77" spans="1:4" ht="23.25">
      <c r="A77" s="189" t="s">
        <v>104</v>
      </c>
      <c r="B77" s="189" t="s">
        <v>91</v>
      </c>
      <c r="C77" s="189">
        <v>78</v>
      </c>
      <c r="D77" s="189">
        <v>1431</v>
      </c>
    </row>
    <row r="78" spans="1:4" ht="23.25">
      <c r="A78" s="189" t="s">
        <v>110</v>
      </c>
      <c r="B78" s="189" t="s">
        <v>92</v>
      </c>
      <c r="C78" s="189">
        <v>3</v>
      </c>
      <c r="D78" s="189">
        <v>1429</v>
      </c>
    </row>
    <row r="79" spans="1:4" ht="23.25">
      <c r="A79" s="189" t="s">
        <v>96</v>
      </c>
      <c r="B79" s="189" t="s">
        <v>91</v>
      </c>
      <c r="C79" s="189">
        <v>88</v>
      </c>
      <c r="D79" s="189">
        <v>1230</v>
      </c>
    </row>
    <row r="80" spans="1:4" ht="23.25">
      <c r="A80" s="189" t="s">
        <v>104</v>
      </c>
      <c r="B80" s="189" t="s">
        <v>107</v>
      </c>
      <c r="C80" s="189">
        <v>21</v>
      </c>
      <c r="D80" s="189">
        <v>1407</v>
      </c>
    </row>
    <row r="81" spans="1:4" ht="23.25">
      <c r="A81" s="189" t="s">
        <v>99</v>
      </c>
      <c r="B81" s="189" t="s">
        <v>107</v>
      </c>
      <c r="C81" s="189">
        <v>93</v>
      </c>
      <c r="D81" s="189">
        <v>1283</v>
      </c>
    </row>
    <row r="82" spans="1:4" ht="23.25">
      <c r="A82" s="189" t="s">
        <v>109</v>
      </c>
      <c r="B82" s="189" t="s">
        <v>97</v>
      </c>
      <c r="C82" s="189">
        <v>11</v>
      </c>
      <c r="D82" s="189">
        <v>1085</v>
      </c>
    </row>
    <row r="83" spans="1:4" ht="23.25">
      <c r="A83" s="189" t="s">
        <v>110</v>
      </c>
      <c r="B83" s="189" t="s">
        <v>107</v>
      </c>
      <c r="C83" s="189">
        <v>41</v>
      </c>
      <c r="D83" s="189">
        <v>1042</v>
      </c>
    </row>
    <row r="84" spans="1:4" ht="23.25">
      <c r="A84" s="189" t="s">
        <v>109</v>
      </c>
      <c r="B84" s="189" t="s">
        <v>97</v>
      </c>
      <c r="C84" s="189">
        <v>20</v>
      </c>
      <c r="D84" s="189">
        <v>1500</v>
      </c>
    </row>
    <row r="85" spans="1:4" ht="23.25">
      <c r="A85" s="189" t="s">
        <v>96</v>
      </c>
      <c r="B85" s="189" t="s">
        <v>105</v>
      </c>
      <c r="C85" s="189">
        <v>43</v>
      </c>
      <c r="D85" s="189">
        <v>1099</v>
      </c>
    </row>
    <row r="86" spans="1:4" ht="23.25">
      <c r="A86" s="189" t="s">
        <v>99</v>
      </c>
      <c r="B86" s="189" t="s">
        <v>91</v>
      </c>
      <c r="C86" s="189">
        <v>65</v>
      </c>
      <c r="D86" s="189">
        <v>1490</v>
      </c>
    </row>
    <row r="87" spans="1:4" ht="23.25">
      <c r="A87" s="189" t="s">
        <v>109</v>
      </c>
      <c r="B87" s="189" t="s">
        <v>92</v>
      </c>
      <c r="C87" s="189">
        <v>61</v>
      </c>
      <c r="D87" s="189">
        <v>1139</v>
      </c>
    </row>
    <row r="88" spans="1:4" ht="23.25">
      <c r="A88" s="189" t="s">
        <v>110</v>
      </c>
      <c r="B88" s="189" t="s">
        <v>94</v>
      </c>
      <c r="C88" s="189">
        <v>51</v>
      </c>
      <c r="D88" s="189">
        <v>1022</v>
      </c>
    </row>
    <row r="89" spans="1:4" ht="23.25">
      <c r="A89" s="189" t="s">
        <v>104</v>
      </c>
      <c r="B89" s="189" t="s">
        <v>105</v>
      </c>
      <c r="C89" s="189">
        <v>65</v>
      </c>
      <c r="D89" s="189">
        <v>1113</v>
      </c>
    </row>
    <row r="90" spans="1:4" ht="23.25">
      <c r="A90" s="189" t="s">
        <v>99</v>
      </c>
      <c r="B90" s="189" t="s">
        <v>91</v>
      </c>
      <c r="C90" s="189">
        <v>81</v>
      </c>
      <c r="D90" s="189">
        <v>1135</v>
      </c>
    </row>
    <row r="91" spans="1:4" ht="23.25">
      <c r="A91" s="189" t="s">
        <v>99</v>
      </c>
      <c r="B91" s="189" t="s">
        <v>100</v>
      </c>
      <c r="C91" s="189">
        <v>4</v>
      </c>
      <c r="D91" s="189">
        <v>1018</v>
      </c>
    </row>
    <row r="92" spans="1:4" ht="23.25">
      <c r="A92" s="189" t="s">
        <v>99</v>
      </c>
      <c r="B92" s="189" t="s">
        <v>91</v>
      </c>
      <c r="C92" s="189">
        <v>45</v>
      </c>
      <c r="D92" s="189">
        <v>1202</v>
      </c>
    </row>
    <row r="93" spans="1:4" ht="23.25">
      <c r="A93" s="189" t="s">
        <v>90</v>
      </c>
      <c r="B93" s="189" t="s">
        <v>94</v>
      </c>
      <c r="C93" s="189">
        <v>14</v>
      </c>
      <c r="D93" s="189">
        <v>1254</v>
      </c>
    </row>
    <row r="94" spans="1:4" ht="23.25">
      <c r="A94" s="189" t="s">
        <v>110</v>
      </c>
      <c r="B94" s="189" t="s">
        <v>94</v>
      </c>
      <c r="C94" s="189">
        <v>93</v>
      </c>
      <c r="D94" s="189">
        <v>1254</v>
      </c>
    </row>
    <row r="95" spans="1:4" ht="23.25">
      <c r="A95" s="189" t="s">
        <v>104</v>
      </c>
      <c r="B95" s="189" t="s">
        <v>97</v>
      </c>
      <c r="C95" s="189">
        <v>14</v>
      </c>
      <c r="D95" s="189">
        <v>1349</v>
      </c>
    </row>
    <row r="96" spans="1:4" ht="23.25">
      <c r="A96" s="189" t="s">
        <v>96</v>
      </c>
      <c r="B96" s="189" t="s">
        <v>91</v>
      </c>
      <c r="C96" s="189">
        <v>8</v>
      </c>
      <c r="D96" s="189">
        <v>1019</v>
      </c>
    </row>
    <row r="97" spans="1:4" ht="23.25">
      <c r="A97" s="189" t="s">
        <v>110</v>
      </c>
      <c r="B97" s="189" t="s">
        <v>100</v>
      </c>
      <c r="C97" s="189">
        <v>73</v>
      </c>
      <c r="D97" s="189">
        <v>1306</v>
      </c>
    </row>
    <row r="98" spans="1:4" ht="23.25">
      <c r="A98" s="189" t="s">
        <v>109</v>
      </c>
      <c r="B98" s="189" t="s">
        <v>107</v>
      </c>
      <c r="C98" s="189">
        <v>72</v>
      </c>
      <c r="D98" s="189">
        <v>1299</v>
      </c>
    </row>
    <row r="99" spans="1:4" ht="23.25">
      <c r="A99" s="189" t="s">
        <v>110</v>
      </c>
      <c r="B99" s="189" t="s">
        <v>91</v>
      </c>
      <c r="C99" s="189">
        <v>16</v>
      </c>
      <c r="D99" s="189">
        <v>1121</v>
      </c>
    </row>
    <row r="100" spans="1:4" ht="23.25">
      <c r="A100" s="189" t="s">
        <v>109</v>
      </c>
      <c r="B100" s="189" t="s">
        <v>105</v>
      </c>
      <c r="C100" s="189">
        <v>18</v>
      </c>
      <c r="D100" s="189">
        <v>1127</v>
      </c>
    </row>
    <row r="101" spans="1:4" ht="23.25">
      <c r="A101" s="189" t="s">
        <v>90</v>
      </c>
      <c r="B101" s="189" t="s">
        <v>91</v>
      </c>
      <c r="C101" s="189">
        <v>63</v>
      </c>
      <c r="D101" s="189">
        <v>1070</v>
      </c>
    </row>
    <row r="102" spans="1:4" ht="23.25">
      <c r="A102" s="189" t="s">
        <v>109</v>
      </c>
      <c r="B102" s="189" t="s">
        <v>91</v>
      </c>
      <c r="C102" s="189">
        <v>38</v>
      </c>
      <c r="D102" s="189">
        <v>1486</v>
      </c>
    </row>
    <row r="103" spans="1:4" ht="23.25">
      <c r="A103" s="189" t="s">
        <v>110</v>
      </c>
      <c r="B103" s="189" t="s">
        <v>107</v>
      </c>
      <c r="C103" s="189">
        <v>30</v>
      </c>
      <c r="D103" s="189">
        <v>1245</v>
      </c>
    </row>
    <row r="104" spans="1:4" ht="23.25">
      <c r="A104" s="189" t="s">
        <v>110</v>
      </c>
      <c r="B104" s="189" t="s">
        <v>91</v>
      </c>
      <c r="C104" s="189">
        <v>9</v>
      </c>
      <c r="D104" s="189">
        <v>1250</v>
      </c>
    </row>
    <row r="105" spans="1:4" ht="23.25">
      <c r="A105" s="189" t="s">
        <v>99</v>
      </c>
      <c r="B105" s="189" t="s">
        <v>91</v>
      </c>
      <c r="C105" s="189">
        <v>60</v>
      </c>
      <c r="D105" s="189">
        <v>1102</v>
      </c>
    </row>
    <row r="106" spans="1:4" ht="23.25">
      <c r="A106" s="189" t="s">
        <v>104</v>
      </c>
      <c r="B106" s="189" t="s">
        <v>97</v>
      </c>
      <c r="C106" s="189">
        <v>46</v>
      </c>
      <c r="D106" s="189">
        <v>1021</v>
      </c>
    </row>
    <row r="107" spans="1:4" ht="23.25">
      <c r="A107" s="189" t="s">
        <v>90</v>
      </c>
      <c r="B107" s="189" t="s">
        <v>92</v>
      </c>
      <c r="C107" s="189">
        <v>26</v>
      </c>
      <c r="D107" s="189">
        <v>1053</v>
      </c>
    </row>
    <row r="108" spans="1:4" ht="23.25">
      <c r="A108" s="189" t="s">
        <v>104</v>
      </c>
      <c r="B108" s="189" t="s">
        <v>105</v>
      </c>
      <c r="C108" s="189">
        <v>1</v>
      </c>
      <c r="D108" s="189">
        <v>1089</v>
      </c>
    </row>
    <row r="109" spans="1:4" ht="23.25">
      <c r="A109" s="189" t="s">
        <v>109</v>
      </c>
      <c r="B109" s="189" t="s">
        <v>100</v>
      </c>
      <c r="C109" s="189">
        <v>22</v>
      </c>
      <c r="D109" s="189">
        <v>1057</v>
      </c>
    </row>
    <row r="110" spans="1:4" ht="23.25">
      <c r="A110" s="189" t="s">
        <v>110</v>
      </c>
      <c r="B110" s="189" t="s">
        <v>107</v>
      </c>
      <c r="C110" s="189">
        <v>35</v>
      </c>
      <c r="D110" s="189">
        <v>1341</v>
      </c>
    </row>
    <row r="111" spans="1:4" ht="23.25">
      <c r="A111" s="189" t="s">
        <v>96</v>
      </c>
      <c r="B111" s="189" t="s">
        <v>92</v>
      </c>
      <c r="C111" s="189">
        <v>34</v>
      </c>
      <c r="D111" s="189">
        <v>1229</v>
      </c>
    </row>
    <row r="112" spans="1:4" ht="23.25">
      <c r="A112" s="189" t="s">
        <v>96</v>
      </c>
      <c r="B112" s="189" t="s">
        <v>91</v>
      </c>
      <c r="C112" s="189">
        <v>97</v>
      </c>
      <c r="D112" s="189">
        <v>1201</v>
      </c>
    </row>
    <row r="113" spans="1:4" ht="23.25">
      <c r="A113" s="189" t="s">
        <v>90</v>
      </c>
      <c r="B113" s="189" t="s">
        <v>107</v>
      </c>
      <c r="C113" s="189">
        <v>86</v>
      </c>
      <c r="D113" s="189">
        <v>1010</v>
      </c>
    </row>
    <row r="114" spans="1:4" ht="23.25">
      <c r="A114" s="189" t="s">
        <v>96</v>
      </c>
      <c r="B114" s="189" t="s">
        <v>100</v>
      </c>
      <c r="C114" s="189">
        <v>76</v>
      </c>
      <c r="D114" s="189">
        <v>1336</v>
      </c>
    </row>
    <row r="115" spans="1:4" ht="23.25">
      <c r="A115" s="189" t="s">
        <v>104</v>
      </c>
      <c r="B115" s="189" t="s">
        <v>107</v>
      </c>
      <c r="C115" s="189">
        <v>60</v>
      </c>
      <c r="D115" s="189">
        <v>1488</v>
      </c>
    </row>
    <row r="116" spans="1:4" ht="23.25">
      <c r="A116" s="189" t="s">
        <v>99</v>
      </c>
      <c r="B116" s="189" t="s">
        <v>92</v>
      </c>
      <c r="C116" s="189">
        <v>74</v>
      </c>
      <c r="D116" s="189">
        <v>1273</v>
      </c>
    </row>
    <row r="117" spans="1:4" ht="23.25">
      <c r="A117" s="189" t="s">
        <v>99</v>
      </c>
      <c r="B117" s="189" t="s">
        <v>91</v>
      </c>
      <c r="C117" s="189">
        <v>34</v>
      </c>
      <c r="D117" s="189">
        <v>1485</v>
      </c>
    </row>
    <row r="118" spans="1:4" ht="23.25">
      <c r="A118" s="189" t="s">
        <v>96</v>
      </c>
      <c r="B118" s="189" t="s">
        <v>105</v>
      </c>
      <c r="C118" s="189">
        <v>99</v>
      </c>
      <c r="D118" s="189">
        <v>1397</v>
      </c>
    </row>
    <row r="119" spans="1:4" ht="23.25">
      <c r="A119" s="189" t="s">
        <v>90</v>
      </c>
      <c r="B119" s="189" t="s">
        <v>105</v>
      </c>
      <c r="C119" s="189">
        <v>48</v>
      </c>
      <c r="D119" s="189">
        <v>1181</v>
      </c>
    </row>
    <row r="120" spans="1:4" ht="23.25">
      <c r="A120" s="189" t="s">
        <v>110</v>
      </c>
      <c r="B120" s="189" t="s">
        <v>107</v>
      </c>
      <c r="C120" s="189">
        <v>8</v>
      </c>
      <c r="D120" s="189">
        <v>1170</v>
      </c>
    </row>
    <row r="121" spans="1:4" ht="23.25">
      <c r="A121" s="189" t="s">
        <v>104</v>
      </c>
      <c r="B121" s="189" t="s">
        <v>100</v>
      </c>
      <c r="C121" s="189">
        <v>83</v>
      </c>
      <c r="D121" s="189">
        <v>1291</v>
      </c>
    </row>
    <row r="122" spans="1:4" ht="23.25">
      <c r="A122" s="189" t="s">
        <v>96</v>
      </c>
      <c r="B122" s="189" t="s">
        <v>92</v>
      </c>
      <c r="C122" s="189">
        <v>56</v>
      </c>
      <c r="D122" s="189">
        <v>1059</v>
      </c>
    </row>
    <row r="123" spans="1:4" ht="23.25">
      <c r="A123" s="189" t="s">
        <v>110</v>
      </c>
      <c r="B123" s="189" t="s">
        <v>91</v>
      </c>
      <c r="C123" s="189">
        <v>56</v>
      </c>
      <c r="D123" s="189">
        <v>1007</v>
      </c>
    </row>
    <row r="124" spans="1:4" ht="23.25">
      <c r="A124" s="189" t="s">
        <v>109</v>
      </c>
      <c r="B124" s="189" t="s">
        <v>107</v>
      </c>
      <c r="C124" s="189">
        <v>48</v>
      </c>
      <c r="D124" s="189">
        <v>1474</v>
      </c>
    </row>
    <row r="125" spans="1:4" ht="23.25">
      <c r="A125" s="189" t="s">
        <v>96</v>
      </c>
      <c r="B125" s="189" t="s">
        <v>97</v>
      </c>
      <c r="C125" s="189">
        <v>89</v>
      </c>
      <c r="D125" s="189">
        <v>1050</v>
      </c>
    </row>
    <row r="126" spans="1:4" ht="23.25">
      <c r="A126" s="189" t="s">
        <v>90</v>
      </c>
      <c r="B126" s="189" t="s">
        <v>105</v>
      </c>
      <c r="C126" s="189">
        <v>99</v>
      </c>
      <c r="D126" s="189">
        <v>1433</v>
      </c>
    </row>
    <row r="127" spans="1:4" ht="23.25">
      <c r="A127" s="189" t="s">
        <v>90</v>
      </c>
      <c r="B127" s="189" t="s">
        <v>105</v>
      </c>
      <c r="C127" s="189">
        <v>39</v>
      </c>
      <c r="D127" s="189">
        <v>1060</v>
      </c>
    </row>
    <row r="128" spans="1:4" ht="23.25">
      <c r="A128" s="189" t="s">
        <v>110</v>
      </c>
      <c r="B128" s="189" t="s">
        <v>100</v>
      </c>
      <c r="C128" s="189">
        <v>29</v>
      </c>
      <c r="D128" s="189">
        <v>1294</v>
      </c>
    </row>
    <row r="129" spans="1:4" ht="23.25">
      <c r="A129" s="189" t="s">
        <v>96</v>
      </c>
      <c r="B129" s="189" t="s">
        <v>107</v>
      </c>
      <c r="C129" s="189">
        <v>30</v>
      </c>
      <c r="D129" s="189">
        <v>1499</v>
      </c>
    </row>
    <row r="130" spans="1:4" ht="23.25">
      <c r="A130" s="189" t="s">
        <v>96</v>
      </c>
      <c r="B130" s="189" t="s">
        <v>97</v>
      </c>
      <c r="C130" s="189">
        <v>70</v>
      </c>
      <c r="D130" s="189">
        <v>1132</v>
      </c>
    </row>
    <row r="131" spans="1:4" ht="23.25">
      <c r="A131" s="189" t="s">
        <v>90</v>
      </c>
      <c r="B131" s="189" t="s">
        <v>94</v>
      </c>
      <c r="C131" s="189">
        <v>1</v>
      </c>
      <c r="D131" s="189">
        <v>1173</v>
      </c>
    </row>
    <row r="132" spans="1:4" ht="23.25">
      <c r="A132" s="189" t="s">
        <v>110</v>
      </c>
      <c r="B132" s="189" t="s">
        <v>97</v>
      </c>
      <c r="C132" s="189">
        <v>25</v>
      </c>
      <c r="D132" s="189">
        <v>1444</v>
      </c>
    </row>
    <row r="133" spans="1:4" ht="23.25">
      <c r="A133" s="189" t="s">
        <v>90</v>
      </c>
      <c r="B133" s="189" t="s">
        <v>105</v>
      </c>
      <c r="C133" s="189">
        <v>38</v>
      </c>
      <c r="D133" s="189">
        <v>1073</v>
      </c>
    </row>
    <row r="134" spans="1:4" ht="23.25">
      <c r="A134" s="189" t="s">
        <v>104</v>
      </c>
      <c r="B134" s="189" t="s">
        <v>107</v>
      </c>
      <c r="C134" s="189">
        <v>47</v>
      </c>
      <c r="D134" s="189">
        <v>1407</v>
      </c>
    </row>
    <row r="135" spans="1:4" ht="23.25">
      <c r="A135" s="189" t="s">
        <v>99</v>
      </c>
      <c r="B135" s="189" t="s">
        <v>97</v>
      </c>
      <c r="C135" s="189">
        <v>80</v>
      </c>
      <c r="D135" s="189">
        <v>1324</v>
      </c>
    </row>
    <row r="136" spans="1:4" ht="23.25">
      <c r="A136" s="189" t="s">
        <v>99</v>
      </c>
      <c r="B136" s="189" t="s">
        <v>97</v>
      </c>
      <c r="C136" s="189">
        <v>95</v>
      </c>
      <c r="D136" s="189">
        <v>1152</v>
      </c>
    </row>
    <row r="137" spans="1:4" ht="23.25">
      <c r="A137" s="189" t="s">
        <v>109</v>
      </c>
      <c r="B137" s="189" t="s">
        <v>91</v>
      </c>
      <c r="C137" s="189">
        <v>75</v>
      </c>
      <c r="D137" s="189">
        <v>1383</v>
      </c>
    </row>
    <row r="138" spans="1:4" ht="23.25">
      <c r="A138" s="189" t="s">
        <v>99</v>
      </c>
      <c r="B138" s="189" t="s">
        <v>94</v>
      </c>
      <c r="C138" s="189">
        <v>70</v>
      </c>
      <c r="D138" s="189">
        <v>1128</v>
      </c>
    </row>
    <row r="139" spans="1:4" ht="23.25">
      <c r="A139" s="189" t="s">
        <v>104</v>
      </c>
      <c r="B139" s="189" t="s">
        <v>97</v>
      </c>
      <c r="C139" s="189">
        <v>59</v>
      </c>
      <c r="D139" s="189">
        <v>1154</v>
      </c>
    </row>
    <row r="140" spans="1:4" ht="23.25">
      <c r="A140" s="189" t="s">
        <v>109</v>
      </c>
      <c r="B140" s="189" t="s">
        <v>100</v>
      </c>
      <c r="C140" s="189">
        <v>57</v>
      </c>
      <c r="D140" s="189">
        <v>1135</v>
      </c>
    </row>
    <row r="141" spans="1:4" ht="23.25">
      <c r="A141" s="189" t="s">
        <v>110</v>
      </c>
      <c r="B141" s="189" t="s">
        <v>105</v>
      </c>
      <c r="C141" s="189">
        <v>6</v>
      </c>
      <c r="D141" s="189">
        <v>1370</v>
      </c>
    </row>
    <row r="142" spans="1:4" ht="23.25">
      <c r="A142" s="189" t="s">
        <v>110</v>
      </c>
      <c r="B142" s="189" t="s">
        <v>107</v>
      </c>
      <c r="C142" s="189">
        <v>65</v>
      </c>
      <c r="D142" s="189">
        <v>1045</v>
      </c>
    </row>
    <row r="143" spans="1:4" ht="23.25">
      <c r="A143" s="189" t="s">
        <v>109</v>
      </c>
      <c r="B143" s="189" t="s">
        <v>105</v>
      </c>
      <c r="C143" s="189">
        <v>81</v>
      </c>
      <c r="D143" s="189">
        <v>1350</v>
      </c>
    </row>
    <row r="144" spans="1:4" ht="23.25">
      <c r="A144" s="189" t="s">
        <v>96</v>
      </c>
      <c r="B144" s="189" t="s">
        <v>91</v>
      </c>
      <c r="C144" s="189">
        <v>40</v>
      </c>
      <c r="D144" s="189">
        <v>1322</v>
      </c>
    </row>
    <row r="145" spans="1:4" ht="23.25">
      <c r="A145" s="189" t="s">
        <v>96</v>
      </c>
      <c r="B145" s="189" t="s">
        <v>100</v>
      </c>
      <c r="C145" s="189">
        <v>63</v>
      </c>
      <c r="D145" s="189">
        <v>1272</v>
      </c>
    </row>
    <row r="146" spans="1:4" ht="23.25">
      <c r="A146" s="189" t="s">
        <v>110</v>
      </c>
      <c r="B146" s="189" t="s">
        <v>91</v>
      </c>
      <c r="C146" s="189">
        <v>73</v>
      </c>
      <c r="D146" s="189">
        <v>1185</v>
      </c>
    </row>
    <row r="147" spans="1:4" ht="23.25">
      <c r="A147" s="189" t="s">
        <v>99</v>
      </c>
      <c r="B147" s="189" t="s">
        <v>92</v>
      </c>
      <c r="C147" s="189">
        <v>39</v>
      </c>
      <c r="D147" s="189">
        <v>1346</v>
      </c>
    </row>
    <row r="148" spans="1:4" ht="23.25">
      <c r="A148" s="189" t="s">
        <v>104</v>
      </c>
      <c r="B148" s="189" t="s">
        <v>100</v>
      </c>
      <c r="C148" s="189">
        <v>87</v>
      </c>
      <c r="D148" s="189">
        <v>1121</v>
      </c>
    </row>
    <row r="149" spans="1:4" ht="23.25">
      <c r="A149" s="189" t="s">
        <v>109</v>
      </c>
      <c r="B149" s="189" t="s">
        <v>97</v>
      </c>
      <c r="C149" s="189">
        <v>7</v>
      </c>
      <c r="D149" s="189">
        <v>1428</v>
      </c>
    </row>
    <row r="150" spans="1:4" ht="23.25">
      <c r="A150" s="189" t="s">
        <v>109</v>
      </c>
      <c r="B150" s="189" t="s">
        <v>92</v>
      </c>
      <c r="C150" s="189">
        <v>19</v>
      </c>
      <c r="D150" s="189">
        <v>1192</v>
      </c>
    </row>
    <row r="151" spans="1:4" ht="23.25">
      <c r="A151" s="189" t="s">
        <v>99</v>
      </c>
      <c r="B151" s="189" t="s">
        <v>100</v>
      </c>
      <c r="C151" s="189">
        <v>100</v>
      </c>
      <c r="D151" s="189">
        <v>1320</v>
      </c>
    </row>
    <row r="152" spans="1:4" ht="23.25">
      <c r="A152" s="189" t="s">
        <v>90</v>
      </c>
      <c r="B152" s="189" t="s">
        <v>105</v>
      </c>
      <c r="C152" s="189">
        <v>38</v>
      </c>
      <c r="D152" s="189">
        <v>1191</v>
      </c>
    </row>
    <row r="153" spans="1:4" ht="23.25">
      <c r="A153" s="189" t="s">
        <v>99</v>
      </c>
      <c r="B153" s="189" t="s">
        <v>105</v>
      </c>
      <c r="C153" s="189">
        <v>61</v>
      </c>
      <c r="D153" s="189">
        <v>1468</v>
      </c>
    </row>
    <row r="154" spans="1:4" ht="23.25">
      <c r="A154" s="189" t="s">
        <v>96</v>
      </c>
      <c r="B154" s="189" t="s">
        <v>100</v>
      </c>
      <c r="C154" s="189">
        <v>64</v>
      </c>
      <c r="D154" s="189">
        <v>1159</v>
      </c>
    </row>
    <row r="155" spans="1:4" ht="23.25">
      <c r="A155" s="189" t="s">
        <v>110</v>
      </c>
      <c r="B155" s="189" t="s">
        <v>107</v>
      </c>
      <c r="C155" s="189">
        <v>15</v>
      </c>
      <c r="D155" s="189">
        <v>1297</v>
      </c>
    </row>
    <row r="156" spans="1:4" ht="23.25">
      <c r="A156" s="189" t="s">
        <v>96</v>
      </c>
      <c r="B156" s="189" t="s">
        <v>105</v>
      </c>
      <c r="C156" s="189">
        <v>97</v>
      </c>
      <c r="D156" s="189">
        <v>1490</v>
      </c>
    </row>
    <row r="157" spans="1:4" ht="23.25">
      <c r="A157" s="189" t="s">
        <v>104</v>
      </c>
      <c r="B157" s="189" t="s">
        <v>105</v>
      </c>
      <c r="C157" s="189">
        <v>26</v>
      </c>
      <c r="D157" s="189">
        <v>1371</v>
      </c>
    </row>
    <row r="158" spans="1:4" ht="23.25">
      <c r="A158" s="189" t="s">
        <v>99</v>
      </c>
      <c r="B158" s="189" t="s">
        <v>97</v>
      </c>
      <c r="C158" s="189">
        <v>70</v>
      </c>
      <c r="D158" s="189">
        <v>1050</v>
      </c>
    </row>
    <row r="159" spans="1:4" ht="23.25">
      <c r="A159" s="189" t="s">
        <v>104</v>
      </c>
      <c r="B159" s="189" t="s">
        <v>107</v>
      </c>
      <c r="C159" s="189">
        <v>42</v>
      </c>
      <c r="D159" s="189">
        <v>1205</v>
      </c>
    </row>
    <row r="160" spans="1:4" ht="23.25">
      <c r="A160" s="189" t="s">
        <v>96</v>
      </c>
      <c r="B160" s="189" t="s">
        <v>97</v>
      </c>
      <c r="C160" s="189">
        <v>80</v>
      </c>
      <c r="D160" s="189">
        <v>1251</v>
      </c>
    </row>
    <row r="161" spans="1:4" ht="23.25">
      <c r="A161" s="189" t="s">
        <v>104</v>
      </c>
      <c r="B161" s="189" t="s">
        <v>92</v>
      </c>
      <c r="C161" s="189">
        <v>2</v>
      </c>
      <c r="D161" s="189">
        <v>1373</v>
      </c>
    </row>
    <row r="162" spans="1:4" ht="23.25">
      <c r="A162" s="189" t="s">
        <v>109</v>
      </c>
      <c r="B162" s="189" t="s">
        <v>91</v>
      </c>
      <c r="C162" s="189">
        <v>80</v>
      </c>
      <c r="D162" s="189">
        <v>1445</v>
      </c>
    </row>
    <row r="163" spans="1:4" ht="23.25">
      <c r="A163" s="189" t="s">
        <v>110</v>
      </c>
      <c r="B163" s="189" t="s">
        <v>100</v>
      </c>
      <c r="C163" s="189">
        <v>73</v>
      </c>
      <c r="D163" s="189">
        <v>1237</v>
      </c>
    </row>
    <row r="164" spans="1:4" ht="23.25">
      <c r="A164" s="189" t="s">
        <v>99</v>
      </c>
      <c r="B164" s="189" t="s">
        <v>91</v>
      </c>
      <c r="C164" s="189">
        <v>22</v>
      </c>
      <c r="D164" s="189">
        <v>1369</v>
      </c>
    </row>
    <row r="165" spans="1:4" ht="23.25">
      <c r="A165" s="189" t="s">
        <v>96</v>
      </c>
      <c r="B165" s="189" t="s">
        <v>92</v>
      </c>
      <c r="C165" s="189">
        <v>52</v>
      </c>
      <c r="D165" s="189">
        <v>1366</v>
      </c>
    </row>
    <row r="166" spans="1:4" ht="23.25">
      <c r="A166" s="189" t="s">
        <v>90</v>
      </c>
      <c r="B166" s="189" t="s">
        <v>105</v>
      </c>
      <c r="C166" s="189">
        <v>83</v>
      </c>
      <c r="D166" s="189">
        <v>1372</v>
      </c>
    </row>
    <row r="167" spans="1:4" ht="23.25">
      <c r="A167" s="189" t="s">
        <v>96</v>
      </c>
      <c r="B167" s="189" t="s">
        <v>94</v>
      </c>
      <c r="C167" s="189">
        <v>17</v>
      </c>
      <c r="D167" s="189">
        <v>1312</v>
      </c>
    </row>
    <row r="168" spans="1:4" ht="23.25">
      <c r="A168" s="189" t="s">
        <v>90</v>
      </c>
      <c r="B168" s="189" t="s">
        <v>92</v>
      </c>
      <c r="C168" s="189">
        <v>41</v>
      </c>
      <c r="D168" s="189">
        <v>1192</v>
      </c>
    </row>
    <row r="169" spans="1:4" ht="23.25">
      <c r="A169" s="189" t="s">
        <v>109</v>
      </c>
      <c r="B169" s="189" t="s">
        <v>94</v>
      </c>
      <c r="C169" s="189">
        <v>98</v>
      </c>
      <c r="D169" s="189">
        <v>1496</v>
      </c>
    </row>
    <row r="170" spans="1:4" ht="23.25">
      <c r="A170" s="189" t="s">
        <v>110</v>
      </c>
      <c r="B170" s="189" t="s">
        <v>92</v>
      </c>
      <c r="C170" s="189">
        <v>7</v>
      </c>
      <c r="D170" s="189">
        <v>1055</v>
      </c>
    </row>
    <row r="171" spans="1:4" ht="23.25">
      <c r="A171" s="189" t="s">
        <v>110</v>
      </c>
      <c r="B171" s="189" t="s">
        <v>97</v>
      </c>
      <c r="C171" s="189">
        <v>25</v>
      </c>
      <c r="D171" s="189">
        <v>1038</v>
      </c>
    </row>
    <row r="172" spans="1:4" ht="23.25">
      <c r="A172" s="189" t="s">
        <v>109</v>
      </c>
      <c r="B172" s="189" t="s">
        <v>97</v>
      </c>
      <c r="C172" s="189">
        <v>55</v>
      </c>
      <c r="D172" s="189">
        <v>1433</v>
      </c>
    </row>
    <row r="173" spans="1:4" ht="23.25">
      <c r="A173" s="189" t="s">
        <v>104</v>
      </c>
      <c r="B173" s="189" t="s">
        <v>94</v>
      </c>
      <c r="C173" s="189">
        <v>92</v>
      </c>
      <c r="D173" s="189">
        <v>1212</v>
      </c>
    </row>
    <row r="174" spans="1:4" ht="23.25">
      <c r="A174" s="189" t="s">
        <v>90</v>
      </c>
      <c r="B174" s="189" t="s">
        <v>100</v>
      </c>
      <c r="C174" s="189">
        <v>44</v>
      </c>
      <c r="D174" s="189">
        <v>1311</v>
      </c>
    </row>
    <row r="175" spans="1:4" ht="23.25">
      <c r="A175" s="189" t="s">
        <v>109</v>
      </c>
      <c r="B175" s="189" t="s">
        <v>91</v>
      </c>
      <c r="C175" s="189">
        <v>11</v>
      </c>
      <c r="D175" s="189">
        <v>1362</v>
      </c>
    </row>
    <row r="176" spans="1:4" ht="23.25">
      <c r="A176" s="189" t="s">
        <v>104</v>
      </c>
      <c r="B176" s="189" t="s">
        <v>92</v>
      </c>
      <c r="C176" s="189">
        <v>91</v>
      </c>
      <c r="D176" s="189">
        <v>1324</v>
      </c>
    </row>
    <row r="177" spans="1:4" ht="23.25">
      <c r="A177" s="189" t="s">
        <v>104</v>
      </c>
      <c r="B177" s="189" t="s">
        <v>105</v>
      </c>
      <c r="C177" s="189">
        <v>24</v>
      </c>
      <c r="D177" s="189">
        <v>1328</v>
      </c>
    </row>
    <row r="178" spans="1:4" ht="23.25">
      <c r="A178" s="189" t="s">
        <v>90</v>
      </c>
      <c r="B178" s="189" t="s">
        <v>92</v>
      </c>
      <c r="C178" s="189">
        <v>4</v>
      </c>
      <c r="D178" s="189">
        <v>1425</v>
      </c>
    </row>
    <row r="179" spans="1:4" ht="23.25">
      <c r="A179" s="189" t="s">
        <v>104</v>
      </c>
      <c r="B179" s="189" t="s">
        <v>105</v>
      </c>
      <c r="C179" s="189">
        <v>81</v>
      </c>
      <c r="D179" s="189">
        <v>1422</v>
      </c>
    </row>
    <row r="180" spans="1:4" ht="23.25">
      <c r="A180" s="189" t="s">
        <v>104</v>
      </c>
      <c r="B180" s="189" t="s">
        <v>94</v>
      </c>
      <c r="C180" s="189">
        <v>15</v>
      </c>
      <c r="D180" s="189">
        <v>1022</v>
      </c>
    </row>
    <row r="181" spans="1:4" ht="23.25">
      <c r="A181" s="189" t="s">
        <v>110</v>
      </c>
      <c r="B181" s="189" t="s">
        <v>94</v>
      </c>
      <c r="C181" s="189">
        <v>12</v>
      </c>
      <c r="D181" s="189">
        <v>1376</v>
      </c>
    </row>
    <row r="182" spans="1:4" ht="23.25">
      <c r="A182" s="189" t="s">
        <v>96</v>
      </c>
      <c r="B182" s="189" t="s">
        <v>91</v>
      </c>
      <c r="C182" s="189">
        <v>25</v>
      </c>
      <c r="D182" s="189">
        <v>1110</v>
      </c>
    </row>
    <row r="183" spans="1:4" ht="23.25">
      <c r="A183" s="189" t="s">
        <v>99</v>
      </c>
      <c r="B183" s="189" t="s">
        <v>97</v>
      </c>
      <c r="C183" s="189">
        <v>62</v>
      </c>
      <c r="D183" s="189">
        <v>1200</v>
      </c>
    </row>
    <row r="184" spans="1:4" ht="23.25">
      <c r="A184" s="189" t="s">
        <v>99</v>
      </c>
      <c r="B184" s="189" t="s">
        <v>105</v>
      </c>
      <c r="C184" s="189">
        <v>2</v>
      </c>
      <c r="D184" s="189">
        <v>1431</v>
      </c>
    </row>
    <row r="185" spans="1:4" ht="23.25">
      <c r="A185" s="189" t="s">
        <v>109</v>
      </c>
      <c r="B185" s="189" t="s">
        <v>91</v>
      </c>
      <c r="C185" s="189">
        <v>96</v>
      </c>
      <c r="D185" s="189">
        <v>1032</v>
      </c>
    </row>
    <row r="186" spans="1:4" ht="23.25">
      <c r="A186" s="189" t="s">
        <v>96</v>
      </c>
      <c r="B186" s="189" t="s">
        <v>92</v>
      </c>
      <c r="C186" s="189">
        <v>39</v>
      </c>
      <c r="D186" s="189">
        <v>1397</v>
      </c>
    </row>
    <row r="187" spans="1:4" ht="23.25">
      <c r="A187" s="189" t="s">
        <v>110</v>
      </c>
      <c r="B187" s="189" t="s">
        <v>97</v>
      </c>
      <c r="C187" s="189">
        <v>99</v>
      </c>
      <c r="D187" s="189">
        <v>1381</v>
      </c>
    </row>
    <row r="188" spans="1:4" ht="23.25">
      <c r="A188" s="189" t="s">
        <v>99</v>
      </c>
      <c r="B188" s="189" t="s">
        <v>100</v>
      </c>
      <c r="C188" s="189">
        <v>81</v>
      </c>
      <c r="D188" s="189">
        <v>1024</v>
      </c>
    </row>
    <row r="189" spans="1:4" ht="23.25">
      <c r="A189" s="189" t="s">
        <v>90</v>
      </c>
      <c r="B189" s="189" t="s">
        <v>94</v>
      </c>
      <c r="C189" s="189">
        <v>57</v>
      </c>
      <c r="D189" s="189">
        <v>1200</v>
      </c>
    </row>
    <row r="190" spans="1:4" ht="23.25">
      <c r="A190" s="189" t="s">
        <v>109</v>
      </c>
      <c r="B190" s="189" t="s">
        <v>107</v>
      </c>
      <c r="C190" s="189">
        <v>87</v>
      </c>
      <c r="D190" s="189">
        <v>1042</v>
      </c>
    </row>
    <row r="191" spans="1:4" ht="23.25">
      <c r="A191" s="189" t="s">
        <v>109</v>
      </c>
      <c r="B191" s="189" t="s">
        <v>97</v>
      </c>
      <c r="C191" s="189">
        <v>81</v>
      </c>
      <c r="D191" s="189">
        <v>1183</v>
      </c>
    </row>
    <row r="192" spans="1:4" ht="23.25">
      <c r="A192" s="189" t="s">
        <v>110</v>
      </c>
      <c r="B192" s="189" t="s">
        <v>107</v>
      </c>
      <c r="C192" s="189">
        <v>59</v>
      </c>
      <c r="D192" s="189">
        <v>1180</v>
      </c>
    </row>
    <row r="193" spans="1:4" ht="23.25">
      <c r="A193" s="189" t="s">
        <v>90</v>
      </c>
      <c r="B193" s="189" t="s">
        <v>92</v>
      </c>
      <c r="C193" s="189">
        <v>8</v>
      </c>
      <c r="D193" s="189">
        <v>1365</v>
      </c>
    </row>
    <row r="194" spans="1:4" ht="23.25">
      <c r="A194" s="189" t="s">
        <v>90</v>
      </c>
      <c r="B194" s="189" t="s">
        <v>107</v>
      </c>
      <c r="C194" s="189">
        <v>23</v>
      </c>
      <c r="D194" s="189">
        <v>1035</v>
      </c>
    </row>
    <row r="195" spans="1:4" ht="23.25">
      <c r="A195" s="189" t="s">
        <v>109</v>
      </c>
      <c r="B195" s="189" t="s">
        <v>100</v>
      </c>
      <c r="C195" s="189">
        <v>88</v>
      </c>
      <c r="D195" s="189">
        <v>1021</v>
      </c>
    </row>
    <row r="196" spans="1:4" ht="23.25">
      <c r="A196" s="189" t="s">
        <v>90</v>
      </c>
      <c r="B196" s="189" t="s">
        <v>100</v>
      </c>
      <c r="C196" s="189">
        <v>57</v>
      </c>
      <c r="D196" s="189">
        <v>1053</v>
      </c>
    </row>
    <row r="197" spans="1:4" ht="23.25">
      <c r="A197" s="189" t="s">
        <v>90</v>
      </c>
      <c r="B197" s="189" t="s">
        <v>94</v>
      </c>
      <c r="C197" s="189">
        <v>6</v>
      </c>
      <c r="D197" s="189">
        <v>1254</v>
      </c>
    </row>
    <row r="198" spans="1:4" ht="23.25">
      <c r="A198" s="189" t="s">
        <v>109</v>
      </c>
      <c r="B198" s="189" t="s">
        <v>100</v>
      </c>
      <c r="C198" s="189">
        <v>80</v>
      </c>
      <c r="D198" s="189">
        <v>1459</v>
      </c>
    </row>
    <row r="199" spans="1:4" ht="23.25">
      <c r="A199" s="189" t="s">
        <v>109</v>
      </c>
      <c r="B199" s="189" t="s">
        <v>92</v>
      </c>
      <c r="C199" s="189">
        <v>74</v>
      </c>
      <c r="D199" s="189">
        <v>1459</v>
      </c>
    </row>
    <row r="200" spans="1:4" ht="23.25">
      <c r="A200" s="189" t="s">
        <v>110</v>
      </c>
      <c r="B200" s="189" t="s">
        <v>91</v>
      </c>
      <c r="C200" s="189">
        <v>35</v>
      </c>
      <c r="D200" s="189">
        <v>1142</v>
      </c>
    </row>
    <row r="201" spans="1:4" ht="23.25">
      <c r="A201" s="189" t="s">
        <v>96</v>
      </c>
      <c r="B201" s="189" t="s">
        <v>100</v>
      </c>
      <c r="C201" s="189">
        <v>26</v>
      </c>
      <c r="D201" s="189">
        <v>1500</v>
      </c>
    </row>
    <row r="202" spans="1:4" ht="23.25">
      <c r="A202" s="189" t="s">
        <v>99</v>
      </c>
      <c r="B202" s="189" t="s">
        <v>91</v>
      </c>
      <c r="C202" s="189">
        <v>12</v>
      </c>
      <c r="D202" s="189">
        <v>1266</v>
      </c>
    </row>
    <row r="203" spans="1:4" ht="23.25">
      <c r="A203" s="189" t="s">
        <v>99</v>
      </c>
      <c r="B203" s="189" t="s">
        <v>94</v>
      </c>
      <c r="C203" s="189">
        <v>5</v>
      </c>
      <c r="D203" s="189">
        <v>1043</v>
      </c>
    </row>
    <row r="204" spans="1:4" ht="23.25">
      <c r="A204" s="189" t="s">
        <v>104</v>
      </c>
      <c r="B204" s="189" t="s">
        <v>92</v>
      </c>
      <c r="C204" s="189">
        <v>19</v>
      </c>
      <c r="D204" s="189">
        <v>1001</v>
      </c>
    </row>
    <row r="205" spans="1:4" ht="23.25">
      <c r="A205" s="189" t="s">
        <v>110</v>
      </c>
      <c r="B205" s="189" t="s">
        <v>107</v>
      </c>
      <c r="C205" s="189">
        <v>100</v>
      </c>
      <c r="D205" s="189">
        <v>1181</v>
      </c>
    </row>
    <row r="206" spans="1:4" ht="23.25">
      <c r="A206" s="189" t="s">
        <v>90</v>
      </c>
      <c r="B206" s="189" t="s">
        <v>97</v>
      </c>
      <c r="C206" s="189">
        <v>74</v>
      </c>
      <c r="D206" s="189">
        <v>1109</v>
      </c>
    </row>
    <row r="207" spans="1:4" ht="23.25">
      <c r="A207" s="189" t="s">
        <v>99</v>
      </c>
      <c r="B207" s="189" t="s">
        <v>100</v>
      </c>
      <c r="C207" s="189">
        <v>39</v>
      </c>
      <c r="D207" s="189">
        <v>1178</v>
      </c>
    </row>
    <row r="208" spans="1:4" ht="23.25">
      <c r="A208" s="189" t="s">
        <v>109</v>
      </c>
      <c r="B208" s="189" t="s">
        <v>100</v>
      </c>
      <c r="C208" s="189">
        <v>9</v>
      </c>
      <c r="D208" s="189">
        <v>1117</v>
      </c>
    </row>
    <row r="209" spans="1:4" ht="23.25">
      <c r="A209" s="189" t="s">
        <v>96</v>
      </c>
      <c r="B209" s="189" t="s">
        <v>92</v>
      </c>
      <c r="C209" s="189">
        <v>5</v>
      </c>
      <c r="D209" s="189">
        <v>1389</v>
      </c>
    </row>
    <row r="210" spans="1:4" ht="23.25">
      <c r="A210" s="189" t="s">
        <v>110</v>
      </c>
      <c r="B210" s="189" t="s">
        <v>107</v>
      </c>
      <c r="C210" s="189">
        <v>35</v>
      </c>
      <c r="D210" s="189">
        <v>1031</v>
      </c>
    </row>
    <row r="211" spans="1:4" ht="23.25">
      <c r="A211" s="189" t="s">
        <v>96</v>
      </c>
      <c r="B211" s="189" t="s">
        <v>91</v>
      </c>
      <c r="C211" s="189">
        <v>89</v>
      </c>
      <c r="D211" s="189">
        <v>1064</v>
      </c>
    </row>
    <row r="212" spans="1:4" ht="23.25">
      <c r="A212" s="189" t="s">
        <v>96</v>
      </c>
      <c r="B212" s="189" t="s">
        <v>94</v>
      </c>
      <c r="C212" s="189">
        <v>79</v>
      </c>
      <c r="D212" s="189">
        <v>1354</v>
      </c>
    </row>
    <row r="213" spans="1:4" ht="23.25">
      <c r="A213" s="189" t="s">
        <v>110</v>
      </c>
      <c r="B213" s="189" t="s">
        <v>94</v>
      </c>
      <c r="C213" s="189">
        <v>58</v>
      </c>
      <c r="D213" s="189">
        <v>1474</v>
      </c>
    </row>
    <row r="214" spans="1:4" ht="23.25">
      <c r="A214" s="189" t="s">
        <v>104</v>
      </c>
      <c r="B214" s="189" t="s">
        <v>107</v>
      </c>
      <c r="C214" s="189">
        <v>91</v>
      </c>
      <c r="D214" s="189">
        <v>1297</v>
      </c>
    </row>
    <row r="215" spans="1:4" ht="23.25">
      <c r="A215" s="189" t="s">
        <v>99</v>
      </c>
      <c r="B215" s="189" t="s">
        <v>100</v>
      </c>
      <c r="C215" s="189">
        <v>23</v>
      </c>
      <c r="D215" s="189">
        <v>1309</v>
      </c>
    </row>
    <row r="216" spans="1:4" ht="23.25">
      <c r="A216" s="189" t="s">
        <v>110</v>
      </c>
      <c r="B216" s="189" t="s">
        <v>100</v>
      </c>
      <c r="C216" s="189">
        <v>59</v>
      </c>
      <c r="D216" s="189">
        <v>1165</v>
      </c>
    </row>
    <row r="217" spans="1:4" ht="23.25">
      <c r="A217" s="189" t="s">
        <v>109</v>
      </c>
      <c r="B217" s="189" t="s">
        <v>100</v>
      </c>
      <c r="C217" s="189">
        <v>40</v>
      </c>
      <c r="D217" s="189">
        <v>1302</v>
      </c>
    </row>
    <row r="218" spans="1:4" ht="23.25">
      <c r="A218" s="189" t="s">
        <v>109</v>
      </c>
      <c r="B218" s="189" t="s">
        <v>91</v>
      </c>
      <c r="C218" s="189">
        <v>58</v>
      </c>
      <c r="D218" s="189">
        <v>1080</v>
      </c>
    </row>
    <row r="219" spans="1:4" ht="23.25">
      <c r="A219" s="189" t="s">
        <v>109</v>
      </c>
      <c r="B219" s="189" t="s">
        <v>91</v>
      </c>
      <c r="C219" s="189">
        <v>54</v>
      </c>
      <c r="D219" s="189">
        <v>1204</v>
      </c>
    </row>
    <row r="220" spans="1:4" ht="23.25">
      <c r="A220" s="189" t="s">
        <v>90</v>
      </c>
      <c r="B220" s="189" t="s">
        <v>97</v>
      </c>
      <c r="C220" s="189">
        <v>30</v>
      </c>
      <c r="D220" s="189">
        <v>1057</v>
      </c>
    </row>
    <row r="221" spans="1:4" ht="23.25">
      <c r="A221" s="189" t="s">
        <v>109</v>
      </c>
      <c r="B221" s="189" t="s">
        <v>107</v>
      </c>
      <c r="C221" s="189">
        <v>88</v>
      </c>
      <c r="D221" s="189">
        <v>1288</v>
      </c>
    </row>
    <row r="222" spans="1:4" ht="23.25">
      <c r="A222" s="189" t="s">
        <v>99</v>
      </c>
      <c r="B222" s="189" t="s">
        <v>105</v>
      </c>
      <c r="C222" s="189">
        <v>16</v>
      </c>
      <c r="D222" s="189">
        <v>1105</v>
      </c>
    </row>
    <row r="223" spans="1:4" ht="23.25">
      <c r="A223" s="189" t="s">
        <v>96</v>
      </c>
      <c r="B223" s="189" t="s">
        <v>105</v>
      </c>
      <c r="C223" s="189">
        <v>80</v>
      </c>
      <c r="D223" s="189">
        <v>1269</v>
      </c>
    </row>
    <row r="224" spans="1:4" ht="23.25">
      <c r="A224" s="189" t="s">
        <v>104</v>
      </c>
      <c r="B224" s="189" t="s">
        <v>100</v>
      </c>
      <c r="C224" s="189">
        <v>98</v>
      </c>
      <c r="D224" s="189">
        <v>1177</v>
      </c>
    </row>
    <row r="225" spans="1:4" ht="23.25">
      <c r="A225" s="189" t="s">
        <v>104</v>
      </c>
      <c r="B225" s="189" t="s">
        <v>92</v>
      </c>
      <c r="C225" s="189">
        <v>52</v>
      </c>
      <c r="D225" s="189">
        <v>1461</v>
      </c>
    </row>
    <row r="226" spans="1:4" ht="23.25">
      <c r="A226" s="189" t="s">
        <v>109</v>
      </c>
      <c r="B226" s="189" t="s">
        <v>107</v>
      </c>
      <c r="C226" s="189">
        <v>58</v>
      </c>
      <c r="D226" s="189">
        <v>1290</v>
      </c>
    </row>
    <row r="227" spans="1:4" ht="23.25">
      <c r="A227" s="189" t="s">
        <v>90</v>
      </c>
      <c r="B227" s="189" t="s">
        <v>94</v>
      </c>
      <c r="C227" s="189">
        <v>69</v>
      </c>
      <c r="D227" s="189">
        <v>1175</v>
      </c>
    </row>
    <row r="228" spans="1:4" ht="23.25">
      <c r="A228" s="189" t="s">
        <v>99</v>
      </c>
      <c r="B228" s="189" t="s">
        <v>105</v>
      </c>
      <c r="C228" s="189">
        <v>55</v>
      </c>
      <c r="D228" s="189">
        <v>1425</v>
      </c>
    </row>
    <row r="229" spans="1:4" ht="23.25">
      <c r="A229" s="189" t="s">
        <v>90</v>
      </c>
      <c r="B229" s="189" t="s">
        <v>92</v>
      </c>
      <c r="C229" s="189">
        <v>89</v>
      </c>
      <c r="D229" s="189">
        <v>1369</v>
      </c>
    </row>
    <row r="230" spans="1:4" ht="23.25">
      <c r="A230" s="189" t="s">
        <v>109</v>
      </c>
      <c r="B230" s="189" t="s">
        <v>100</v>
      </c>
      <c r="C230" s="189">
        <v>33</v>
      </c>
      <c r="D230" s="189">
        <v>1477</v>
      </c>
    </row>
    <row r="231" spans="1:4" ht="23.25">
      <c r="A231" s="189" t="s">
        <v>90</v>
      </c>
      <c r="B231" s="189" t="s">
        <v>91</v>
      </c>
      <c r="C231" s="189">
        <v>44</v>
      </c>
      <c r="D231" s="189">
        <v>1102</v>
      </c>
    </row>
    <row r="232" spans="1:4" ht="23.25">
      <c r="A232" s="189" t="s">
        <v>96</v>
      </c>
      <c r="B232" s="189" t="s">
        <v>105</v>
      </c>
      <c r="C232" s="189">
        <v>86</v>
      </c>
      <c r="D232" s="189">
        <v>1348</v>
      </c>
    </row>
    <row r="233" spans="1:4" ht="23.25">
      <c r="A233" s="189" t="s">
        <v>104</v>
      </c>
      <c r="B233" s="189" t="s">
        <v>107</v>
      </c>
      <c r="C233" s="189">
        <v>12</v>
      </c>
      <c r="D233" s="189">
        <v>1254</v>
      </c>
    </row>
    <row r="234" spans="1:4" ht="23.25">
      <c r="A234" s="189" t="s">
        <v>90</v>
      </c>
      <c r="B234" s="189" t="s">
        <v>91</v>
      </c>
      <c r="C234" s="189">
        <v>36</v>
      </c>
      <c r="D234" s="189">
        <v>1483</v>
      </c>
    </row>
    <row r="235" spans="1:4" ht="23.25">
      <c r="A235" s="189" t="s">
        <v>90</v>
      </c>
      <c r="B235" s="189" t="s">
        <v>107</v>
      </c>
      <c r="C235" s="189">
        <v>24</v>
      </c>
      <c r="D235" s="189">
        <v>1082</v>
      </c>
    </row>
    <row r="236" spans="1:4" ht="23.25">
      <c r="A236" s="189" t="s">
        <v>90</v>
      </c>
      <c r="B236" s="189" t="s">
        <v>92</v>
      </c>
      <c r="C236" s="189">
        <v>50</v>
      </c>
      <c r="D236" s="189">
        <v>1252</v>
      </c>
    </row>
    <row r="237" spans="1:4" ht="23.25">
      <c r="A237" s="189" t="s">
        <v>99</v>
      </c>
      <c r="B237" s="189" t="s">
        <v>107</v>
      </c>
      <c r="C237" s="189">
        <v>35</v>
      </c>
      <c r="D237" s="189">
        <v>1229</v>
      </c>
    </row>
    <row r="238" spans="1:4" ht="23.25">
      <c r="A238" s="189" t="s">
        <v>90</v>
      </c>
      <c r="B238" s="189" t="s">
        <v>91</v>
      </c>
      <c r="C238" s="189">
        <v>74</v>
      </c>
      <c r="D238" s="189">
        <v>1321</v>
      </c>
    </row>
    <row r="239" spans="1:4" ht="23.25">
      <c r="A239" s="189" t="s">
        <v>99</v>
      </c>
      <c r="B239" s="189" t="s">
        <v>92</v>
      </c>
      <c r="C239" s="189">
        <v>7</v>
      </c>
      <c r="D239" s="189">
        <v>1442</v>
      </c>
    </row>
    <row r="240" spans="1:4" ht="23.25">
      <c r="A240" s="189" t="s">
        <v>99</v>
      </c>
      <c r="B240" s="189" t="s">
        <v>107</v>
      </c>
      <c r="C240" s="189">
        <v>87</v>
      </c>
      <c r="D240" s="189">
        <v>1135</v>
      </c>
    </row>
    <row r="241" spans="1:4" ht="23.25">
      <c r="A241" s="189" t="s">
        <v>99</v>
      </c>
      <c r="B241" s="189" t="s">
        <v>92</v>
      </c>
      <c r="C241" s="189">
        <v>96</v>
      </c>
      <c r="D241" s="189">
        <v>1196</v>
      </c>
    </row>
    <row r="242" spans="1:4" ht="23.25">
      <c r="A242" s="189" t="s">
        <v>96</v>
      </c>
      <c r="B242" s="189" t="s">
        <v>97</v>
      </c>
      <c r="C242" s="189">
        <v>14</v>
      </c>
      <c r="D242" s="189">
        <v>1315</v>
      </c>
    </row>
    <row r="243" spans="1:4" ht="23.25">
      <c r="A243" s="189" t="s">
        <v>90</v>
      </c>
      <c r="B243" s="189" t="s">
        <v>91</v>
      </c>
      <c r="C243" s="189">
        <v>54</v>
      </c>
      <c r="D243" s="189">
        <v>1076</v>
      </c>
    </row>
    <row r="244" spans="1:4" ht="23.25">
      <c r="A244" s="189" t="s">
        <v>90</v>
      </c>
      <c r="B244" s="189" t="s">
        <v>97</v>
      </c>
      <c r="C244" s="189">
        <v>77</v>
      </c>
      <c r="D244" s="189">
        <v>1328</v>
      </c>
    </row>
    <row r="245" spans="1:4" ht="23.25">
      <c r="A245" s="189" t="s">
        <v>99</v>
      </c>
      <c r="B245" s="189" t="s">
        <v>100</v>
      </c>
      <c r="C245" s="189">
        <v>74</v>
      </c>
      <c r="D245" s="189">
        <v>1175</v>
      </c>
    </row>
    <row r="246" spans="1:4" ht="23.25">
      <c r="A246" s="189" t="s">
        <v>96</v>
      </c>
      <c r="B246" s="189" t="s">
        <v>91</v>
      </c>
      <c r="C246" s="189">
        <v>93</v>
      </c>
      <c r="D246" s="189">
        <v>1287</v>
      </c>
    </row>
    <row r="247" spans="1:4" ht="23.25">
      <c r="A247" s="189" t="s">
        <v>90</v>
      </c>
      <c r="B247" s="189" t="s">
        <v>92</v>
      </c>
      <c r="C247" s="189">
        <v>60</v>
      </c>
      <c r="D247" s="189">
        <v>1047</v>
      </c>
    </row>
    <row r="248" spans="1:4" ht="23.25">
      <c r="A248" s="189" t="s">
        <v>104</v>
      </c>
      <c r="B248" s="189" t="s">
        <v>100</v>
      </c>
      <c r="C248" s="189">
        <v>34</v>
      </c>
      <c r="D248" s="189">
        <v>1113</v>
      </c>
    </row>
    <row r="249" spans="1:4" ht="23.25">
      <c r="A249" s="189" t="s">
        <v>90</v>
      </c>
      <c r="B249" s="189" t="s">
        <v>94</v>
      </c>
      <c r="C249" s="189">
        <v>16</v>
      </c>
      <c r="D249" s="189">
        <v>1246</v>
      </c>
    </row>
    <row r="250" spans="1:4" ht="23.25">
      <c r="A250" s="189" t="s">
        <v>96</v>
      </c>
      <c r="B250" s="189" t="s">
        <v>105</v>
      </c>
      <c r="C250" s="189">
        <v>52</v>
      </c>
      <c r="D250" s="189">
        <v>1153</v>
      </c>
    </row>
    <row r="251" spans="1:4" ht="23.25">
      <c r="A251" s="189" t="s">
        <v>110</v>
      </c>
      <c r="B251" s="189" t="s">
        <v>105</v>
      </c>
      <c r="C251" s="189">
        <v>48</v>
      </c>
      <c r="D251" s="189">
        <v>1038</v>
      </c>
    </row>
    <row r="252" spans="1:4" ht="23.25">
      <c r="A252" s="189" t="s">
        <v>109</v>
      </c>
      <c r="B252" s="189" t="s">
        <v>107</v>
      </c>
      <c r="C252" s="189">
        <v>73</v>
      </c>
      <c r="D252" s="189">
        <v>1449</v>
      </c>
    </row>
    <row r="253" spans="1:4" ht="23.25">
      <c r="A253" s="189" t="s">
        <v>96</v>
      </c>
      <c r="B253" s="189" t="s">
        <v>97</v>
      </c>
      <c r="C253" s="189">
        <v>10</v>
      </c>
      <c r="D253" s="189">
        <v>1183</v>
      </c>
    </row>
    <row r="254" spans="1:4" ht="23.25">
      <c r="A254" s="189" t="s">
        <v>90</v>
      </c>
      <c r="B254" s="189" t="s">
        <v>92</v>
      </c>
      <c r="C254" s="189">
        <v>79</v>
      </c>
      <c r="D254" s="189">
        <v>1455</v>
      </c>
    </row>
    <row r="255" spans="1:4" ht="23.25">
      <c r="A255" s="189" t="s">
        <v>96</v>
      </c>
      <c r="B255" s="189" t="s">
        <v>107</v>
      </c>
      <c r="C255" s="189">
        <v>100</v>
      </c>
      <c r="D255" s="189">
        <v>1470</v>
      </c>
    </row>
    <row r="256" spans="1:4" ht="23.25">
      <c r="A256" s="189" t="s">
        <v>104</v>
      </c>
      <c r="B256" s="189" t="s">
        <v>107</v>
      </c>
      <c r="C256" s="189">
        <v>74</v>
      </c>
      <c r="D256" s="189">
        <v>1223</v>
      </c>
    </row>
    <row r="257" spans="1:4" ht="23.25">
      <c r="A257" s="189" t="s">
        <v>96</v>
      </c>
      <c r="B257" s="189" t="s">
        <v>91</v>
      </c>
      <c r="C257" s="189">
        <v>3</v>
      </c>
      <c r="D257" s="189">
        <v>1425</v>
      </c>
    </row>
    <row r="258" spans="1:4" ht="23.25">
      <c r="A258" s="189" t="s">
        <v>104</v>
      </c>
      <c r="B258" s="189" t="s">
        <v>107</v>
      </c>
      <c r="C258" s="189">
        <v>28</v>
      </c>
      <c r="D258" s="189">
        <v>1131</v>
      </c>
    </row>
    <row r="259" spans="1:4" ht="23.25">
      <c r="A259" s="189" t="s">
        <v>110</v>
      </c>
      <c r="B259" s="189" t="s">
        <v>105</v>
      </c>
      <c r="C259" s="189">
        <v>84</v>
      </c>
      <c r="D259" s="189">
        <v>1037</v>
      </c>
    </row>
    <row r="260" spans="1:4" ht="23.25">
      <c r="A260" s="189" t="s">
        <v>104</v>
      </c>
      <c r="B260" s="189" t="s">
        <v>100</v>
      </c>
      <c r="C260" s="189">
        <v>43</v>
      </c>
      <c r="D260" s="189">
        <v>1419</v>
      </c>
    </row>
    <row r="261" spans="1:4" ht="23.25">
      <c r="A261" s="189" t="s">
        <v>99</v>
      </c>
      <c r="B261" s="189" t="s">
        <v>105</v>
      </c>
      <c r="C261" s="189">
        <v>45</v>
      </c>
      <c r="D261" s="189">
        <v>1471</v>
      </c>
    </row>
    <row r="262" spans="1:4" ht="23.25">
      <c r="A262" s="189" t="s">
        <v>109</v>
      </c>
      <c r="B262" s="189" t="s">
        <v>105</v>
      </c>
      <c r="C262" s="189">
        <v>99</v>
      </c>
      <c r="D262" s="189">
        <v>1402</v>
      </c>
    </row>
    <row r="263" spans="1:4" ht="23.25">
      <c r="A263" s="189" t="s">
        <v>109</v>
      </c>
      <c r="B263" s="189" t="s">
        <v>100</v>
      </c>
      <c r="C263" s="189">
        <v>35</v>
      </c>
      <c r="D263" s="189">
        <v>1405</v>
      </c>
    </row>
    <row r="264" spans="1:4" ht="23.25">
      <c r="A264" s="189" t="s">
        <v>104</v>
      </c>
      <c r="B264" s="189" t="s">
        <v>107</v>
      </c>
      <c r="C264" s="189">
        <v>27</v>
      </c>
      <c r="D264" s="189">
        <v>1174</v>
      </c>
    </row>
    <row r="265" spans="1:4" ht="23.25">
      <c r="A265" s="189" t="s">
        <v>104</v>
      </c>
      <c r="B265" s="189" t="s">
        <v>92</v>
      </c>
      <c r="C265" s="189">
        <v>57</v>
      </c>
      <c r="D265" s="189">
        <v>1456</v>
      </c>
    </row>
    <row r="266" spans="1:4" ht="23.25">
      <c r="A266" s="189" t="s">
        <v>96</v>
      </c>
      <c r="B266" s="189" t="s">
        <v>97</v>
      </c>
      <c r="C266" s="189">
        <v>60</v>
      </c>
      <c r="D266" s="189">
        <v>1399</v>
      </c>
    </row>
    <row r="267" spans="1:4" ht="23.25">
      <c r="A267" s="189" t="s">
        <v>90</v>
      </c>
      <c r="B267" s="189" t="s">
        <v>94</v>
      </c>
      <c r="C267" s="189">
        <v>93</v>
      </c>
      <c r="D267" s="189">
        <v>1100</v>
      </c>
    </row>
    <row r="268" spans="1:4" ht="23.25">
      <c r="A268" s="189" t="s">
        <v>99</v>
      </c>
      <c r="B268" s="189" t="s">
        <v>105</v>
      </c>
      <c r="C268" s="189">
        <v>51</v>
      </c>
      <c r="D268" s="189">
        <v>1302</v>
      </c>
    </row>
    <row r="269" spans="1:4" ht="23.25">
      <c r="A269" s="189" t="s">
        <v>109</v>
      </c>
      <c r="B269" s="189" t="s">
        <v>91</v>
      </c>
      <c r="C269" s="189">
        <v>27</v>
      </c>
      <c r="D269" s="189">
        <v>1419</v>
      </c>
    </row>
    <row r="270" spans="1:4" ht="23.25">
      <c r="A270" s="189" t="s">
        <v>99</v>
      </c>
      <c r="B270" s="189" t="s">
        <v>105</v>
      </c>
      <c r="C270" s="189">
        <v>18</v>
      </c>
      <c r="D270" s="189">
        <v>1432</v>
      </c>
    </row>
    <row r="271" spans="1:4" ht="23.25">
      <c r="A271" s="189" t="s">
        <v>110</v>
      </c>
      <c r="B271" s="189" t="s">
        <v>100</v>
      </c>
      <c r="C271" s="189">
        <v>64</v>
      </c>
      <c r="D271" s="189">
        <v>1165</v>
      </c>
    </row>
    <row r="272" spans="1:4" ht="23.25">
      <c r="A272" s="189" t="s">
        <v>110</v>
      </c>
      <c r="B272" s="189" t="s">
        <v>91</v>
      </c>
      <c r="C272" s="189">
        <v>83</v>
      </c>
      <c r="D272" s="189">
        <v>1153</v>
      </c>
    </row>
    <row r="273" spans="1:4" ht="23.25">
      <c r="A273" s="189" t="s">
        <v>96</v>
      </c>
      <c r="B273" s="189" t="s">
        <v>94</v>
      </c>
      <c r="C273" s="189">
        <v>4</v>
      </c>
      <c r="D273" s="189">
        <v>1284</v>
      </c>
    </row>
    <row r="274" spans="1:4" ht="23.25">
      <c r="A274" s="189" t="s">
        <v>99</v>
      </c>
      <c r="B274" s="189" t="s">
        <v>105</v>
      </c>
      <c r="C274" s="189">
        <v>24</v>
      </c>
      <c r="D274" s="189">
        <v>1042</v>
      </c>
    </row>
    <row r="275" spans="1:4" ht="23.25">
      <c r="A275" s="189" t="s">
        <v>104</v>
      </c>
      <c r="B275" s="189" t="s">
        <v>105</v>
      </c>
      <c r="C275" s="189">
        <v>17</v>
      </c>
      <c r="D275" s="189">
        <v>1054</v>
      </c>
    </row>
    <row r="276" spans="1:4" ht="23.25">
      <c r="A276" s="189" t="s">
        <v>99</v>
      </c>
      <c r="B276" s="189" t="s">
        <v>107</v>
      </c>
      <c r="C276" s="189">
        <v>49</v>
      </c>
      <c r="D276" s="189">
        <v>1126</v>
      </c>
    </row>
    <row r="277" spans="1:4" ht="23.25">
      <c r="A277" s="189" t="s">
        <v>104</v>
      </c>
      <c r="B277" s="189" t="s">
        <v>92</v>
      </c>
      <c r="C277" s="189">
        <v>32</v>
      </c>
      <c r="D277" s="189">
        <v>1362</v>
      </c>
    </row>
    <row r="278" spans="1:4" ht="23.25">
      <c r="A278" s="189" t="s">
        <v>96</v>
      </c>
      <c r="B278" s="189" t="s">
        <v>91</v>
      </c>
      <c r="C278" s="189">
        <v>52</v>
      </c>
      <c r="D278" s="189">
        <v>1430</v>
      </c>
    </row>
    <row r="279" spans="1:4" ht="23.25">
      <c r="A279" s="189" t="s">
        <v>99</v>
      </c>
      <c r="B279" s="189" t="s">
        <v>97</v>
      </c>
      <c r="C279" s="189">
        <v>39</v>
      </c>
      <c r="D279" s="189">
        <v>1333</v>
      </c>
    </row>
    <row r="280" spans="1:4" ht="23.25">
      <c r="A280" s="189" t="s">
        <v>109</v>
      </c>
      <c r="B280" s="189" t="s">
        <v>97</v>
      </c>
      <c r="C280" s="189">
        <v>17</v>
      </c>
      <c r="D280" s="189">
        <v>1415</v>
      </c>
    </row>
    <row r="281" spans="1:4" ht="23.25">
      <c r="A281" s="189" t="s">
        <v>99</v>
      </c>
      <c r="B281" s="189" t="s">
        <v>94</v>
      </c>
      <c r="C281" s="189">
        <v>83</v>
      </c>
      <c r="D281" s="189">
        <v>1150</v>
      </c>
    </row>
    <row r="282" spans="1:4" ht="23.25">
      <c r="A282" s="189" t="s">
        <v>109</v>
      </c>
      <c r="B282" s="189" t="s">
        <v>105</v>
      </c>
      <c r="C282" s="189">
        <v>22</v>
      </c>
      <c r="D282" s="189">
        <v>1332</v>
      </c>
    </row>
    <row r="283" spans="1:4" ht="23.25">
      <c r="A283" s="189" t="s">
        <v>99</v>
      </c>
      <c r="B283" s="189" t="s">
        <v>107</v>
      </c>
      <c r="C283" s="189">
        <v>96</v>
      </c>
      <c r="D283" s="189">
        <v>1344</v>
      </c>
    </row>
    <row r="284" spans="1:4" ht="23.25">
      <c r="A284" s="189" t="s">
        <v>99</v>
      </c>
      <c r="B284" s="189" t="s">
        <v>97</v>
      </c>
      <c r="C284" s="189">
        <v>89</v>
      </c>
      <c r="D284" s="189">
        <v>1171</v>
      </c>
    </row>
    <row r="285" spans="1:4" ht="23.25">
      <c r="A285" s="189" t="s">
        <v>90</v>
      </c>
      <c r="B285" s="189" t="s">
        <v>105</v>
      </c>
      <c r="C285" s="189">
        <v>78</v>
      </c>
      <c r="D285" s="189">
        <v>1003</v>
      </c>
    </row>
    <row r="286" spans="1:4" ht="23.25">
      <c r="A286" s="189" t="s">
        <v>90</v>
      </c>
      <c r="B286" s="189" t="s">
        <v>100</v>
      </c>
      <c r="C286" s="189">
        <v>29</v>
      </c>
      <c r="D286" s="189">
        <v>1239</v>
      </c>
    </row>
    <row r="287" spans="1:4" ht="23.25">
      <c r="A287" s="189" t="s">
        <v>109</v>
      </c>
      <c r="B287" s="189" t="s">
        <v>97</v>
      </c>
      <c r="C287" s="189">
        <v>29</v>
      </c>
      <c r="D287" s="189">
        <v>1368</v>
      </c>
    </row>
    <row r="288" spans="1:4" ht="23.25">
      <c r="A288" s="189" t="s">
        <v>110</v>
      </c>
      <c r="B288" s="189" t="s">
        <v>105</v>
      </c>
      <c r="C288" s="189">
        <v>5</v>
      </c>
      <c r="D288" s="189">
        <v>1100</v>
      </c>
    </row>
    <row r="289" spans="1:4" ht="23.25">
      <c r="A289" s="189" t="s">
        <v>104</v>
      </c>
      <c r="B289" s="189" t="s">
        <v>107</v>
      </c>
      <c r="C289" s="189">
        <v>29</v>
      </c>
      <c r="D289" s="189">
        <v>1026</v>
      </c>
    </row>
    <row r="290" spans="1:4" ht="23.25">
      <c r="A290" s="189" t="s">
        <v>99</v>
      </c>
      <c r="B290" s="189" t="s">
        <v>94</v>
      </c>
      <c r="C290" s="189">
        <v>56</v>
      </c>
      <c r="D290" s="189">
        <v>1236</v>
      </c>
    </row>
    <row r="291" spans="1:4" ht="23.25">
      <c r="A291" s="189" t="s">
        <v>110</v>
      </c>
      <c r="B291" s="189" t="s">
        <v>92</v>
      </c>
      <c r="C291" s="189">
        <v>55</v>
      </c>
      <c r="D291" s="189">
        <v>1366</v>
      </c>
    </row>
    <row r="292" spans="1:4" ht="23.25">
      <c r="A292" s="189" t="s">
        <v>90</v>
      </c>
      <c r="B292" s="189" t="s">
        <v>97</v>
      </c>
      <c r="C292" s="189">
        <v>91</v>
      </c>
      <c r="D292" s="189">
        <v>1132</v>
      </c>
    </row>
    <row r="293" spans="1:4" ht="23.25">
      <c r="A293" s="189" t="s">
        <v>99</v>
      </c>
      <c r="B293" s="189" t="s">
        <v>91</v>
      </c>
      <c r="C293" s="189">
        <v>45</v>
      </c>
      <c r="D293" s="189">
        <v>1052</v>
      </c>
    </row>
    <row r="294" spans="1:4" ht="23.25">
      <c r="A294" s="189" t="s">
        <v>104</v>
      </c>
      <c r="B294" s="189" t="s">
        <v>107</v>
      </c>
      <c r="C294" s="189">
        <v>45</v>
      </c>
      <c r="D294" s="189">
        <v>1411</v>
      </c>
    </row>
    <row r="295" spans="1:4" ht="23.25">
      <c r="A295" s="189" t="s">
        <v>90</v>
      </c>
      <c r="B295" s="189" t="s">
        <v>97</v>
      </c>
      <c r="C295" s="189">
        <v>84</v>
      </c>
      <c r="D295" s="189">
        <v>1223</v>
      </c>
    </row>
    <row r="296" spans="1:4" ht="23.25">
      <c r="A296" s="189" t="s">
        <v>96</v>
      </c>
      <c r="B296" s="189" t="s">
        <v>100</v>
      </c>
      <c r="C296" s="189">
        <v>30</v>
      </c>
      <c r="D296" s="189">
        <v>1163</v>
      </c>
    </row>
    <row r="297" spans="1:4" ht="23.25">
      <c r="A297" s="189" t="s">
        <v>109</v>
      </c>
      <c r="B297" s="189" t="s">
        <v>94</v>
      </c>
      <c r="C297" s="189">
        <v>62</v>
      </c>
      <c r="D297" s="189">
        <v>1241</v>
      </c>
    </row>
    <row r="298" spans="1:4" ht="23.25">
      <c r="A298" s="189" t="s">
        <v>104</v>
      </c>
      <c r="B298" s="189" t="s">
        <v>97</v>
      </c>
      <c r="C298" s="189">
        <v>59</v>
      </c>
      <c r="D298" s="189">
        <v>1019</v>
      </c>
    </row>
    <row r="299" spans="1:4" ht="23.25">
      <c r="A299" s="189" t="s">
        <v>104</v>
      </c>
      <c r="B299" s="189" t="s">
        <v>107</v>
      </c>
      <c r="C299" s="189">
        <v>41</v>
      </c>
      <c r="D299" s="189">
        <v>1136</v>
      </c>
    </row>
    <row r="300" spans="1:4" ht="23.25">
      <c r="A300" s="189" t="s">
        <v>109</v>
      </c>
      <c r="B300" s="189" t="s">
        <v>91</v>
      </c>
      <c r="C300" s="189">
        <v>28</v>
      </c>
      <c r="D300" s="189">
        <v>1208</v>
      </c>
    </row>
    <row r="301" spans="1:4" ht="23.25">
      <c r="A301" s="189" t="s">
        <v>110</v>
      </c>
      <c r="B301" s="189" t="s">
        <v>94</v>
      </c>
      <c r="C301" s="189">
        <v>80</v>
      </c>
      <c r="D301" s="189">
        <v>1015</v>
      </c>
    </row>
    <row r="302" spans="1:4" ht="23.25">
      <c r="A302" s="189" t="s">
        <v>90</v>
      </c>
      <c r="B302" s="189" t="s">
        <v>92</v>
      </c>
      <c r="C302" s="189">
        <v>44</v>
      </c>
      <c r="D302" s="189">
        <v>1389</v>
      </c>
    </row>
    <row r="303" spans="1:4" ht="23.25">
      <c r="A303" s="189" t="s">
        <v>110</v>
      </c>
      <c r="B303" s="189" t="s">
        <v>97</v>
      </c>
      <c r="C303" s="189">
        <v>24</v>
      </c>
      <c r="D303" s="189">
        <v>1419</v>
      </c>
    </row>
    <row r="304" spans="1:4" ht="23.25">
      <c r="A304" s="189" t="s">
        <v>110</v>
      </c>
      <c r="B304" s="189" t="s">
        <v>94</v>
      </c>
      <c r="C304" s="189">
        <v>42</v>
      </c>
      <c r="D304" s="189">
        <v>1074</v>
      </c>
    </row>
    <row r="305" spans="1:4" ht="23.25">
      <c r="A305" s="189" t="s">
        <v>109</v>
      </c>
      <c r="B305" s="189" t="s">
        <v>92</v>
      </c>
      <c r="C305" s="189">
        <v>83</v>
      </c>
      <c r="D305" s="189">
        <v>1208</v>
      </c>
    </row>
    <row r="306" spans="1:4" ht="23.25">
      <c r="A306" s="189" t="s">
        <v>99</v>
      </c>
      <c r="B306" s="189" t="s">
        <v>100</v>
      </c>
      <c r="C306" s="189">
        <v>45</v>
      </c>
      <c r="D306" s="189">
        <v>1353</v>
      </c>
    </row>
    <row r="307" spans="1:4" ht="23.25">
      <c r="A307" s="189" t="s">
        <v>96</v>
      </c>
      <c r="B307" s="189" t="s">
        <v>97</v>
      </c>
      <c r="C307" s="189">
        <v>61</v>
      </c>
      <c r="D307" s="189">
        <v>1295</v>
      </c>
    </row>
    <row r="308" spans="1:4" ht="23.25">
      <c r="A308" s="189" t="s">
        <v>99</v>
      </c>
      <c r="B308" s="189" t="s">
        <v>100</v>
      </c>
      <c r="C308" s="189">
        <v>39</v>
      </c>
      <c r="D308" s="189">
        <v>1277</v>
      </c>
    </row>
    <row r="309" spans="1:4" ht="23.25">
      <c r="A309" s="189" t="s">
        <v>99</v>
      </c>
      <c r="B309" s="189" t="s">
        <v>91</v>
      </c>
      <c r="C309" s="189">
        <v>84</v>
      </c>
      <c r="D309" s="189">
        <v>1302</v>
      </c>
    </row>
    <row r="310" spans="1:4" ht="23.25">
      <c r="A310" s="189" t="s">
        <v>109</v>
      </c>
      <c r="B310" s="189" t="s">
        <v>100</v>
      </c>
      <c r="C310" s="189">
        <v>71</v>
      </c>
      <c r="D310" s="189">
        <v>1169</v>
      </c>
    </row>
    <row r="311" spans="1:4" ht="23.25">
      <c r="A311" s="189" t="s">
        <v>109</v>
      </c>
      <c r="B311" s="189" t="s">
        <v>94</v>
      </c>
      <c r="C311" s="189">
        <v>76</v>
      </c>
      <c r="D311" s="189">
        <v>1296</v>
      </c>
    </row>
    <row r="312" spans="1:4" ht="23.25">
      <c r="A312" s="189" t="s">
        <v>96</v>
      </c>
      <c r="B312" s="189" t="s">
        <v>97</v>
      </c>
      <c r="C312" s="189">
        <v>76</v>
      </c>
      <c r="D312" s="189">
        <v>1033</v>
      </c>
    </row>
    <row r="313" spans="1:4" ht="23.25">
      <c r="A313" s="189" t="s">
        <v>104</v>
      </c>
      <c r="B313" s="189" t="s">
        <v>107</v>
      </c>
      <c r="C313" s="189">
        <v>23</v>
      </c>
      <c r="D313" s="189">
        <v>1100</v>
      </c>
    </row>
    <row r="314" spans="1:4" ht="23.25">
      <c r="A314" s="189" t="s">
        <v>109</v>
      </c>
      <c r="B314" s="189" t="s">
        <v>94</v>
      </c>
      <c r="C314" s="189">
        <v>75</v>
      </c>
      <c r="D314" s="189">
        <v>1000</v>
      </c>
    </row>
    <row r="315" spans="1:4" ht="23.25">
      <c r="A315" s="189" t="s">
        <v>90</v>
      </c>
      <c r="B315" s="189" t="s">
        <v>105</v>
      </c>
      <c r="C315" s="189">
        <v>41</v>
      </c>
      <c r="D315" s="189">
        <v>1202</v>
      </c>
    </row>
    <row r="316" spans="1:4" ht="23.25">
      <c r="A316" s="189" t="s">
        <v>110</v>
      </c>
      <c r="B316" s="189" t="s">
        <v>94</v>
      </c>
      <c r="C316" s="189">
        <v>99</v>
      </c>
      <c r="D316" s="189">
        <v>1005</v>
      </c>
    </row>
    <row r="317" spans="1:4" ht="23.25">
      <c r="A317" s="189" t="s">
        <v>96</v>
      </c>
      <c r="B317" s="189" t="s">
        <v>97</v>
      </c>
      <c r="C317" s="189">
        <v>62</v>
      </c>
      <c r="D317" s="189">
        <v>1454</v>
      </c>
    </row>
    <row r="318" spans="1:4" ht="23.25">
      <c r="A318" s="189" t="s">
        <v>90</v>
      </c>
      <c r="B318" s="189" t="s">
        <v>91</v>
      </c>
      <c r="C318" s="189">
        <v>63</v>
      </c>
      <c r="D318" s="189">
        <v>1016</v>
      </c>
    </row>
    <row r="319" spans="1:4" ht="23.25">
      <c r="A319" s="189" t="s">
        <v>109</v>
      </c>
      <c r="B319" s="189" t="s">
        <v>92</v>
      </c>
      <c r="C319" s="189">
        <v>4</v>
      </c>
      <c r="D319" s="189">
        <v>1049</v>
      </c>
    </row>
    <row r="320" spans="1:4" ht="23.25">
      <c r="A320" s="189" t="s">
        <v>90</v>
      </c>
      <c r="B320" s="189" t="s">
        <v>100</v>
      </c>
      <c r="C320" s="189">
        <v>4</v>
      </c>
      <c r="D320" s="189">
        <v>1202</v>
      </c>
    </row>
    <row r="321" spans="1:4" ht="23.25">
      <c r="A321" s="189" t="s">
        <v>104</v>
      </c>
      <c r="B321" s="189" t="s">
        <v>100</v>
      </c>
      <c r="C321" s="189">
        <v>18</v>
      </c>
      <c r="D321" s="189">
        <v>1462</v>
      </c>
    </row>
    <row r="322" spans="1:4" ht="23.25">
      <c r="A322" s="189" t="s">
        <v>104</v>
      </c>
      <c r="B322" s="189" t="s">
        <v>105</v>
      </c>
      <c r="C322" s="189">
        <v>49</v>
      </c>
      <c r="D322" s="189">
        <v>1109</v>
      </c>
    </row>
    <row r="323" spans="1:4" ht="23.25">
      <c r="A323" s="189" t="s">
        <v>104</v>
      </c>
      <c r="B323" s="189" t="s">
        <v>100</v>
      </c>
      <c r="C323" s="189">
        <v>46</v>
      </c>
      <c r="D323" s="189">
        <v>1443</v>
      </c>
    </row>
    <row r="324" spans="1:4" ht="23.25">
      <c r="A324" s="189" t="s">
        <v>99</v>
      </c>
      <c r="B324" s="189" t="s">
        <v>91</v>
      </c>
      <c r="C324" s="189">
        <v>24</v>
      </c>
      <c r="D324" s="189">
        <v>1019</v>
      </c>
    </row>
    <row r="325" spans="1:4" ht="23.25">
      <c r="A325" s="189" t="s">
        <v>109</v>
      </c>
      <c r="B325" s="189" t="s">
        <v>105</v>
      </c>
      <c r="C325" s="189">
        <v>35</v>
      </c>
      <c r="D325" s="189">
        <v>1144</v>
      </c>
    </row>
    <row r="326" spans="1:4" ht="23.25">
      <c r="A326" s="189" t="s">
        <v>96</v>
      </c>
      <c r="B326" s="189" t="s">
        <v>94</v>
      </c>
      <c r="C326" s="189">
        <v>24</v>
      </c>
      <c r="D326" s="189">
        <v>1142</v>
      </c>
    </row>
    <row r="327" spans="1:4" ht="23.25">
      <c r="A327" s="189" t="s">
        <v>109</v>
      </c>
      <c r="B327" s="189" t="s">
        <v>91</v>
      </c>
      <c r="C327" s="189">
        <v>32</v>
      </c>
      <c r="D327" s="189">
        <v>1343</v>
      </c>
    </row>
    <row r="328" spans="1:4" ht="23.25">
      <c r="A328" s="189" t="s">
        <v>104</v>
      </c>
      <c r="B328" s="189" t="s">
        <v>97</v>
      </c>
      <c r="C328" s="189">
        <v>39</v>
      </c>
      <c r="D328" s="189">
        <v>1110</v>
      </c>
    </row>
    <row r="329" spans="1:4" ht="23.25">
      <c r="A329" s="189" t="s">
        <v>109</v>
      </c>
      <c r="B329" s="189" t="s">
        <v>97</v>
      </c>
      <c r="C329" s="189">
        <v>9</v>
      </c>
      <c r="D329" s="189">
        <v>1212</v>
      </c>
    </row>
    <row r="330" spans="1:4" ht="23.25">
      <c r="A330" s="189" t="s">
        <v>96</v>
      </c>
      <c r="B330" s="189" t="s">
        <v>107</v>
      </c>
      <c r="C330" s="189">
        <v>14</v>
      </c>
      <c r="D330" s="189">
        <v>1267</v>
      </c>
    </row>
    <row r="331" spans="1:4" ht="23.25">
      <c r="A331" s="189" t="s">
        <v>90</v>
      </c>
      <c r="B331" s="189" t="s">
        <v>94</v>
      </c>
      <c r="C331" s="189">
        <v>49</v>
      </c>
      <c r="D331" s="189">
        <v>1012</v>
      </c>
    </row>
    <row r="332" spans="1:4" ht="23.25">
      <c r="A332" s="189" t="s">
        <v>104</v>
      </c>
      <c r="B332" s="189" t="s">
        <v>107</v>
      </c>
      <c r="C332" s="189">
        <v>9</v>
      </c>
      <c r="D332" s="189">
        <v>1427</v>
      </c>
    </row>
    <row r="333" spans="1:4" ht="23.25">
      <c r="A333" s="189" t="s">
        <v>90</v>
      </c>
      <c r="B333" s="189" t="s">
        <v>107</v>
      </c>
      <c r="C333" s="189">
        <v>72</v>
      </c>
      <c r="D333" s="189">
        <v>1312</v>
      </c>
    </row>
    <row r="334" spans="1:4" ht="23.25">
      <c r="A334" s="189" t="s">
        <v>90</v>
      </c>
      <c r="B334" s="189" t="s">
        <v>91</v>
      </c>
      <c r="C334" s="189">
        <v>79</v>
      </c>
      <c r="D334" s="189">
        <v>1158</v>
      </c>
    </row>
    <row r="335" spans="1:4" ht="23.25">
      <c r="A335" s="189" t="s">
        <v>110</v>
      </c>
      <c r="B335" s="189" t="s">
        <v>107</v>
      </c>
      <c r="C335" s="189">
        <v>22</v>
      </c>
      <c r="D335" s="189">
        <v>1497</v>
      </c>
    </row>
    <row r="336" spans="1:4" ht="23.25">
      <c r="A336" s="189" t="s">
        <v>90</v>
      </c>
      <c r="B336" s="189" t="s">
        <v>97</v>
      </c>
      <c r="C336" s="189">
        <v>56</v>
      </c>
      <c r="D336" s="189">
        <v>1073</v>
      </c>
    </row>
    <row r="337" spans="1:4" ht="23.25">
      <c r="A337" s="189" t="s">
        <v>104</v>
      </c>
      <c r="B337" s="189" t="s">
        <v>94</v>
      </c>
      <c r="C337" s="189">
        <v>93</v>
      </c>
      <c r="D337" s="189">
        <v>1267</v>
      </c>
    </row>
    <row r="338" spans="1:4" ht="23.25">
      <c r="A338" s="189" t="s">
        <v>104</v>
      </c>
      <c r="B338" s="189" t="s">
        <v>92</v>
      </c>
      <c r="C338" s="189">
        <v>26</v>
      </c>
      <c r="D338" s="189">
        <v>1164</v>
      </c>
    </row>
    <row r="339" spans="1:4" ht="23.25">
      <c r="A339" s="189" t="s">
        <v>90</v>
      </c>
      <c r="B339" s="189" t="s">
        <v>91</v>
      </c>
      <c r="C339" s="189">
        <v>67</v>
      </c>
      <c r="D339" s="189">
        <v>1329</v>
      </c>
    </row>
    <row r="340" spans="1:4" ht="23.25">
      <c r="A340" s="189" t="s">
        <v>104</v>
      </c>
      <c r="B340" s="189" t="s">
        <v>92</v>
      </c>
      <c r="C340" s="189">
        <v>98</v>
      </c>
      <c r="D340" s="189">
        <v>1010</v>
      </c>
    </row>
    <row r="341" spans="1:4" ht="23.25">
      <c r="A341" s="189" t="s">
        <v>104</v>
      </c>
      <c r="B341" s="189" t="s">
        <v>100</v>
      </c>
      <c r="C341" s="189">
        <v>59</v>
      </c>
      <c r="D341" s="189">
        <v>1474</v>
      </c>
    </row>
    <row r="342" spans="1:4" ht="23.25">
      <c r="A342" s="189" t="s">
        <v>90</v>
      </c>
      <c r="B342" s="189" t="s">
        <v>91</v>
      </c>
      <c r="C342" s="189">
        <v>5</v>
      </c>
      <c r="D342" s="189">
        <v>1231</v>
      </c>
    </row>
    <row r="343" spans="1:4" ht="23.25">
      <c r="A343" s="189" t="s">
        <v>110</v>
      </c>
      <c r="B343" s="189" t="s">
        <v>94</v>
      </c>
      <c r="C343" s="189">
        <v>61</v>
      </c>
      <c r="D343" s="189">
        <v>1457</v>
      </c>
    </row>
    <row r="344" spans="1:4" ht="23.25">
      <c r="A344" s="189" t="s">
        <v>109</v>
      </c>
      <c r="B344" s="189" t="s">
        <v>92</v>
      </c>
      <c r="C344" s="189">
        <v>84</v>
      </c>
      <c r="D344" s="189">
        <v>1247</v>
      </c>
    </row>
    <row r="345" spans="1:4" ht="23.25">
      <c r="A345" s="189" t="s">
        <v>99</v>
      </c>
      <c r="B345" s="189" t="s">
        <v>91</v>
      </c>
      <c r="C345" s="189">
        <v>88</v>
      </c>
      <c r="D345" s="189">
        <v>1011</v>
      </c>
    </row>
    <row r="346" spans="1:4" ht="23.25">
      <c r="A346" s="189" t="s">
        <v>90</v>
      </c>
      <c r="B346" s="189" t="s">
        <v>97</v>
      </c>
      <c r="C346" s="189">
        <v>67</v>
      </c>
      <c r="D346" s="189">
        <v>1350</v>
      </c>
    </row>
    <row r="347" spans="1:4" ht="23.25">
      <c r="A347" s="189" t="s">
        <v>96</v>
      </c>
      <c r="B347" s="189" t="s">
        <v>107</v>
      </c>
      <c r="C347" s="189">
        <v>55</v>
      </c>
      <c r="D347" s="189">
        <v>1305</v>
      </c>
    </row>
    <row r="348" spans="1:4" ht="23.25">
      <c r="A348" s="189" t="s">
        <v>110</v>
      </c>
      <c r="B348" s="189" t="s">
        <v>105</v>
      </c>
      <c r="C348" s="189">
        <v>39</v>
      </c>
      <c r="D348" s="189">
        <v>1387</v>
      </c>
    </row>
    <row r="349" spans="1:4" ht="23.25">
      <c r="A349" s="189" t="s">
        <v>99</v>
      </c>
      <c r="B349" s="189" t="s">
        <v>105</v>
      </c>
      <c r="C349" s="189">
        <v>97</v>
      </c>
      <c r="D349" s="189">
        <v>1009</v>
      </c>
    </row>
    <row r="350" spans="1:4" ht="23.25">
      <c r="A350" s="189" t="s">
        <v>104</v>
      </c>
      <c r="B350" s="189" t="s">
        <v>94</v>
      </c>
      <c r="C350" s="189">
        <v>16</v>
      </c>
      <c r="D350" s="189">
        <v>1127</v>
      </c>
    </row>
    <row r="351" spans="1:4" ht="23.25">
      <c r="A351" s="189" t="s">
        <v>109</v>
      </c>
      <c r="B351" s="189" t="s">
        <v>105</v>
      </c>
      <c r="C351" s="189">
        <v>52</v>
      </c>
      <c r="D351" s="189">
        <v>1491</v>
      </c>
    </row>
    <row r="352" spans="1:4" ht="23.25">
      <c r="A352" s="189" t="s">
        <v>90</v>
      </c>
      <c r="B352" s="189" t="s">
        <v>92</v>
      </c>
      <c r="C352" s="189">
        <v>60</v>
      </c>
      <c r="D352" s="189">
        <v>1127</v>
      </c>
    </row>
    <row r="353" spans="1:4" ht="23.25">
      <c r="A353" s="189" t="s">
        <v>99</v>
      </c>
      <c r="B353" s="189" t="s">
        <v>105</v>
      </c>
      <c r="C353" s="189">
        <v>9</v>
      </c>
      <c r="D353" s="189">
        <v>1457</v>
      </c>
    </row>
    <row r="354" spans="1:4" ht="23.25">
      <c r="A354" s="189" t="s">
        <v>90</v>
      </c>
      <c r="B354" s="189" t="s">
        <v>97</v>
      </c>
      <c r="C354" s="189">
        <v>100</v>
      </c>
      <c r="D354" s="189">
        <v>1092</v>
      </c>
    </row>
    <row r="355" spans="1:4" ht="23.25">
      <c r="A355" s="189" t="s">
        <v>110</v>
      </c>
      <c r="B355" s="189" t="s">
        <v>107</v>
      </c>
      <c r="C355" s="189">
        <v>18</v>
      </c>
      <c r="D355" s="189">
        <v>1343</v>
      </c>
    </row>
    <row r="356" spans="1:4" ht="23.25">
      <c r="A356" s="189" t="s">
        <v>110</v>
      </c>
      <c r="B356" s="189" t="s">
        <v>100</v>
      </c>
      <c r="C356" s="189">
        <v>16</v>
      </c>
      <c r="D356" s="189">
        <v>1146</v>
      </c>
    </row>
    <row r="357" spans="1:4" ht="23.25">
      <c r="A357" s="189" t="s">
        <v>109</v>
      </c>
      <c r="B357" s="189" t="s">
        <v>100</v>
      </c>
      <c r="C357" s="189">
        <v>69</v>
      </c>
      <c r="D357" s="189">
        <v>1473</v>
      </c>
    </row>
    <row r="358" spans="1:4" ht="23.25">
      <c r="A358" s="189" t="s">
        <v>104</v>
      </c>
      <c r="B358" s="189" t="s">
        <v>107</v>
      </c>
      <c r="C358" s="189">
        <v>36</v>
      </c>
      <c r="D358" s="189">
        <v>1270</v>
      </c>
    </row>
    <row r="359" spans="1:4" ht="23.25">
      <c r="A359" s="189" t="s">
        <v>99</v>
      </c>
      <c r="B359" s="189" t="s">
        <v>97</v>
      </c>
      <c r="C359" s="189">
        <v>59</v>
      </c>
      <c r="D359" s="189">
        <v>1221</v>
      </c>
    </row>
    <row r="360" spans="1:4" ht="23.25">
      <c r="A360" s="189" t="s">
        <v>104</v>
      </c>
      <c r="B360" s="189" t="s">
        <v>91</v>
      </c>
      <c r="C360" s="189">
        <v>93</v>
      </c>
      <c r="D360" s="189">
        <v>1153</v>
      </c>
    </row>
    <row r="361" spans="1:4" ht="23.25">
      <c r="A361" s="189" t="s">
        <v>109</v>
      </c>
      <c r="B361" s="189" t="s">
        <v>100</v>
      </c>
      <c r="C361" s="189">
        <v>61</v>
      </c>
      <c r="D361" s="189">
        <v>1139</v>
      </c>
    </row>
    <row r="362" spans="1:4" ht="23.25">
      <c r="A362" s="189" t="s">
        <v>110</v>
      </c>
      <c r="B362" s="189" t="s">
        <v>91</v>
      </c>
      <c r="C362" s="189">
        <v>82</v>
      </c>
      <c r="D362" s="189">
        <v>1082</v>
      </c>
    </row>
    <row r="363" spans="1:4" ht="23.25">
      <c r="A363" s="189" t="s">
        <v>99</v>
      </c>
      <c r="B363" s="189" t="s">
        <v>92</v>
      </c>
      <c r="C363" s="189">
        <v>53</v>
      </c>
      <c r="D363" s="189">
        <v>1275</v>
      </c>
    </row>
    <row r="364" spans="1:4" ht="23.25">
      <c r="A364" s="189" t="s">
        <v>110</v>
      </c>
      <c r="B364" s="189" t="s">
        <v>107</v>
      </c>
      <c r="C364" s="189">
        <v>30</v>
      </c>
      <c r="D364" s="189">
        <v>1089</v>
      </c>
    </row>
    <row r="365" spans="1:4" ht="23.25">
      <c r="A365" s="189" t="s">
        <v>96</v>
      </c>
      <c r="B365" s="189" t="s">
        <v>105</v>
      </c>
      <c r="C365" s="189">
        <v>10</v>
      </c>
      <c r="D365" s="189">
        <v>1076</v>
      </c>
    </row>
    <row r="366" spans="1:4" ht="23.25">
      <c r="A366" s="189" t="s">
        <v>96</v>
      </c>
      <c r="B366" s="189" t="s">
        <v>100</v>
      </c>
      <c r="C366" s="189">
        <v>95</v>
      </c>
      <c r="D366" s="189">
        <v>1184</v>
      </c>
    </row>
    <row r="367" spans="1:4" ht="23.25">
      <c r="A367" s="189" t="s">
        <v>90</v>
      </c>
      <c r="B367" s="189" t="s">
        <v>105</v>
      </c>
      <c r="C367" s="189">
        <v>27</v>
      </c>
      <c r="D367" s="189">
        <v>1156</v>
      </c>
    </row>
    <row r="368" spans="1:4" ht="23.25">
      <c r="A368" s="189" t="s">
        <v>99</v>
      </c>
      <c r="B368" s="189" t="s">
        <v>105</v>
      </c>
      <c r="C368" s="189">
        <v>73</v>
      </c>
      <c r="D368" s="189">
        <v>1266</v>
      </c>
    </row>
    <row r="369" spans="1:4" ht="23.25">
      <c r="A369" s="189" t="s">
        <v>109</v>
      </c>
      <c r="B369" s="189" t="s">
        <v>92</v>
      </c>
      <c r="C369" s="189">
        <v>81</v>
      </c>
      <c r="D369" s="189">
        <v>1310</v>
      </c>
    </row>
    <row r="370" spans="1:4" ht="23.25">
      <c r="A370" s="189" t="s">
        <v>109</v>
      </c>
      <c r="B370" s="189" t="s">
        <v>100</v>
      </c>
      <c r="C370" s="189">
        <v>65</v>
      </c>
      <c r="D370" s="189">
        <v>1496</v>
      </c>
    </row>
    <row r="371" spans="1:4" ht="23.25">
      <c r="A371" s="189" t="s">
        <v>104</v>
      </c>
      <c r="B371" s="189" t="s">
        <v>107</v>
      </c>
      <c r="C371" s="189">
        <v>15</v>
      </c>
      <c r="D371" s="189">
        <v>1456</v>
      </c>
    </row>
    <row r="372" spans="1:4" ht="23.25">
      <c r="A372" s="189" t="s">
        <v>96</v>
      </c>
      <c r="B372" s="189" t="s">
        <v>105</v>
      </c>
      <c r="C372" s="189">
        <v>41</v>
      </c>
      <c r="D372" s="189">
        <v>1309</v>
      </c>
    </row>
    <row r="373" spans="1:4" ht="23.25">
      <c r="A373" s="189" t="s">
        <v>90</v>
      </c>
      <c r="B373" s="189" t="s">
        <v>105</v>
      </c>
      <c r="C373" s="189">
        <v>15</v>
      </c>
      <c r="D373" s="189">
        <v>1287</v>
      </c>
    </row>
    <row r="374" spans="1:4" ht="23.25">
      <c r="A374" s="189" t="s">
        <v>110</v>
      </c>
      <c r="B374" s="189" t="s">
        <v>91</v>
      </c>
      <c r="C374" s="189">
        <v>10</v>
      </c>
      <c r="D374" s="189">
        <v>1208</v>
      </c>
    </row>
    <row r="375" spans="1:4" ht="23.25">
      <c r="A375" s="189" t="s">
        <v>110</v>
      </c>
      <c r="B375" s="189" t="s">
        <v>100</v>
      </c>
      <c r="C375" s="189">
        <v>3</v>
      </c>
      <c r="D375" s="189">
        <v>1300</v>
      </c>
    </row>
    <row r="376" spans="1:4" ht="23.25">
      <c r="A376" s="189" t="s">
        <v>104</v>
      </c>
      <c r="B376" s="189" t="s">
        <v>105</v>
      </c>
      <c r="C376" s="189">
        <v>27</v>
      </c>
      <c r="D376" s="189">
        <v>1129</v>
      </c>
    </row>
    <row r="377" spans="1:4" ht="23.25">
      <c r="A377" s="189" t="s">
        <v>104</v>
      </c>
      <c r="B377" s="189" t="s">
        <v>100</v>
      </c>
      <c r="C377" s="189">
        <v>61</v>
      </c>
      <c r="D377" s="189">
        <v>1251</v>
      </c>
    </row>
    <row r="378" spans="1:4" ht="23.25">
      <c r="A378" s="189" t="s">
        <v>109</v>
      </c>
      <c r="B378" s="189" t="s">
        <v>107</v>
      </c>
      <c r="C378" s="189">
        <v>90</v>
      </c>
      <c r="D378" s="189">
        <v>1254</v>
      </c>
    </row>
    <row r="379" spans="1:4" ht="23.25">
      <c r="A379" s="189" t="s">
        <v>104</v>
      </c>
      <c r="B379" s="189" t="s">
        <v>92</v>
      </c>
      <c r="C379" s="189">
        <v>56</v>
      </c>
      <c r="D379" s="189">
        <v>1427</v>
      </c>
    </row>
    <row r="380" spans="1:4" ht="23.25">
      <c r="A380" s="189" t="s">
        <v>96</v>
      </c>
      <c r="B380" s="189" t="s">
        <v>92</v>
      </c>
      <c r="C380" s="189">
        <v>100</v>
      </c>
      <c r="D380" s="189">
        <v>1385</v>
      </c>
    </row>
    <row r="381" spans="1:4" ht="23.25">
      <c r="A381" s="189" t="s">
        <v>104</v>
      </c>
      <c r="B381" s="189" t="s">
        <v>107</v>
      </c>
      <c r="C381" s="189">
        <v>23</v>
      </c>
      <c r="D381" s="189">
        <v>1235</v>
      </c>
    </row>
    <row r="382" spans="1:4" ht="23.25">
      <c r="A382" s="189" t="s">
        <v>109</v>
      </c>
      <c r="B382" s="189" t="s">
        <v>92</v>
      </c>
      <c r="C382" s="189">
        <v>15</v>
      </c>
      <c r="D382" s="189">
        <v>1100</v>
      </c>
    </row>
    <row r="383" spans="1:4" ht="23.25">
      <c r="A383" s="189" t="s">
        <v>109</v>
      </c>
      <c r="B383" s="189" t="s">
        <v>94</v>
      </c>
      <c r="C383" s="189">
        <v>4</v>
      </c>
      <c r="D383" s="189">
        <v>1101</v>
      </c>
    </row>
    <row r="384" spans="1:4" ht="23.25">
      <c r="A384" s="189" t="s">
        <v>110</v>
      </c>
      <c r="B384" s="189" t="s">
        <v>94</v>
      </c>
      <c r="C384" s="189">
        <v>55</v>
      </c>
      <c r="D384" s="189">
        <v>1055</v>
      </c>
    </row>
    <row r="385" spans="1:4" ht="23.25">
      <c r="A385" s="189" t="s">
        <v>90</v>
      </c>
      <c r="B385" s="189" t="s">
        <v>105</v>
      </c>
      <c r="C385" s="189">
        <v>23</v>
      </c>
      <c r="D385" s="189">
        <v>1427</v>
      </c>
    </row>
    <row r="386" spans="1:4" ht="23.25">
      <c r="A386" s="189" t="s">
        <v>104</v>
      </c>
      <c r="B386" s="189" t="s">
        <v>100</v>
      </c>
      <c r="C386" s="189">
        <v>96</v>
      </c>
      <c r="D386" s="189">
        <v>1397</v>
      </c>
    </row>
    <row r="387" spans="1:4" ht="23.25">
      <c r="A387" s="189" t="s">
        <v>109</v>
      </c>
      <c r="B387" s="189" t="s">
        <v>100</v>
      </c>
      <c r="C387" s="189">
        <v>85</v>
      </c>
      <c r="D387" s="189">
        <v>1105</v>
      </c>
    </row>
    <row r="388" spans="1:4" ht="23.25">
      <c r="A388" s="189" t="s">
        <v>104</v>
      </c>
      <c r="B388" s="189" t="s">
        <v>105</v>
      </c>
      <c r="C388" s="189">
        <v>10</v>
      </c>
      <c r="D388" s="189">
        <v>1224</v>
      </c>
    </row>
    <row r="389" spans="1:4" ht="23.25">
      <c r="A389" s="189" t="s">
        <v>96</v>
      </c>
      <c r="B389" s="189" t="s">
        <v>94</v>
      </c>
      <c r="C389" s="189">
        <v>93</v>
      </c>
      <c r="D389" s="189">
        <v>1373</v>
      </c>
    </row>
    <row r="390" spans="1:4" ht="23.25">
      <c r="A390" s="189" t="s">
        <v>109</v>
      </c>
      <c r="B390" s="189" t="s">
        <v>94</v>
      </c>
      <c r="C390" s="189">
        <v>12</v>
      </c>
      <c r="D390" s="189">
        <v>1329</v>
      </c>
    </row>
    <row r="391" spans="1:4" ht="23.25">
      <c r="A391" s="189" t="s">
        <v>110</v>
      </c>
      <c r="B391" s="189" t="s">
        <v>97</v>
      </c>
      <c r="C391" s="189">
        <v>5</v>
      </c>
      <c r="D391" s="189">
        <v>1325</v>
      </c>
    </row>
    <row r="392" spans="1:4" ht="23.25">
      <c r="A392" s="189" t="s">
        <v>109</v>
      </c>
      <c r="B392" s="189" t="s">
        <v>107</v>
      </c>
      <c r="C392" s="189">
        <v>56</v>
      </c>
      <c r="D392" s="189">
        <v>1476</v>
      </c>
    </row>
    <row r="393" spans="1:4" ht="23.25">
      <c r="A393" s="189" t="s">
        <v>104</v>
      </c>
      <c r="B393" s="189" t="s">
        <v>92</v>
      </c>
      <c r="C393" s="189">
        <v>94</v>
      </c>
      <c r="D393" s="189">
        <v>1440</v>
      </c>
    </row>
    <row r="394" spans="1:4" ht="23.25">
      <c r="A394" s="189" t="s">
        <v>110</v>
      </c>
      <c r="B394" s="189" t="s">
        <v>105</v>
      </c>
      <c r="C394" s="189">
        <v>91</v>
      </c>
      <c r="D394" s="189">
        <v>1190</v>
      </c>
    </row>
    <row r="395" spans="1:4" ht="23.25">
      <c r="A395" s="189" t="s">
        <v>90</v>
      </c>
      <c r="B395" s="189" t="s">
        <v>97</v>
      </c>
      <c r="C395" s="189">
        <v>54</v>
      </c>
      <c r="D395" s="189">
        <v>1224</v>
      </c>
    </row>
    <row r="396" spans="1:4" ht="23.25">
      <c r="A396" s="189" t="s">
        <v>104</v>
      </c>
      <c r="B396" s="189" t="s">
        <v>97</v>
      </c>
      <c r="C396" s="189">
        <v>43</v>
      </c>
      <c r="D396" s="189">
        <v>1223</v>
      </c>
    </row>
    <row r="397" spans="1:4" ht="23.25">
      <c r="A397" s="189" t="s">
        <v>90</v>
      </c>
      <c r="B397" s="189" t="s">
        <v>105</v>
      </c>
      <c r="C397" s="189">
        <v>19</v>
      </c>
      <c r="D397" s="189">
        <v>1261</v>
      </c>
    </row>
    <row r="398" spans="1:4" ht="23.25">
      <c r="A398" s="189" t="s">
        <v>90</v>
      </c>
      <c r="B398" s="189" t="s">
        <v>100</v>
      </c>
      <c r="C398" s="189">
        <v>71</v>
      </c>
      <c r="D398" s="189">
        <v>1313</v>
      </c>
    </row>
    <row r="399" spans="1:4" ht="23.25">
      <c r="A399" s="189" t="s">
        <v>110</v>
      </c>
      <c r="B399" s="189" t="s">
        <v>107</v>
      </c>
      <c r="C399" s="189">
        <v>64</v>
      </c>
      <c r="D399" s="189">
        <v>1076</v>
      </c>
    </row>
    <row r="400" spans="1:4" ht="23.25">
      <c r="A400" s="189" t="s">
        <v>90</v>
      </c>
      <c r="B400" s="189" t="s">
        <v>100</v>
      </c>
      <c r="C400" s="189">
        <v>38</v>
      </c>
      <c r="D400" s="189">
        <v>1097</v>
      </c>
    </row>
    <row r="401" spans="1:4" ht="23.25">
      <c r="A401" s="189" t="s">
        <v>110</v>
      </c>
      <c r="B401" s="189" t="s">
        <v>107</v>
      </c>
      <c r="C401" s="189">
        <v>50</v>
      </c>
      <c r="D401" s="189">
        <v>1146</v>
      </c>
    </row>
    <row r="402" spans="1:4" ht="23.25">
      <c r="A402" s="189" t="s">
        <v>96</v>
      </c>
      <c r="B402" s="189" t="s">
        <v>92</v>
      </c>
      <c r="C402" s="189">
        <v>98</v>
      </c>
      <c r="D402" s="189">
        <v>1064</v>
      </c>
    </row>
    <row r="403" spans="1:4" ht="23.25">
      <c r="A403" s="189" t="s">
        <v>99</v>
      </c>
      <c r="B403" s="189" t="s">
        <v>92</v>
      </c>
      <c r="C403" s="189">
        <v>72</v>
      </c>
      <c r="D403" s="189">
        <v>1364</v>
      </c>
    </row>
    <row r="404" spans="1:4" ht="23.25">
      <c r="A404" s="189" t="s">
        <v>104</v>
      </c>
      <c r="B404" s="189" t="s">
        <v>105</v>
      </c>
      <c r="C404" s="189">
        <v>62</v>
      </c>
      <c r="D404" s="189">
        <v>1056</v>
      </c>
    </row>
    <row r="405" spans="1:4" ht="23.25">
      <c r="A405" s="189" t="s">
        <v>110</v>
      </c>
      <c r="B405" s="189" t="s">
        <v>94</v>
      </c>
      <c r="C405" s="189">
        <v>43</v>
      </c>
      <c r="D405" s="189">
        <v>1467</v>
      </c>
    </row>
    <row r="406" spans="1:4" ht="23.25">
      <c r="A406" s="189" t="s">
        <v>96</v>
      </c>
      <c r="B406" s="189" t="s">
        <v>92</v>
      </c>
      <c r="C406" s="189">
        <v>25</v>
      </c>
      <c r="D406" s="189">
        <v>1383</v>
      </c>
    </row>
    <row r="407" spans="1:4" ht="23.25">
      <c r="A407" s="189" t="s">
        <v>96</v>
      </c>
      <c r="B407" s="189" t="s">
        <v>107</v>
      </c>
      <c r="C407" s="189">
        <v>9</v>
      </c>
      <c r="D407" s="189">
        <v>1444</v>
      </c>
    </row>
    <row r="408" spans="1:4" ht="23.25">
      <c r="A408" s="189" t="s">
        <v>109</v>
      </c>
      <c r="B408" s="189" t="s">
        <v>92</v>
      </c>
      <c r="C408" s="189">
        <v>89</v>
      </c>
      <c r="D408" s="189">
        <v>1251</v>
      </c>
    </row>
    <row r="409" spans="1:4" ht="23.25">
      <c r="A409" s="189" t="s">
        <v>99</v>
      </c>
      <c r="B409" s="189" t="s">
        <v>91</v>
      </c>
      <c r="C409" s="189">
        <v>78</v>
      </c>
      <c r="D409" s="189">
        <v>1491</v>
      </c>
    </row>
    <row r="410" spans="1:4" ht="23.25">
      <c r="A410" s="189" t="s">
        <v>96</v>
      </c>
      <c r="B410" s="189" t="s">
        <v>94</v>
      </c>
      <c r="C410" s="189">
        <v>82</v>
      </c>
      <c r="D410" s="189">
        <v>1061</v>
      </c>
    </row>
    <row r="411" spans="1:4" ht="23.25">
      <c r="A411" s="189" t="s">
        <v>110</v>
      </c>
      <c r="B411" s="189" t="s">
        <v>94</v>
      </c>
      <c r="C411" s="189">
        <v>30</v>
      </c>
      <c r="D411" s="189">
        <v>1268</v>
      </c>
    </row>
    <row r="412" spans="1:4" ht="23.25">
      <c r="A412" s="189" t="s">
        <v>109</v>
      </c>
      <c r="B412" s="189" t="s">
        <v>91</v>
      </c>
      <c r="C412" s="189">
        <v>71</v>
      </c>
      <c r="D412" s="189">
        <v>1160</v>
      </c>
    </row>
    <row r="413" spans="1:4" ht="23.25">
      <c r="A413" s="189" t="s">
        <v>96</v>
      </c>
      <c r="B413" s="189" t="s">
        <v>91</v>
      </c>
      <c r="C413" s="189">
        <v>75</v>
      </c>
      <c r="D413" s="189">
        <v>1098</v>
      </c>
    </row>
    <row r="414" spans="1:4" ht="23.25">
      <c r="A414" s="189" t="s">
        <v>96</v>
      </c>
      <c r="B414" s="189" t="s">
        <v>100</v>
      </c>
      <c r="C414" s="189">
        <v>11</v>
      </c>
      <c r="D414" s="189">
        <v>1394</v>
      </c>
    </row>
    <row r="415" spans="1:4" ht="23.25">
      <c r="A415" s="189" t="s">
        <v>110</v>
      </c>
      <c r="B415" s="189" t="s">
        <v>94</v>
      </c>
      <c r="C415" s="189">
        <v>62</v>
      </c>
      <c r="D415" s="189">
        <v>1119</v>
      </c>
    </row>
    <row r="416" spans="1:4" ht="23.25">
      <c r="A416" s="189" t="s">
        <v>109</v>
      </c>
      <c r="B416" s="189" t="s">
        <v>100</v>
      </c>
      <c r="C416" s="189">
        <v>6</v>
      </c>
      <c r="D416" s="189">
        <v>1157</v>
      </c>
    </row>
    <row r="417" spans="1:4" ht="23.25">
      <c r="A417" s="189" t="s">
        <v>96</v>
      </c>
      <c r="B417" s="189" t="s">
        <v>94</v>
      </c>
      <c r="C417" s="189">
        <v>81</v>
      </c>
      <c r="D417" s="189">
        <v>1479</v>
      </c>
    </row>
    <row r="418" spans="1:4" ht="23.25">
      <c r="A418" s="189" t="s">
        <v>110</v>
      </c>
      <c r="B418" s="189" t="s">
        <v>91</v>
      </c>
      <c r="C418" s="189">
        <v>44</v>
      </c>
      <c r="D418" s="189">
        <v>1179</v>
      </c>
    </row>
    <row r="419" spans="1:4" ht="23.25">
      <c r="A419" s="189" t="s">
        <v>109</v>
      </c>
      <c r="B419" s="189" t="s">
        <v>97</v>
      </c>
      <c r="C419" s="189">
        <v>16</v>
      </c>
      <c r="D419" s="189">
        <v>1274</v>
      </c>
    </row>
    <row r="420" spans="1:4" ht="23.25">
      <c r="A420" s="189" t="s">
        <v>99</v>
      </c>
      <c r="B420" s="189" t="s">
        <v>97</v>
      </c>
      <c r="C420" s="189">
        <v>54</v>
      </c>
      <c r="D420" s="189">
        <v>1413</v>
      </c>
    </row>
    <row r="421" spans="1:4" ht="23.25">
      <c r="A421" s="189" t="s">
        <v>99</v>
      </c>
      <c r="B421" s="189" t="s">
        <v>97</v>
      </c>
      <c r="C421" s="189">
        <v>56</v>
      </c>
      <c r="D421" s="189">
        <v>1463</v>
      </c>
    </row>
    <row r="422" spans="1:4" ht="23.25">
      <c r="A422" s="189" t="s">
        <v>109</v>
      </c>
      <c r="B422" s="189" t="s">
        <v>91</v>
      </c>
      <c r="C422" s="189">
        <v>41</v>
      </c>
      <c r="D422" s="189">
        <v>1034</v>
      </c>
    </row>
    <row r="423" spans="1:4" ht="23.25">
      <c r="A423" s="189" t="s">
        <v>104</v>
      </c>
      <c r="B423" s="189" t="s">
        <v>94</v>
      </c>
      <c r="C423" s="189">
        <v>67</v>
      </c>
      <c r="D423" s="189">
        <v>1093</v>
      </c>
    </row>
    <row r="424" spans="1:4" ht="23.25">
      <c r="A424" s="189" t="s">
        <v>99</v>
      </c>
      <c r="B424" s="189" t="s">
        <v>92</v>
      </c>
      <c r="C424" s="189">
        <v>80</v>
      </c>
      <c r="D424" s="189">
        <v>1216</v>
      </c>
    </row>
    <row r="425" spans="1:4" ht="23.25">
      <c r="A425" s="189" t="s">
        <v>110</v>
      </c>
      <c r="B425" s="189" t="s">
        <v>105</v>
      </c>
      <c r="C425" s="189">
        <v>32</v>
      </c>
      <c r="D425" s="189">
        <v>1055</v>
      </c>
    </row>
    <row r="426" spans="1:4" ht="23.25">
      <c r="A426" s="189" t="s">
        <v>109</v>
      </c>
      <c r="B426" s="189" t="s">
        <v>105</v>
      </c>
      <c r="C426" s="189">
        <v>45</v>
      </c>
      <c r="D426" s="189">
        <v>1309</v>
      </c>
    </row>
    <row r="427" spans="1:4" ht="23.25">
      <c r="A427" s="189" t="s">
        <v>90</v>
      </c>
      <c r="B427" s="189" t="s">
        <v>92</v>
      </c>
      <c r="C427" s="189">
        <v>37</v>
      </c>
      <c r="D427" s="189">
        <v>1073</v>
      </c>
    </row>
    <row r="428" spans="1:4" ht="23.25">
      <c r="A428" s="189" t="s">
        <v>96</v>
      </c>
      <c r="B428" s="189" t="s">
        <v>100</v>
      </c>
      <c r="C428" s="189">
        <v>32</v>
      </c>
      <c r="D428" s="189">
        <v>1195</v>
      </c>
    </row>
    <row r="429" spans="1:4" ht="23.25">
      <c r="A429" s="189" t="s">
        <v>90</v>
      </c>
      <c r="B429" s="189" t="s">
        <v>91</v>
      </c>
      <c r="C429" s="189">
        <v>36</v>
      </c>
      <c r="D429" s="189">
        <v>1217</v>
      </c>
    </row>
    <row r="430" spans="1:4" ht="23.25">
      <c r="A430" s="189" t="s">
        <v>90</v>
      </c>
      <c r="B430" s="189" t="s">
        <v>97</v>
      </c>
      <c r="C430" s="189">
        <v>50</v>
      </c>
      <c r="D430" s="189">
        <v>1007</v>
      </c>
    </row>
    <row r="431" spans="1:4" ht="23.25">
      <c r="A431" s="189" t="s">
        <v>109</v>
      </c>
      <c r="B431" s="189" t="s">
        <v>107</v>
      </c>
      <c r="C431" s="189">
        <v>8</v>
      </c>
      <c r="D431" s="189">
        <v>1116</v>
      </c>
    </row>
    <row r="432" spans="1:4" ht="23.25">
      <c r="A432" s="189" t="s">
        <v>110</v>
      </c>
      <c r="B432" s="189" t="s">
        <v>107</v>
      </c>
      <c r="C432" s="189">
        <v>59</v>
      </c>
      <c r="D432" s="189">
        <v>1034</v>
      </c>
    </row>
    <row r="433" spans="1:4" ht="23.25">
      <c r="A433" s="189" t="s">
        <v>104</v>
      </c>
      <c r="B433" s="189" t="s">
        <v>97</v>
      </c>
      <c r="C433" s="189">
        <v>26</v>
      </c>
      <c r="D433" s="189">
        <v>1182</v>
      </c>
    </row>
    <row r="434" spans="1:4" ht="23.25">
      <c r="A434" s="189" t="s">
        <v>99</v>
      </c>
      <c r="B434" s="189" t="s">
        <v>94</v>
      </c>
      <c r="C434" s="189">
        <v>38</v>
      </c>
      <c r="D434" s="189">
        <v>1314</v>
      </c>
    </row>
    <row r="435" spans="1:4" ht="23.25">
      <c r="A435" s="189" t="s">
        <v>90</v>
      </c>
      <c r="B435" s="189" t="s">
        <v>107</v>
      </c>
      <c r="C435" s="189">
        <v>83</v>
      </c>
      <c r="D435" s="189">
        <v>1421</v>
      </c>
    </row>
    <row r="436" spans="1:4" ht="23.25">
      <c r="A436" s="189" t="s">
        <v>110</v>
      </c>
      <c r="B436" s="189" t="s">
        <v>94</v>
      </c>
      <c r="C436" s="189">
        <v>72</v>
      </c>
      <c r="D436" s="189">
        <v>1229</v>
      </c>
    </row>
    <row r="437" spans="1:4" ht="23.25">
      <c r="A437" s="189" t="s">
        <v>109</v>
      </c>
      <c r="B437" s="189" t="s">
        <v>100</v>
      </c>
      <c r="C437" s="189">
        <v>56</v>
      </c>
      <c r="D437" s="189">
        <v>1434</v>
      </c>
    </row>
    <row r="438" spans="1:4" ht="23.25">
      <c r="A438" s="189" t="s">
        <v>109</v>
      </c>
      <c r="B438" s="189" t="s">
        <v>100</v>
      </c>
      <c r="C438" s="189">
        <v>88</v>
      </c>
      <c r="D438" s="189">
        <v>1019</v>
      </c>
    </row>
    <row r="439" spans="1:4" ht="23.25">
      <c r="A439" s="189" t="s">
        <v>109</v>
      </c>
      <c r="B439" s="189" t="s">
        <v>105</v>
      </c>
      <c r="C439" s="189">
        <v>95</v>
      </c>
      <c r="D439" s="189">
        <v>1259</v>
      </c>
    </row>
    <row r="440" spans="1:4" ht="23.25">
      <c r="A440" s="189" t="s">
        <v>109</v>
      </c>
      <c r="B440" s="189" t="s">
        <v>105</v>
      </c>
      <c r="C440" s="189">
        <v>20</v>
      </c>
      <c r="D440" s="189">
        <v>1268</v>
      </c>
    </row>
    <row r="441" spans="1:4" ht="23.25">
      <c r="A441" s="189" t="s">
        <v>110</v>
      </c>
      <c r="B441" s="189" t="s">
        <v>100</v>
      </c>
      <c r="C441" s="189">
        <v>17</v>
      </c>
      <c r="D441" s="189">
        <v>1287</v>
      </c>
    </row>
    <row r="442" spans="1:4" ht="23.25">
      <c r="A442" s="189" t="s">
        <v>96</v>
      </c>
      <c r="B442" s="189" t="s">
        <v>97</v>
      </c>
      <c r="C442" s="189">
        <v>40</v>
      </c>
      <c r="D442" s="189">
        <v>1424</v>
      </c>
    </row>
    <row r="443" spans="1:4" ht="23.25">
      <c r="A443" s="189" t="s">
        <v>99</v>
      </c>
      <c r="B443" s="189" t="s">
        <v>100</v>
      </c>
      <c r="C443" s="189">
        <v>34</v>
      </c>
      <c r="D443" s="189">
        <v>1317</v>
      </c>
    </row>
    <row r="444" spans="1:4" ht="23.25">
      <c r="A444" s="189" t="s">
        <v>90</v>
      </c>
      <c r="B444" s="189" t="s">
        <v>92</v>
      </c>
      <c r="C444" s="189">
        <v>49</v>
      </c>
      <c r="D444" s="189">
        <v>1048</v>
      </c>
    </row>
    <row r="445" spans="1:4" ht="23.25">
      <c r="A445" s="189" t="s">
        <v>96</v>
      </c>
      <c r="B445" s="189" t="s">
        <v>97</v>
      </c>
      <c r="C445" s="189">
        <v>39</v>
      </c>
      <c r="D445" s="189">
        <v>1354</v>
      </c>
    </row>
    <row r="446" spans="1:4" ht="23.25">
      <c r="A446" s="189" t="s">
        <v>104</v>
      </c>
      <c r="B446" s="189" t="s">
        <v>107</v>
      </c>
      <c r="C446" s="189">
        <v>61</v>
      </c>
      <c r="D446" s="189">
        <v>1005</v>
      </c>
    </row>
    <row r="447" spans="1:4" ht="23.25">
      <c r="A447" s="189" t="s">
        <v>104</v>
      </c>
      <c r="B447" s="189" t="s">
        <v>94</v>
      </c>
      <c r="C447" s="189">
        <v>41</v>
      </c>
      <c r="D447" s="189">
        <v>1045</v>
      </c>
    </row>
    <row r="448" spans="1:4" ht="23.25">
      <c r="A448" s="189" t="s">
        <v>99</v>
      </c>
      <c r="B448" s="189" t="s">
        <v>92</v>
      </c>
      <c r="C448" s="189">
        <v>53</v>
      </c>
      <c r="D448" s="189">
        <v>1207</v>
      </c>
    </row>
    <row r="449" spans="1:4" ht="23.25">
      <c r="A449" s="189" t="s">
        <v>96</v>
      </c>
      <c r="B449" s="189" t="s">
        <v>92</v>
      </c>
      <c r="C449" s="189">
        <v>50</v>
      </c>
      <c r="D449" s="189">
        <v>1038</v>
      </c>
    </row>
    <row r="450" spans="1:4" ht="23.25">
      <c r="A450" s="189" t="s">
        <v>90</v>
      </c>
      <c r="B450" s="189" t="s">
        <v>97</v>
      </c>
      <c r="C450" s="189">
        <v>19</v>
      </c>
      <c r="D450" s="189">
        <v>1213</v>
      </c>
    </row>
    <row r="451" spans="1:4" ht="23.25">
      <c r="A451" s="189" t="s">
        <v>90</v>
      </c>
      <c r="B451" s="189" t="s">
        <v>91</v>
      </c>
      <c r="C451" s="189">
        <v>73</v>
      </c>
      <c r="D451" s="189">
        <v>1304</v>
      </c>
    </row>
    <row r="452" spans="1:4" ht="23.25">
      <c r="A452" s="189" t="s">
        <v>104</v>
      </c>
      <c r="B452" s="189" t="s">
        <v>107</v>
      </c>
      <c r="C452" s="189">
        <v>17</v>
      </c>
      <c r="D452" s="189">
        <v>1412</v>
      </c>
    </row>
    <row r="453" spans="1:4" ht="23.25">
      <c r="A453" s="189" t="s">
        <v>99</v>
      </c>
      <c r="B453" s="189" t="s">
        <v>91</v>
      </c>
      <c r="C453" s="189">
        <v>13</v>
      </c>
      <c r="D453" s="189">
        <v>1003</v>
      </c>
    </row>
    <row r="454" spans="1:4" ht="23.25">
      <c r="A454" s="189" t="s">
        <v>104</v>
      </c>
      <c r="B454" s="189" t="s">
        <v>94</v>
      </c>
      <c r="C454" s="189">
        <v>89</v>
      </c>
      <c r="D454" s="189">
        <v>1085</v>
      </c>
    </row>
    <row r="455" spans="1:4" ht="23.25">
      <c r="A455" s="189" t="s">
        <v>104</v>
      </c>
      <c r="B455" s="189" t="s">
        <v>91</v>
      </c>
      <c r="C455" s="189">
        <v>22</v>
      </c>
      <c r="D455" s="189">
        <v>1305</v>
      </c>
    </row>
  </sheetData>
  <conditionalFormatting sqref="A1:D455">
    <cfRule type="expression" dxfId="111" priority="1">
      <formula>$A1="چوپان"</formula>
    </cfRule>
    <cfRule type="expression" dxfId="110" priority="2">
      <formula>$A1="هراز"</formula>
    </cfRule>
  </conditionalFormatting>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O16"/>
  <sheetViews>
    <sheetView showGridLines="0" topLeftCell="A4" zoomScale="120" zoomScaleNormal="120" workbookViewId="0">
      <selection activeCell="N5" sqref="N5"/>
    </sheetView>
  </sheetViews>
  <sheetFormatPr defaultRowHeight="15"/>
  <cols>
    <col min="1" max="3" width="2" customWidth="1"/>
    <col min="11" max="11" width="8.42578125" bestFit="1" customWidth="1"/>
    <col min="12" max="12" width="2" customWidth="1"/>
    <col min="13" max="13" width="23.28515625" customWidth="1"/>
    <col min="14" max="14" width="22" bestFit="1" customWidth="1"/>
    <col min="15" max="15" width="24.85546875" bestFit="1" customWidth="1"/>
  </cols>
  <sheetData>
    <row r="7" spans="4:15">
      <c r="D7" s="376" t="s">
        <v>417</v>
      </c>
      <c r="E7" s="376"/>
      <c r="F7" s="376"/>
      <c r="G7" s="376"/>
      <c r="H7" s="376"/>
      <c r="I7" s="376"/>
      <c r="J7" s="376"/>
      <c r="K7" s="376"/>
    </row>
    <row r="8" spans="4:15" ht="17.25">
      <c r="D8" s="376"/>
      <c r="E8" s="376"/>
      <c r="F8" s="376"/>
      <c r="G8" s="376"/>
      <c r="H8" s="376"/>
      <c r="I8" s="376"/>
      <c r="J8" s="376"/>
      <c r="K8" s="376"/>
      <c r="M8" s="165" t="s">
        <v>418</v>
      </c>
      <c r="N8" s="165" t="s">
        <v>419</v>
      </c>
      <c r="O8" s="165" t="s">
        <v>359</v>
      </c>
    </row>
    <row r="9" spans="4:15" ht="17.25">
      <c r="D9" s="377"/>
      <c r="E9" s="377"/>
      <c r="F9" s="377"/>
      <c r="G9" s="377"/>
      <c r="H9" s="377"/>
      <c r="I9" s="377"/>
      <c r="J9" s="377"/>
      <c r="K9" s="377"/>
      <c r="M9" s="166" t="s">
        <v>109</v>
      </c>
      <c r="N9" s="166" t="s">
        <v>92</v>
      </c>
      <c r="O9" s="166">
        <f>INDEX(D10:K16,M10,N10)</f>
        <v>1190</v>
      </c>
    </row>
    <row r="10" spans="4:15" ht="17.25">
      <c r="D10" s="167" t="s">
        <v>91</v>
      </c>
      <c r="E10" s="167" t="s">
        <v>105</v>
      </c>
      <c r="F10" s="167" t="s">
        <v>100</v>
      </c>
      <c r="G10" s="167" t="s">
        <v>92</v>
      </c>
      <c r="H10" s="167" t="s">
        <v>107</v>
      </c>
      <c r="I10" s="167" t="s">
        <v>97</v>
      </c>
      <c r="J10" s="167" t="s">
        <v>94</v>
      </c>
      <c r="K10" s="167"/>
      <c r="M10">
        <f>MATCH(M9,K10:K16,0)</f>
        <v>3</v>
      </c>
      <c r="N10">
        <f>MATCH(N9,D10:K10,0)</f>
        <v>4</v>
      </c>
      <c r="O10">
        <f>INDEX(D10:K16,M10,N10)</f>
        <v>1190</v>
      </c>
    </row>
    <row r="11" spans="4:15" ht="18">
      <c r="D11" s="168">
        <v>1961</v>
      </c>
      <c r="E11" s="168">
        <v>1538</v>
      </c>
      <c r="F11" s="168">
        <v>1778</v>
      </c>
      <c r="G11" s="168">
        <v>1914</v>
      </c>
      <c r="H11" s="168">
        <v>1871</v>
      </c>
      <c r="I11" s="168">
        <v>1527</v>
      </c>
      <c r="J11" s="168">
        <v>1404</v>
      </c>
      <c r="K11" s="169" t="s">
        <v>99</v>
      </c>
      <c r="M11" s="170" t="str">
        <f ca="1">_xlfn.FORMULATEXT(M10)</f>
        <v>=MATCH(M9,K10:K16,0)</v>
      </c>
      <c r="N11" s="170" t="str">
        <f t="shared" ref="N11:O11" ca="1" si="0">_xlfn.FORMULATEXT(N10)</f>
        <v>=MATCH(N9,D10:K10,0)</v>
      </c>
      <c r="O11" s="170" t="str">
        <f t="shared" ca="1" si="0"/>
        <v>=INDEX(D10:K16,M10,N10)</v>
      </c>
    </row>
    <row r="12" spans="4:15" ht="18">
      <c r="D12" s="168">
        <v>1086</v>
      </c>
      <c r="E12" s="168">
        <v>1481</v>
      </c>
      <c r="F12" s="168">
        <v>1595</v>
      </c>
      <c r="G12" s="168">
        <v>1190</v>
      </c>
      <c r="H12" s="168">
        <v>1061</v>
      </c>
      <c r="I12" s="168">
        <v>1455</v>
      </c>
      <c r="J12" s="168">
        <v>1038</v>
      </c>
      <c r="K12" s="169" t="s">
        <v>109</v>
      </c>
    </row>
    <row r="13" spans="4:15" ht="18">
      <c r="D13" s="168">
        <v>1537</v>
      </c>
      <c r="E13" s="168">
        <v>1892</v>
      </c>
      <c r="F13" s="168">
        <v>1765</v>
      </c>
      <c r="G13" s="168">
        <v>1239</v>
      </c>
      <c r="H13" s="168">
        <v>1243</v>
      </c>
      <c r="I13" s="168">
        <v>2000</v>
      </c>
      <c r="J13" s="168">
        <v>1321</v>
      </c>
      <c r="K13" s="169" t="s">
        <v>90</v>
      </c>
    </row>
    <row r="14" spans="4:15" ht="18">
      <c r="D14" s="168">
        <v>1872</v>
      </c>
      <c r="E14" s="168">
        <v>1573</v>
      </c>
      <c r="F14" s="168">
        <v>1467</v>
      </c>
      <c r="G14" s="168">
        <v>1749</v>
      </c>
      <c r="H14" s="168">
        <v>1128</v>
      </c>
      <c r="I14" s="168">
        <v>1840</v>
      </c>
      <c r="J14" s="168">
        <v>1222</v>
      </c>
      <c r="K14" s="169" t="s">
        <v>110</v>
      </c>
    </row>
    <row r="15" spans="4:15" ht="18">
      <c r="D15" s="168">
        <v>1349</v>
      </c>
      <c r="E15" s="168">
        <v>1241</v>
      </c>
      <c r="F15" s="168">
        <v>1425</v>
      </c>
      <c r="G15" s="168">
        <v>1538</v>
      </c>
      <c r="H15" s="168">
        <v>1105</v>
      </c>
      <c r="I15" s="168">
        <v>1233</v>
      </c>
      <c r="J15" s="168">
        <v>1009</v>
      </c>
      <c r="K15" s="169" t="s">
        <v>104</v>
      </c>
    </row>
    <row r="16" spans="4:15" ht="18">
      <c r="D16" s="168">
        <v>1834</v>
      </c>
      <c r="E16" s="168">
        <v>1144</v>
      </c>
      <c r="F16" s="168">
        <v>1969</v>
      </c>
      <c r="G16" s="168">
        <v>1937</v>
      </c>
      <c r="H16" s="168">
        <v>1012</v>
      </c>
      <c r="I16" s="168">
        <v>1793</v>
      </c>
      <c r="J16" s="168">
        <v>1222</v>
      </c>
      <c r="K16" s="169" t="s">
        <v>96</v>
      </c>
    </row>
  </sheetData>
  <mergeCells count="1">
    <mergeCell ref="D7:K9"/>
  </mergeCells>
  <conditionalFormatting sqref="D10:K16">
    <cfRule type="expression" dxfId="109" priority="1">
      <formula>AND(D$10=$N$9,$K10=$M$9)</formula>
    </cfRule>
    <cfRule type="expression" dxfId="108" priority="2">
      <formula>D$10=$N$9</formula>
    </cfRule>
    <cfRule type="expression" dxfId="107" priority="3">
      <formula>$K10=$M$9</formula>
    </cfRule>
  </conditionalFormatting>
  <dataValidations count="2">
    <dataValidation type="list" allowBlank="1" showInputMessage="1" showErrorMessage="1" sqref="N9">
      <formula1>$D$10:$J$10</formula1>
    </dataValidation>
    <dataValidation type="list" allowBlank="1" showInputMessage="1" showErrorMessage="1" sqref="M9">
      <formula1>$K$11:$K$16</formula1>
    </dataValidation>
  </dataValidations>
  <pageMargins left="0.7" right="0.7" top="0.75" bottom="0.75" header="0.3" footer="0.3"/>
  <pageSetup orientation="portrait" horizontalDpi="200" verticalDpi="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5"/>
  <sheetViews>
    <sheetView topLeftCell="A442" zoomScale="160" zoomScaleNormal="160" workbookViewId="0">
      <selection sqref="A1:D455"/>
    </sheetView>
  </sheetViews>
  <sheetFormatPr defaultRowHeight="15"/>
  <cols>
    <col min="5" max="5" width="11.28515625" customWidth="1"/>
    <col min="6" max="6" width="48.140625" customWidth="1"/>
  </cols>
  <sheetData>
    <row r="1" spans="1:6">
      <c r="A1" t="s">
        <v>86</v>
      </c>
      <c r="B1" t="s">
        <v>1</v>
      </c>
      <c r="C1" t="s">
        <v>87</v>
      </c>
      <c r="D1" t="s">
        <v>2</v>
      </c>
    </row>
    <row r="2" spans="1:6">
      <c r="A2" t="s">
        <v>90</v>
      </c>
      <c r="B2" t="s">
        <v>91</v>
      </c>
      <c r="C2">
        <v>32</v>
      </c>
      <c r="D2">
        <v>1125</v>
      </c>
      <c r="E2" t="b">
        <f>IF(A2="هراز",TRUE,FALSE)</f>
        <v>1</v>
      </c>
      <c r="F2" t="str">
        <f ca="1">_xlfn.FORMULATEXT(E2)</f>
        <v>=IF(A2="هراز",TRUE,FALSE)</v>
      </c>
    </row>
    <row r="3" spans="1:6">
      <c r="A3" t="s">
        <v>90</v>
      </c>
      <c r="B3" t="s">
        <v>92</v>
      </c>
      <c r="C3">
        <v>98</v>
      </c>
      <c r="D3">
        <v>1001</v>
      </c>
      <c r="E3" t="b">
        <f t="shared" ref="E3:E66" si="0">IF(A3="هراز",TRUE,FALSE)</f>
        <v>1</v>
      </c>
      <c r="F3" t="str">
        <f t="shared" ref="F3:F66" ca="1" si="1">_xlfn.FORMULATEXT(E3)</f>
        <v>=IF(A3="هراز",TRUE,FALSE)</v>
      </c>
    </row>
    <row r="4" spans="1:6">
      <c r="A4" t="s">
        <v>90</v>
      </c>
      <c r="B4" t="s">
        <v>94</v>
      </c>
      <c r="C4">
        <v>42</v>
      </c>
      <c r="D4">
        <v>1078</v>
      </c>
      <c r="E4" t="b">
        <f t="shared" si="0"/>
        <v>1</v>
      </c>
      <c r="F4" t="str">
        <f t="shared" ca="1" si="1"/>
        <v>=IF(A4="هراز",TRUE,FALSE)</v>
      </c>
    </row>
    <row r="5" spans="1:6">
      <c r="A5" t="s">
        <v>96</v>
      </c>
      <c r="B5" t="s">
        <v>97</v>
      </c>
      <c r="C5">
        <v>65</v>
      </c>
      <c r="D5">
        <v>1115</v>
      </c>
      <c r="E5" t="b">
        <f t="shared" si="0"/>
        <v>0</v>
      </c>
      <c r="F5" t="str">
        <f t="shared" ca="1" si="1"/>
        <v>=IF(A5="هراز",TRUE,FALSE)</v>
      </c>
    </row>
    <row r="6" spans="1:6">
      <c r="A6" t="s">
        <v>99</v>
      </c>
      <c r="B6" t="s">
        <v>100</v>
      </c>
      <c r="C6">
        <v>17</v>
      </c>
      <c r="D6">
        <v>1305</v>
      </c>
      <c r="E6" t="b">
        <f t="shared" si="0"/>
        <v>0</v>
      </c>
      <c r="F6" t="str">
        <f t="shared" ca="1" si="1"/>
        <v>=IF(A6="هراز",TRUE,FALSE)</v>
      </c>
    </row>
    <row r="7" spans="1:6">
      <c r="A7" t="s">
        <v>96</v>
      </c>
      <c r="B7" t="s">
        <v>97</v>
      </c>
      <c r="C7">
        <v>37</v>
      </c>
      <c r="D7">
        <v>1362</v>
      </c>
      <c r="E7" t="b">
        <f t="shared" si="0"/>
        <v>0</v>
      </c>
      <c r="F7" t="str">
        <f t="shared" ca="1" si="1"/>
        <v>=IF(A7="هراز",TRUE,FALSE)</v>
      </c>
    </row>
    <row r="8" spans="1:6">
      <c r="A8" t="s">
        <v>99</v>
      </c>
      <c r="B8" t="s">
        <v>94</v>
      </c>
      <c r="C8">
        <v>96</v>
      </c>
      <c r="D8">
        <v>1049</v>
      </c>
      <c r="E8" t="b">
        <f t="shared" si="0"/>
        <v>0</v>
      </c>
      <c r="F8" t="str">
        <f t="shared" ca="1" si="1"/>
        <v>=IF(A8="هراز",TRUE,FALSE)</v>
      </c>
    </row>
    <row r="9" spans="1:6">
      <c r="A9" t="s">
        <v>104</v>
      </c>
      <c r="B9" t="s">
        <v>105</v>
      </c>
      <c r="C9">
        <v>74</v>
      </c>
      <c r="D9">
        <v>1225</v>
      </c>
      <c r="E9" t="b">
        <f t="shared" si="0"/>
        <v>0</v>
      </c>
      <c r="F9" t="str">
        <f t="shared" ca="1" si="1"/>
        <v>=IF(A9="هراز",TRUE,FALSE)</v>
      </c>
    </row>
    <row r="10" spans="1:6">
      <c r="A10" t="s">
        <v>99</v>
      </c>
      <c r="B10" t="s">
        <v>107</v>
      </c>
      <c r="C10">
        <v>80</v>
      </c>
      <c r="D10">
        <v>1302</v>
      </c>
      <c r="E10" t="b">
        <f t="shared" si="0"/>
        <v>0</v>
      </c>
      <c r="F10" t="str">
        <f t="shared" ca="1" si="1"/>
        <v>=IF(A10="هراز",TRUE,FALSE)</v>
      </c>
    </row>
    <row r="11" spans="1:6">
      <c r="A11" t="s">
        <v>90</v>
      </c>
      <c r="B11" t="s">
        <v>97</v>
      </c>
      <c r="C11">
        <v>100</v>
      </c>
      <c r="D11">
        <v>1265</v>
      </c>
      <c r="E11" t="b">
        <f t="shared" si="0"/>
        <v>1</v>
      </c>
      <c r="F11" t="str">
        <f t="shared" ca="1" si="1"/>
        <v>=IF(A11="هراز",TRUE,FALSE)</v>
      </c>
    </row>
    <row r="12" spans="1:6">
      <c r="A12" t="s">
        <v>90</v>
      </c>
      <c r="B12" t="s">
        <v>94</v>
      </c>
      <c r="C12">
        <v>28</v>
      </c>
      <c r="D12">
        <v>1104</v>
      </c>
      <c r="E12" t="b">
        <f t="shared" si="0"/>
        <v>1</v>
      </c>
      <c r="F12" t="str">
        <f t="shared" ca="1" si="1"/>
        <v>=IF(A12="هراز",TRUE,FALSE)</v>
      </c>
    </row>
    <row r="13" spans="1:6">
      <c r="A13" t="s">
        <v>90</v>
      </c>
      <c r="B13" t="s">
        <v>91</v>
      </c>
      <c r="C13">
        <v>22</v>
      </c>
      <c r="D13">
        <v>1025</v>
      </c>
      <c r="E13" t="b">
        <f t="shared" si="0"/>
        <v>1</v>
      </c>
      <c r="F13" t="str">
        <f t="shared" ca="1" si="1"/>
        <v>=IF(A13="هراز",TRUE,FALSE)</v>
      </c>
    </row>
    <row r="14" spans="1:6">
      <c r="A14" t="s">
        <v>96</v>
      </c>
      <c r="B14" t="s">
        <v>107</v>
      </c>
      <c r="C14">
        <v>50</v>
      </c>
      <c r="D14">
        <v>1287</v>
      </c>
      <c r="E14" t="b">
        <f t="shared" si="0"/>
        <v>0</v>
      </c>
      <c r="F14" t="str">
        <f t="shared" ca="1" si="1"/>
        <v>=IF(A14="هراز",TRUE,FALSE)</v>
      </c>
    </row>
    <row r="15" spans="1:6">
      <c r="A15" t="s">
        <v>99</v>
      </c>
      <c r="B15" t="s">
        <v>94</v>
      </c>
      <c r="C15">
        <v>53</v>
      </c>
      <c r="D15">
        <v>1060</v>
      </c>
      <c r="E15" t="b">
        <f t="shared" si="0"/>
        <v>0</v>
      </c>
      <c r="F15" t="str">
        <f t="shared" ca="1" si="1"/>
        <v>=IF(A15="هراز",TRUE,FALSE)</v>
      </c>
    </row>
    <row r="16" spans="1:6">
      <c r="A16" t="s">
        <v>96</v>
      </c>
      <c r="B16" t="s">
        <v>94</v>
      </c>
      <c r="C16">
        <v>99</v>
      </c>
      <c r="D16">
        <v>1171</v>
      </c>
      <c r="E16" t="b">
        <f t="shared" si="0"/>
        <v>0</v>
      </c>
      <c r="F16" t="str">
        <f t="shared" ca="1" si="1"/>
        <v>=IF(A16="هراز",TRUE,FALSE)</v>
      </c>
    </row>
    <row r="17" spans="1:6">
      <c r="A17" t="s">
        <v>90</v>
      </c>
      <c r="B17" t="s">
        <v>94</v>
      </c>
      <c r="C17">
        <v>96</v>
      </c>
      <c r="D17">
        <v>1100</v>
      </c>
      <c r="E17" t="b">
        <f t="shared" si="0"/>
        <v>1</v>
      </c>
      <c r="F17" t="str">
        <f t="shared" ca="1" si="1"/>
        <v>=IF(A17="هراز",TRUE,FALSE)</v>
      </c>
    </row>
    <row r="18" spans="1:6">
      <c r="A18" t="s">
        <v>96</v>
      </c>
      <c r="B18" t="s">
        <v>94</v>
      </c>
      <c r="C18">
        <v>30</v>
      </c>
      <c r="D18">
        <v>1267</v>
      </c>
      <c r="E18" t="b">
        <f t="shared" si="0"/>
        <v>0</v>
      </c>
      <c r="F18" t="str">
        <f t="shared" ca="1" si="1"/>
        <v>=IF(A18="هراز",TRUE,FALSE)</v>
      </c>
    </row>
    <row r="19" spans="1:6">
      <c r="A19" t="s">
        <v>96</v>
      </c>
      <c r="B19" t="s">
        <v>100</v>
      </c>
      <c r="C19">
        <v>37</v>
      </c>
      <c r="D19">
        <v>1248</v>
      </c>
      <c r="E19" t="b">
        <f t="shared" si="0"/>
        <v>0</v>
      </c>
      <c r="F19" t="str">
        <f t="shared" ca="1" si="1"/>
        <v>=IF(A19="هراز",TRUE,FALSE)</v>
      </c>
    </row>
    <row r="20" spans="1:6">
      <c r="A20" t="s">
        <v>104</v>
      </c>
      <c r="B20" t="s">
        <v>100</v>
      </c>
      <c r="C20">
        <v>68</v>
      </c>
      <c r="D20">
        <v>1098</v>
      </c>
      <c r="E20" t="b">
        <f t="shared" si="0"/>
        <v>0</v>
      </c>
      <c r="F20" t="str">
        <f t="shared" ca="1" si="1"/>
        <v>=IF(A20="هراز",TRUE,FALSE)</v>
      </c>
    </row>
    <row r="21" spans="1:6">
      <c r="A21" t="s">
        <v>90</v>
      </c>
      <c r="B21" t="s">
        <v>107</v>
      </c>
      <c r="C21">
        <v>15</v>
      </c>
      <c r="D21">
        <v>1347</v>
      </c>
      <c r="E21" t="b">
        <f t="shared" si="0"/>
        <v>1</v>
      </c>
      <c r="F21" t="str">
        <f t="shared" ca="1" si="1"/>
        <v>=IF(A21="هراز",TRUE,FALSE)</v>
      </c>
    </row>
    <row r="22" spans="1:6">
      <c r="A22" t="s">
        <v>109</v>
      </c>
      <c r="B22" t="s">
        <v>97</v>
      </c>
      <c r="C22">
        <v>28</v>
      </c>
      <c r="D22">
        <v>1326</v>
      </c>
      <c r="E22" t="b">
        <f t="shared" si="0"/>
        <v>0</v>
      </c>
      <c r="F22" t="str">
        <f t="shared" ca="1" si="1"/>
        <v>=IF(A22="هراز",TRUE,FALSE)</v>
      </c>
    </row>
    <row r="23" spans="1:6">
      <c r="A23" t="s">
        <v>96</v>
      </c>
      <c r="B23" t="s">
        <v>92</v>
      </c>
      <c r="C23">
        <v>29</v>
      </c>
      <c r="D23">
        <v>1484</v>
      </c>
      <c r="E23" t="b">
        <f t="shared" si="0"/>
        <v>0</v>
      </c>
      <c r="F23" t="str">
        <f t="shared" ca="1" si="1"/>
        <v>=IF(A23="هراز",TRUE,FALSE)</v>
      </c>
    </row>
    <row r="24" spans="1:6">
      <c r="A24" t="s">
        <v>90</v>
      </c>
      <c r="B24" t="s">
        <v>105</v>
      </c>
      <c r="C24">
        <v>96</v>
      </c>
      <c r="D24">
        <v>1192</v>
      </c>
      <c r="E24" t="b">
        <f t="shared" si="0"/>
        <v>1</v>
      </c>
      <c r="F24" t="str">
        <f t="shared" ca="1" si="1"/>
        <v>=IF(A24="هراز",TRUE,FALSE)</v>
      </c>
    </row>
    <row r="25" spans="1:6">
      <c r="A25" t="s">
        <v>90</v>
      </c>
      <c r="B25" t="s">
        <v>97</v>
      </c>
      <c r="C25">
        <v>85</v>
      </c>
      <c r="D25">
        <v>1152</v>
      </c>
      <c r="E25" t="b">
        <f t="shared" si="0"/>
        <v>1</v>
      </c>
      <c r="F25" t="str">
        <f t="shared" ca="1" si="1"/>
        <v>=IF(A25="هراز",TRUE,FALSE)</v>
      </c>
    </row>
    <row r="26" spans="1:6">
      <c r="A26" t="s">
        <v>104</v>
      </c>
      <c r="B26" t="s">
        <v>97</v>
      </c>
      <c r="C26">
        <v>82</v>
      </c>
      <c r="D26">
        <v>1108</v>
      </c>
      <c r="E26" t="b">
        <f t="shared" si="0"/>
        <v>0</v>
      </c>
      <c r="F26" t="str">
        <f t="shared" ca="1" si="1"/>
        <v>=IF(A26="هراز",TRUE,FALSE)</v>
      </c>
    </row>
    <row r="27" spans="1:6">
      <c r="A27" t="s">
        <v>90</v>
      </c>
      <c r="B27" t="s">
        <v>97</v>
      </c>
      <c r="C27">
        <v>11</v>
      </c>
      <c r="D27">
        <v>1140</v>
      </c>
      <c r="E27" t="b">
        <f t="shared" si="0"/>
        <v>1</v>
      </c>
      <c r="F27" t="str">
        <f t="shared" ca="1" si="1"/>
        <v>=IF(A27="هراز",TRUE,FALSE)</v>
      </c>
    </row>
    <row r="28" spans="1:6">
      <c r="A28" t="s">
        <v>104</v>
      </c>
      <c r="B28" t="s">
        <v>100</v>
      </c>
      <c r="C28">
        <v>5</v>
      </c>
      <c r="D28">
        <v>1467</v>
      </c>
      <c r="E28" t="b">
        <f t="shared" si="0"/>
        <v>0</v>
      </c>
      <c r="F28" t="str">
        <f t="shared" ca="1" si="1"/>
        <v>=IF(A28="هراز",TRUE,FALSE)</v>
      </c>
    </row>
    <row r="29" spans="1:6">
      <c r="A29" t="s">
        <v>96</v>
      </c>
      <c r="B29" t="s">
        <v>91</v>
      </c>
      <c r="C29">
        <v>5</v>
      </c>
      <c r="D29">
        <v>1276</v>
      </c>
      <c r="E29" t="b">
        <f t="shared" si="0"/>
        <v>0</v>
      </c>
      <c r="F29" t="str">
        <f t="shared" ca="1" si="1"/>
        <v>=IF(A29="هراز",TRUE,FALSE)</v>
      </c>
    </row>
    <row r="30" spans="1:6">
      <c r="A30" t="s">
        <v>110</v>
      </c>
      <c r="B30" t="s">
        <v>92</v>
      </c>
      <c r="C30">
        <v>15</v>
      </c>
      <c r="D30">
        <v>1005</v>
      </c>
      <c r="E30" t="b">
        <f t="shared" si="0"/>
        <v>0</v>
      </c>
      <c r="F30" t="str">
        <f t="shared" ca="1" si="1"/>
        <v>=IF(A30="هراز",TRUE,FALSE)</v>
      </c>
    </row>
    <row r="31" spans="1:6">
      <c r="A31" t="s">
        <v>99</v>
      </c>
      <c r="B31" t="s">
        <v>107</v>
      </c>
      <c r="C31">
        <v>94</v>
      </c>
      <c r="D31">
        <v>1155</v>
      </c>
      <c r="E31" t="b">
        <f t="shared" si="0"/>
        <v>0</v>
      </c>
      <c r="F31" t="str">
        <f t="shared" ca="1" si="1"/>
        <v>=IF(A31="هراز",TRUE,FALSE)</v>
      </c>
    </row>
    <row r="32" spans="1:6">
      <c r="A32" t="s">
        <v>109</v>
      </c>
      <c r="B32" t="s">
        <v>100</v>
      </c>
      <c r="C32">
        <v>11</v>
      </c>
      <c r="D32">
        <v>1367</v>
      </c>
      <c r="E32" t="b">
        <f t="shared" si="0"/>
        <v>0</v>
      </c>
      <c r="F32" t="str">
        <f t="shared" ca="1" si="1"/>
        <v>=IF(A32="هراز",TRUE,FALSE)</v>
      </c>
    </row>
    <row r="33" spans="1:6">
      <c r="A33" t="s">
        <v>96</v>
      </c>
      <c r="B33" t="s">
        <v>100</v>
      </c>
      <c r="C33">
        <v>84</v>
      </c>
      <c r="D33">
        <v>1047</v>
      </c>
      <c r="E33" t="b">
        <f t="shared" si="0"/>
        <v>0</v>
      </c>
      <c r="F33" t="str">
        <f t="shared" ca="1" si="1"/>
        <v>=IF(A33="هراز",TRUE,FALSE)</v>
      </c>
    </row>
    <row r="34" spans="1:6">
      <c r="A34" t="s">
        <v>104</v>
      </c>
      <c r="B34" t="s">
        <v>105</v>
      </c>
      <c r="C34">
        <v>62</v>
      </c>
      <c r="D34">
        <v>1241</v>
      </c>
      <c r="E34" t="b">
        <f t="shared" si="0"/>
        <v>0</v>
      </c>
      <c r="F34" t="str">
        <f t="shared" ca="1" si="1"/>
        <v>=IF(A34="هراز",TRUE,FALSE)</v>
      </c>
    </row>
    <row r="35" spans="1:6">
      <c r="A35" t="s">
        <v>96</v>
      </c>
      <c r="B35" t="s">
        <v>100</v>
      </c>
      <c r="C35">
        <v>64</v>
      </c>
      <c r="D35">
        <v>1230</v>
      </c>
      <c r="E35" t="b">
        <f t="shared" si="0"/>
        <v>0</v>
      </c>
      <c r="F35" t="str">
        <f t="shared" ca="1" si="1"/>
        <v>=IF(A35="هراز",TRUE,FALSE)</v>
      </c>
    </row>
    <row r="36" spans="1:6">
      <c r="A36" t="s">
        <v>109</v>
      </c>
      <c r="B36" t="s">
        <v>105</v>
      </c>
      <c r="C36">
        <v>39</v>
      </c>
      <c r="D36">
        <v>1078</v>
      </c>
      <c r="E36" t="b">
        <f t="shared" si="0"/>
        <v>0</v>
      </c>
      <c r="F36" t="str">
        <f t="shared" ca="1" si="1"/>
        <v>=IF(A36="هراز",TRUE,FALSE)</v>
      </c>
    </row>
    <row r="37" spans="1:6">
      <c r="A37" t="s">
        <v>96</v>
      </c>
      <c r="B37" t="s">
        <v>92</v>
      </c>
      <c r="C37">
        <v>21</v>
      </c>
      <c r="D37">
        <v>1301</v>
      </c>
      <c r="E37" t="b">
        <f t="shared" si="0"/>
        <v>0</v>
      </c>
      <c r="F37" t="str">
        <f t="shared" ca="1" si="1"/>
        <v>=IF(A37="هراز",TRUE,FALSE)</v>
      </c>
    </row>
    <row r="38" spans="1:6">
      <c r="A38" t="s">
        <v>110</v>
      </c>
      <c r="B38" t="s">
        <v>107</v>
      </c>
      <c r="C38">
        <v>30</v>
      </c>
      <c r="D38">
        <v>1338</v>
      </c>
      <c r="E38" t="b">
        <f t="shared" si="0"/>
        <v>0</v>
      </c>
      <c r="F38" t="str">
        <f t="shared" ca="1" si="1"/>
        <v>=IF(A38="هراز",TRUE,FALSE)</v>
      </c>
    </row>
    <row r="39" spans="1:6">
      <c r="A39" t="s">
        <v>99</v>
      </c>
      <c r="B39" t="s">
        <v>91</v>
      </c>
      <c r="C39">
        <v>69</v>
      </c>
      <c r="D39">
        <v>1456</v>
      </c>
      <c r="E39" t="b">
        <f t="shared" si="0"/>
        <v>0</v>
      </c>
      <c r="F39" t="str">
        <f t="shared" ca="1" si="1"/>
        <v>=IF(A39="هراز",TRUE,FALSE)</v>
      </c>
    </row>
    <row r="40" spans="1:6">
      <c r="A40" t="s">
        <v>110</v>
      </c>
      <c r="B40" t="s">
        <v>107</v>
      </c>
      <c r="C40">
        <v>11</v>
      </c>
      <c r="D40">
        <v>1013</v>
      </c>
      <c r="E40" t="b">
        <f t="shared" si="0"/>
        <v>0</v>
      </c>
      <c r="F40" t="str">
        <f t="shared" ca="1" si="1"/>
        <v>=IF(A40="هراز",TRUE,FALSE)</v>
      </c>
    </row>
    <row r="41" spans="1:6">
      <c r="A41" t="s">
        <v>99</v>
      </c>
      <c r="B41" t="s">
        <v>97</v>
      </c>
      <c r="C41">
        <v>88</v>
      </c>
      <c r="D41">
        <v>1008</v>
      </c>
      <c r="E41" t="b">
        <f t="shared" si="0"/>
        <v>0</v>
      </c>
      <c r="F41" t="str">
        <f t="shared" ca="1" si="1"/>
        <v>=IF(A41="هراز",TRUE,FALSE)</v>
      </c>
    </row>
    <row r="42" spans="1:6">
      <c r="A42" t="s">
        <v>96</v>
      </c>
      <c r="B42" t="s">
        <v>105</v>
      </c>
      <c r="C42">
        <v>88</v>
      </c>
      <c r="D42">
        <v>1203</v>
      </c>
      <c r="E42" t="b">
        <f t="shared" si="0"/>
        <v>0</v>
      </c>
      <c r="F42" t="str">
        <f t="shared" ca="1" si="1"/>
        <v>=IF(A42="هراز",TRUE,FALSE)</v>
      </c>
    </row>
    <row r="43" spans="1:6">
      <c r="A43" t="s">
        <v>104</v>
      </c>
      <c r="B43" t="s">
        <v>100</v>
      </c>
      <c r="C43">
        <v>18</v>
      </c>
      <c r="D43">
        <v>1297</v>
      </c>
      <c r="E43" t="b">
        <f t="shared" si="0"/>
        <v>0</v>
      </c>
      <c r="F43" t="str">
        <f t="shared" ca="1" si="1"/>
        <v>=IF(A43="هراز",TRUE,FALSE)</v>
      </c>
    </row>
    <row r="44" spans="1:6">
      <c r="A44" t="s">
        <v>99</v>
      </c>
      <c r="B44" t="s">
        <v>100</v>
      </c>
      <c r="C44">
        <v>94</v>
      </c>
      <c r="D44">
        <v>1454</v>
      </c>
      <c r="E44" t="b">
        <f t="shared" si="0"/>
        <v>0</v>
      </c>
      <c r="F44" t="str">
        <f t="shared" ca="1" si="1"/>
        <v>=IF(A44="هراز",TRUE,FALSE)</v>
      </c>
    </row>
    <row r="45" spans="1:6">
      <c r="A45" t="s">
        <v>96</v>
      </c>
      <c r="B45" t="s">
        <v>91</v>
      </c>
      <c r="C45">
        <v>15</v>
      </c>
      <c r="D45">
        <v>1355</v>
      </c>
      <c r="E45" t="b">
        <f t="shared" si="0"/>
        <v>0</v>
      </c>
      <c r="F45" t="str">
        <f t="shared" ca="1" si="1"/>
        <v>=IF(A45="هراز",TRUE,FALSE)</v>
      </c>
    </row>
    <row r="46" spans="1:6">
      <c r="A46" t="s">
        <v>104</v>
      </c>
      <c r="B46" t="s">
        <v>91</v>
      </c>
      <c r="C46">
        <v>80</v>
      </c>
      <c r="D46">
        <v>1381</v>
      </c>
      <c r="E46" t="b">
        <f t="shared" si="0"/>
        <v>0</v>
      </c>
      <c r="F46" t="str">
        <f t="shared" ca="1" si="1"/>
        <v>=IF(A46="هراز",TRUE,FALSE)</v>
      </c>
    </row>
    <row r="47" spans="1:6">
      <c r="A47" t="s">
        <v>90</v>
      </c>
      <c r="B47" t="s">
        <v>92</v>
      </c>
      <c r="C47">
        <v>95</v>
      </c>
      <c r="D47">
        <v>1099</v>
      </c>
      <c r="E47" t="b">
        <f t="shared" si="0"/>
        <v>1</v>
      </c>
      <c r="F47" t="str">
        <f t="shared" ca="1" si="1"/>
        <v>=IF(A47="هراز",TRUE,FALSE)</v>
      </c>
    </row>
    <row r="48" spans="1:6">
      <c r="A48" t="s">
        <v>99</v>
      </c>
      <c r="B48" t="s">
        <v>100</v>
      </c>
      <c r="C48">
        <v>4</v>
      </c>
      <c r="D48">
        <v>1025</v>
      </c>
      <c r="E48" t="b">
        <f t="shared" si="0"/>
        <v>0</v>
      </c>
      <c r="F48" t="str">
        <f t="shared" ca="1" si="1"/>
        <v>=IF(A48="هراز",TRUE,FALSE)</v>
      </c>
    </row>
    <row r="49" spans="1:6">
      <c r="A49" t="s">
        <v>96</v>
      </c>
      <c r="B49" t="s">
        <v>91</v>
      </c>
      <c r="C49">
        <v>91</v>
      </c>
      <c r="D49">
        <v>1049</v>
      </c>
      <c r="E49" t="b">
        <f t="shared" si="0"/>
        <v>0</v>
      </c>
      <c r="F49" t="str">
        <f t="shared" ca="1" si="1"/>
        <v>=IF(A49="هراز",TRUE,FALSE)</v>
      </c>
    </row>
    <row r="50" spans="1:6">
      <c r="A50" t="s">
        <v>109</v>
      </c>
      <c r="B50" t="s">
        <v>100</v>
      </c>
      <c r="C50">
        <v>70</v>
      </c>
      <c r="D50">
        <v>1388</v>
      </c>
      <c r="E50" t="b">
        <f t="shared" si="0"/>
        <v>0</v>
      </c>
      <c r="F50" t="str">
        <f t="shared" ca="1" si="1"/>
        <v>=IF(A50="هراز",TRUE,FALSE)</v>
      </c>
    </row>
    <row r="51" spans="1:6">
      <c r="A51" t="s">
        <v>110</v>
      </c>
      <c r="B51" t="s">
        <v>94</v>
      </c>
      <c r="C51">
        <v>85</v>
      </c>
      <c r="D51">
        <v>1031</v>
      </c>
      <c r="E51" t="b">
        <f t="shared" si="0"/>
        <v>0</v>
      </c>
      <c r="F51" t="str">
        <f t="shared" ca="1" si="1"/>
        <v>=IF(A51="هراز",TRUE,FALSE)</v>
      </c>
    </row>
    <row r="52" spans="1:6">
      <c r="A52" t="s">
        <v>96</v>
      </c>
      <c r="B52" t="s">
        <v>91</v>
      </c>
      <c r="C52">
        <v>98</v>
      </c>
      <c r="D52">
        <v>1264</v>
      </c>
      <c r="E52" t="b">
        <f t="shared" si="0"/>
        <v>0</v>
      </c>
      <c r="F52" t="str">
        <f t="shared" ca="1" si="1"/>
        <v>=IF(A52="هراز",TRUE,FALSE)</v>
      </c>
    </row>
    <row r="53" spans="1:6">
      <c r="A53" t="s">
        <v>96</v>
      </c>
      <c r="B53" t="s">
        <v>94</v>
      </c>
      <c r="C53">
        <v>64</v>
      </c>
      <c r="D53">
        <v>1097</v>
      </c>
      <c r="E53" t="b">
        <f t="shared" si="0"/>
        <v>0</v>
      </c>
      <c r="F53" t="str">
        <f t="shared" ca="1" si="1"/>
        <v>=IF(A53="هراز",TRUE,FALSE)</v>
      </c>
    </row>
    <row r="54" spans="1:6">
      <c r="A54" t="s">
        <v>109</v>
      </c>
      <c r="B54" t="s">
        <v>92</v>
      </c>
      <c r="C54">
        <v>88</v>
      </c>
      <c r="D54">
        <v>1352</v>
      </c>
      <c r="E54" t="b">
        <f t="shared" si="0"/>
        <v>0</v>
      </c>
      <c r="F54" t="str">
        <f t="shared" ca="1" si="1"/>
        <v>=IF(A54="هراز",TRUE,FALSE)</v>
      </c>
    </row>
    <row r="55" spans="1:6">
      <c r="A55" t="s">
        <v>90</v>
      </c>
      <c r="B55" t="s">
        <v>94</v>
      </c>
      <c r="C55">
        <v>44</v>
      </c>
      <c r="D55">
        <v>1258</v>
      </c>
      <c r="E55" t="b">
        <f t="shared" si="0"/>
        <v>1</v>
      </c>
      <c r="F55" t="str">
        <f t="shared" ca="1" si="1"/>
        <v>=IF(A55="هراز",TRUE,FALSE)</v>
      </c>
    </row>
    <row r="56" spans="1:6">
      <c r="A56" t="s">
        <v>96</v>
      </c>
      <c r="B56" t="s">
        <v>97</v>
      </c>
      <c r="C56">
        <v>91</v>
      </c>
      <c r="D56">
        <v>1279</v>
      </c>
      <c r="E56" t="b">
        <f t="shared" si="0"/>
        <v>0</v>
      </c>
      <c r="F56" t="str">
        <f t="shared" ca="1" si="1"/>
        <v>=IF(A56="هراز",TRUE,FALSE)</v>
      </c>
    </row>
    <row r="57" spans="1:6">
      <c r="A57" t="s">
        <v>104</v>
      </c>
      <c r="B57" t="s">
        <v>105</v>
      </c>
      <c r="C57">
        <v>69</v>
      </c>
      <c r="D57">
        <v>1435</v>
      </c>
      <c r="E57" t="b">
        <f t="shared" si="0"/>
        <v>0</v>
      </c>
      <c r="F57" t="str">
        <f t="shared" ca="1" si="1"/>
        <v>=IF(A57="هراز",TRUE,FALSE)</v>
      </c>
    </row>
    <row r="58" spans="1:6">
      <c r="A58" t="s">
        <v>104</v>
      </c>
      <c r="B58" t="s">
        <v>105</v>
      </c>
      <c r="C58">
        <v>45</v>
      </c>
      <c r="D58">
        <v>1324</v>
      </c>
      <c r="E58" t="b">
        <f t="shared" si="0"/>
        <v>0</v>
      </c>
      <c r="F58" t="str">
        <f t="shared" ca="1" si="1"/>
        <v>=IF(A58="هراز",TRUE,FALSE)</v>
      </c>
    </row>
    <row r="59" spans="1:6">
      <c r="A59" t="s">
        <v>109</v>
      </c>
      <c r="B59" t="s">
        <v>97</v>
      </c>
      <c r="C59">
        <v>8</v>
      </c>
      <c r="D59">
        <v>1254</v>
      </c>
      <c r="E59" t="b">
        <f t="shared" si="0"/>
        <v>0</v>
      </c>
      <c r="F59" t="str">
        <f t="shared" ca="1" si="1"/>
        <v>=IF(A59="هراز",TRUE,FALSE)</v>
      </c>
    </row>
    <row r="60" spans="1:6">
      <c r="A60" t="s">
        <v>99</v>
      </c>
      <c r="B60" t="s">
        <v>91</v>
      </c>
      <c r="C60">
        <v>80</v>
      </c>
      <c r="D60">
        <v>1322</v>
      </c>
      <c r="E60" t="b">
        <f t="shared" si="0"/>
        <v>0</v>
      </c>
      <c r="F60" t="str">
        <f t="shared" ca="1" si="1"/>
        <v>=IF(A60="هراز",TRUE,FALSE)</v>
      </c>
    </row>
    <row r="61" spans="1:6">
      <c r="A61" t="s">
        <v>90</v>
      </c>
      <c r="B61" t="s">
        <v>100</v>
      </c>
      <c r="C61">
        <v>65</v>
      </c>
      <c r="D61">
        <v>1341</v>
      </c>
      <c r="E61" t="b">
        <f t="shared" si="0"/>
        <v>1</v>
      </c>
      <c r="F61" t="str">
        <f t="shared" ca="1" si="1"/>
        <v>=IF(A61="هراز",TRUE,FALSE)</v>
      </c>
    </row>
    <row r="62" spans="1:6">
      <c r="A62" t="s">
        <v>90</v>
      </c>
      <c r="B62" t="s">
        <v>92</v>
      </c>
      <c r="C62">
        <v>83</v>
      </c>
      <c r="D62">
        <v>1268</v>
      </c>
      <c r="E62" t="b">
        <f t="shared" si="0"/>
        <v>1</v>
      </c>
      <c r="F62" t="str">
        <f t="shared" ca="1" si="1"/>
        <v>=IF(A62="هراز",TRUE,FALSE)</v>
      </c>
    </row>
    <row r="63" spans="1:6">
      <c r="A63" t="s">
        <v>96</v>
      </c>
      <c r="B63" t="s">
        <v>105</v>
      </c>
      <c r="C63">
        <v>91</v>
      </c>
      <c r="D63">
        <v>1229</v>
      </c>
      <c r="E63" t="b">
        <f t="shared" si="0"/>
        <v>0</v>
      </c>
      <c r="F63" t="str">
        <f t="shared" ca="1" si="1"/>
        <v>=IF(A63="هراز",TRUE,FALSE)</v>
      </c>
    </row>
    <row r="64" spans="1:6">
      <c r="A64" t="s">
        <v>104</v>
      </c>
      <c r="B64" t="s">
        <v>107</v>
      </c>
      <c r="C64">
        <v>46</v>
      </c>
      <c r="D64">
        <v>1461</v>
      </c>
      <c r="E64" t="b">
        <f t="shared" si="0"/>
        <v>0</v>
      </c>
      <c r="F64" t="str">
        <f t="shared" ca="1" si="1"/>
        <v>=IF(A64="هراز",TRUE,FALSE)</v>
      </c>
    </row>
    <row r="65" spans="1:6">
      <c r="A65" t="s">
        <v>109</v>
      </c>
      <c r="B65" t="s">
        <v>107</v>
      </c>
      <c r="C65">
        <v>54</v>
      </c>
      <c r="D65">
        <v>1132</v>
      </c>
      <c r="E65" t="b">
        <f t="shared" si="0"/>
        <v>0</v>
      </c>
      <c r="F65" t="str">
        <f t="shared" ca="1" si="1"/>
        <v>=IF(A65="هراز",TRUE,FALSE)</v>
      </c>
    </row>
    <row r="66" spans="1:6">
      <c r="A66" t="s">
        <v>96</v>
      </c>
      <c r="B66" t="s">
        <v>107</v>
      </c>
      <c r="C66">
        <v>78</v>
      </c>
      <c r="D66">
        <v>1237</v>
      </c>
      <c r="E66" t="b">
        <f t="shared" si="0"/>
        <v>0</v>
      </c>
      <c r="F66" t="str">
        <f t="shared" ca="1" si="1"/>
        <v>=IF(A66="هراز",TRUE,FALSE)</v>
      </c>
    </row>
    <row r="67" spans="1:6">
      <c r="A67" t="s">
        <v>96</v>
      </c>
      <c r="B67" t="s">
        <v>107</v>
      </c>
      <c r="C67">
        <v>46</v>
      </c>
      <c r="D67">
        <v>1120</v>
      </c>
      <c r="E67" t="b">
        <f t="shared" ref="E67:E130" si="2">IF(A67="هراز",TRUE,FALSE)</f>
        <v>0</v>
      </c>
      <c r="F67" t="str">
        <f t="shared" ref="F67:F130" ca="1" si="3">_xlfn.FORMULATEXT(E67)</f>
        <v>=IF(A67="هراز",TRUE,FALSE)</v>
      </c>
    </row>
    <row r="68" spans="1:6">
      <c r="A68" t="s">
        <v>90</v>
      </c>
      <c r="B68" t="s">
        <v>94</v>
      </c>
      <c r="C68">
        <v>38</v>
      </c>
      <c r="D68">
        <v>1295</v>
      </c>
      <c r="E68" t="b">
        <f t="shared" si="2"/>
        <v>1</v>
      </c>
      <c r="F68" t="str">
        <f t="shared" ca="1" si="3"/>
        <v>=IF(A68="هراز",TRUE,FALSE)</v>
      </c>
    </row>
    <row r="69" spans="1:6">
      <c r="A69" t="s">
        <v>109</v>
      </c>
      <c r="B69" t="s">
        <v>92</v>
      </c>
      <c r="C69">
        <v>10</v>
      </c>
      <c r="D69">
        <v>1261</v>
      </c>
      <c r="E69" t="b">
        <f t="shared" si="2"/>
        <v>0</v>
      </c>
      <c r="F69" t="str">
        <f t="shared" ca="1" si="3"/>
        <v>=IF(A69="هراز",TRUE,FALSE)</v>
      </c>
    </row>
    <row r="70" spans="1:6">
      <c r="A70" t="s">
        <v>96</v>
      </c>
      <c r="B70" t="s">
        <v>97</v>
      </c>
      <c r="C70">
        <v>17</v>
      </c>
      <c r="D70">
        <v>1245</v>
      </c>
      <c r="E70" t="b">
        <f t="shared" si="2"/>
        <v>0</v>
      </c>
      <c r="F70" t="str">
        <f t="shared" ca="1" si="3"/>
        <v>=IF(A70="هراز",TRUE,FALSE)</v>
      </c>
    </row>
    <row r="71" spans="1:6">
      <c r="A71" t="s">
        <v>99</v>
      </c>
      <c r="B71" t="s">
        <v>100</v>
      </c>
      <c r="C71">
        <v>31</v>
      </c>
      <c r="D71">
        <v>1079</v>
      </c>
      <c r="E71" t="b">
        <f t="shared" si="2"/>
        <v>0</v>
      </c>
      <c r="F71" t="str">
        <f t="shared" ca="1" si="3"/>
        <v>=IF(A71="هراز",TRUE,FALSE)</v>
      </c>
    </row>
    <row r="72" spans="1:6">
      <c r="A72" t="s">
        <v>110</v>
      </c>
      <c r="B72" t="s">
        <v>105</v>
      </c>
      <c r="C72">
        <v>8</v>
      </c>
      <c r="D72">
        <v>1298</v>
      </c>
      <c r="E72" t="b">
        <f t="shared" si="2"/>
        <v>0</v>
      </c>
      <c r="F72" t="str">
        <f t="shared" ca="1" si="3"/>
        <v>=IF(A72="هراز",TRUE,FALSE)</v>
      </c>
    </row>
    <row r="73" spans="1:6">
      <c r="A73" t="s">
        <v>99</v>
      </c>
      <c r="B73" t="s">
        <v>100</v>
      </c>
      <c r="C73">
        <v>62</v>
      </c>
      <c r="D73">
        <v>1182</v>
      </c>
      <c r="E73" t="b">
        <f t="shared" si="2"/>
        <v>0</v>
      </c>
      <c r="F73" t="str">
        <f t="shared" ca="1" si="3"/>
        <v>=IF(A73="هراز",TRUE,FALSE)</v>
      </c>
    </row>
    <row r="74" spans="1:6">
      <c r="A74" t="s">
        <v>104</v>
      </c>
      <c r="B74" t="s">
        <v>97</v>
      </c>
      <c r="C74">
        <v>27</v>
      </c>
      <c r="D74">
        <v>1345</v>
      </c>
      <c r="E74" t="b">
        <f t="shared" si="2"/>
        <v>0</v>
      </c>
      <c r="F74" t="str">
        <f t="shared" ca="1" si="3"/>
        <v>=IF(A74="هراز",TRUE,FALSE)</v>
      </c>
    </row>
    <row r="75" spans="1:6">
      <c r="A75" t="s">
        <v>104</v>
      </c>
      <c r="B75" t="s">
        <v>100</v>
      </c>
      <c r="C75">
        <v>50</v>
      </c>
      <c r="D75">
        <v>1189</v>
      </c>
      <c r="E75" t="b">
        <f t="shared" si="2"/>
        <v>0</v>
      </c>
      <c r="F75" t="str">
        <f t="shared" ca="1" si="3"/>
        <v>=IF(A75="هراز",TRUE,FALSE)</v>
      </c>
    </row>
    <row r="76" spans="1:6">
      <c r="A76" t="s">
        <v>110</v>
      </c>
      <c r="B76" t="s">
        <v>97</v>
      </c>
      <c r="C76">
        <v>22</v>
      </c>
      <c r="D76">
        <v>1246</v>
      </c>
      <c r="E76" t="b">
        <f t="shared" si="2"/>
        <v>0</v>
      </c>
      <c r="F76" t="str">
        <f t="shared" ca="1" si="3"/>
        <v>=IF(A76="هراز",TRUE,FALSE)</v>
      </c>
    </row>
    <row r="77" spans="1:6">
      <c r="A77" t="s">
        <v>104</v>
      </c>
      <c r="B77" t="s">
        <v>91</v>
      </c>
      <c r="C77">
        <v>78</v>
      </c>
      <c r="D77">
        <v>1431</v>
      </c>
      <c r="E77" t="b">
        <f t="shared" si="2"/>
        <v>0</v>
      </c>
      <c r="F77" t="str">
        <f t="shared" ca="1" si="3"/>
        <v>=IF(A77="هراز",TRUE,FALSE)</v>
      </c>
    </row>
    <row r="78" spans="1:6">
      <c r="A78" t="s">
        <v>110</v>
      </c>
      <c r="B78" t="s">
        <v>92</v>
      </c>
      <c r="C78">
        <v>3</v>
      </c>
      <c r="D78">
        <v>1429</v>
      </c>
      <c r="E78" t="b">
        <f t="shared" si="2"/>
        <v>0</v>
      </c>
      <c r="F78" t="str">
        <f t="shared" ca="1" si="3"/>
        <v>=IF(A78="هراز",TRUE,FALSE)</v>
      </c>
    </row>
    <row r="79" spans="1:6">
      <c r="A79" t="s">
        <v>96</v>
      </c>
      <c r="B79" t="s">
        <v>91</v>
      </c>
      <c r="C79">
        <v>88</v>
      </c>
      <c r="D79">
        <v>1230</v>
      </c>
      <c r="E79" t="b">
        <f t="shared" si="2"/>
        <v>0</v>
      </c>
      <c r="F79" t="str">
        <f t="shared" ca="1" si="3"/>
        <v>=IF(A79="هراز",TRUE,FALSE)</v>
      </c>
    </row>
    <row r="80" spans="1:6">
      <c r="A80" t="s">
        <v>104</v>
      </c>
      <c r="B80" t="s">
        <v>107</v>
      </c>
      <c r="C80">
        <v>21</v>
      </c>
      <c r="D80">
        <v>1407</v>
      </c>
      <c r="E80" t="b">
        <f t="shared" si="2"/>
        <v>0</v>
      </c>
      <c r="F80" t="str">
        <f t="shared" ca="1" si="3"/>
        <v>=IF(A80="هراز",TRUE,FALSE)</v>
      </c>
    </row>
    <row r="81" spans="1:6">
      <c r="A81" t="s">
        <v>99</v>
      </c>
      <c r="B81" t="s">
        <v>107</v>
      </c>
      <c r="C81">
        <v>93</v>
      </c>
      <c r="D81">
        <v>1283</v>
      </c>
      <c r="E81" t="b">
        <f t="shared" si="2"/>
        <v>0</v>
      </c>
      <c r="F81" t="str">
        <f t="shared" ca="1" si="3"/>
        <v>=IF(A81="هراز",TRUE,FALSE)</v>
      </c>
    </row>
    <row r="82" spans="1:6">
      <c r="A82" t="s">
        <v>109</v>
      </c>
      <c r="B82" t="s">
        <v>97</v>
      </c>
      <c r="C82">
        <v>11</v>
      </c>
      <c r="D82">
        <v>1085</v>
      </c>
      <c r="E82" t="b">
        <f t="shared" si="2"/>
        <v>0</v>
      </c>
      <c r="F82" t="str">
        <f t="shared" ca="1" si="3"/>
        <v>=IF(A82="هراز",TRUE,FALSE)</v>
      </c>
    </row>
    <row r="83" spans="1:6">
      <c r="A83" t="s">
        <v>110</v>
      </c>
      <c r="B83" t="s">
        <v>107</v>
      </c>
      <c r="C83">
        <v>41</v>
      </c>
      <c r="D83">
        <v>1042</v>
      </c>
      <c r="E83" t="b">
        <f t="shared" si="2"/>
        <v>0</v>
      </c>
      <c r="F83" t="str">
        <f t="shared" ca="1" si="3"/>
        <v>=IF(A83="هراز",TRUE,FALSE)</v>
      </c>
    </row>
    <row r="84" spans="1:6">
      <c r="A84" t="s">
        <v>109</v>
      </c>
      <c r="B84" t="s">
        <v>97</v>
      </c>
      <c r="C84">
        <v>20</v>
      </c>
      <c r="D84">
        <v>1500</v>
      </c>
      <c r="E84" t="b">
        <f t="shared" si="2"/>
        <v>0</v>
      </c>
      <c r="F84" t="str">
        <f t="shared" ca="1" si="3"/>
        <v>=IF(A84="هراز",TRUE,FALSE)</v>
      </c>
    </row>
    <row r="85" spans="1:6">
      <c r="A85" t="s">
        <v>96</v>
      </c>
      <c r="B85" t="s">
        <v>105</v>
      </c>
      <c r="C85">
        <v>43</v>
      </c>
      <c r="D85">
        <v>1099</v>
      </c>
      <c r="E85" t="b">
        <f t="shared" si="2"/>
        <v>0</v>
      </c>
      <c r="F85" t="str">
        <f t="shared" ca="1" si="3"/>
        <v>=IF(A85="هراز",TRUE,FALSE)</v>
      </c>
    </row>
    <row r="86" spans="1:6">
      <c r="A86" t="s">
        <v>99</v>
      </c>
      <c r="B86" t="s">
        <v>91</v>
      </c>
      <c r="C86">
        <v>65</v>
      </c>
      <c r="D86">
        <v>1490</v>
      </c>
      <c r="E86" t="b">
        <f t="shared" si="2"/>
        <v>0</v>
      </c>
      <c r="F86" t="str">
        <f t="shared" ca="1" si="3"/>
        <v>=IF(A86="هراز",TRUE,FALSE)</v>
      </c>
    </row>
    <row r="87" spans="1:6">
      <c r="A87" t="s">
        <v>109</v>
      </c>
      <c r="B87" t="s">
        <v>92</v>
      </c>
      <c r="C87">
        <v>61</v>
      </c>
      <c r="D87">
        <v>1139</v>
      </c>
      <c r="E87" t="b">
        <f t="shared" si="2"/>
        <v>0</v>
      </c>
      <c r="F87" t="str">
        <f t="shared" ca="1" si="3"/>
        <v>=IF(A87="هراز",TRUE,FALSE)</v>
      </c>
    </row>
    <row r="88" spans="1:6">
      <c r="A88" t="s">
        <v>110</v>
      </c>
      <c r="B88" t="s">
        <v>94</v>
      </c>
      <c r="C88">
        <v>51</v>
      </c>
      <c r="D88">
        <v>1022</v>
      </c>
      <c r="E88" t="b">
        <f t="shared" si="2"/>
        <v>0</v>
      </c>
      <c r="F88" t="str">
        <f t="shared" ca="1" si="3"/>
        <v>=IF(A88="هراز",TRUE,FALSE)</v>
      </c>
    </row>
    <row r="89" spans="1:6">
      <c r="A89" t="s">
        <v>104</v>
      </c>
      <c r="B89" t="s">
        <v>105</v>
      </c>
      <c r="C89">
        <v>65</v>
      </c>
      <c r="D89">
        <v>1113</v>
      </c>
      <c r="E89" t="b">
        <f t="shared" si="2"/>
        <v>0</v>
      </c>
      <c r="F89" t="str">
        <f t="shared" ca="1" si="3"/>
        <v>=IF(A89="هراز",TRUE,FALSE)</v>
      </c>
    </row>
    <row r="90" spans="1:6">
      <c r="A90" t="s">
        <v>99</v>
      </c>
      <c r="B90" t="s">
        <v>91</v>
      </c>
      <c r="C90">
        <v>81</v>
      </c>
      <c r="D90">
        <v>1135</v>
      </c>
      <c r="E90" t="b">
        <f t="shared" si="2"/>
        <v>0</v>
      </c>
      <c r="F90" t="str">
        <f t="shared" ca="1" si="3"/>
        <v>=IF(A90="هراز",TRUE,FALSE)</v>
      </c>
    </row>
    <row r="91" spans="1:6">
      <c r="A91" t="s">
        <v>99</v>
      </c>
      <c r="B91" t="s">
        <v>100</v>
      </c>
      <c r="C91">
        <v>4</v>
      </c>
      <c r="D91">
        <v>1018</v>
      </c>
      <c r="E91" t="b">
        <f t="shared" si="2"/>
        <v>0</v>
      </c>
      <c r="F91" t="str">
        <f t="shared" ca="1" si="3"/>
        <v>=IF(A91="هراز",TRUE,FALSE)</v>
      </c>
    </row>
    <row r="92" spans="1:6">
      <c r="A92" t="s">
        <v>99</v>
      </c>
      <c r="B92" t="s">
        <v>91</v>
      </c>
      <c r="C92">
        <v>45</v>
      </c>
      <c r="D92">
        <v>1202</v>
      </c>
      <c r="E92" t="b">
        <f t="shared" si="2"/>
        <v>0</v>
      </c>
      <c r="F92" t="str">
        <f t="shared" ca="1" si="3"/>
        <v>=IF(A92="هراز",TRUE,FALSE)</v>
      </c>
    </row>
    <row r="93" spans="1:6">
      <c r="A93" t="s">
        <v>90</v>
      </c>
      <c r="B93" t="s">
        <v>94</v>
      </c>
      <c r="C93">
        <v>14</v>
      </c>
      <c r="D93">
        <v>1254</v>
      </c>
      <c r="E93" t="b">
        <f t="shared" si="2"/>
        <v>1</v>
      </c>
      <c r="F93" t="str">
        <f t="shared" ca="1" si="3"/>
        <v>=IF(A93="هراز",TRUE,FALSE)</v>
      </c>
    </row>
    <row r="94" spans="1:6">
      <c r="A94" t="s">
        <v>110</v>
      </c>
      <c r="B94" t="s">
        <v>94</v>
      </c>
      <c r="C94">
        <v>93</v>
      </c>
      <c r="D94">
        <v>1254</v>
      </c>
      <c r="E94" t="b">
        <f t="shared" si="2"/>
        <v>0</v>
      </c>
      <c r="F94" t="str">
        <f t="shared" ca="1" si="3"/>
        <v>=IF(A94="هراز",TRUE,FALSE)</v>
      </c>
    </row>
    <row r="95" spans="1:6">
      <c r="A95" t="s">
        <v>104</v>
      </c>
      <c r="B95" t="s">
        <v>97</v>
      </c>
      <c r="C95">
        <v>14</v>
      </c>
      <c r="D95">
        <v>1349</v>
      </c>
      <c r="E95" t="b">
        <f t="shared" si="2"/>
        <v>0</v>
      </c>
      <c r="F95" t="str">
        <f t="shared" ca="1" si="3"/>
        <v>=IF(A95="هراز",TRUE,FALSE)</v>
      </c>
    </row>
    <row r="96" spans="1:6">
      <c r="A96" t="s">
        <v>96</v>
      </c>
      <c r="B96" t="s">
        <v>91</v>
      </c>
      <c r="C96">
        <v>8</v>
      </c>
      <c r="D96">
        <v>1019</v>
      </c>
      <c r="E96" t="b">
        <f t="shared" si="2"/>
        <v>0</v>
      </c>
      <c r="F96" t="str">
        <f t="shared" ca="1" si="3"/>
        <v>=IF(A96="هراز",TRUE,FALSE)</v>
      </c>
    </row>
    <row r="97" spans="1:6">
      <c r="A97" t="s">
        <v>110</v>
      </c>
      <c r="B97" t="s">
        <v>100</v>
      </c>
      <c r="C97">
        <v>73</v>
      </c>
      <c r="D97">
        <v>1306</v>
      </c>
      <c r="E97" t="b">
        <f t="shared" si="2"/>
        <v>0</v>
      </c>
      <c r="F97" t="str">
        <f t="shared" ca="1" si="3"/>
        <v>=IF(A97="هراز",TRUE,FALSE)</v>
      </c>
    </row>
    <row r="98" spans="1:6">
      <c r="A98" t="s">
        <v>109</v>
      </c>
      <c r="B98" t="s">
        <v>107</v>
      </c>
      <c r="C98">
        <v>72</v>
      </c>
      <c r="D98">
        <v>1299</v>
      </c>
      <c r="E98" t="b">
        <f t="shared" si="2"/>
        <v>0</v>
      </c>
      <c r="F98" t="str">
        <f t="shared" ca="1" si="3"/>
        <v>=IF(A98="هراز",TRUE,FALSE)</v>
      </c>
    </row>
    <row r="99" spans="1:6">
      <c r="A99" t="s">
        <v>110</v>
      </c>
      <c r="B99" t="s">
        <v>91</v>
      </c>
      <c r="C99">
        <v>16</v>
      </c>
      <c r="D99">
        <v>1121</v>
      </c>
      <c r="E99" t="b">
        <f t="shared" si="2"/>
        <v>0</v>
      </c>
      <c r="F99" t="str">
        <f t="shared" ca="1" si="3"/>
        <v>=IF(A99="هراز",TRUE,FALSE)</v>
      </c>
    </row>
    <row r="100" spans="1:6">
      <c r="A100" t="s">
        <v>109</v>
      </c>
      <c r="B100" t="s">
        <v>105</v>
      </c>
      <c r="C100">
        <v>18</v>
      </c>
      <c r="D100">
        <v>1127</v>
      </c>
      <c r="E100" t="b">
        <f t="shared" si="2"/>
        <v>0</v>
      </c>
      <c r="F100" t="str">
        <f t="shared" ca="1" si="3"/>
        <v>=IF(A100="هراز",TRUE,FALSE)</v>
      </c>
    </row>
    <row r="101" spans="1:6">
      <c r="A101" t="s">
        <v>90</v>
      </c>
      <c r="B101" t="s">
        <v>91</v>
      </c>
      <c r="C101">
        <v>63</v>
      </c>
      <c r="D101">
        <v>1070</v>
      </c>
      <c r="E101" t="b">
        <f t="shared" si="2"/>
        <v>1</v>
      </c>
      <c r="F101" t="str">
        <f t="shared" ca="1" si="3"/>
        <v>=IF(A101="هراز",TRUE,FALSE)</v>
      </c>
    </row>
    <row r="102" spans="1:6">
      <c r="A102" t="s">
        <v>109</v>
      </c>
      <c r="B102" t="s">
        <v>91</v>
      </c>
      <c r="C102">
        <v>38</v>
      </c>
      <c r="D102">
        <v>1486</v>
      </c>
      <c r="E102" t="b">
        <f t="shared" si="2"/>
        <v>0</v>
      </c>
      <c r="F102" t="str">
        <f t="shared" ca="1" si="3"/>
        <v>=IF(A102="هراز",TRUE,FALSE)</v>
      </c>
    </row>
    <row r="103" spans="1:6">
      <c r="A103" t="s">
        <v>110</v>
      </c>
      <c r="B103" t="s">
        <v>107</v>
      </c>
      <c r="C103">
        <v>30</v>
      </c>
      <c r="D103">
        <v>1245</v>
      </c>
      <c r="E103" t="b">
        <f t="shared" si="2"/>
        <v>0</v>
      </c>
      <c r="F103" t="str">
        <f t="shared" ca="1" si="3"/>
        <v>=IF(A103="هراز",TRUE,FALSE)</v>
      </c>
    </row>
    <row r="104" spans="1:6">
      <c r="A104" t="s">
        <v>110</v>
      </c>
      <c r="B104" t="s">
        <v>91</v>
      </c>
      <c r="C104">
        <v>9</v>
      </c>
      <c r="D104">
        <v>1250</v>
      </c>
      <c r="E104" t="b">
        <f t="shared" si="2"/>
        <v>0</v>
      </c>
      <c r="F104" t="str">
        <f t="shared" ca="1" si="3"/>
        <v>=IF(A104="هراز",TRUE,FALSE)</v>
      </c>
    </row>
    <row r="105" spans="1:6">
      <c r="A105" t="s">
        <v>99</v>
      </c>
      <c r="B105" t="s">
        <v>91</v>
      </c>
      <c r="C105">
        <v>60</v>
      </c>
      <c r="D105">
        <v>1102</v>
      </c>
      <c r="E105" t="b">
        <f t="shared" si="2"/>
        <v>0</v>
      </c>
      <c r="F105" t="str">
        <f t="shared" ca="1" si="3"/>
        <v>=IF(A105="هراز",TRUE,FALSE)</v>
      </c>
    </row>
    <row r="106" spans="1:6">
      <c r="A106" t="s">
        <v>104</v>
      </c>
      <c r="B106" t="s">
        <v>97</v>
      </c>
      <c r="C106">
        <v>46</v>
      </c>
      <c r="D106">
        <v>1021</v>
      </c>
      <c r="E106" t="b">
        <f t="shared" si="2"/>
        <v>0</v>
      </c>
      <c r="F106" t="str">
        <f t="shared" ca="1" si="3"/>
        <v>=IF(A106="هراز",TRUE,FALSE)</v>
      </c>
    </row>
    <row r="107" spans="1:6">
      <c r="A107" t="s">
        <v>90</v>
      </c>
      <c r="B107" t="s">
        <v>92</v>
      </c>
      <c r="C107">
        <v>26</v>
      </c>
      <c r="D107">
        <v>1053</v>
      </c>
      <c r="E107" t="b">
        <f t="shared" si="2"/>
        <v>1</v>
      </c>
      <c r="F107" t="str">
        <f t="shared" ca="1" si="3"/>
        <v>=IF(A107="هراز",TRUE,FALSE)</v>
      </c>
    </row>
    <row r="108" spans="1:6">
      <c r="A108" t="s">
        <v>104</v>
      </c>
      <c r="B108" t="s">
        <v>105</v>
      </c>
      <c r="C108">
        <v>1</v>
      </c>
      <c r="D108">
        <v>1089</v>
      </c>
      <c r="E108" t="b">
        <f t="shared" si="2"/>
        <v>0</v>
      </c>
      <c r="F108" t="str">
        <f t="shared" ca="1" si="3"/>
        <v>=IF(A108="هراز",TRUE,FALSE)</v>
      </c>
    </row>
    <row r="109" spans="1:6">
      <c r="A109" t="s">
        <v>109</v>
      </c>
      <c r="B109" t="s">
        <v>100</v>
      </c>
      <c r="C109">
        <v>22</v>
      </c>
      <c r="D109">
        <v>1057</v>
      </c>
      <c r="E109" t="b">
        <f t="shared" si="2"/>
        <v>0</v>
      </c>
      <c r="F109" t="str">
        <f t="shared" ca="1" si="3"/>
        <v>=IF(A109="هراز",TRUE,FALSE)</v>
      </c>
    </row>
    <row r="110" spans="1:6">
      <c r="A110" t="s">
        <v>110</v>
      </c>
      <c r="B110" t="s">
        <v>107</v>
      </c>
      <c r="C110">
        <v>35</v>
      </c>
      <c r="D110">
        <v>1341</v>
      </c>
      <c r="E110" t="b">
        <f t="shared" si="2"/>
        <v>0</v>
      </c>
      <c r="F110" t="str">
        <f t="shared" ca="1" si="3"/>
        <v>=IF(A110="هراز",TRUE,FALSE)</v>
      </c>
    </row>
    <row r="111" spans="1:6">
      <c r="A111" t="s">
        <v>96</v>
      </c>
      <c r="B111" t="s">
        <v>92</v>
      </c>
      <c r="C111">
        <v>34</v>
      </c>
      <c r="D111">
        <v>1229</v>
      </c>
      <c r="E111" t="b">
        <f t="shared" si="2"/>
        <v>0</v>
      </c>
      <c r="F111" t="str">
        <f t="shared" ca="1" si="3"/>
        <v>=IF(A111="هراز",TRUE,FALSE)</v>
      </c>
    </row>
    <row r="112" spans="1:6">
      <c r="A112" t="s">
        <v>96</v>
      </c>
      <c r="B112" t="s">
        <v>91</v>
      </c>
      <c r="C112">
        <v>97</v>
      </c>
      <c r="D112">
        <v>1201</v>
      </c>
      <c r="E112" t="b">
        <f t="shared" si="2"/>
        <v>0</v>
      </c>
      <c r="F112" t="str">
        <f t="shared" ca="1" si="3"/>
        <v>=IF(A112="هراز",TRUE,FALSE)</v>
      </c>
    </row>
    <row r="113" spans="1:6">
      <c r="A113" t="s">
        <v>90</v>
      </c>
      <c r="B113" t="s">
        <v>107</v>
      </c>
      <c r="C113">
        <v>86</v>
      </c>
      <c r="D113">
        <v>1010</v>
      </c>
      <c r="E113" t="b">
        <f t="shared" si="2"/>
        <v>1</v>
      </c>
      <c r="F113" t="str">
        <f t="shared" ca="1" si="3"/>
        <v>=IF(A113="هراز",TRUE,FALSE)</v>
      </c>
    </row>
    <row r="114" spans="1:6">
      <c r="A114" t="s">
        <v>96</v>
      </c>
      <c r="B114" t="s">
        <v>100</v>
      </c>
      <c r="C114">
        <v>76</v>
      </c>
      <c r="D114">
        <v>1336</v>
      </c>
      <c r="E114" t="b">
        <f t="shared" si="2"/>
        <v>0</v>
      </c>
      <c r="F114" t="str">
        <f t="shared" ca="1" si="3"/>
        <v>=IF(A114="هراز",TRUE,FALSE)</v>
      </c>
    </row>
    <row r="115" spans="1:6">
      <c r="A115" t="s">
        <v>104</v>
      </c>
      <c r="B115" t="s">
        <v>107</v>
      </c>
      <c r="C115">
        <v>60</v>
      </c>
      <c r="D115">
        <v>1488</v>
      </c>
      <c r="E115" t="b">
        <f t="shared" si="2"/>
        <v>0</v>
      </c>
      <c r="F115" t="str">
        <f t="shared" ca="1" si="3"/>
        <v>=IF(A115="هراز",TRUE,FALSE)</v>
      </c>
    </row>
    <row r="116" spans="1:6">
      <c r="A116" t="s">
        <v>99</v>
      </c>
      <c r="B116" t="s">
        <v>92</v>
      </c>
      <c r="C116">
        <v>74</v>
      </c>
      <c r="D116">
        <v>1273</v>
      </c>
      <c r="E116" t="b">
        <f t="shared" si="2"/>
        <v>0</v>
      </c>
      <c r="F116" t="str">
        <f t="shared" ca="1" si="3"/>
        <v>=IF(A116="هراز",TRUE,FALSE)</v>
      </c>
    </row>
    <row r="117" spans="1:6">
      <c r="A117" t="s">
        <v>99</v>
      </c>
      <c r="B117" t="s">
        <v>91</v>
      </c>
      <c r="C117">
        <v>34</v>
      </c>
      <c r="D117">
        <v>1485</v>
      </c>
      <c r="E117" t="b">
        <f t="shared" si="2"/>
        <v>0</v>
      </c>
      <c r="F117" t="str">
        <f t="shared" ca="1" si="3"/>
        <v>=IF(A117="هراز",TRUE,FALSE)</v>
      </c>
    </row>
    <row r="118" spans="1:6">
      <c r="A118" t="s">
        <v>96</v>
      </c>
      <c r="B118" t="s">
        <v>105</v>
      </c>
      <c r="C118">
        <v>99</v>
      </c>
      <c r="D118">
        <v>1397</v>
      </c>
      <c r="E118" t="b">
        <f t="shared" si="2"/>
        <v>0</v>
      </c>
      <c r="F118" t="str">
        <f t="shared" ca="1" si="3"/>
        <v>=IF(A118="هراز",TRUE,FALSE)</v>
      </c>
    </row>
    <row r="119" spans="1:6">
      <c r="A119" t="s">
        <v>90</v>
      </c>
      <c r="B119" t="s">
        <v>105</v>
      </c>
      <c r="C119">
        <v>48</v>
      </c>
      <c r="D119">
        <v>1181</v>
      </c>
      <c r="E119" t="b">
        <f t="shared" si="2"/>
        <v>1</v>
      </c>
      <c r="F119" t="str">
        <f t="shared" ca="1" si="3"/>
        <v>=IF(A119="هراز",TRUE,FALSE)</v>
      </c>
    </row>
    <row r="120" spans="1:6">
      <c r="A120" t="s">
        <v>110</v>
      </c>
      <c r="B120" t="s">
        <v>107</v>
      </c>
      <c r="C120">
        <v>8</v>
      </c>
      <c r="D120">
        <v>1170</v>
      </c>
      <c r="E120" t="b">
        <f t="shared" si="2"/>
        <v>0</v>
      </c>
      <c r="F120" t="str">
        <f t="shared" ca="1" si="3"/>
        <v>=IF(A120="هراز",TRUE,FALSE)</v>
      </c>
    </row>
    <row r="121" spans="1:6">
      <c r="A121" t="s">
        <v>104</v>
      </c>
      <c r="B121" t="s">
        <v>100</v>
      </c>
      <c r="C121">
        <v>83</v>
      </c>
      <c r="D121">
        <v>1291</v>
      </c>
      <c r="E121" t="b">
        <f t="shared" si="2"/>
        <v>0</v>
      </c>
      <c r="F121" t="str">
        <f t="shared" ca="1" si="3"/>
        <v>=IF(A121="هراز",TRUE,FALSE)</v>
      </c>
    </row>
    <row r="122" spans="1:6">
      <c r="A122" t="s">
        <v>96</v>
      </c>
      <c r="B122" t="s">
        <v>92</v>
      </c>
      <c r="C122">
        <v>56</v>
      </c>
      <c r="D122">
        <v>1059</v>
      </c>
      <c r="E122" t="b">
        <f t="shared" si="2"/>
        <v>0</v>
      </c>
      <c r="F122" t="str">
        <f t="shared" ca="1" si="3"/>
        <v>=IF(A122="هراز",TRUE,FALSE)</v>
      </c>
    </row>
    <row r="123" spans="1:6">
      <c r="A123" t="s">
        <v>110</v>
      </c>
      <c r="B123" t="s">
        <v>91</v>
      </c>
      <c r="C123">
        <v>56</v>
      </c>
      <c r="D123">
        <v>1007</v>
      </c>
      <c r="E123" t="b">
        <f t="shared" si="2"/>
        <v>0</v>
      </c>
      <c r="F123" t="str">
        <f t="shared" ca="1" si="3"/>
        <v>=IF(A123="هراز",TRUE,FALSE)</v>
      </c>
    </row>
    <row r="124" spans="1:6">
      <c r="A124" t="s">
        <v>109</v>
      </c>
      <c r="B124" t="s">
        <v>107</v>
      </c>
      <c r="C124">
        <v>48</v>
      </c>
      <c r="D124">
        <v>1474</v>
      </c>
      <c r="E124" t="b">
        <f t="shared" si="2"/>
        <v>0</v>
      </c>
      <c r="F124" t="str">
        <f t="shared" ca="1" si="3"/>
        <v>=IF(A124="هراز",TRUE,FALSE)</v>
      </c>
    </row>
    <row r="125" spans="1:6">
      <c r="A125" t="s">
        <v>96</v>
      </c>
      <c r="B125" t="s">
        <v>97</v>
      </c>
      <c r="C125">
        <v>89</v>
      </c>
      <c r="D125">
        <v>1050</v>
      </c>
      <c r="E125" t="b">
        <f t="shared" si="2"/>
        <v>0</v>
      </c>
      <c r="F125" t="str">
        <f t="shared" ca="1" si="3"/>
        <v>=IF(A125="هراز",TRUE,FALSE)</v>
      </c>
    </row>
    <row r="126" spans="1:6">
      <c r="A126" t="s">
        <v>90</v>
      </c>
      <c r="B126" t="s">
        <v>105</v>
      </c>
      <c r="C126">
        <v>99</v>
      </c>
      <c r="D126">
        <v>1433</v>
      </c>
      <c r="E126" t="b">
        <f t="shared" si="2"/>
        <v>1</v>
      </c>
      <c r="F126" t="str">
        <f t="shared" ca="1" si="3"/>
        <v>=IF(A126="هراز",TRUE,FALSE)</v>
      </c>
    </row>
    <row r="127" spans="1:6">
      <c r="A127" t="s">
        <v>90</v>
      </c>
      <c r="B127" t="s">
        <v>105</v>
      </c>
      <c r="C127">
        <v>39</v>
      </c>
      <c r="D127">
        <v>1060</v>
      </c>
      <c r="E127" t="b">
        <f t="shared" si="2"/>
        <v>1</v>
      </c>
      <c r="F127" t="str">
        <f t="shared" ca="1" si="3"/>
        <v>=IF(A127="هراز",TRUE,FALSE)</v>
      </c>
    </row>
    <row r="128" spans="1:6">
      <c r="A128" t="s">
        <v>110</v>
      </c>
      <c r="B128" t="s">
        <v>100</v>
      </c>
      <c r="C128">
        <v>29</v>
      </c>
      <c r="D128">
        <v>1294</v>
      </c>
      <c r="E128" t="b">
        <f t="shared" si="2"/>
        <v>0</v>
      </c>
      <c r="F128" t="str">
        <f t="shared" ca="1" si="3"/>
        <v>=IF(A128="هراز",TRUE,FALSE)</v>
      </c>
    </row>
    <row r="129" spans="1:6">
      <c r="A129" t="s">
        <v>96</v>
      </c>
      <c r="B129" t="s">
        <v>107</v>
      </c>
      <c r="C129">
        <v>30</v>
      </c>
      <c r="D129">
        <v>1499</v>
      </c>
      <c r="E129" t="b">
        <f t="shared" si="2"/>
        <v>0</v>
      </c>
      <c r="F129" t="str">
        <f t="shared" ca="1" si="3"/>
        <v>=IF(A129="هراز",TRUE,FALSE)</v>
      </c>
    </row>
    <row r="130" spans="1:6">
      <c r="A130" t="s">
        <v>96</v>
      </c>
      <c r="B130" t="s">
        <v>97</v>
      </c>
      <c r="C130">
        <v>70</v>
      </c>
      <c r="D130">
        <v>1132</v>
      </c>
      <c r="E130" t="b">
        <f t="shared" si="2"/>
        <v>0</v>
      </c>
      <c r="F130" t="str">
        <f t="shared" ca="1" si="3"/>
        <v>=IF(A130="هراز",TRUE,FALSE)</v>
      </c>
    </row>
    <row r="131" spans="1:6">
      <c r="A131" t="s">
        <v>90</v>
      </c>
      <c r="B131" t="s">
        <v>94</v>
      </c>
      <c r="C131">
        <v>1</v>
      </c>
      <c r="D131">
        <v>1173</v>
      </c>
      <c r="E131" t="b">
        <f t="shared" ref="E131:E194" si="4">IF(A131="هراز",TRUE,FALSE)</f>
        <v>1</v>
      </c>
      <c r="F131" t="str">
        <f t="shared" ref="F131:F194" ca="1" si="5">_xlfn.FORMULATEXT(E131)</f>
        <v>=IF(A131="هراز",TRUE,FALSE)</v>
      </c>
    </row>
    <row r="132" spans="1:6">
      <c r="A132" t="s">
        <v>110</v>
      </c>
      <c r="B132" t="s">
        <v>97</v>
      </c>
      <c r="C132">
        <v>25</v>
      </c>
      <c r="D132">
        <v>1444</v>
      </c>
      <c r="E132" t="b">
        <f t="shared" si="4"/>
        <v>0</v>
      </c>
      <c r="F132" t="str">
        <f t="shared" ca="1" si="5"/>
        <v>=IF(A132="هراز",TRUE,FALSE)</v>
      </c>
    </row>
    <row r="133" spans="1:6">
      <c r="A133" t="s">
        <v>90</v>
      </c>
      <c r="B133" t="s">
        <v>105</v>
      </c>
      <c r="C133">
        <v>38</v>
      </c>
      <c r="D133">
        <v>1073</v>
      </c>
      <c r="E133" t="b">
        <f t="shared" si="4"/>
        <v>1</v>
      </c>
      <c r="F133" t="str">
        <f t="shared" ca="1" si="5"/>
        <v>=IF(A133="هراز",TRUE,FALSE)</v>
      </c>
    </row>
    <row r="134" spans="1:6">
      <c r="A134" t="s">
        <v>104</v>
      </c>
      <c r="B134" t="s">
        <v>107</v>
      </c>
      <c r="C134">
        <v>47</v>
      </c>
      <c r="D134">
        <v>1407</v>
      </c>
      <c r="E134" t="b">
        <f t="shared" si="4"/>
        <v>0</v>
      </c>
      <c r="F134" t="str">
        <f t="shared" ca="1" si="5"/>
        <v>=IF(A134="هراز",TRUE,FALSE)</v>
      </c>
    </row>
    <row r="135" spans="1:6">
      <c r="A135" t="s">
        <v>99</v>
      </c>
      <c r="B135" t="s">
        <v>97</v>
      </c>
      <c r="C135">
        <v>80</v>
      </c>
      <c r="D135">
        <v>1324</v>
      </c>
      <c r="E135" t="b">
        <f t="shared" si="4"/>
        <v>0</v>
      </c>
      <c r="F135" t="str">
        <f t="shared" ca="1" si="5"/>
        <v>=IF(A135="هراز",TRUE,FALSE)</v>
      </c>
    </row>
    <row r="136" spans="1:6">
      <c r="A136" t="s">
        <v>99</v>
      </c>
      <c r="B136" t="s">
        <v>97</v>
      </c>
      <c r="C136">
        <v>95</v>
      </c>
      <c r="D136">
        <v>1152</v>
      </c>
      <c r="E136" t="b">
        <f t="shared" si="4"/>
        <v>0</v>
      </c>
      <c r="F136" t="str">
        <f t="shared" ca="1" si="5"/>
        <v>=IF(A136="هراز",TRUE,FALSE)</v>
      </c>
    </row>
    <row r="137" spans="1:6">
      <c r="A137" t="s">
        <v>109</v>
      </c>
      <c r="B137" t="s">
        <v>91</v>
      </c>
      <c r="C137">
        <v>75</v>
      </c>
      <c r="D137">
        <v>1383</v>
      </c>
      <c r="E137" t="b">
        <f t="shared" si="4"/>
        <v>0</v>
      </c>
      <c r="F137" t="str">
        <f t="shared" ca="1" si="5"/>
        <v>=IF(A137="هراز",TRUE,FALSE)</v>
      </c>
    </row>
    <row r="138" spans="1:6">
      <c r="A138" t="s">
        <v>99</v>
      </c>
      <c r="B138" t="s">
        <v>94</v>
      </c>
      <c r="C138">
        <v>70</v>
      </c>
      <c r="D138">
        <v>1128</v>
      </c>
      <c r="E138" t="b">
        <f t="shared" si="4"/>
        <v>0</v>
      </c>
      <c r="F138" t="str">
        <f t="shared" ca="1" si="5"/>
        <v>=IF(A138="هراز",TRUE,FALSE)</v>
      </c>
    </row>
    <row r="139" spans="1:6">
      <c r="A139" t="s">
        <v>104</v>
      </c>
      <c r="B139" t="s">
        <v>97</v>
      </c>
      <c r="C139">
        <v>59</v>
      </c>
      <c r="D139">
        <v>1154</v>
      </c>
      <c r="E139" t="b">
        <f t="shared" si="4"/>
        <v>0</v>
      </c>
      <c r="F139" t="str">
        <f t="shared" ca="1" si="5"/>
        <v>=IF(A139="هراز",TRUE,FALSE)</v>
      </c>
    </row>
    <row r="140" spans="1:6">
      <c r="A140" t="s">
        <v>109</v>
      </c>
      <c r="B140" t="s">
        <v>100</v>
      </c>
      <c r="C140">
        <v>57</v>
      </c>
      <c r="D140">
        <v>1135</v>
      </c>
      <c r="E140" t="b">
        <f t="shared" si="4"/>
        <v>0</v>
      </c>
      <c r="F140" t="str">
        <f t="shared" ca="1" si="5"/>
        <v>=IF(A140="هراز",TRUE,FALSE)</v>
      </c>
    </row>
    <row r="141" spans="1:6">
      <c r="A141" t="s">
        <v>110</v>
      </c>
      <c r="B141" t="s">
        <v>105</v>
      </c>
      <c r="C141">
        <v>6</v>
      </c>
      <c r="D141">
        <v>1370</v>
      </c>
      <c r="E141" t="b">
        <f t="shared" si="4"/>
        <v>0</v>
      </c>
      <c r="F141" t="str">
        <f t="shared" ca="1" si="5"/>
        <v>=IF(A141="هراز",TRUE,FALSE)</v>
      </c>
    </row>
    <row r="142" spans="1:6">
      <c r="A142" t="s">
        <v>110</v>
      </c>
      <c r="B142" t="s">
        <v>107</v>
      </c>
      <c r="C142">
        <v>65</v>
      </c>
      <c r="D142">
        <v>1045</v>
      </c>
      <c r="E142" t="b">
        <f t="shared" si="4"/>
        <v>0</v>
      </c>
      <c r="F142" t="str">
        <f t="shared" ca="1" si="5"/>
        <v>=IF(A142="هراز",TRUE,FALSE)</v>
      </c>
    </row>
    <row r="143" spans="1:6">
      <c r="A143" t="s">
        <v>109</v>
      </c>
      <c r="B143" t="s">
        <v>105</v>
      </c>
      <c r="C143">
        <v>81</v>
      </c>
      <c r="D143">
        <v>1350</v>
      </c>
      <c r="E143" t="b">
        <f t="shared" si="4"/>
        <v>0</v>
      </c>
      <c r="F143" t="str">
        <f t="shared" ca="1" si="5"/>
        <v>=IF(A143="هراز",TRUE,FALSE)</v>
      </c>
    </row>
    <row r="144" spans="1:6">
      <c r="A144" t="s">
        <v>96</v>
      </c>
      <c r="B144" t="s">
        <v>91</v>
      </c>
      <c r="C144">
        <v>40</v>
      </c>
      <c r="D144">
        <v>1322</v>
      </c>
      <c r="E144" t="b">
        <f t="shared" si="4"/>
        <v>0</v>
      </c>
      <c r="F144" t="str">
        <f t="shared" ca="1" si="5"/>
        <v>=IF(A144="هراز",TRUE,FALSE)</v>
      </c>
    </row>
    <row r="145" spans="1:6">
      <c r="A145" t="s">
        <v>96</v>
      </c>
      <c r="B145" t="s">
        <v>100</v>
      </c>
      <c r="C145">
        <v>63</v>
      </c>
      <c r="D145">
        <v>1272</v>
      </c>
      <c r="E145" t="b">
        <f t="shared" si="4"/>
        <v>0</v>
      </c>
      <c r="F145" t="str">
        <f t="shared" ca="1" si="5"/>
        <v>=IF(A145="هراز",TRUE,FALSE)</v>
      </c>
    </row>
    <row r="146" spans="1:6">
      <c r="A146" t="s">
        <v>110</v>
      </c>
      <c r="B146" t="s">
        <v>91</v>
      </c>
      <c r="C146">
        <v>73</v>
      </c>
      <c r="D146">
        <v>1185</v>
      </c>
      <c r="E146" t="b">
        <f t="shared" si="4"/>
        <v>0</v>
      </c>
      <c r="F146" t="str">
        <f t="shared" ca="1" si="5"/>
        <v>=IF(A146="هراز",TRUE,FALSE)</v>
      </c>
    </row>
    <row r="147" spans="1:6">
      <c r="A147" t="s">
        <v>99</v>
      </c>
      <c r="B147" t="s">
        <v>92</v>
      </c>
      <c r="C147">
        <v>39</v>
      </c>
      <c r="D147">
        <v>1346</v>
      </c>
      <c r="E147" t="b">
        <f t="shared" si="4"/>
        <v>0</v>
      </c>
      <c r="F147" t="str">
        <f t="shared" ca="1" si="5"/>
        <v>=IF(A147="هراز",TRUE,FALSE)</v>
      </c>
    </row>
    <row r="148" spans="1:6">
      <c r="A148" t="s">
        <v>104</v>
      </c>
      <c r="B148" t="s">
        <v>100</v>
      </c>
      <c r="C148">
        <v>87</v>
      </c>
      <c r="D148">
        <v>1121</v>
      </c>
      <c r="E148" t="b">
        <f t="shared" si="4"/>
        <v>0</v>
      </c>
      <c r="F148" t="str">
        <f t="shared" ca="1" si="5"/>
        <v>=IF(A148="هراز",TRUE,FALSE)</v>
      </c>
    </row>
    <row r="149" spans="1:6">
      <c r="A149" t="s">
        <v>109</v>
      </c>
      <c r="B149" t="s">
        <v>97</v>
      </c>
      <c r="C149">
        <v>7</v>
      </c>
      <c r="D149">
        <v>1428</v>
      </c>
      <c r="E149" t="b">
        <f t="shared" si="4"/>
        <v>0</v>
      </c>
      <c r="F149" t="str">
        <f t="shared" ca="1" si="5"/>
        <v>=IF(A149="هراز",TRUE,FALSE)</v>
      </c>
    </row>
    <row r="150" spans="1:6">
      <c r="A150" t="s">
        <v>109</v>
      </c>
      <c r="B150" t="s">
        <v>92</v>
      </c>
      <c r="C150">
        <v>19</v>
      </c>
      <c r="D150">
        <v>1192</v>
      </c>
      <c r="E150" t="b">
        <f t="shared" si="4"/>
        <v>0</v>
      </c>
      <c r="F150" t="str">
        <f t="shared" ca="1" si="5"/>
        <v>=IF(A150="هراز",TRUE,FALSE)</v>
      </c>
    </row>
    <row r="151" spans="1:6">
      <c r="A151" t="s">
        <v>99</v>
      </c>
      <c r="B151" t="s">
        <v>100</v>
      </c>
      <c r="C151">
        <v>100</v>
      </c>
      <c r="D151">
        <v>1320</v>
      </c>
      <c r="E151" t="b">
        <f t="shared" si="4"/>
        <v>0</v>
      </c>
      <c r="F151" t="str">
        <f t="shared" ca="1" si="5"/>
        <v>=IF(A151="هراز",TRUE,FALSE)</v>
      </c>
    </row>
    <row r="152" spans="1:6">
      <c r="A152" t="s">
        <v>90</v>
      </c>
      <c r="B152" t="s">
        <v>105</v>
      </c>
      <c r="C152">
        <v>38</v>
      </c>
      <c r="D152">
        <v>1191</v>
      </c>
      <c r="E152" t="b">
        <f t="shared" si="4"/>
        <v>1</v>
      </c>
      <c r="F152" t="str">
        <f t="shared" ca="1" si="5"/>
        <v>=IF(A152="هراز",TRUE,FALSE)</v>
      </c>
    </row>
    <row r="153" spans="1:6">
      <c r="A153" t="s">
        <v>99</v>
      </c>
      <c r="B153" t="s">
        <v>105</v>
      </c>
      <c r="C153">
        <v>61</v>
      </c>
      <c r="D153">
        <v>1468</v>
      </c>
      <c r="E153" t="b">
        <f t="shared" si="4"/>
        <v>0</v>
      </c>
      <c r="F153" t="str">
        <f t="shared" ca="1" si="5"/>
        <v>=IF(A153="هراز",TRUE,FALSE)</v>
      </c>
    </row>
    <row r="154" spans="1:6">
      <c r="A154" t="s">
        <v>96</v>
      </c>
      <c r="B154" t="s">
        <v>100</v>
      </c>
      <c r="C154">
        <v>64</v>
      </c>
      <c r="D154">
        <v>1159</v>
      </c>
      <c r="E154" t="b">
        <f t="shared" si="4"/>
        <v>0</v>
      </c>
      <c r="F154" t="str">
        <f t="shared" ca="1" si="5"/>
        <v>=IF(A154="هراز",TRUE,FALSE)</v>
      </c>
    </row>
    <row r="155" spans="1:6">
      <c r="A155" t="s">
        <v>110</v>
      </c>
      <c r="B155" t="s">
        <v>107</v>
      </c>
      <c r="C155">
        <v>15</v>
      </c>
      <c r="D155">
        <v>1297</v>
      </c>
      <c r="E155" t="b">
        <f t="shared" si="4"/>
        <v>0</v>
      </c>
      <c r="F155" t="str">
        <f t="shared" ca="1" si="5"/>
        <v>=IF(A155="هراز",TRUE,FALSE)</v>
      </c>
    </row>
    <row r="156" spans="1:6">
      <c r="A156" t="s">
        <v>96</v>
      </c>
      <c r="B156" t="s">
        <v>105</v>
      </c>
      <c r="C156">
        <v>97</v>
      </c>
      <c r="D156">
        <v>1490</v>
      </c>
      <c r="E156" t="b">
        <f t="shared" si="4"/>
        <v>0</v>
      </c>
      <c r="F156" t="str">
        <f t="shared" ca="1" si="5"/>
        <v>=IF(A156="هراز",TRUE,FALSE)</v>
      </c>
    </row>
    <row r="157" spans="1:6">
      <c r="A157" t="s">
        <v>104</v>
      </c>
      <c r="B157" t="s">
        <v>105</v>
      </c>
      <c r="C157">
        <v>26</v>
      </c>
      <c r="D157">
        <v>1371</v>
      </c>
      <c r="E157" t="b">
        <f t="shared" si="4"/>
        <v>0</v>
      </c>
      <c r="F157" t="str">
        <f t="shared" ca="1" si="5"/>
        <v>=IF(A157="هراز",TRUE,FALSE)</v>
      </c>
    </row>
    <row r="158" spans="1:6">
      <c r="A158" t="s">
        <v>99</v>
      </c>
      <c r="B158" t="s">
        <v>97</v>
      </c>
      <c r="C158">
        <v>70</v>
      </c>
      <c r="D158">
        <v>1050</v>
      </c>
      <c r="E158" t="b">
        <f t="shared" si="4"/>
        <v>0</v>
      </c>
      <c r="F158" t="str">
        <f t="shared" ca="1" si="5"/>
        <v>=IF(A158="هراز",TRUE,FALSE)</v>
      </c>
    </row>
    <row r="159" spans="1:6">
      <c r="A159" t="s">
        <v>104</v>
      </c>
      <c r="B159" t="s">
        <v>107</v>
      </c>
      <c r="C159">
        <v>42</v>
      </c>
      <c r="D159">
        <v>1205</v>
      </c>
      <c r="E159" t="b">
        <f t="shared" si="4"/>
        <v>0</v>
      </c>
      <c r="F159" t="str">
        <f t="shared" ca="1" si="5"/>
        <v>=IF(A159="هراز",TRUE,FALSE)</v>
      </c>
    </row>
    <row r="160" spans="1:6">
      <c r="A160" t="s">
        <v>96</v>
      </c>
      <c r="B160" t="s">
        <v>97</v>
      </c>
      <c r="C160">
        <v>80</v>
      </c>
      <c r="D160">
        <v>1251</v>
      </c>
      <c r="E160" t="b">
        <f t="shared" si="4"/>
        <v>0</v>
      </c>
      <c r="F160" t="str">
        <f t="shared" ca="1" si="5"/>
        <v>=IF(A160="هراز",TRUE,FALSE)</v>
      </c>
    </row>
    <row r="161" spans="1:6">
      <c r="A161" t="s">
        <v>104</v>
      </c>
      <c r="B161" t="s">
        <v>92</v>
      </c>
      <c r="C161">
        <v>2</v>
      </c>
      <c r="D161">
        <v>1373</v>
      </c>
      <c r="E161" t="b">
        <f t="shared" si="4"/>
        <v>0</v>
      </c>
      <c r="F161" t="str">
        <f t="shared" ca="1" si="5"/>
        <v>=IF(A161="هراز",TRUE,FALSE)</v>
      </c>
    </row>
    <row r="162" spans="1:6">
      <c r="A162" t="s">
        <v>109</v>
      </c>
      <c r="B162" t="s">
        <v>91</v>
      </c>
      <c r="C162">
        <v>80</v>
      </c>
      <c r="D162">
        <v>1445</v>
      </c>
      <c r="E162" t="b">
        <f t="shared" si="4"/>
        <v>0</v>
      </c>
      <c r="F162" t="str">
        <f t="shared" ca="1" si="5"/>
        <v>=IF(A162="هراز",TRUE,FALSE)</v>
      </c>
    </row>
    <row r="163" spans="1:6">
      <c r="A163" t="s">
        <v>110</v>
      </c>
      <c r="B163" t="s">
        <v>100</v>
      </c>
      <c r="C163">
        <v>73</v>
      </c>
      <c r="D163">
        <v>1237</v>
      </c>
      <c r="E163" t="b">
        <f t="shared" si="4"/>
        <v>0</v>
      </c>
      <c r="F163" t="str">
        <f t="shared" ca="1" si="5"/>
        <v>=IF(A163="هراز",TRUE,FALSE)</v>
      </c>
    </row>
    <row r="164" spans="1:6">
      <c r="A164" t="s">
        <v>99</v>
      </c>
      <c r="B164" t="s">
        <v>91</v>
      </c>
      <c r="C164">
        <v>22</v>
      </c>
      <c r="D164">
        <v>1369</v>
      </c>
      <c r="E164" t="b">
        <f t="shared" si="4"/>
        <v>0</v>
      </c>
      <c r="F164" t="str">
        <f t="shared" ca="1" si="5"/>
        <v>=IF(A164="هراز",TRUE,FALSE)</v>
      </c>
    </row>
    <row r="165" spans="1:6">
      <c r="A165" t="s">
        <v>96</v>
      </c>
      <c r="B165" t="s">
        <v>92</v>
      </c>
      <c r="C165">
        <v>52</v>
      </c>
      <c r="D165">
        <v>1366</v>
      </c>
      <c r="E165" t="b">
        <f t="shared" si="4"/>
        <v>0</v>
      </c>
      <c r="F165" t="str">
        <f t="shared" ca="1" si="5"/>
        <v>=IF(A165="هراز",TRUE,FALSE)</v>
      </c>
    </row>
    <row r="166" spans="1:6">
      <c r="A166" t="s">
        <v>90</v>
      </c>
      <c r="B166" t="s">
        <v>105</v>
      </c>
      <c r="C166">
        <v>83</v>
      </c>
      <c r="D166">
        <v>1372</v>
      </c>
      <c r="E166" t="b">
        <f t="shared" si="4"/>
        <v>1</v>
      </c>
      <c r="F166" t="str">
        <f t="shared" ca="1" si="5"/>
        <v>=IF(A166="هراز",TRUE,FALSE)</v>
      </c>
    </row>
    <row r="167" spans="1:6">
      <c r="A167" t="s">
        <v>96</v>
      </c>
      <c r="B167" t="s">
        <v>94</v>
      </c>
      <c r="C167">
        <v>17</v>
      </c>
      <c r="D167">
        <v>1312</v>
      </c>
      <c r="E167" t="b">
        <f t="shared" si="4"/>
        <v>0</v>
      </c>
      <c r="F167" t="str">
        <f t="shared" ca="1" si="5"/>
        <v>=IF(A167="هراز",TRUE,FALSE)</v>
      </c>
    </row>
    <row r="168" spans="1:6">
      <c r="A168" t="s">
        <v>90</v>
      </c>
      <c r="B168" t="s">
        <v>92</v>
      </c>
      <c r="C168">
        <v>41</v>
      </c>
      <c r="D168">
        <v>1192</v>
      </c>
      <c r="E168" t="b">
        <f t="shared" si="4"/>
        <v>1</v>
      </c>
      <c r="F168" t="str">
        <f t="shared" ca="1" si="5"/>
        <v>=IF(A168="هراز",TRUE,FALSE)</v>
      </c>
    </row>
    <row r="169" spans="1:6">
      <c r="A169" t="s">
        <v>109</v>
      </c>
      <c r="B169" t="s">
        <v>94</v>
      </c>
      <c r="C169">
        <v>98</v>
      </c>
      <c r="D169">
        <v>1496</v>
      </c>
      <c r="E169" t="b">
        <f t="shared" si="4"/>
        <v>0</v>
      </c>
      <c r="F169" t="str">
        <f t="shared" ca="1" si="5"/>
        <v>=IF(A169="هراز",TRUE,FALSE)</v>
      </c>
    </row>
    <row r="170" spans="1:6">
      <c r="A170" t="s">
        <v>110</v>
      </c>
      <c r="B170" t="s">
        <v>92</v>
      </c>
      <c r="C170">
        <v>7</v>
      </c>
      <c r="D170">
        <v>1055</v>
      </c>
      <c r="E170" t="b">
        <f t="shared" si="4"/>
        <v>0</v>
      </c>
      <c r="F170" t="str">
        <f t="shared" ca="1" si="5"/>
        <v>=IF(A170="هراز",TRUE,FALSE)</v>
      </c>
    </row>
    <row r="171" spans="1:6">
      <c r="A171" t="s">
        <v>110</v>
      </c>
      <c r="B171" t="s">
        <v>97</v>
      </c>
      <c r="C171">
        <v>25</v>
      </c>
      <c r="D171">
        <v>1038</v>
      </c>
      <c r="E171" t="b">
        <f t="shared" si="4"/>
        <v>0</v>
      </c>
      <c r="F171" t="str">
        <f t="shared" ca="1" si="5"/>
        <v>=IF(A171="هراز",TRUE,FALSE)</v>
      </c>
    </row>
    <row r="172" spans="1:6">
      <c r="A172" t="s">
        <v>109</v>
      </c>
      <c r="B172" t="s">
        <v>97</v>
      </c>
      <c r="C172">
        <v>55</v>
      </c>
      <c r="D172">
        <v>1433</v>
      </c>
      <c r="E172" t="b">
        <f t="shared" si="4"/>
        <v>0</v>
      </c>
      <c r="F172" t="str">
        <f t="shared" ca="1" si="5"/>
        <v>=IF(A172="هراز",TRUE,FALSE)</v>
      </c>
    </row>
    <row r="173" spans="1:6">
      <c r="A173" t="s">
        <v>104</v>
      </c>
      <c r="B173" t="s">
        <v>94</v>
      </c>
      <c r="C173">
        <v>92</v>
      </c>
      <c r="D173">
        <v>1212</v>
      </c>
      <c r="E173" t="b">
        <f t="shared" si="4"/>
        <v>0</v>
      </c>
      <c r="F173" t="str">
        <f t="shared" ca="1" si="5"/>
        <v>=IF(A173="هراز",TRUE,FALSE)</v>
      </c>
    </row>
    <row r="174" spans="1:6">
      <c r="A174" t="s">
        <v>90</v>
      </c>
      <c r="B174" t="s">
        <v>100</v>
      </c>
      <c r="C174">
        <v>44</v>
      </c>
      <c r="D174">
        <v>1311</v>
      </c>
      <c r="E174" t="b">
        <f t="shared" si="4"/>
        <v>1</v>
      </c>
      <c r="F174" t="str">
        <f t="shared" ca="1" si="5"/>
        <v>=IF(A174="هراز",TRUE,FALSE)</v>
      </c>
    </row>
    <row r="175" spans="1:6">
      <c r="A175" t="s">
        <v>109</v>
      </c>
      <c r="B175" t="s">
        <v>91</v>
      </c>
      <c r="C175">
        <v>11</v>
      </c>
      <c r="D175">
        <v>1362</v>
      </c>
      <c r="E175" t="b">
        <f t="shared" si="4"/>
        <v>0</v>
      </c>
      <c r="F175" t="str">
        <f t="shared" ca="1" si="5"/>
        <v>=IF(A175="هراز",TRUE,FALSE)</v>
      </c>
    </row>
    <row r="176" spans="1:6">
      <c r="A176" t="s">
        <v>104</v>
      </c>
      <c r="B176" t="s">
        <v>92</v>
      </c>
      <c r="C176">
        <v>91</v>
      </c>
      <c r="D176">
        <v>1324</v>
      </c>
      <c r="E176" t="b">
        <f t="shared" si="4"/>
        <v>0</v>
      </c>
      <c r="F176" t="str">
        <f t="shared" ca="1" si="5"/>
        <v>=IF(A176="هراز",TRUE,FALSE)</v>
      </c>
    </row>
    <row r="177" spans="1:6">
      <c r="A177" t="s">
        <v>104</v>
      </c>
      <c r="B177" t="s">
        <v>105</v>
      </c>
      <c r="C177">
        <v>24</v>
      </c>
      <c r="D177">
        <v>1328</v>
      </c>
      <c r="E177" t="b">
        <f t="shared" si="4"/>
        <v>0</v>
      </c>
      <c r="F177" t="str">
        <f t="shared" ca="1" si="5"/>
        <v>=IF(A177="هراز",TRUE,FALSE)</v>
      </c>
    </row>
    <row r="178" spans="1:6">
      <c r="A178" t="s">
        <v>90</v>
      </c>
      <c r="B178" t="s">
        <v>92</v>
      </c>
      <c r="C178">
        <v>4</v>
      </c>
      <c r="D178">
        <v>1425</v>
      </c>
      <c r="E178" t="b">
        <f t="shared" si="4"/>
        <v>1</v>
      </c>
      <c r="F178" t="str">
        <f t="shared" ca="1" si="5"/>
        <v>=IF(A178="هراز",TRUE,FALSE)</v>
      </c>
    </row>
    <row r="179" spans="1:6">
      <c r="A179" t="s">
        <v>104</v>
      </c>
      <c r="B179" t="s">
        <v>105</v>
      </c>
      <c r="C179">
        <v>81</v>
      </c>
      <c r="D179">
        <v>1422</v>
      </c>
      <c r="E179" t="b">
        <f t="shared" si="4"/>
        <v>0</v>
      </c>
      <c r="F179" t="str">
        <f t="shared" ca="1" si="5"/>
        <v>=IF(A179="هراز",TRUE,FALSE)</v>
      </c>
    </row>
    <row r="180" spans="1:6">
      <c r="A180" t="s">
        <v>104</v>
      </c>
      <c r="B180" t="s">
        <v>94</v>
      </c>
      <c r="C180">
        <v>15</v>
      </c>
      <c r="D180">
        <v>1022</v>
      </c>
      <c r="E180" t="b">
        <f t="shared" si="4"/>
        <v>0</v>
      </c>
      <c r="F180" t="str">
        <f t="shared" ca="1" si="5"/>
        <v>=IF(A180="هراز",TRUE,FALSE)</v>
      </c>
    </row>
    <row r="181" spans="1:6">
      <c r="A181" t="s">
        <v>110</v>
      </c>
      <c r="B181" t="s">
        <v>94</v>
      </c>
      <c r="C181">
        <v>12</v>
      </c>
      <c r="D181">
        <v>1376</v>
      </c>
      <c r="E181" t="b">
        <f t="shared" si="4"/>
        <v>0</v>
      </c>
      <c r="F181" t="str">
        <f t="shared" ca="1" si="5"/>
        <v>=IF(A181="هراز",TRUE,FALSE)</v>
      </c>
    </row>
    <row r="182" spans="1:6">
      <c r="A182" t="s">
        <v>96</v>
      </c>
      <c r="B182" t="s">
        <v>91</v>
      </c>
      <c r="C182">
        <v>25</v>
      </c>
      <c r="D182">
        <v>1110</v>
      </c>
      <c r="E182" t="b">
        <f t="shared" si="4"/>
        <v>0</v>
      </c>
      <c r="F182" t="str">
        <f t="shared" ca="1" si="5"/>
        <v>=IF(A182="هراز",TRUE,FALSE)</v>
      </c>
    </row>
    <row r="183" spans="1:6">
      <c r="A183" t="s">
        <v>99</v>
      </c>
      <c r="B183" t="s">
        <v>97</v>
      </c>
      <c r="C183">
        <v>62</v>
      </c>
      <c r="D183">
        <v>1200</v>
      </c>
      <c r="E183" t="b">
        <f t="shared" si="4"/>
        <v>0</v>
      </c>
      <c r="F183" t="str">
        <f t="shared" ca="1" si="5"/>
        <v>=IF(A183="هراز",TRUE,FALSE)</v>
      </c>
    </row>
    <row r="184" spans="1:6">
      <c r="A184" t="s">
        <v>99</v>
      </c>
      <c r="B184" t="s">
        <v>105</v>
      </c>
      <c r="C184">
        <v>2</v>
      </c>
      <c r="D184">
        <v>1431</v>
      </c>
      <c r="E184" t="b">
        <f t="shared" si="4"/>
        <v>0</v>
      </c>
      <c r="F184" t="str">
        <f t="shared" ca="1" si="5"/>
        <v>=IF(A184="هراز",TRUE,FALSE)</v>
      </c>
    </row>
    <row r="185" spans="1:6">
      <c r="A185" t="s">
        <v>109</v>
      </c>
      <c r="B185" t="s">
        <v>91</v>
      </c>
      <c r="C185">
        <v>96</v>
      </c>
      <c r="D185">
        <v>1032</v>
      </c>
      <c r="E185" t="b">
        <f t="shared" si="4"/>
        <v>0</v>
      </c>
      <c r="F185" t="str">
        <f t="shared" ca="1" si="5"/>
        <v>=IF(A185="هراز",TRUE,FALSE)</v>
      </c>
    </row>
    <row r="186" spans="1:6">
      <c r="A186" t="s">
        <v>96</v>
      </c>
      <c r="B186" t="s">
        <v>92</v>
      </c>
      <c r="C186">
        <v>39</v>
      </c>
      <c r="D186">
        <v>1397</v>
      </c>
      <c r="E186" t="b">
        <f t="shared" si="4"/>
        <v>0</v>
      </c>
      <c r="F186" t="str">
        <f t="shared" ca="1" si="5"/>
        <v>=IF(A186="هراز",TRUE,FALSE)</v>
      </c>
    </row>
    <row r="187" spans="1:6">
      <c r="A187" t="s">
        <v>110</v>
      </c>
      <c r="B187" t="s">
        <v>97</v>
      </c>
      <c r="C187">
        <v>99</v>
      </c>
      <c r="D187">
        <v>1381</v>
      </c>
      <c r="E187" t="b">
        <f t="shared" si="4"/>
        <v>0</v>
      </c>
      <c r="F187" t="str">
        <f t="shared" ca="1" si="5"/>
        <v>=IF(A187="هراز",TRUE,FALSE)</v>
      </c>
    </row>
    <row r="188" spans="1:6">
      <c r="A188" t="s">
        <v>99</v>
      </c>
      <c r="B188" t="s">
        <v>100</v>
      </c>
      <c r="C188">
        <v>81</v>
      </c>
      <c r="D188">
        <v>1024</v>
      </c>
      <c r="E188" t="b">
        <f t="shared" si="4"/>
        <v>0</v>
      </c>
      <c r="F188" t="str">
        <f t="shared" ca="1" si="5"/>
        <v>=IF(A188="هراز",TRUE,FALSE)</v>
      </c>
    </row>
    <row r="189" spans="1:6">
      <c r="A189" t="s">
        <v>90</v>
      </c>
      <c r="B189" t="s">
        <v>94</v>
      </c>
      <c r="C189">
        <v>57</v>
      </c>
      <c r="D189">
        <v>1200</v>
      </c>
      <c r="E189" t="b">
        <f t="shared" si="4"/>
        <v>1</v>
      </c>
      <c r="F189" t="str">
        <f t="shared" ca="1" si="5"/>
        <v>=IF(A189="هراز",TRUE,FALSE)</v>
      </c>
    </row>
    <row r="190" spans="1:6">
      <c r="A190" t="s">
        <v>109</v>
      </c>
      <c r="B190" t="s">
        <v>107</v>
      </c>
      <c r="C190">
        <v>87</v>
      </c>
      <c r="D190">
        <v>1042</v>
      </c>
      <c r="E190" t="b">
        <f t="shared" si="4"/>
        <v>0</v>
      </c>
      <c r="F190" t="str">
        <f t="shared" ca="1" si="5"/>
        <v>=IF(A190="هراز",TRUE,FALSE)</v>
      </c>
    </row>
    <row r="191" spans="1:6">
      <c r="A191" t="s">
        <v>109</v>
      </c>
      <c r="B191" t="s">
        <v>97</v>
      </c>
      <c r="C191">
        <v>81</v>
      </c>
      <c r="D191">
        <v>1183</v>
      </c>
      <c r="E191" t="b">
        <f t="shared" si="4"/>
        <v>0</v>
      </c>
      <c r="F191" t="str">
        <f t="shared" ca="1" si="5"/>
        <v>=IF(A191="هراز",TRUE,FALSE)</v>
      </c>
    </row>
    <row r="192" spans="1:6">
      <c r="A192" t="s">
        <v>110</v>
      </c>
      <c r="B192" t="s">
        <v>107</v>
      </c>
      <c r="C192">
        <v>59</v>
      </c>
      <c r="D192">
        <v>1180</v>
      </c>
      <c r="E192" t="b">
        <f t="shared" si="4"/>
        <v>0</v>
      </c>
      <c r="F192" t="str">
        <f t="shared" ca="1" si="5"/>
        <v>=IF(A192="هراز",TRUE,FALSE)</v>
      </c>
    </row>
    <row r="193" spans="1:6">
      <c r="A193" t="s">
        <v>90</v>
      </c>
      <c r="B193" t="s">
        <v>92</v>
      </c>
      <c r="C193">
        <v>8</v>
      </c>
      <c r="D193">
        <v>1365</v>
      </c>
      <c r="E193" t="b">
        <f t="shared" si="4"/>
        <v>1</v>
      </c>
      <c r="F193" t="str">
        <f t="shared" ca="1" si="5"/>
        <v>=IF(A193="هراز",TRUE,FALSE)</v>
      </c>
    </row>
    <row r="194" spans="1:6">
      <c r="A194" t="s">
        <v>90</v>
      </c>
      <c r="B194" t="s">
        <v>107</v>
      </c>
      <c r="C194">
        <v>23</v>
      </c>
      <c r="D194">
        <v>1035</v>
      </c>
      <c r="E194" t="b">
        <f t="shared" si="4"/>
        <v>1</v>
      </c>
      <c r="F194" t="str">
        <f t="shared" ca="1" si="5"/>
        <v>=IF(A194="هراز",TRUE,FALSE)</v>
      </c>
    </row>
    <row r="195" spans="1:6">
      <c r="A195" t="s">
        <v>109</v>
      </c>
      <c r="B195" t="s">
        <v>100</v>
      </c>
      <c r="C195">
        <v>88</v>
      </c>
      <c r="D195">
        <v>1021</v>
      </c>
      <c r="E195" t="b">
        <f t="shared" ref="E195:E258" si="6">IF(A195="هراز",TRUE,FALSE)</f>
        <v>0</v>
      </c>
      <c r="F195" t="str">
        <f t="shared" ref="F195:F258" ca="1" si="7">_xlfn.FORMULATEXT(E195)</f>
        <v>=IF(A195="هراز",TRUE,FALSE)</v>
      </c>
    </row>
    <row r="196" spans="1:6">
      <c r="A196" t="s">
        <v>90</v>
      </c>
      <c r="B196" t="s">
        <v>100</v>
      </c>
      <c r="C196">
        <v>57</v>
      </c>
      <c r="D196">
        <v>1053</v>
      </c>
      <c r="E196" t="b">
        <f t="shared" si="6"/>
        <v>1</v>
      </c>
      <c r="F196" t="str">
        <f t="shared" ca="1" si="7"/>
        <v>=IF(A196="هراز",TRUE,FALSE)</v>
      </c>
    </row>
    <row r="197" spans="1:6">
      <c r="A197" t="s">
        <v>90</v>
      </c>
      <c r="B197" t="s">
        <v>94</v>
      </c>
      <c r="C197">
        <v>6</v>
      </c>
      <c r="D197">
        <v>1254</v>
      </c>
      <c r="E197" t="b">
        <f t="shared" si="6"/>
        <v>1</v>
      </c>
      <c r="F197" t="str">
        <f t="shared" ca="1" si="7"/>
        <v>=IF(A197="هراز",TRUE,FALSE)</v>
      </c>
    </row>
    <row r="198" spans="1:6">
      <c r="A198" t="s">
        <v>109</v>
      </c>
      <c r="B198" t="s">
        <v>100</v>
      </c>
      <c r="C198">
        <v>80</v>
      </c>
      <c r="D198">
        <v>1459</v>
      </c>
      <c r="E198" t="b">
        <f t="shared" si="6"/>
        <v>0</v>
      </c>
      <c r="F198" t="str">
        <f t="shared" ca="1" si="7"/>
        <v>=IF(A198="هراز",TRUE,FALSE)</v>
      </c>
    </row>
    <row r="199" spans="1:6">
      <c r="A199" t="s">
        <v>109</v>
      </c>
      <c r="B199" t="s">
        <v>92</v>
      </c>
      <c r="C199">
        <v>74</v>
      </c>
      <c r="D199">
        <v>1459</v>
      </c>
      <c r="E199" t="b">
        <f t="shared" si="6"/>
        <v>0</v>
      </c>
      <c r="F199" t="str">
        <f t="shared" ca="1" si="7"/>
        <v>=IF(A199="هراز",TRUE,FALSE)</v>
      </c>
    </row>
    <row r="200" spans="1:6">
      <c r="A200" t="s">
        <v>110</v>
      </c>
      <c r="B200" t="s">
        <v>91</v>
      </c>
      <c r="C200">
        <v>35</v>
      </c>
      <c r="D200">
        <v>1142</v>
      </c>
      <c r="E200" t="b">
        <f t="shared" si="6"/>
        <v>0</v>
      </c>
      <c r="F200" t="str">
        <f t="shared" ca="1" si="7"/>
        <v>=IF(A200="هراز",TRUE,FALSE)</v>
      </c>
    </row>
    <row r="201" spans="1:6">
      <c r="A201" t="s">
        <v>96</v>
      </c>
      <c r="B201" t="s">
        <v>100</v>
      </c>
      <c r="C201">
        <v>26</v>
      </c>
      <c r="D201">
        <v>1500</v>
      </c>
      <c r="E201" t="b">
        <f t="shared" si="6"/>
        <v>0</v>
      </c>
      <c r="F201" t="str">
        <f t="shared" ca="1" si="7"/>
        <v>=IF(A201="هراز",TRUE,FALSE)</v>
      </c>
    </row>
    <row r="202" spans="1:6">
      <c r="A202" t="s">
        <v>99</v>
      </c>
      <c r="B202" t="s">
        <v>91</v>
      </c>
      <c r="C202">
        <v>12</v>
      </c>
      <c r="D202">
        <v>1266</v>
      </c>
      <c r="E202" t="b">
        <f t="shared" si="6"/>
        <v>0</v>
      </c>
      <c r="F202" t="str">
        <f t="shared" ca="1" si="7"/>
        <v>=IF(A202="هراز",TRUE,FALSE)</v>
      </c>
    </row>
    <row r="203" spans="1:6">
      <c r="A203" t="s">
        <v>99</v>
      </c>
      <c r="B203" t="s">
        <v>94</v>
      </c>
      <c r="C203">
        <v>5</v>
      </c>
      <c r="D203">
        <v>1043</v>
      </c>
      <c r="E203" t="b">
        <f t="shared" si="6"/>
        <v>0</v>
      </c>
      <c r="F203" t="str">
        <f t="shared" ca="1" si="7"/>
        <v>=IF(A203="هراز",TRUE,FALSE)</v>
      </c>
    </row>
    <row r="204" spans="1:6">
      <c r="A204" t="s">
        <v>104</v>
      </c>
      <c r="B204" t="s">
        <v>92</v>
      </c>
      <c r="C204">
        <v>19</v>
      </c>
      <c r="D204">
        <v>1001</v>
      </c>
      <c r="E204" t="b">
        <f t="shared" si="6"/>
        <v>0</v>
      </c>
      <c r="F204" t="str">
        <f t="shared" ca="1" si="7"/>
        <v>=IF(A204="هراز",TRUE,FALSE)</v>
      </c>
    </row>
    <row r="205" spans="1:6">
      <c r="A205" t="s">
        <v>110</v>
      </c>
      <c r="B205" t="s">
        <v>107</v>
      </c>
      <c r="C205">
        <v>100</v>
      </c>
      <c r="D205">
        <v>1181</v>
      </c>
      <c r="E205" t="b">
        <f t="shared" si="6"/>
        <v>0</v>
      </c>
      <c r="F205" t="str">
        <f t="shared" ca="1" si="7"/>
        <v>=IF(A205="هراز",TRUE,FALSE)</v>
      </c>
    </row>
    <row r="206" spans="1:6">
      <c r="A206" t="s">
        <v>90</v>
      </c>
      <c r="B206" t="s">
        <v>97</v>
      </c>
      <c r="C206">
        <v>74</v>
      </c>
      <c r="D206">
        <v>1109</v>
      </c>
      <c r="E206" t="b">
        <f t="shared" si="6"/>
        <v>1</v>
      </c>
      <c r="F206" t="str">
        <f t="shared" ca="1" si="7"/>
        <v>=IF(A206="هراز",TRUE,FALSE)</v>
      </c>
    </row>
    <row r="207" spans="1:6">
      <c r="A207" t="s">
        <v>99</v>
      </c>
      <c r="B207" t="s">
        <v>100</v>
      </c>
      <c r="C207">
        <v>39</v>
      </c>
      <c r="D207">
        <v>1178</v>
      </c>
      <c r="E207" t="b">
        <f t="shared" si="6"/>
        <v>0</v>
      </c>
      <c r="F207" t="str">
        <f t="shared" ca="1" si="7"/>
        <v>=IF(A207="هراز",TRUE,FALSE)</v>
      </c>
    </row>
    <row r="208" spans="1:6">
      <c r="A208" t="s">
        <v>109</v>
      </c>
      <c r="B208" t="s">
        <v>100</v>
      </c>
      <c r="C208">
        <v>9</v>
      </c>
      <c r="D208">
        <v>1117</v>
      </c>
      <c r="E208" t="b">
        <f t="shared" si="6"/>
        <v>0</v>
      </c>
      <c r="F208" t="str">
        <f t="shared" ca="1" si="7"/>
        <v>=IF(A208="هراز",TRUE,FALSE)</v>
      </c>
    </row>
    <row r="209" spans="1:6">
      <c r="A209" t="s">
        <v>96</v>
      </c>
      <c r="B209" t="s">
        <v>92</v>
      </c>
      <c r="C209">
        <v>5</v>
      </c>
      <c r="D209">
        <v>1389</v>
      </c>
      <c r="E209" t="b">
        <f t="shared" si="6"/>
        <v>0</v>
      </c>
      <c r="F209" t="str">
        <f t="shared" ca="1" si="7"/>
        <v>=IF(A209="هراز",TRUE,FALSE)</v>
      </c>
    </row>
    <row r="210" spans="1:6">
      <c r="A210" t="s">
        <v>110</v>
      </c>
      <c r="B210" t="s">
        <v>107</v>
      </c>
      <c r="C210">
        <v>35</v>
      </c>
      <c r="D210">
        <v>1031</v>
      </c>
      <c r="E210" t="b">
        <f t="shared" si="6"/>
        <v>0</v>
      </c>
      <c r="F210" t="str">
        <f t="shared" ca="1" si="7"/>
        <v>=IF(A210="هراز",TRUE,FALSE)</v>
      </c>
    </row>
    <row r="211" spans="1:6">
      <c r="A211" t="s">
        <v>96</v>
      </c>
      <c r="B211" t="s">
        <v>91</v>
      </c>
      <c r="C211">
        <v>89</v>
      </c>
      <c r="D211">
        <v>1064</v>
      </c>
      <c r="E211" t="b">
        <f t="shared" si="6"/>
        <v>0</v>
      </c>
      <c r="F211" t="str">
        <f t="shared" ca="1" si="7"/>
        <v>=IF(A211="هراز",TRUE,FALSE)</v>
      </c>
    </row>
    <row r="212" spans="1:6">
      <c r="A212" t="s">
        <v>96</v>
      </c>
      <c r="B212" t="s">
        <v>94</v>
      </c>
      <c r="C212">
        <v>79</v>
      </c>
      <c r="D212">
        <v>1354</v>
      </c>
      <c r="E212" t="b">
        <f t="shared" si="6"/>
        <v>0</v>
      </c>
      <c r="F212" t="str">
        <f t="shared" ca="1" si="7"/>
        <v>=IF(A212="هراز",TRUE,FALSE)</v>
      </c>
    </row>
    <row r="213" spans="1:6">
      <c r="A213" t="s">
        <v>110</v>
      </c>
      <c r="B213" t="s">
        <v>94</v>
      </c>
      <c r="C213">
        <v>58</v>
      </c>
      <c r="D213">
        <v>1474</v>
      </c>
      <c r="E213" t="b">
        <f t="shared" si="6"/>
        <v>0</v>
      </c>
      <c r="F213" t="str">
        <f t="shared" ca="1" si="7"/>
        <v>=IF(A213="هراز",TRUE,FALSE)</v>
      </c>
    </row>
    <row r="214" spans="1:6">
      <c r="A214" t="s">
        <v>104</v>
      </c>
      <c r="B214" t="s">
        <v>107</v>
      </c>
      <c r="C214">
        <v>91</v>
      </c>
      <c r="D214">
        <v>1297</v>
      </c>
      <c r="E214" t="b">
        <f t="shared" si="6"/>
        <v>0</v>
      </c>
      <c r="F214" t="str">
        <f t="shared" ca="1" si="7"/>
        <v>=IF(A214="هراز",TRUE,FALSE)</v>
      </c>
    </row>
    <row r="215" spans="1:6">
      <c r="A215" t="s">
        <v>99</v>
      </c>
      <c r="B215" t="s">
        <v>100</v>
      </c>
      <c r="C215">
        <v>23</v>
      </c>
      <c r="D215">
        <v>1309</v>
      </c>
      <c r="E215" t="b">
        <f t="shared" si="6"/>
        <v>0</v>
      </c>
      <c r="F215" t="str">
        <f t="shared" ca="1" si="7"/>
        <v>=IF(A215="هراز",TRUE,FALSE)</v>
      </c>
    </row>
    <row r="216" spans="1:6">
      <c r="A216" t="s">
        <v>110</v>
      </c>
      <c r="B216" t="s">
        <v>100</v>
      </c>
      <c r="C216">
        <v>59</v>
      </c>
      <c r="D216">
        <v>1165</v>
      </c>
      <c r="E216" t="b">
        <f t="shared" si="6"/>
        <v>0</v>
      </c>
      <c r="F216" t="str">
        <f t="shared" ca="1" si="7"/>
        <v>=IF(A216="هراز",TRUE,FALSE)</v>
      </c>
    </row>
    <row r="217" spans="1:6">
      <c r="A217" t="s">
        <v>109</v>
      </c>
      <c r="B217" t="s">
        <v>100</v>
      </c>
      <c r="C217">
        <v>40</v>
      </c>
      <c r="D217">
        <v>1302</v>
      </c>
      <c r="E217" t="b">
        <f t="shared" si="6"/>
        <v>0</v>
      </c>
      <c r="F217" t="str">
        <f t="shared" ca="1" si="7"/>
        <v>=IF(A217="هراز",TRUE,FALSE)</v>
      </c>
    </row>
    <row r="218" spans="1:6">
      <c r="A218" t="s">
        <v>109</v>
      </c>
      <c r="B218" t="s">
        <v>91</v>
      </c>
      <c r="C218">
        <v>58</v>
      </c>
      <c r="D218">
        <v>1080</v>
      </c>
      <c r="E218" t="b">
        <f t="shared" si="6"/>
        <v>0</v>
      </c>
      <c r="F218" t="str">
        <f t="shared" ca="1" si="7"/>
        <v>=IF(A218="هراز",TRUE,FALSE)</v>
      </c>
    </row>
    <row r="219" spans="1:6">
      <c r="A219" t="s">
        <v>109</v>
      </c>
      <c r="B219" t="s">
        <v>91</v>
      </c>
      <c r="C219">
        <v>54</v>
      </c>
      <c r="D219">
        <v>1204</v>
      </c>
      <c r="E219" t="b">
        <f t="shared" si="6"/>
        <v>0</v>
      </c>
      <c r="F219" t="str">
        <f t="shared" ca="1" si="7"/>
        <v>=IF(A219="هراز",TRUE,FALSE)</v>
      </c>
    </row>
    <row r="220" spans="1:6">
      <c r="A220" t="s">
        <v>90</v>
      </c>
      <c r="B220" t="s">
        <v>97</v>
      </c>
      <c r="C220">
        <v>30</v>
      </c>
      <c r="D220">
        <v>1057</v>
      </c>
      <c r="E220" t="b">
        <f t="shared" si="6"/>
        <v>1</v>
      </c>
      <c r="F220" t="str">
        <f t="shared" ca="1" si="7"/>
        <v>=IF(A220="هراز",TRUE,FALSE)</v>
      </c>
    </row>
    <row r="221" spans="1:6">
      <c r="A221" t="s">
        <v>109</v>
      </c>
      <c r="B221" t="s">
        <v>107</v>
      </c>
      <c r="C221">
        <v>88</v>
      </c>
      <c r="D221">
        <v>1288</v>
      </c>
      <c r="E221" t="b">
        <f t="shared" si="6"/>
        <v>0</v>
      </c>
      <c r="F221" t="str">
        <f t="shared" ca="1" si="7"/>
        <v>=IF(A221="هراز",TRUE,FALSE)</v>
      </c>
    </row>
    <row r="222" spans="1:6">
      <c r="A222" t="s">
        <v>99</v>
      </c>
      <c r="B222" t="s">
        <v>105</v>
      </c>
      <c r="C222">
        <v>16</v>
      </c>
      <c r="D222">
        <v>1105</v>
      </c>
      <c r="E222" t="b">
        <f t="shared" si="6"/>
        <v>0</v>
      </c>
      <c r="F222" t="str">
        <f t="shared" ca="1" si="7"/>
        <v>=IF(A222="هراز",TRUE,FALSE)</v>
      </c>
    </row>
    <row r="223" spans="1:6">
      <c r="A223" t="s">
        <v>96</v>
      </c>
      <c r="B223" t="s">
        <v>105</v>
      </c>
      <c r="C223">
        <v>80</v>
      </c>
      <c r="D223">
        <v>1269</v>
      </c>
      <c r="E223" t="b">
        <f t="shared" si="6"/>
        <v>0</v>
      </c>
      <c r="F223" t="str">
        <f t="shared" ca="1" si="7"/>
        <v>=IF(A223="هراز",TRUE,FALSE)</v>
      </c>
    </row>
    <row r="224" spans="1:6">
      <c r="A224" t="s">
        <v>104</v>
      </c>
      <c r="B224" t="s">
        <v>100</v>
      </c>
      <c r="C224">
        <v>98</v>
      </c>
      <c r="D224">
        <v>1177</v>
      </c>
      <c r="E224" t="b">
        <f t="shared" si="6"/>
        <v>0</v>
      </c>
      <c r="F224" t="str">
        <f t="shared" ca="1" si="7"/>
        <v>=IF(A224="هراز",TRUE,FALSE)</v>
      </c>
    </row>
    <row r="225" spans="1:6">
      <c r="A225" t="s">
        <v>104</v>
      </c>
      <c r="B225" t="s">
        <v>92</v>
      </c>
      <c r="C225">
        <v>52</v>
      </c>
      <c r="D225">
        <v>1461</v>
      </c>
      <c r="E225" t="b">
        <f t="shared" si="6"/>
        <v>0</v>
      </c>
      <c r="F225" t="str">
        <f t="shared" ca="1" si="7"/>
        <v>=IF(A225="هراز",TRUE,FALSE)</v>
      </c>
    </row>
    <row r="226" spans="1:6">
      <c r="A226" t="s">
        <v>109</v>
      </c>
      <c r="B226" t="s">
        <v>107</v>
      </c>
      <c r="C226">
        <v>58</v>
      </c>
      <c r="D226">
        <v>1290</v>
      </c>
      <c r="E226" t="b">
        <f t="shared" si="6"/>
        <v>0</v>
      </c>
      <c r="F226" t="str">
        <f t="shared" ca="1" si="7"/>
        <v>=IF(A226="هراز",TRUE,FALSE)</v>
      </c>
    </row>
    <row r="227" spans="1:6">
      <c r="A227" t="s">
        <v>90</v>
      </c>
      <c r="B227" t="s">
        <v>94</v>
      </c>
      <c r="C227">
        <v>69</v>
      </c>
      <c r="D227">
        <v>1175</v>
      </c>
      <c r="E227" t="b">
        <f t="shared" si="6"/>
        <v>1</v>
      </c>
      <c r="F227" t="str">
        <f t="shared" ca="1" si="7"/>
        <v>=IF(A227="هراز",TRUE,FALSE)</v>
      </c>
    </row>
    <row r="228" spans="1:6">
      <c r="A228" t="s">
        <v>99</v>
      </c>
      <c r="B228" t="s">
        <v>105</v>
      </c>
      <c r="C228">
        <v>55</v>
      </c>
      <c r="D228">
        <v>1425</v>
      </c>
      <c r="E228" t="b">
        <f t="shared" si="6"/>
        <v>0</v>
      </c>
      <c r="F228" t="str">
        <f t="shared" ca="1" si="7"/>
        <v>=IF(A228="هراز",TRUE,FALSE)</v>
      </c>
    </row>
    <row r="229" spans="1:6">
      <c r="A229" t="s">
        <v>90</v>
      </c>
      <c r="B229" t="s">
        <v>92</v>
      </c>
      <c r="C229">
        <v>89</v>
      </c>
      <c r="D229">
        <v>1369</v>
      </c>
      <c r="E229" t="b">
        <f t="shared" si="6"/>
        <v>1</v>
      </c>
      <c r="F229" t="str">
        <f t="shared" ca="1" si="7"/>
        <v>=IF(A229="هراز",TRUE,FALSE)</v>
      </c>
    </row>
    <row r="230" spans="1:6">
      <c r="A230" t="s">
        <v>109</v>
      </c>
      <c r="B230" t="s">
        <v>100</v>
      </c>
      <c r="C230">
        <v>33</v>
      </c>
      <c r="D230">
        <v>1477</v>
      </c>
      <c r="E230" t="b">
        <f t="shared" si="6"/>
        <v>0</v>
      </c>
      <c r="F230" t="str">
        <f t="shared" ca="1" si="7"/>
        <v>=IF(A230="هراز",TRUE,FALSE)</v>
      </c>
    </row>
    <row r="231" spans="1:6">
      <c r="A231" t="s">
        <v>90</v>
      </c>
      <c r="B231" t="s">
        <v>91</v>
      </c>
      <c r="C231">
        <v>44</v>
      </c>
      <c r="D231">
        <v>1102</v>
      </c>
      <c r="E231" t="b">
        <f t="shared" si="6"/>
        <v>1</v>
      </c>
      <c r="F231" t="str">
        <f t="shared" ca="1" si="7"/>
        <v>=IF(A231="هراز",TRUE,FALSE)</v>
      </c>
    </row>
    <row r="232" spans="1:6">
      <c r="A232" t="s">
        <v>96</v>
      </c>
      <c r="B232" t="s">
        <v>105</v>
      </c>
      <c r="C232">
        <v>86</v>
      </c>
      <c r="D232">
        <v>1348</v>
      </c>
      <c r="E232" t="b">
        <f t="shared" si="6"/>
        <v>0</v>
      </c>
      <c r="F232" t="str">
        <f t="shared" ca="1" si="7"/>
        <v>=IF(A232="هراز",TRUE,FALSE)</v>
      </c>
    </row>
    <row r="233" spans="1:6">
      <c r="A233" t="s">
        <v>104</v>
      </c>
      <c r="B233" t="s">
        <v>107</v>
      </c>
      <c r="C233">
        <v>12</v>
      </c>
      <c r="D233">
        <v>1254</v>
      </c>
      <c r="E233" t="b">
        <f t="shared" si="6"/>
        <v>0</v>
      </c>
      <c r="F233" t="str">
        <f t="shared" ca="1" si="7"/>
        <v>=IF(A233="هراز",TRUE,FALSE)</v>
      </c>
    </row>
    <row r="234" spans="1:6">
      <c r="A234" t="s">
        <v>90</v>
      </c>
      <c r="B234" t="s">
        <v>91</v>
      </c>
      <c r="C234">
        <v>36</v>
      </c>
      <c r="D234">
        <v>1483</v>
      </c>
      <c r="E234" t="b">
        <f t="shared" si="6"/>
        <v>1</v>
      </c>
      <c r="F234" t="str">
        <f t="shared" ca="1" si="7"/>
        <v>=IF(A234="هراز",TRUE,FALSE)</v>
      </c>
    </row>
    <row r="235" spans="1:6">
      <c r="A235" t="s">
        <v>90</v>
      </c>
      <c r="B235" t="s">
        <v>107</v>
      </c>
      <c r="C235">
        <v>24</v>
      </c>
      <c r="D235">
        <v>1082</v>
      </c>
      <c r="E235" t="b">
        <f t="shared" si="6"/>
        <v>1</v>
      </c>
      <c r="F235" t="str">
        <f t="shared" ca="1" si="7"/>
        <v>=IF(A235="هراز",TRUE,FALSE)</v>
      </c>
    </row>
    <row r="236" spans="1:6">
      <c r="A236" t="s">
        <v>90</v>
      </c>
      <c r="B236" t="s">
        <v>92</v>
      </c>
      <c r="C236">
        <v>50</v>
      </c>
      <c r="D236">
        <v>1252</v>
      </c>
      <c r="E236" t="b">
        <f t="shared" si="6"/>
        <v>1</v>
      </c>
      <c r="F236" t="str">
        <f t="shared" ca="1" si="7"/>
        <v>=IF(A236="هراز",TRUE,FALSE)</v>
      </c>
    </row>
    <row r="237" spans="1:6">
      <c r="A237" t="s">
        <v>99</v>
      </c>
      <c r="B237" t="s">
        <v>107</v>
      </c>
      <c r="C237">
        <v>35</v>
      </c>
      <c r="D237">
        <v>1229</v>
      </c>
      <c r="E237" t="b">
        <f t="shared" si="6"/>
        <v>0</v>
      </c>
      <c r="F237" t="str">
        <f t="shared" ca="1" si="7"/>
        <v>=IF(A237="هراز",TRUE,FALSE)</v>
      </c>
    </row>
    <row r="238" spans="1:6">
      <c r="A238" t="s">
        <v>90</v>
      </c>
      <c r="B238" t="s">
        <v>91</v>
      </c>
      <c r="C238">
        <v>74</v>
      </c>
      <c r="D238">
        <v>1321</v>
      </c>
      <c r="E238" t="b">
        <f t="shared" si="6"/>
        <v>1</v>
      </c>
      <c r="F238" t="str">
        <f t="shared" ca="1" si="7"/>
        <v>=IF(A238="هراز",TRUE,FALSE)</v>
      </c>
    </row>
    <row r="239" spans="1:6">
      <c r="A239" t="s">
        <v>99</v>
      </c>
      <c r="B239" t="s">
        <v>92</v>
      </c>
      <c r="C239">
        <v>7</v>
      </c>
      <c r="D239">
        <v>1442</v>
      </c>
      <c r="E239" t="b">
        <f t="shared" si="6"/>
        <v>0</v>
      </c>
      <c r="F239" t="str">
        <f t="shared" ca="1" si="7"/>
        <v>=IF(A239="هراز",TRUE,FALSE)</v>
      </c>
    </row>
    <row r="240" spans="1:6">
      <c r="A240" t="s">
        <v>99</v>
      </c>
      <c r="B240" t="s">
        <v>107</v>
      </c>
      <c r="C240">
        <v>87</v>
      </c>
      <c r="D240">
        <v>1135</v>
      </c>
      <c r="E240" t="b">
        <f t="shared" si="6"/>
        <v>0</v>
      </c>
      <c r="F240" t="str">
        <f t="shared" ca="1" si="7"/>
        <v>=IF(A240="هراز",TRUE,FALSE)</v>
      </c>
    </row>
    <row r="241" spans="1:6">
      <c r="A241" t="s">
        <v>99</v>
      </c>
      <c r="B241" t="s">
        <v>92</v>
      </c>
      <c r="C241">
        <v>96</v>
      </c>
      <c r="D241">
        <v>1196</v>
      </c>
      <c r="E241" t="b">
        <f t="shared" si="6"/>
        <v>0</v>
      </c>
      <c r="F241" t="str">
        <f t="shared" ca="1" si="7"/>
        <v>=IF(A241="هراز",TRUE,FALSE)</v>
      </c>
    </row>
    <row r="242" spans="1:6">
      <c r="A242" t="s">
        <v>96</v>
      </c>
      <c r="B242" t="s">
        <v>97</v>
      </c>
      <c r="C242">
        <v>14</v>
      </c>
      <c r="D242">
        <v>1315</v>
      </c>
      <c r="E242" t="b">
        <f t="shared" si="6"/>
        <v>0</v>
      </c>
      <c r="F242" t="str">
        <f t="shared" ca="1" si="7"/>
        <v>=IF(A242="هراز",TRUE,FALSE)</v>
      </c>
    </row>
    <row r="243" spans="1:6">
      <c r="A243" t="s">
        <v>90</v>
      </c>
      <c r="B243" t="s">
        <v>91</v>
      </c>
      <c r="C243">
        <v>54</v>
      </c>
      <c r="D243">
        <v>1076</v>
      </c>
      <c r="E243" t="b">
        <f t="shared" si="6"/>
        <v>1</v>
      </c>
      <c r="F243" t="str">
        <f t="shared" ca="1" si="7"/>
        <v>=IF(A243="هراز",TRUE,FALSE)</v>
      </c>
    </row>
    <row r="244" spans="1:6">
      <c r="A244" t="s">
        <v>90</v>
      </c>
      <c r="B244" t="s">
        <v>97</v>
      </c>
      <c r="C244">
        <v>77</v>
      </c>
      <c r="D244">
        <v>1328</v>
      </c>
      <c r="E244" t="b">
        <f t="shared" si="6"/>
        <v>1</v>
      </c>
      <c r="F244" t="str">
        <f t="shared" ca="1" si="7"/>
        <v>=IF(A244="هراز",TRUE,FALSE)</v>
      </c>
    </row>
    <row r="245" spans="1:6">
      <c r="A245" t="s">
        <v>99</v>
      </c>
      <c r="B245" t="s">
        <v>100</v>
      </c>
      <c r="C245">
        <v>74</v>
      </c>
      <c r="D245">
        <v>1175</v>
      </c>
      <c r="E245" t="b">
        <f t="shared" si="6"/>
        <v>0</v>
      </c>
      <c r="F245" t="str">
        <f t="shared" ca="1" si="7"/>
        <v>=IF(A245="هراز",TRUE,FALSE)</v>
      </c>
    </row>
    <row r="246" spans="1:6">
      <c r="A246" t="s">
        <v>96</v>
      </c>
      <c r="B246" t="s">
        <v>91</v>
      </c>
      <c r="C246">
        <v>93</v>
      </c>
      <c r="D246">
        <v>1287</v>
      </c>
      <c r="E246" t="b">
        <f t="shared" si="6"/>
        <v>0</v>
      </c>
      <c r="F246" t="str">
        <f t="shared" ca="1" si="7"/>
        <v>=IF(A246="هراز",TRUE,FALSE)</v>
      </c>
    </row>
    <row r="247" spans="1:6">
      <c r="A247" t="s">
        <v>90</v>
      </c>
      <c r="B247" t="s">
        <v>92</v>
      </c>
      <c r="C247">
        <v>60</v>
      </c>
      <c r="D247">
        <v>1047</v>
      </c>
      <c r="E247" t="b">
        <f t="shared" si="6"/>
        <v>1</v>
      </c>
      <c r="F247" t="str">
        <f t="shared" ca="1" si="7"/>
        <v>=IF(A247="هراز",TRUE,FALSE)</v>
      </c>
    </row>
    <row r="248" spans="1:6">
      <c r="A248" t="s">
        <v>104</v>
      </c>
      <c r="B248" t="s">
        <v>100</v>
      </c>
      <c r="C248">
        <v>34</v>
      </c>
      <c r="D248">
        <v>1113</v>
      </c>
      <c r="E248" t="b">
        <f t="shared" si="6"/>
        <v>0</v>
      </c>
      <c r="F248" t="str">
        <f t="shared" ca="1" si="7"/>
        <v>=IF(A248="هراز",TRUE,FALSE)</v>
      </c>
    </row>
    <row r="249" spans="1:6">
      <c r="A249" t="s">
        <v>90</v>
      </c>
      <c r="B249" t="s">
        <v>94</v>
      </c>
      <c r="C249">
        <v>16</v>
      </c>
      <c r="D249">
        <v>1246</v>
      </c>
      <c r="E249" t="b">
        <f t="shared" si="6"/>
        <v>1</v>
      </c>
      <c r="F249" t="str">
        <f t="shared" ca="1" si="7"/>
        <v>=IF(A249="هراز",TRUE,FALSE)</v>
      </c>
    </row>
    <row r="250" spans="1:6">
      <c r="A250" t="s">
        <v>96</v>
      </c>
      <c r="B250" t="s">
        <v>105</v>
      </c>
      <c r="C250">
        <v>52</v>
      </c>
      <c r="D250">
        <v>1153</v>
      </c>
      <c r="E250" t="b">
        <f t="shared" si="6"/>
        <v>0</v>
      </c>
      <c r="F250" t="str">
        <f t="shared" ca="1" si="7"/>
        <v>=IF(A250="هراز",TRUE,FALSE)</v>
      </c>
    </row>
    <row r="251" spans="1:6">
      <c r="A251" t="s">
        <v>110</v>
      </c>
      <c r="B251" t="s">
        <v>105</v>
      </c>
      <c r="C251">
        <v>48</v>
      </c>
      <c r="D251">
        <v>1038</v>
      </c>
      <c r="E251" t="b">
        <f t="shared" si="6"/>
        <v>0</v>
      </c>
      <c r="F251" t="str">
        <f t="shared" ca="1" si="7"/>
        <v>=IF(A251="هراز",TRUE,FALSE)</v>
      </c>
    </row>
    <row r="252" spans="1:6">
      <c r="A252" t="s">
        <v>109</v>
      </c>
      <c r="B252" t="s">
        <v>107</v>
      </c>
      <c r="C252">
        <v>73</v>
      </c>
      <c r="D252">
        <v>1449</v>
      </c>
      <c r="E252" t="b">
        <f t="shared" si="6"/>
        <v>0</v>
      </c>
      <c r="F252" t="str">
        <f t="shared" ca="1" si="7"/>
        <v>=IF(A252="هراز",TRUE,FALSE)</v>
      </c>
    </row>
    <row r="253" spans="1:6">
      <c r="A253" t="s">
        <v>96</v>
      </c>
      <c r="B253" t="s">
        <v>97</v>
      </c>
      <c r="C253">
        <v>10</v>
      </c>
      <c r="D253">
        <v>1183</v>
      </c>
      <c r="E253" t="b">
        <f t="shared" si="6"/>
        <v>0</v>
      </c>
      <c r="F253" t="str">
        <f t="shared" ca="1" si="7"/>
        <v>=IF(A253="هراز",TRUE,FALSE)</v>
      </c>
    </row>
    <row r="254" spans="1:6">
      <c r="A254" t="s">
        <v>90</v>
      </c>
      <c r="B254" t="s">
        <v>92</v>
      </c>
      <c r="C254">
        <v>79</v>
      </c>
      <c r="D254">
        <v>1455</v>
      </c>
      <c r="E254" t="b">
        <f t="shared" si="6"/>
        <v>1</v>
      </c>
      <c r="F254" t="str">
        <f t="shared" ca="1" si="7"/>
        <v>=IF(A254="هراز",TRUE,FALSE)</v>
      </c>
    </row>
    <row r="255" spans="1:6">
      <c r="A255" t="s">
        <v>96</v>
      </c>
      <c r="B255" t="s">
        <v>107</v>
      </c>
      <c r="C255">
        <v>100</v>
      </c>
      <c r="D255">
        <v>1470</v>
      </c>
      <c r="E255" t="b">
        <f t="shared" si="6"/>
        <v>0</v>
      </c>
      <c r="F255" t="str">
        <f t="shared" ca="1" si="7"/>
        <v>=IF(A255="هراز",TRUE,FALSE)</v>
      </c>
    </row>
    <row r="256" spans="1:6">
      <c r="A256" t="s">
        <v>104</v>
      </c>
      <c r="B256" t="s">
        <v>107</v>
      </c>
      <c r="C256">
        <v>74</v>
      </c>
      <c r="D256">
        <v>1223</v>
      </c>
      <c r="E256" t="b">
        <f t="shared" si="6"/>
        <v>0</v>
      </c>
      <c r="F256" t="str">
        <f t="shared" ca="1" si="7"/>
        <v>=IF(A256="هراز",TRUE,FALSE)</v>
      </c>
    </row>
    <row r="257" spans="1:6">
      <c r="A257" t="s">
        <v>96</v>
      </c>
      <c r="B257" t="s">
        <v>91</v>
      </c>
      <c r="C257">
        <v>3</v>
      </c>
      <c r="D257">
        <v>1425</v>
      </c>
      <c r="E257" t="b">
        <f t="shared" si="6"/>
        <v>0</v>
      </c>
      <c r="F257" t="str">
        <f t="shared" ca="1" si="7"/>
        <v>=IF(A257="هراز",TRUE,FALSE)</v>
      </c>
    </row>
    <row r="258" spans="1:6">
      <c r="A258" t="s">
        <v>104</v>
      </c>
      <c r="B258" t="s">
        <v>107</v>
      </c>
      <c r="C258">
        <v>28</v>
      </c>
      <c r="D258">
        <v>1131</v>
      </c>
      <c r="E258" t="b">
        <f t="shared" si="6"/>
        <v>0</v>
      </c>
      <c r="F258" t="str">
        <f t="shared" ca="1" si="7"/>
        <v>=IF(A258="هراز",TRUE,FALSE)</v>
      </c>
    </row>
    <row r="259" spans="1:6">
      <c r="A259" t="s">
        <v>110</v>
      </c>
      <c r="B259" t="s">
        <v>105</v>
      </c>
      <c r="C259">
        <v>84</v>
      </c>
      <c r="D259">
        <v>1037</v>
      </c>
      <c r="E259" t="b">
        <f t="shared" ref="E259:E322" si="8">IF(A259="هراز",TRUE,FALSE)</f>
        <v>0</v>
      </c>
      <c r="F259" t="str">
        <f t="shared" ref="F259:F322" ca="1" si="9">_xlfn.FORMULATEXT(E259)</f>
        <v>=IF(A259="هراز",TRUE,FALSE)</v>
      </c>
    </row>
    <row r="260" spans="1:6">
      <c r="A260" t="s">
        <v>104</v>
      </c>
      <c r="B260" t="s">
        <v>100</v>
      </c>
      <c r="C260">
        <v>43</v>
      </c>
      <c r="D260">
        <v>1419</v>
      </c>
      <c r="E260" t="b">
        <f t="shared" si="8"/>
        <v>0</v>
      </c>
      <c r="F260" t="str">
        <f t="shared" ca="1" si="9"/>
        <v>=IF(A260="هراز",TRUE,FALSE)</v>
      </c>
    </row>
    <row r="261" spans="1:6">
      <c r="A261" t="s">
        <v>99</v>
      </c>
      <c r="B261" t="s">
        <v>105</v>
      </c>
      <c r="C261">
        <v>45</v>
      </c>
      <c r="D261">
        <v>1471</v>
      </c>
      <c r="E261" t="b">
        <f t="shared" si="8"/>
        <v>0</v>
      </c>
      <c r="F261" t="str">
        <f t="shared" ca="1" si="9"/>
        <v>=IF(A261="هراز",TRUE,FALSE)</v>
      </c>
    </row>
    <row r="262" spans="1:6">
      <c r="A262" t="s">
        <v>109</v>
      </c>
      <c r="B262" t="s">
        <v>105</v>
      </c>
      <c r="C262">
        <v>99</v>
      </c>
      <c r="D262">
        <v>1402</v>
      </c>
      <c r="E262" t="b">
        <f t="shared" si="8"/>
        <v>0</v>
      </c>
      <c r="F262" t="str">
        <f t="shared" ca="1" si="9"/>
        <v>=IF(A262="هراز",TRUE,FALSE)</v>
      </c>
    </row>
    <row r="263" spans="1:6">
      <c r="A263" t="s">
        <v>109</v>
      </c>
      <c r="B263" t="s">
        <v>100</v>
      </c>
      <c r="C263">
        <v>35</v>
      </c>
      <c r="D263">
        <v>1405</v>
      </c>
      <c r="E263" t="b">
        <f t="shared" si="8"/>
        <v>0</v>
      </c>
      <c r="F263" t="str">
        <f t="shared" ca="1" si="9"/>
        <v>=IF(A263="هراز",TRUE,FALSE)</v>
      </c>
    </row>
    <row r="264" spans="1:6">
      <c r="A264" t="s">
        <v>104</v>
      </c>
      <c r="B264" t="s">
        <v>107</v>
      </c>
      <c r="C264">
        <v>27</v>
      </c>
      <c r="D264">
        <v>1174</v>
      </c>
      <c r="E264" t="b">
        <f t="shared" si="8"/>
        <v>0</v>
      </c>
      <c r="F264" t="str">
        <f t="shared" ca="1" si="9"/>
        <v>=IF(A264="هراز",TRUE,FALSE)</v>
      </c>
    </row>
    <row r="265" spans="1:6">
      <c r="A265" t="s">
        <v>104</v>
      </c>
      <c r="B265" t="s">
        <v>92</v>
      </c>
      <c r="C265">
        <v>57</v>
      </c>
      <c r="D265">
        <v>1456</v>
      </c>
      <c r="E265" t="b">
        <f t="shared" si="8"/>
        <v>0</v>
      </c>
      <c r="F265" t="str">
        <f t="shared" ca="1" si="9"/>
        <v>=IF(A265="هراز",TRUE,FALSE)</v>
      </c>
    </row>
    <row r="266" spans="1:6">
      <c r="A266" t="s">
        <v>96</v>
      </c>
      <c r="B266" t="s">
        <v>97</v>
      </c>
      <c r="C266">
        <v>60</v>
      </c>
      <c r="D266">
        <v>1399</v>
      </c>
      <c r="E266" t="b">
        <f t="shared" si="8"/>
        <v>0</v>
      </c>
      <c r="F266" t="str">
        <f t="shared" ca="1" si="9"/>
        <v>=IF(A266="هراز",TRUE,FALSE)</v>
      </c>
    </row>
    <row r="267" spans="1:6">
      <c r="A267" t="s">
        <v>90</v>
      </c>
      <c r="B267" t="s">
        <v>94</v>
      </c>
      <c r="C267">
        <v>93</v>
      </c>
      <c r="D267">
        <v>1100</v>
      </c>
      <c r="E267" t="b">
        <f t="shared" si="8"/>
        <v>1</v>
      </c>
      <c r="F267" t="str">
        <f t="shared" ca="1" si="9"/>
        <v>=IF(A267="هراز",TRUE,FALSE)</v>
      </c>
    </row>
    <row r="268" spans="1:6">
      <c r="A268" t="s">
        <v>99</v>
      </c>
      <c r="B268" t="s">
        <v>105</v>
      </c>
      <c r="C268">
        <v>51</v>
      </c>
      <c r="D268">
        <v>1302</v>
      </c>
      <c r="E268" t="b">
        <f t="shared" si="8"/>
        <v>0</v>
      </c>
      <c r="F268" t="str">
        <f t="shared" ca="1" si="9"/>
        <v>=IF(A268="هراز",TRUE,FALSE)</v>
      </c>
    </row>
    <row r="269" spans="1:6">
      <c r="A269" t="s">
        <v>109</v>
      </c>
      <c r="B269" t="s">
        <v>91</v>
      </c>
      <c r="C269">
        <v>27</v>
      </c>
      <c r="D269">
        <v>1419</v>
      </c>
      <c r="E269" t="b">
        <f t="shared" si="8"/>
        <v>0</v>
      </c>
      <c r="F269" t="str">
        <f t="shared" ca="1" si="9"/>
        <v>=IF(A269="هراز",TRUE,FALSE)</v>
      </c>
    </row>
    <row r="270" spans="1:6">
      <c r="A270" t="s">
        <v>99</v>
      </c>
      <c r="B270" t="s">
        <v>105</v>
      </c>
      <c r="C270">
        <v>18</v>
      </c>
      <c r="D270">
        <v>1432</v>
      </c>
      <c r="E270" t="b">
        <f t="shared" si="8"/>
        <v>0</v>
      </c>
      <c r="F270" t="str">
        <f t="shared" ca="1" si="9"/>
        <v>=IF(A270="هراز",TRUE,FALSE)</v>
      </c>
    </row>
    <row r="271" spans="1:6">
      <c r="A271" t="s">
        <v>110</v>
      </c>
      <c r="B271" t="s">
        <v>100</v>
      </c>
      <c r="C271">
        <v>64</v>
      </c>
      <c r="D271">
        <v>1165</v>
      </c>
      <c r="E271" t="b">
        <f t="shared" si="8"/>
        <v>0</v>
      </c>
      <c r="F271" t="str">
        <f t="shared" ca="1" si="9"/>
        <v>=IF(A271="هراز",TRUE,FALSE)</v>
      </c>
    </row>
    <row r="272" spans="1:6">
      <c r="A272" t="s">
        <v>110</v>
      </c>
      <c r="B272" t="s">
        <v>91</v>
      </c>
      <c r="C272">
        <v>83</v>
      </c>
      <c r="D272">
        <v>1153</v>
      </c>
      <c r="E272" t="b">
        <f t="shared" si="8"/>
        <v>0</v>
      </c>
      <c r="F272" t="str">
        <f t="shared" ca="1" si="9"/>
        <v>=IF(A272="هراز",TRUE,FALSE)</v>
      </c>
    </row>
    <row r="273" spans="1:6">
      <c r="A273" t="s">
        <v>96</v>
      </c>
      <c r="B273" t="s">
        <v>94</v>
      </c>
      <c r="C273">
        <v>4</v>
      </c>
      <c r="D273">
        <v>1284</v>
      </c>
      <c r="E273" t="b">
        <f t="shared" si="8"/>
        <v>0</v>
      </c>
      <c r="F273" t="str">
        <f t="shared" ca="1" si="9"/>
        <v>=IF(A273="هراز",TRUE,FALSE)</v>
      </c>
    </row>
    <row r="274" spans="1:6">
      <c r="A274" t="s">
        <v>99</v>
      </c>
      <c r="B274" t="s">
        <v>105</v>
      </c>
      <c r="C274">
        <v>24</v>
      </c>
      <c r="D274">
        <v>1042</v>
      </c>
      <c r="E274" t="b">
        <f t="shared" si="8"/>
        <v>0</v>
      </c>
      <c r="F274" t="str">
        <f t="shared" ca="1" si="9"/>
        <v>=IF(A274="هراز",TRUE,FALSE)</v>
      </c>
    </row>
    <row r="275" spans="1:6">
      <c r="A275" t="s">
        <v>104</v>
      </c>
      <c r="B275" t="s">
        <v>105</v>
      </c>
      <c r="C275">
        <v>17</v>
      </c>
      <c r="D275">
        <v>1054</v>
      </c>
      <c r="E275" t="b">
        <f t="shared" si="8"/>
        <v>0</v>
      </c>
      <c r="F275" t="str">
        <f t="shared" ca="1" si="9"/>
        <v>=IF(A275="هراز",TRUE,FALSE)</v>
      </c>
    </row>
    <row r="276" spans="1:6">
      <c r="A276" t="s">
        <v>99</v>
      </c>
      <c r="B276" t="s">
        <v>107</v>
      </c>
      <c r="C276">
        <v>49</v>
      </c>
      <c r="D276">
        <v>1126</v>
      </c>
      <c r="E276" t="b">
        <f t="shared" si="8"/>
        <v>0</v>
      </c>
      <c r="F276" t="str">
        <f t="shared" ca="1" si="9"/>
        <v>=IF(A276="هراز",TRUE,FALSE)</v>
      </c>
    </row>
    <row r="277" spans="1:6">
      <c r="A277" t="s">
        <v>104</v>
      </c>
      <c r="B277" t="s">
        <v>92</v>
      </c>
      <c r="C277">
        <v>32</v>
      </c>
      <c r="D277">
        <v>1362</v>
      </c>
      <c r="E277" t="b">
        <f t="shared" si="8"/>
        <v>0</v>
      </c>
      <c r="F277" t="str">
        <f t="shared" ca="1" si="9"/>
        <v>=IF(A277="هراز",TRUE,FALSE)</v>
      </c>
    </row>
    <row r="278" spans="1:6">
      <c r="A278" t="s">
        <v>96</v>
      </c>
      <c r="B278" t="s">
        <v>91</v>
      </c>
      <c r="C278">
        <v>52</v>
      </c>
      <c r="D278">
        <v>1430</v>
      </c>
      <c r="E278" t="b">
        <f t="shared" si="8"/>
        <v>0</v>
      </c>
      <c r="F278" t="str">
        <f t="shared" ca="1" si="9"/>
        <v>=IF(A278="هراز",TRUE,FALSE)</v>
      </c>
    </row>
    <row r="279" spans="1:6">
      <c r="A279" t="s">
        <v>99</v>
      </c>
      <c r="B279" t="s">
        <v>97</v>
      </c>
      <c r="C279">
        <v>39</v>
      </c>
      <c r="D279">
        <v>1333</v>
      </c>
      <c r="E279" t="b">
        <f t="shared" si="8"/>
        <v>0</v>
      </c>
      <c r="F279" t="str">
        <f t="shared" ca="1" si="9"/>
        <v>=IF(A279="هراز",TRUE,FALSE)</v>
      </c>
    </row>
    <row r="280" spans="1:6">
      <c r="A280" t="s">
        <v>109</v>
      </c>
      <c r="B280" t="s">
        <v>97</v>
      </c>
      <c r="C280">
        <v>17</v>
      </c>
      <c r="D280">
        <v>1415</v>
      </c>
      <c r="E280" t="b">
        <f t="shared" si="8"/>
        <v>0</v>
      </c>
      <c r="F280" t="str">
        <f t="shared" ca="1" si="9"/>
        <v>=IF(A280="هراز",TRUE,FALSE)</v>
      </c>
    </row>
    <row r="281" spans="1:6">
      <c r="A281" t="s">
        <v>99</v>
      </c>
      <c r="B281" t="s">
        <v>94</v>
      </c>
      <c r="C281">
        <v>83</v>
      </c>
      <c r="D281">
        <v>1150</v>
      </c>
      <c r="E281" t="b">
        <f t="shared" si="8"/>
        <v>0</v>
      </c>
      <c r="F281" t="str">
        <f t="shared" ca="1" si="9"/>
        <v>=IF(A281="هراز",TRUE,FALSE)</v>
      </c>
    </row>
    <row r="282" spans="1:6">
      <c r="A282" t="s">
        <v>109</v>
      </c>
      <c r="B282" t="s">
        <v>105</v>
      </c>
      <c r="C282">
        <v>22</v>
      </c>
      <c r="D282">
        <v>1332</v>
      </c>
      <c r="E282" t="b">
        <f t="shared" si="8"/>
        <v>0</v>
      </c>
      <c r="F282" t="str">
        <f t="shared" ca="1" si="9"/>
        <v>=IF(A282="هراز",TRUE,FALSE)</v>
      </c>
    </row>
    <row r="283" spans="1:6">
      <c r="A283" t="s">
        <v>99</v>
      </c>
      <c r="B283" t="s">
        <v>107</v>
      </c>
      <c r="C283">
        <v>96</v>
      </c>
      <c r="D283">
        <v>1344</v>
      </c>
      <c r="E283" t="b">
        <f t="shared" si="8"/>
        <v>0</v>
      </c>
      <c r="F283" t="str">
        <f t="shared" ca="1" si="9"/>
        <v>=IF(A283="هراز",TRUE,FALSE)</v>
      </c>
    </row>
    <row r="284" spans="1:6">
      <c r="A284" t="s">
        <v>99</v>
      </c>
      <c r="B284" t="s">
        <v>97</v>
      </c>
      <c r="C284">
        <v>89</v>
      </c>
      <c r="D284">
        <v>1171</v>
      </c>
      <c r="E284" t="b">
        <f t="shared" si="8"/>
        <v>0</v>
      </c>
      <c r="F284" t="str">
        <f t="shared" ca="1" si="9"/>
        <v>=IF(A284="هراز",TRUE,FALSE)</v>
      </c>
    </row>
    <row r="285" spans="1:6">
      <c r="A285" t="s">
        <v>90</v>
      </c>
      <c r="B285" t="s">
        <v>105</v>
      </c>
      <c r="C285">
        <v>78</v>
      </c>
      <c r="D285">
        <v>1003</v>
      </c>
      <c r="E285" t="b">
        <f t="shared" si="8"/>
        <v>1</v>
      </c>
      <c r="F285" t="str">
        <f t="shared" ca="1" si="9"/>
        <v>=IF(A285="هراز",TRUE,FALSE)</v>
      </c>
    </row>
    <row r="286" spans="1:6">
      <c r="A286" t="s">
        <v>90</v>
      </c>
      <c r="B286" t="s">
        <v>100</v>
      </c>
      <c r="C286">
        <v>29</v>
      </c>
      <c r="D286">
        <v>1239</v>
      </c>
      <c r="E286" t="b">
        <f t="shared" si="8"/>
        <v>1</v>
      </c>
      <c r="F286" t="str">
        <f t="shared" ca="1" si="9"/>
        <v>=IF(A286="هراز",TRUE,FALSE)</v>
      </c>
    </row>
    <row r="287" spans="1:6">
      <c r="A287" t="s">
        <v>109</v>
      </c>
      <c r="B287" t="s">
        <v>97</v>
      </c>
      <c r="C287">
        <v>29</v>
      </c>
      <c r="D287">
        <v>1368</v>
      </c>
      <c r="E287" t="b">
        <f t="shared" si="8"/>
        <v>0</v>
      </c>
      <c r="F287" t="str">
        <f t="shared" ca="1" si="9"/>
        <v>=IF(A287="هراز",TRUE,FALSE)</v>
      </c>
    </row>
    <row r="288" spans="1:6">
      <c r="A288" t="s">
        <v>110</v>
      </c>
      <c r="B288" t="s">
        <v>105</v>
      </c>
      <c r="C288">
        <v>5</v>
      </c>
      <c r="D288">
        <v>1100</v>
      </c>
      <c r="E288" t="b">
        <f t="shared" si="8"/>
        <v>0</v>
      </c>
      <c r="F288" t="str">
        <f t="shared" ca="1" si="9"/>
        <v>=IF(A288="هراز",TRUE,FALSE)</v>
      </c>
    </row>
    <row r="289" spans="1:6">
      <c r="A289" t="s">
        <v>104</v>
      </c>
      <c r="B289" t="s">
        <v>107</v>
      </c>
      <c r="C289">
        <v>29</v>
      </c>
      <c r="D289">
        <v>1026</v>
      </c>
      <c r="E289" t="b">
        <f t="shared" si="8"/>
        <v>0</v>
      </c>
      <c r="F289" t="str">
        <f t="shared" ca="1" si="9"/>
        <v>=IF(A289="هراز",TRUE,FALSE)</v>
      </c>
    </row>
    <row r="290" spans="1:6">
      <c r="A290" t="s">
        <v>99</v>
      </c>
      <c r="B290" t="s">
        <v>94</v>
      </c>
      <c r="C290">
        <v>56</v>
      </c>
      <c r="D290">
        <v>1236</v>
      </c>
      <c r="E290" t="b">
        <f t="shared" si="8"/>
        <v>0</v>
      </c>
      <c r="F290" t="str">
        <f t="shared" ca="1" si="9"/>
        <v>=IF(A290="هراز",TRUE,FALSE)</v>
      </c>
    </row>
    <row r="291" spans="1:6">
      <c r="A291" t="s">
        <v>110</v>
      </c>
      <c r="B291" t="s">
        <v>92</v>
      </c>
      <c r="C291">
        <v>55</v>
      </c>
      <c r="D291">
        <v>1366</v>
      </c>
      <c r="E291" t="b">
        <f t="shared" si="8"/>
        <v>0</v>
      </c>
      <c r="F291" t="str">
        <f t="shared" ca="1" si="9"/>
        <v>=IF(A291="هراز",TRUE,FALSE)</v>
      </c>
    </row>
    <row r="292" spans="1:6">
      <c r="A292" t="s">
        <v>90</v>
      </c>
      <c r="B292" t="s">
        <v>97</v>
      </c>
      <c r="C292">
        <v>91</v>
      </c>
      <c r="D292">
        <v>1132</v>
      </c>
      <c r="E292" t="b">
        <f t="shared" si="8"/>
        <v>1</v>
      </c>
      <c r="F292" t="str">
        <f t="shared" ca="1" si="9"/>
        <v>=IF(A292="هراز",TRUE,FALSE)</v>
      </c>
    </row>
    <row r="293" spans="1:6">
      <c r="A293" t="s">
        <v>99</v>
      </c>
      <c r="B293" t="s">
        <v>91</v>
      </c>
      <c r="C293">
        <v>45</v>
      </c>
      <c r="D293">
        <v>1052</v>
      </c>
      <c r="E293" t="b">
        <f t="shared" si="8"/>
        <v>0</v>
      </c>
      <c r="F293" t="str">
        <f t="shared" ca="1" si="9"/>
        <v>=IF(A293="هراز",TRUE,FALSE)</v>
      </c>
    </row>
    <row r="294" spans="1:6">
      <c r="A294" t="s">
        <v>104</v>
      </c>
      <c r="B294" t="s">
        <v>107</v>
      </c>
      <c r="C294">
        <v>45</v>
      </c>
      <c r="D294">
        <v>1411</v>
      </c>
      <c r="E294" t="b">
        <f t="shared" si="8"/>
        <v>0</v>
      </c>
      <c r="F294" t="str">
        <f t="shared" ca="1" si="9"/>
        <v>=IF(A294="هراز",TRUE,FALSE)</v>
      </c>
    </row>
    <row r="295" spans="1:6">
      <c r="A295" t="s">
        <v>90</v>
      </c>
      <c r="B295" t="s">
        <v>97</v>
      </c>
      <c r="C295">
        <v>84</v>
      </c>
      <c r="D295">
        <v>1223</v>
      </c>
      <c r="E295" t="b">
        <f t="shared" si="8"/>
        <v>1</v>
      </c>
      <c r="F295" t="str">
        <f t="shared" ca="1" si="9"/>
        <v>=IF(A295="هراز",TRUE,FALSE)</v>
      </c>
    </row>
    <row r="296" spans="1:6">
      <c r="A296" t="s">
        <v>96</v>
      </c>
      <c r="B296" t="s">
        <v>100</v>
      </c>
      <c r="C296">
        <v>30</v>
      </c>
      <c r="D296">
        <v>1163</v>
      </c>
      <c r="E296" t="b">
        <f t="shared" si="8"/>
        <v>0</v>
      </c>
      <c r="F296" t="str">
        <f t="shared" ca="1" si="9"/>
        <v>=IF(A296="هراز",TRUE,FALSE)</v>
      </c>
    </row>
    <row r="297" spans="1:6">
      <c r="A297" t="s">
        <v>109</v>
      </c>
      <c r="B297" t="s">
        <v>94</v>
      </c>
      <c r="C297">
        <v>62</v>
      </c>
      <c r="D297">
        <v>1241</v>
      </c>
      <c r="E297" t="b">
        <f t="shared" si="8"/>
        <v>0</v>
      </c>
      <c r="F297" t="str">
        <f t="shared" ca="1" si="9"/>
        <v>=IF(A297="هراز",TRUE,FALSE)</v>
      </c>
    </row>
    <row r="298" spans="1:6">
      <c r="A298" t="s">
        <v>104</v>
      </c>
      <c r="B298" t="s">
        <v>97</v>
      </c>
      <c r="C298">
        <v>59</v>
      </c>
      <c r="D298">
        <v>1019</v>
      </c>
      <c r="E298" t="b">
        <f t="shared" si="8"/>
        <v>0</v>
      </c>
      <c r="F298" t="str">
        <f t="shared" ca="1" si="9"/>
        <v>=IF(A298="هراز",TRUE,FALSE)</v>
      </c>
    </row>
    <row r="299" spans="1:6">
      <c r="A299" t="s">
        <v>104</v>
      </c>
      <c r="B299" t="s">
        <v>107</v>
      </c>
      <c r="C299">
        <v>41</v>
      </c>
      <c r="D299">
        <v>1136</v>
      </c>
      <c r="E299" t="b">
        <f t="shared" si="8"/>
        <v>0</v>
      </c>
      <c r="F299" t="str">
        <f t="shared" ca="1" si="9"/>
        <v>=IF(A299="هراز",TRUE,FALSE)</v>
      </c>
    </row>
    <row r="300" spans="1:6">
      <c r="A300" t="s">
        <v>109</v>
      </c>
      <c r="B300" t="s">
        <v>91</v>
      </c>
      <c r="C300">
        <v>28</v>
      </c>
      <c r="D300">
        <v>1208</v>
      </c>
      <c r="E300" t="b">
        <f t="shared" si="8"/>
        <v>0</v>
      </c>
      <c r="F300" t="str">
        <f t="shared" ca="1" si="9"/>
        <v>=IF(A300="هراز",TRUE,FALSE)</v>
      </c>
    </row>
    <row r="301" spans="1:6">
      <c r="A301" t="s">
        <v>110</v>
      </c>
      <c r="B301" t="s">
        <v>94</v>
      </c>
      <c r="C301">
        <v>80</v>
      </c>
      <c r="D301">
        <v>1015</v>
      </c>
      <c r="E301" t="b">
        <f t="shared" si="8"/>
        <v>0</v>
      </c>
      <c r="F301" t="str">
        <f t="shared" ca="1" si="9"/>
        <v>=IF(A301="هراز",TRUE,FALSE)</v>
      </c>
    </row>
    <row r="302" spans="1:6">
      <c r="A302" t="s">
        <v>90</v>
      </c>
      <c r="B302" t="s">
        <v>92</v>
      </c>
      <c r="C302">
        <v>44</v>
      </c>
      <c r="D302">
        <v>1389</v>
      </c>
      <c r="E302" t="b">
        <f t="shared" si="8"/>
        <v>1</v>
      </c>
      <c r="F302" t="str">
        <f t="shared" ca="1" si="9"/>
        <v>=IF(A302="هراز",TRUE,FALSE)</v>
      </c>
    </row>
    <row r="303" spans="1:6">
      <c r="A303" t="s">
        <v>110</v>
      </c>
      <c r="B303" t="s">
        <v>97</v>
      </c>
      <c r="C303">
        <v>24</v>
      </c>
      <c r="D303">
        <v>1419</v>
      </c>
      <c r="E303" t="b">
        <f t="shared" si="8"/>
        <v>0</v>
      </c>
      <c r="F303" t="str">
        <f t="shared" ca="1" si="9"/>
        <v>=IF(A303="هراز",TRUE,FALSE)</v>
      </c>
    </row>
    <row r="304" spans="1:6">
      <c r="A304" t="s">
        <v>110</v>
      </c>
      <c r="B304" t="s">
        <v>94</v>
      </c>
      <c r="C304">
        <v>42</v>
      </c>
      <c r="D304">
        <v>1074</v>
      </c>
      <c r="E304" t="b">
        <f t="shared" si="8"/>
        <v>0</v>
      </c>
      <c r="F304" t="str">
        <f t="shared" ca="1" si="9"/>
        <v>=IF(A304="هراز",TRUE,FALSE)</v>
      </c>
    </row>
    <row r="305" spans="1:6">
      <c r="A305" t="s">
        <v>109</v>
      </c>
      <c r="B305" t="s">
        <v>92</v>
      </c>
      <c r="C305">
        <v>83</v>
      </c>
      <c r="D305">
        <v>1208</v>
      </c>
      <c r="E305" t="b">
        <f t="shared" si="8"/>
        <v>0</v>
      </c>
      <c r="F305" t="str">
        <f t="shared" ca="1" si="9"/>
        <v>=IF(A305="هراز",TRUE,FALSE)</v>
      </c>
    </row>
    <row r="306" spans="1:6">
      <c r="A306" t="s">
        <v>99</v>
      </c>
      <c r="B306" t="s">
        <v>100</v>
      </c>
      <c r="C306">
        <v>45</v>
      </c>
      <c r="D306">
        <v>1353</v>
      </c>
      <c r="E306" t="b">
        <f t="shared" si="8"/>
        <v>0</v>
      </c>
      <c r="F306" t="str">
        <f t="shared" ca="1" si="9"/>
        <v>=IF(A306="هراز",TRUE,FALSE)</v>
      </c>
    </row>
    <row r="307" spans="1:6">
      <c r="A307" t="s">
        <v>96</v>
      </c>
      <c r="B307" t="s">
        <v>97</v>
      </c>
      <c r="C307">
        <v>61</v>
      </c>
      <c r="D307">
        <v>1295</v>
      </c>
      <c r="E307" t="b">
        <f t="shared" si="8"/>
        <v>0</v>
      </c>
      <c r="F307" t="str">
        <f t="shared" ca="1" si="9"/>
        <v>=IF(A307="هراز",TRUE,FALSE)</v>
      </c>
    </row>
    <row r="308" spans="1:6">
      <c r="A308" t="s">
        <v>99</v>
      </c>
      <c r="B308" t="s">
        <v>100</v>
      </c>
      <c r="C308">
        <v>39</v>
      </c>
      <c r="D308">
        <v>1277</v>
      </c>
      <c r="E308" t="b">
        <f t="shared" si="8"/>
        <v>0</v>
      </c>
      <c r="F308" t="str">
        <f t="shared" ca="1" si="9"/>
        <v>=IF(A308="هراز",TRUE,FALSE)</v>
      </c>
    </row>
    <row r="309" spans="1:6">
      <c r="A309" t="s">
        <v>99</v>
      </c>
      <c r="B309" t="s">
        <v>91</v>
      </c>
      <c r="C309">
        <v>84</v>
      </c>
      <c r="D309">
        <v>1302</v>
      </c>
      <c r="E309" t="b">
        <f t="shared" si="8"/>
        <v>0</v>
      </c>
      <c r="F309" t="str">
        <f t="shared" ca="1" si="9"/>
        <v>=IF(A309="هراز",TRUE,FALSE)</v>
      </c>
    </row>
    <row r="310" spans="1:6">
      <c r="A310" t="s">
        <v>109</v>
      </c>
      <c r="B310" t="s">
        <v>100</v>
      </c>
      <c r="C310">
        <v>71</v>
      </c>
      <c r="D310">
        <v>1169</v>
      </c>
      <c r="E310" t="b">
        <f t="shared" si="8"/>
        <v>0</v>
      </c>
      <c r="F310" t="str">
        <f t="shared" ca="1" si="9"/>
        <v>=IF(A310="هراز",TRUE,FALSE)</v>
      </c>
    </row>
    <row r="311" spans="1:6">
      <c r="A311" t="s">
        <v>109</v>
      </c>
      <c r="B311" t="s">
        <v>94</v>
      </c>
      <c r="C311">
        <v>76</v>
      </c>
      <c r="D311">
        <v>1296</v>
      </c>
      <c r="E311" t="b">
        <f t="shared" si="8"/>
        <v>0</v>
      </c>
      <c r="F311" t="str">
        <f t="shared" ca="1" si="9"/>
        <v>=IF(A311="هراز",TRUE,FALSE)</v>
      </c>
    </row>
    <row r="312" spans="1:6">
      <c r="A312" t="s">
        <v>96</v>
      </c>
      <c r="B312" t="s">
        <v>97</v>
      </c>
      <c r="C312">
        <v>76</v>
      </c>
      <c r="D312">
        <v>1033</v>
      </c>
      <c r="E312" t="b">
        <f t="shared" si="8"/>
        <v>0</v>
      </c>
      <c r="F312" t="str">
        <f t="shared" ca="1" si="9"/>
        <v>=IF(A312="هراز",TRUE,FALSE)</v>
      </c>
    </row>
    <row r="313" spans="1:6">
      <c r="A313" t="s">
        <v>104</v>
      </c>
      <c r="B313" t="s">
        <v>107</v>
      </c>
      <c r="C313">
        <v>23</v>
      </c>
      <c r="D313">
        <v>1100</v>
      </c>
      <c r="E313" t="b">
        <f t="shared" si="8"/>
        <v>0</v>
      </c>
      <c r="F313" t="str">
        <f t="shared" ca="1" si="9"/>
        <v>=IF(A313="هراز",TRUE,FALSE)</v>
      </c>
    </row>
    <row r="314" spans="1:6">
      <c r="A314" t="s">
        <v>109</v>
      </c>
      <c r="B314" t="s">
        <v>94</v>
      </c>
      <c r="C314">
        <v>75</v>
      </c>
      <c r="D314">
        <v>1000</v>
      </c>
      <c r="E314" t="b">
        <f t="shared" si="8"/>
        <v>0</v>
      </c>
      <c r="F314" t="str">
        <f t="shared" ca="1" si="9"/>
        <v>=IF(A314="هراز",TRUE,FALSE)</v>
      </c>
    </row>
    <row r="315" spans="1:6">
      <c r="A315" t="s">
        <v>90</v>
      </c>
      <c r="B315" t="s">
        <v>105</v>
      </c>
      <c r="C315">
        <v>41</v>
      </c>
      <c r="D315">
        <v>1202</v>
      </c>
      <c r="E315" t="b">
        <f t="shared" si="8"/>
        <v>1</v>
      </c>
      <c r="F315" t="str">
        <f t="shared" ca="1" si="9"/>
        <v>=IF(A315="هراز",TRUE,FALSE)</v>
      </c>
    </row>
    <row r="316" spans="1:6">
      <c r="A316" t="s">
        <v>110</v>
      </c>
      <c r="B316" t="s">
        <v>94</v>
      </c>
      <c r="C316">
        <v>99</v>
      </c>
      <c r="D316">
        <v>1005</v>
      </c>
      <c r="E316" t="b">
        <f t="shared" si="8"/>
        <v>0</v>
      </c>
      <c r="F316" t="str">
        <f t="shared" ca="1" si="9"/>
        <v>=IF(A316="هراز",TRUE,FALSE)</v>
      </c>
    </row>
    <row r="317" spans="1:6">
      <c r="A317" t="s">
        <v>96</v>
      </c>
      <c r="B317" t="s">
        <v>97</v>
      </c>
      <c r="C317">
        <v>62</v>
      </c>
      <c r="D317">
        <v>1454</v>
      </c>
      <c r="E317" t="b">
        <f t="shared" si="8"/>
        <v>0</v>
      </c>
      <c r="F317" t="str">
        <f t="shared" ca="1" si="9"/>
        <v>=IF(A317="هراز",TRUE,FALSE)</v>
      </c>
    </row>
    <row r="318" spans="1:6">
      <c r="A318" t="s">
        <v>90</v>
      </c>
      <c r="B318" t="s">
        <v>91</v>
      </c>
      <c r="C318">
        <v>63</v>
      </c>
      <c r="D318">
        <v>1016</v>
      </c>
      <c r="E318" t="b">
        <f t="shared" si="8"/>
        <v>1</v>
      </c>
      <c r="F318" t="str">
        <f t="shared" ca="1" si="9"/>
        <v>=IF(A318="هراز",TRUE,FALSE)</v>
      </c>
    </row>
    <row r="319" spans="1:6">
      <c r="A319" t="s">
        <v>109</v>
      </c>
      <c r="B319" t="s">
        <v>92</v>
      </c>
      <c r="C319">
        <v>4</v>
      </c>
      <c r="D319">
        <v>1049</v>
      </c>
      <c r="E319" t="b">
        <f t="shared" si="8"/>
        <v>0</v>
      </c>
      <c r="F319" t="str">
        <f t="shared" ca="1" si="9"/>
        <v>=IF(A319="هراز",TRUE,FALSE)</v>
      </c>
    </row>
    <row r="320" spans="1:6">
      <c r="A320" t="s">
        <v>90</v>
      </c>
      <c r="B320" t="s">
        <v>100</v>
      </c>
      <c r="C320">
        <v>4</v>
      </c>
      <c r="D320">
        <v>1202</v>
      </c>
      <c r="E320" t="b">
        <f t="shared" si="8"/>
        <v>1</v>
      </c>
      <c r="F320" t="str">
        <f t="shared" ca="1" si="9"/>
        <v>=IF(A320="هراز",TRUE,FALSE)</v>
      </c>
    </row>
    <row r="321" spans="1:6">
      <c r="A321" t="s">
        <v>104</v>
      </c>
      <c r="B321" t="s">
        <v>100</v>
      </c>
      <c r="C321">
        <v>18</v>
      </c>
      <c r="D321">
        <v>1462</v>
      </c>
      <c r="E321" t="b">
        <f t="shared" si="8"/>
        <v>0</v>
      </c>
      <c r="F321" t="str">
        <f t="shared" ca="1" si="9"/>
        <v>=IF(A321="هراز",TRUE,FALSE)</v>
      </c>
    </row>
    <row r="322" spans="1:6">
      <c r="A322" t="s">
        <v>104</v>
      </c>
      <c r="B322" t="s">
        <v>105</v>
      </c>
      <c r="C322">
        <v>49</v>
      </c>
      <c r="D322">
        <v>1109</v>
      </c>
      <c r="E322" t="b">
        <f t="shared" si="8"/>
        <v>0</v>
      </c>
      <c r="F322" t="str">
        <f t="shared" ca="1" si="9"/>
        <v>=IF(A322="هراز",TRUE,FALSE)</v>
      </c>
    </row>
    <row r="323" spans="1:6">
      <c r="A323" t="s">
        <v>104</v>
      </c>
      <c r="B323" t="s">
        <v>100</v>
      </c>
      <c r="C323">
        <v>46</v>
      </c>
      <c r="D323">
        <v>1443</v>
      </c>
      <c r="E323" t="b">
        <f t="shared" ref="E323:E386" si="10">IF(A323="هراز",TRUE,FALSE)</f>
        <v>0</v>
      </c>
      <c r="F323" t="str">
        <f t="shared" ref="F323:F386" ca="1" si="11">_xlfn.FORMULATEXT(E323)</f>
        <v>=IF(A323="هراز",TRUE,FALSE)</v>
      </c>
    </row>
    <row r="324" spans="1:6">
      <c r="A324" t="s">
        <v>99</v>
      </c>
      <c r="B324" t="s">
        <v>91</v>
      </c>
      <c r="C324">
        <v>24</v>
      </c>
      <c r="D324">
        <v>1019</v>
      </c>
      <c r="E324" t="b">
        <f t="shared" si="10"/>
        <v>0</v>
      </c>
      <c r="F324" t="str">
        <f t="shared" ca="1" si="11"/>
        <v>=IF(A324="هراز",TRUE,FALSE)</v>
      </c>
    </row>
    <row r="325" spans="1:6">
      <c r="A325" t="s">
        <v>109</v>
      </c>
      <c r="B325" t="s">
        <v>105</v>
      </c>
      <c r="C325">
        <v>35</v>
      </c>
      <c r="D325">
        <v>1144</v>
      </c>
      <c r="E325" t="b">
        <f t="shared" si="10"/>
        <v>0</v>
      </c>
      <c r="F325" t="str">
        <f t="shared" ca="1" si="11"/>
        <v>=IF(A325="هراز",TRUE,FALSE)</v>
      </c>
    </row>
    <row r="326" spans="1:6">
      <c r="A326" t="s">
        <v>96</v>
      </c>
      <c r="B326" t="s">
        <v>94</v>
      </c>
      <c r="C326">
        <v>24</v>
      </c>
      <c r="D326">
        <v>1142</v>
      </c>
      <c r="E326" t="b">
        <f t="shared" si="10"/>
        <v>0</v>
      </c>
      <c r="F326" t="str">
        <f t="shared" ca="1" si="11"/>
        <v>=IF(A326="هراز",TRUE,FALSE)</v>
      </c>
    </row>
    <row r="327" spans="1:6">
      <c r="A327" t="s">
        <v>109</v>
      </c>
      <c r="B327" t="s">
        <v>91</v>
      </c>
      <c r="C327">
        <v>32</v>
      </c>
      <c r="D327">
        <v>1343</v>
      </c>
      <c r="E327" t="b">
        <f t="shared" si="10"/>
        <v>0</v>
      </c>
      <c r="F327" t="str">
        <f t="shared" ca="1" si="11"/>
        <v>=IF(A327="هراز",TRUE,FALSE)</v>
      </c>
    </row>
    <row r="328" spans="1:6">
      <c r="A328" t="s">
        <v>104</v>
      </c>
      <c r="B328" t="s">
        <v>97</v>
      </c>
      <c r="C328">
        <v>39</v>
      </c>
      <c r="D328">
        <v>1110</v>
      </c>
      <c r="E328" t="b">
        <f t="shared" si="10"/>
        <v>0</v>
      </c>
      <c r="F328" t="str">
        <f t="shared" ca="1" si="11"/>
        <v>=IF(A328="هراز",TRUE,FALSE)</v>
      </c>
    </row>
    <row r="329" spans="1:6">
      <c r="A329" t="s">
        <v>109</v>
      </c>
      <c r="B329" t="s">
        <v>97</v>
      </c>
      <c r="C329">
        <v>9</v>
      </c>
      <c r="D329">
        <v>1212</v>
      </c>
      <c r="E329" t="b">
        <f t="shared" si="10"/>
        <v>0</v>
      </c>
      <c r="F329" t="str">
        <f t="shared" ca="1" si="11"/>
        <v>=IF(A329="هراز",TRUE,FALSE)</v>
      </c>
    </row>
    <row r="330" spans="1:6">
      <c r="A330" t="s">
        <v>96</v>
      </c>
      <c r="B330" t="s">
        <v>107</v>
      </c>
      <c r="C330">
        <v>14</v>
      </c>
      <c r="D330">
        <v>1267</v>
      </c>
      <c r="E330" t="b">
        <f t="shared" si="10"/>
        <v>0</v>
      </c>
      <c r="F330" t="str">
        <f t="shared" ca="1" si="11"/>
        <v>=IF(A330="هراز",TRUE,FALSE)</v>
      </c>
    </row>
    <row r="331" spans="1:6">
      <c r="A331" t="s">
        <v>90</v>
      </c>
      <c r="B331" t="s">
        <v>94</v>
      </c>
      <c r="C331">
        <v>49</v>
      </c>
      <c r="D331">
        <v>1012</v>
      </c>
      <c r="E331" t="b">
        <f t="shared" si="10"/>
        <v>1</v>
      </c>
      <c r="F331" t="str">
        <f t="shared" ca="1" si="11"/>
        <v>=IF(A331="هراز",TRUE,FALSE)</v>
      </c>
    </row>
    <row r="332" spans="1:6">
      <c r="A332" t="s">
        <v>104</v>
      </c>
      <c r="B332" t="s">
        <v>107</v>
      </c>
      <c r="C332">
        <v>9</v>
      </c>
      <c r="D332">
        <v>1427</v>
      </c>
      <c r="E332" t="b">
        <f t="shared" si="10"/>
        <v>0</v>
      </c>
      <c r="F332" t="str">
        <f t="shared" ca="1" si="11"/>
        <v>=IF(A332="هراز",TRUE,FALSE)</v>
      </c>
    </row>
    <row r="333" spans="1:6">
      <c r="A333" t="s">
        <v>90</v>
      </c>
      <c r="B333" t="s">
        <v>107</v>
      </c>
      <c r="C333">
        <v>72</v>
      </c>
      <c r="D333">
        <v>1312</v>
      </c>
      <c r="E333" t="b">
        <f t="shared" si="10"/>
        <v>1</v>
      </c>
      <c r="F333" t="str">
        <f t="shared" ca="1" si="11"/>
        <v>=IF(A333="هراز",TRUE,FALSE)</v>
      </c>
    </row>
    <row r="334" spans="1:6">
      <c r="A334" t="s">
        <v>90</v>
      </c>
      <c r="B334" t="s">
        <v>91</v>
      </c>
      <c r="C334">
        <v>79</v>
      </c>
      <c r="D334">
        <v>1158</v>
      </c>
      <c r="E334" t="b">
        <f t="shared" si="10"/>
        <v>1</v>
      </c>
      <c r="F334" t="str">
        <f t="shared" ca="1" si="11"/>
        <v>=IF(A334="هراز",TRUE,FALSE)</v>
      </c>
    </row>
    <row r="335" spans="1:6">
      <c r="A335" t="s">
        <v>110</v>
      </c>
      <c r="B335" t="s">
        <v>107</v>
      </c>
      <c r="C335">
        <v>22</v>
      </c>
      <c r="D335">
        <v>1497</v>
      </c>
      <c r="E335" t="b">
        <f t="shared" si="10"/>
        <v>0</v>
      </c>
      <c r="F335" t="str">
        <f t="shared" ca="1" si="11"/>
        <v>=IF(A335="هراز",TRUE,FALSE)</v>
      </c>
    </row>
    <row r="336" spans="1:6">
      <c r="A336" t="s">
        <v>90</v>
      </c>
      <c r="B336" t="s">
        <v>97</v>
      </c>
      <c r="C336">
        <v>56</v>
      </c>
      <c r="D336">
        <v>1073</v>
      </c>
      <c r="E336" t="b">
        <f t="shared" si="10"/>
        <v>1</v>
      </c>
      <c r="F336" t="str">
        <f t="shared" ca="1" si="11"/>
        <v>=IF(A336="هراز",TRUE,FALSE)</v>
      </c>
    </row>
    <row r="337" spans="1:6">
      <c r="A337" t="s">
        <v>104</v>
      </c>
      <c r="B337" t="s">
        <v>94</v>
      </c>
      <c r="C337">
        <v>93</v>
      </c>
      <c r="D337">
        <v>1267</v>
      </c>
      <c r="E337" t="b">
        <f t="shared" si="10"/>
        <v>0</v>
      </c>
      <c r="F337" t="str">
        <f t="shared" ca="1" si="11"/>
        <v>=IF(A337="هراز",TRUE,FALSE)</v>
      </c>
    </row>
    <row r="338" spans="1:6">
      <c r="A338" t="s">
        <v>104</v>
      </c>
      <c r="B338" t="s">
        <v>92</v>
      </c>
      <c r="C338">
        <v>26</v>
      </c>
      <c r="D338">
        <v>1164</v>
      </c>
      <c r="E338" t="b">
        <f t="shared" si="10"/>
        <v>0</v>
      </c>
      <c r="F338" t="str">
        <f t="shared" ca="1" si="11"/>
        <v>=IF(A338="هراز",TRUE,FALSE)</v>
      </c>
    </row>
    <row r="339" spans="1:6">
      <c r="A339" t="s">
        <v>90</v>
      </c>
      <c r="B339" t="s">
        <v>91</v>
      </c>
      <c r="C339">
        <v>67</v>
      </c>
      <c r="D339">
        <v>1329</v>
      </c>
      <c r="E339" t="b">
        <f t="shared" si="10"/>
        <v>1</v>
      </c>
      <c r="F339" t="str">
        <f t="shared" ca="1" si="11"/>
        <v>=IF(A339="هراز",TRUE,FALSE)</v>
      </c>
    </row>
    <row r="340" spans="1:6">
      <c r="A340" t="s">
        <v>104</v>
      </c>
      <c r="B340" t="s">
        <v>92</v>
      </c>
      <c r="C340">
        <v>98</v>
      </c>
      <c r="D340">
        <v>1010</v>
      </c>
      <c r="E340" t="b">
        <f t="shared" si="10"/>
        <v>0</v>
      </c>
      <c r="F340" t="str">
        <f t="shared" ca="1" si="11"/>
        <v>=IF(A340="هراز",TRUE,FALSE)</v>
      </c>
    </row>
    <row r="341" spans="1:6">
      <c r="A341" t="s">
        <v>104</v>
      </c>
      <c r="B341" t="s">
        <v>100</v>
      </c>
      <c r="C341">
        <v>59</v>
      </c>
      <c r="D341">
        <v>1474</v>
      </c>
      <c r="E341" t="b">
        <f t="shared" si="10"/>
        <v>0</v>
      </c>
      <c r="F341" t="str">
        <f t="shared" ca="1" si="11"/>
        <v>=IF(A341="هراز",TRUE,FALSE)</v>
      </c>
    </row>
    <row r="342" spans="1:6">
      <c r="A342" t="s">
        <v>90</v>
      </c>
      <c r="B342" t="s">
        <v>91</v>
      </c>
      <c r="C342">
        <v>5</v>
      </c>
      <c r="D342">
        <v>1231</v>
      </c>
      <c r="E342" t="b">
        <f t="shared" si="10"/>
        <v>1</v>
      </c>
      <c r="F342" t="str">
        <f t="shared" ca="1" si="11"/>
        <v>=IF(A342="هراز",TRUE,FALSE)</v>
      </c>
    </row>
    <row r="343" spans="1:6">
      <c r="A343" t="s">
        <v>110</v>
      </c>
      <c r="B343" t="s">
        <v>94</v>
      </c>
      <c r="C343">
        <v>61</v>
      </c>
      <c r="D343">
        <v>1457</v>
      </c>
      <c r="E343" t="b">
        <f t="shared" si="10"/>
        <v>0</v>
      </c>
      <c r="F343" t="str">
        <f t="shared" ca="1" si="11"/>
        <v>=IF(A343="هراز",TRUE,FALSE)</v>
      </c>
    </row>
    <row r="344" spans="1:6">
      <c r="A344" t="s">
        <v>109</v>
      </c>
      <c r="B344" t="s">
        <v>92</v>
      </c>
      <c r="C344">
        <v>84</v>
      </c>
      <c r="D344">
        <v>1247</v>
      </c>
      <c r="E344" t="b">
        <f t="shared" si="10"/>
        <v>0</v>
      </c>
      <c r="F344" t="str">
        <f t="shared" ca="1" si="11"/>
        <v>=IF(A344="هراز",TRUE,FALSE)</v>
      </c>
    </row>
    <row r="345" spans="1:6">
      <c r="A345" t="s">
        <v>99</v>
      </c>
      <c r="B345" t="s">
        <v>91</v>
      </c>
      <c r="C345">
        <v>88</v>
      </c>
      <c r="D345">
        <v>1011</v>
      </c>
      <c r="E345" t="b">
        <f t="shared" si="10"/>
        <v>0</v>
      </c>
      <c r="F345" t="str">
        <f t="shared" ca="1" si="11"/>
        <v>=IF(A345="هراز",TRUE,FALSE)</v>
      </c>
    </row>
    <row r="346" spans="1:6">
      <c r="A346" t="s">
        <v>90</v>
      </c>
      <c r="B346" t="s">
        <v>97</v>
      </c>
      <c r="C346">
        <v>67</v>
      </c>
      <c r="D346">
        <v>1350</v>
      </c>
      <c r="E346" t="b">
        <f t="shared" si="10"/>
        <v>1</v>
      </c>
      <c r="F346" t="str">
        <f t="shared" ca="1" si="11"/>
        <v>=IF(A346="هراز",TRUE,FALSE)</v>
      </c>
    </row>
    <row r="347" spans="1:6">
      <c r="A347" t="s">
        <v>96</v>
      </c>
      <c r="B347" t="s">
        <v>107</v>
      </c>
      <c r="C347">
        <v>55</v>
      </c>
      <c r="D347">
        <v>1305</v>
      </c>
      <c r="E347" t="b">
        <f t="shared" si="10"/>
        <v>0</v>
      </c>
      <c r="F347" t="str">
        <f t="shared" ca="1" si="11"/>
        <v>=IF(A347="هراز",TRUE,FALSE)</v>
      </c>
    </row>
    <row r="348" spans="1:6">
      <c r="A348" t="s">
        <v>110</v>
      </c>
      <c r="B348" t="s">
        <v>105</v>
      </c>
      <c r="C348">
        <v>39</v>
      </c>
      <c r="D348">
        <v>1387</v>
      </c>
      <c r="E348" t="b">
        <f t="shared" si="10"/>
        <v>0</v>
      </c>
      <c r="F348" t="str">
        <f t="shared" ca="1" si="11"/>
        <v>=IF(A348="هراز",TRUE,FALSE)</v>
      </c>
    </row>
    <row r="349" spans="1:6">
      <c r="A349" t="s">
        <v>99</v>
      </c>
      <c r="B349" t="s">
        <v>105</v>
      </c>
      <c r="C349">
        <v>97</v>
      </c>
      <c r="D349">
        <v>1009</v>
      </c>
      <c r="E349" t="b">
        <f t="shared" si="10"/>
        <v>0</v>
      </c>
      <c r="F349" t="str">
        <f t="shared" ca="1" si="11"/>
        <v>=IF(A349="هراز",TRUE,FALSE)</v>
      </c>
    </row>
    <row r="350" spans="1:6">
      <c r="A350" t="s">
        <v>104</v>
      </c>
      <c r="B350" t="s">
        <v>94</v>
      </c>
      <c r="C350">
        <v>16</v>
      </c>
      <c r="D350">
        <v>1127</v>
      </c>
      <c r="E350" t="b">
        <f t="shared" si="10"/>
        <v>0</v>
      </c>
      <c r="F350" t="str">
        <f t="shared" ca="1" si="11"/>
        <v>=IF(A350="هراز",TRUE,FALSE)</v>
      </c>
    </row>
    <row r="351" spans="1:6">
      <c r="A351" t="s">
        <v>109</v>
      </c>
      <c r="B351" t="s">
        <v>105</v>
      </c>
      <c r="C351">
        <v>52</v>
      </c>
      <c r="D351">
        <v>1491</v>
      </c>
      <c r="E351" t="b">
        <f t="shared" si="10"/>
        <v>0</v>
      </c>
      <c r="F351" t="str">
        <f t="shared" ca="1" si="11"/>
        <v>=IF(A351="هراز",TRUE,FALSE)</v>
      </c>
    </row>
    <row r="352" spans="1:6">
      <c r="A352" t="s">
        <v>90</v>
      </c>
      <c r="B352" t="s">
        <v>92</v>
      </c>
      <c r="C352">
        <v>60</v>
      </c>
      <c r="D352">
        <v>1127</v>
      </c>
      <c r="E352" t="b">
        <f t="shared" si="10"/>
        <v>1</v>
      </c>
      <c r="F352" t="str">
        <f t="shared" ca="1" si="11"/>
        <v>=IF(A352="هراز",TRUE,FALSE)</v>
      </c>
    </row>
    <row r="353" spans="1:6">
      <c r="A353" t="s">
        <v>99</v>
      </c>
      <c r="B353" t="s">
        <v>105</v>
      </c>
      <c r="C353">
        <v>9</v>
      </c>
      <c r="D353">
        <v>1457</v>
      </c>
      <c r="E353" t="b">
        <f t="shared" si="10"/>
        <v>0</v>
      </c>
      <c r="F353" t="str">
        <f t="shared" ca="1" si="11"/>
        <v>=IF(A353="هراز",TRUE,FALSE)</v>
      </c>
    </row>
    <row r="354" spans="1:6">
      <c r="A354" t="s">
        <v>90</v>
      </c>
      <c r="B354" t="s">
        <v>97</v>
      </c>
      <c r="C354">
        <v>100</v>
      </c>
      <c r="D354">
        <v>1092</v>
      </c>
      <c r="E354" t="b">
        <f t="shared" si="10"/>
        <v>1</v>
      </c>
      <c r="F354" t="str">
        <f t="shared" ca="1" si="11"/>
        <v>=IF(A354="هراز",TRUE,FALSE)</v>
      </c>
    </row>
    <row r="355" spans="1:6">
      <c r="A355" t="s">
        <v>110</v>
      </c>
      <c r="B355" t="s">
        <v>107</v>
      </c>
      <c r="C355">
        <v>18</v>
      </c>
      <c r="D355">
        <v>1343</v>
      </c>
      <c r="E355" t="b">
        <f t="shared" si="10"/>
        <v>0</v>
      </c>
      <c r="F355" t="str">
        <f t="shared" ca="1" si="11"/>
        <v>=IF(A355="هراز",TRUE,FALSE)</v>
      </c>
    </row>
    <row r="356" spans="1:6">
      <c r="A356" t="s">
        <v>110</v>
      </c>
      <c r="B356" t="s">
        <v>100</v>
      </c>
      <c r="C356">
        <v>16</v>
      </c>
      <c r="D356">
        <v>1146</v>
      </c>
      <c r="E356" t="b">
        <f t="shared" si="10"/>
        <v>0</v>
      </c>
      <c r="F356" t="str">
        <f t="shared" ca="1" si="11"/>
        <v>=IF(A356="هراز",TRUE,FALSE)</v>
      </c>
    </row>
    <row r="357" spans="1:6">
      <c r="A357" t="s">
        <v>109</v>
      </c>
      <c r="B357" t="s">
        <v>100</v>
      </c>
      <c r="C357">
        <v>69</v>
      </c>
      <c r="D357">
        <v>1473</v>
      </c>
      <c r="E357" t="b">
        <f t="shared" si="10"/>
        <v>0</v>
      </c>
      <c r="F357" t="str">
        <f t="shared" ca="1" si="11"/>
        <v>=IF(A357="هراز",TRUE,FALSE)</v>
      </c>
    </row>
    <row r="358" spans="1:6">
      <c r="A358" t="s">
        <v>104</v>
      </c>
      <c r="B358" t="s">
        <v>107</v>
      </c>
      <c r="C358">
        <v>36</v>
      </c>
      <c r="D358">
        <v>1270</v>
      </c>
      <c r="E358" t="b">
        <f t="shared" si="10"/>
        <v>0</v>
      </c>
      <c r="F358" t="str">
        <f t="shared" ca="1" si="11"/>
        <v>=IF(A358="هراز",TRUE,FALSE)</v>
      </c>
    </row>
    <row r="359" spans="1:6">
      <c r="A359" t="s">
        <v>99</v>
      </c>
      <c r="B359" t="s">
        <v>97</v>
      </c>
      <c r="C359">
        <v>59</v>
      </c>
      <c r="D359">
        <v>1221</v>
      </c>
      <c r="E359" t="b">
        <f t="shared" si="10"/>
        <v>0</v>
      </c>
      <c r="F359" t="str">
        <f t="shared" ca="1" si="11"/>
        <v>=IF(A359="هراز",TRUE,FALSE)</v>
      </c>
    </row>
    <row r="360" spans="1:6">
      <c r="A360" t="s">
        <v>104</v>
      </c>
      <c r="B360" t="s">
        <v>91</v>
      </c>
      <c r="C360">
        <v>93</v>
      </c>
      <c r="D360">
        <v>1153</v>
      </c>
      <c r="E360" t="b">
        <f t="shared" si="10"/>
        <v>0</v>
      </c>
      <c r="F360" t="str">
        <f t="shared" ca="1" si="11"/>
        <v>=IF(A360="هراز",TRUE,FALSE)</v>
      </c>
    </row>
    <row r="361" spans="1:6">
      <c r="A361" t="s">
        <v>109</v>
      </c>
      <c r="B361" t="s">
        <v>100</v>
      </c>
      <c r="C361">
        <v>61</v>
      </c>
      <c r="D361">
        <v>1139</v>
      </c>
      <c r="E361" t="b">
        <f t="shared" si="10"/>
        <v>0</v>
      </c>
      <c r="F361" t="str">
        <f t="shared" ca="1" si="11"/>
        <v>=IF(A361="هراز",TRUE,FALSE)</v>
      </c>
    </row>
    <row r="362" spans="1:6">
      <c r="A362" t="s">
        <v>110</v>
      </c>
      <c r="B362" t="s">
        <v>91</v>
      </c>
      <c r="C362">
        <v>82</v>
      </c>
      <c r="D362">
        <v>1082</v>
      </c>
      <c r="E362" t="b">
        <f t="shared" si="10"/>
        <v>0</v>
      </c>
      <c r="F362" t="str">
        <f t="shared" ca="1" si="11"/>
        <v>=IF(A362="هراز",TRUE,FALSE)</v>
      </c>
    </row>
    <row r="363" spans="1:6">
      <c r="A363" t="s">
        <v>99</v>
      </c>
      <c r="B363" t="s">
        <v>92</v>
      </c>
      <c r="C363">
        <v>53</v>
      </c>
      <c r="D363">
        <v>1275</v>
      </c>
      <c r="E363" t="b">
        <f t="shared" si="10"/>
        <v>0</v>
      </c>
      <c r="F363" t="str">
        <f t="shared" ca="1" si="11"/>
        <v>=IF(A363="هراز",TRUE,FALSE)</v>
      </c>
    </row>
    <row r="364" spans="1:6">
      <c r="A364" t="s">
        <v>110</v>
      </c>
      <c r="B364" t="s">
        <v>107</v>
      </c>
      <c r="C364">
        <v>30</v>
      </c>
      <c r="D364">
        <v>1089</v>
      </c>
      <c r="E364" t="b">
        <f t="shared" si="10"/>
        <v>0</v>
      </c>
      <c r="F364" t="str">
        <f t="shared" ca="1" si="11"/>
        <v>=IF(A364="هراز",TRUE,FALSE)</v>
      </c>
    </row>
    <row r="365" spans="1:6">
      <c r="A365" t="s">
        <v>96</v>
      </c>
      <c r="B365" t="s">
        <v>105</v>
      </c>
      <c r="C365">
        <v>10</v>
      </c>
      <c r="D365">
        <v>1076</v>
      </c>
      <c r="E365" t="b">
        <f t="shared" si="10"/>
        <v>0</v>
      </c>
      <c r="F365" t="str">
        <f t="shared" ca="1" si="11"/>
        <v>=IF(A365="هراز",TRUE,FALSE)</v>
      </c>
    </row>
    <row r="366" spans="1:6">
      <c r="A366" t="s">
        <v>96</v>
      </c>
      <c r="B366" t="s">
        <v>100</v>
      </c>
      <c r="C366">
        <v>95</v>
      </c>
      <c r="D366">
        <v>1184</v>
      </c>
      <c r="E366" t="b">
        <f t="shared" si="10"/>
        <v>0</v>
      </c>
      <c r="F366" t="str">
        <f t="shared" ca="1" si="11"/>
        <v>=IF(A366="هراز",TRUE,FALSE)</v>
      </c>
    </row>
    <row r="367" spans="1:6">
      <c r="A367" t="s">
        <v>90</v>
      </c>
      <c r="B367" t="s">
        <v>105</v>
      </c>
      <c r="C367">
        <v>27</v>
      </c>
      <c r="D367">
        <v>1156</v>
      </c>
      <c r="E367" t="b">
        <f t="shared" si="10"/>
        <v>1</v>
      </c>
      <c r="F367" t="str">
        <f t="shared" ca="1" si="11"/>
        <v>=IF(A367="هراز",TRUE,FALSE)</v>
      </c>
    </row>
    <row r="368" spans="1:6">
      <c r="A368" t="s">
        <v>99</v>
      </c>
      <c r="B368" t="s">
        <v>105</v>
      </c>
      <c r="C368">
        <v>73</v>
      </c>
      <c r="D368">
        <v>1266</v>
      </c>
      <c r="E368" t="b">
        <f t="shared" si="10"/>
        <v>0</v>
      </c>
      <c r="F368" t="str">
        <f t="shared" ca="1" si="11"/>
        <v>=IF(A368="هراز",TRUE,FALSE)</v>
      </c>
    </row>
    <row r="369" spans="1:6">
      <c r="A369" t="s">
        <v>109</v>
      </c>
      <c r="B369" t="s">
        <v>92</v>
      </c>
      <c r="C369">
        <v>81</v>
      </c>
      <c r="D369">
        <v>1310</v>
      </c>
      <c r="E369" t="b">
        <f t="shared" si="10"/>
        <v>0</v>
      </c>
      <c r="F369" t="str">
        <f t="shared" ca="1" si="11"/>
        <v>=IF(A369="هراز",TRUE,FALSE)</v>
      </c>
    </row>
    <row r="370" spans="1:6">
      <c r="A370" t="s">
        <v>109</v>
      </c>
      <c r="B370" t="s">
        <v>100</v>
      </c>
      <c r="C370">
        <v>65</v>
      </c>
      <c r="D370">
        <v>1496</v>
      </c>
      <c r="E370" t="b">
        <f t="shared" si="10"/>
        <v>0</v>
      </c>
      <c r="F370" t="str">
        <f t="shared" ca="1" si="11"/>
        <v>=IF(A370="هراز",TRUE,FALSE)</v>
      </c>
    </row>
    <row r="371" spans="1:6">
      <c r="A371" t="s">
        <v>104</v>
      </c>
      <c r="B371" t="s">
        <v>107</v>
      </c>
      <c r="C371">
        <v>15</v>
      </c>
      <c r="D371">
        <v>1456</v>
      </c>
      <c r="E371" t="b">
        <f t="shared" si="10"/>
        <v>0</v>
      </c>
      <c r="F371" t="str">
        <f t="shared" ca="1" si="11"/>
        <v>=IF(A371="هراز",TRUE,FALSE)</v>
      </c>
    </row>
    <row r="372" spans="1:6">
      <c r="A372" t="s">
        <v>96</v>
      </c>
      <c r="B372" t="s">
        <v>105</v>
      </c>
      <c r="C372">
        <v>41</v>
      </c>
      <c r="D372">
        <v>1309</v>
      </c>
      <c r="E372" t="b">
        <f t="shared" si="10"/>
        <v>0</v>
      </c>
      <c r="F372" t="str">
        <f t="shared" ca="1" si="11"/>
        <v>=IF(A372="هراز",TRUE,FALSE)</v>
      </c>
    </row>
    <row r="373" spans="1:6">
      <c r="A373" t="s">
        <v>90</v>
      </c>
      <c r="B373" t="s">
        <v>105</v>
      </c>
      <c r="C373">
        <v>15</v>
      </c>
      <c r="D373">
        <v>1287</v>
      </c>
      <c r="E373" t="b">
        <f t="shared" si="10"/>
        <v>1</v>
      </c>
      <c r="F373" t="str">
        <f t="shared" ca="1" si="11"/>
        <v>=IF(A373="هراز",TRUE,FALSE)</v>
      </c>
    </row>
    <row r="374" spans="1:6">
      <c r="A374" t="s">
        <v>110</v>
      </c>
      <c r="B374" t="s">
        <v>91</v>
      </c>
      <c r="C374">
        <v>10</v>
      </c>
      <c r="D374">
        <v>1208</v>
      </c>
      <c r="E374" t="b">
        <f t="shared" si="10"/>
        <v>0</v>
      </c>
      <c r="F374" t="str">
        <f t="shared" ca="1" si="11"/>
        <v>=IF(A374="هراز",TRUE,FALSE)</v>
      </c>
    </row>
    <row r="375" spans="1:6">
      <c r="A375" t="s">
        <v>110</v>
      </c>
      <c r="B375" t="s">
        <v>100</v>
      </c>
      <c r="C375">
        <v>3</v>
      </c>
      <c r="D375">
        <v>1300</v>
      </c>
      <c r="E375" t="b">
        <f t="shared" si="10"/>
        <v>0</v>
      </c>
      <c r="F375" t="str">
        <f t="shared" ca="1" si="11"/>
        <v>=IF(A375="هراز",TRUE,FALSE)</v>
      </c>
    </row>
    <row r="376" spans="1:6">
      <c r="A376" t="s">
        <v>104</v>
      </c>
      <c r="B376" t="s">
        <v>105</v>
      </c>
      <c r="C376">
        <v>27</v>
      </c>
      <c r="D376">
        <v>1129</v>
      </c>
      <c r="E376" t="b">
        <f t="shared" si="10"/>
        <v>0</v>
      </c>
      <c r="F376" t="str">
        <f t="shared" ca="1" si="11"/>
        <v>=IF(A376="هراز",TRUE,FALSE)</v>
      </c>
    </row>
    <row r="377" spans="1:6">
      <c r="A377" t="s">
        <v>104</v>
      </c>
      <c r="B377" t="s">
        <v>100</v>
      </c>
      <c r="C377">
        <v>61</v>
      </c>
      <c r="D377">
        <v>1251</v>
      </c>
      <c r="E377" t="b">
        <f t="shared" si="10"/>
        <v>0</v>
      </c>
      <c r="F377" t="str">
        <f t="shared" ca="1" si="11"/>
        <v>=IF(A377="هراز",TRUE,FALSE)</v>
      </c>
    </row>
    <row r="378" spans="1:6">
      <c r="A378" t="s">
        <v>109</v>
      </c>
      <c r="B378" t="s">
        <v>107</v>
      </c>
      <c r="C378">
        <v>90</v>
      </c>
      <c r="D378">
        <v>1254</v>
      </c>
      <c r="E378" t="b">
        <f t="shared" si="10"/>
        <v>0</v>
      </c>
      <c r="F378" t="str">
        <f t="shared" ca="1" si="11"/>
        <v>=IF(A378="هراز",TRUE,FALSE)</v>
      </c>
    </row>
    <row r="379" spans="1:6">
      <c r="A379" t="s">
        <v>104</v>
      </c>
      <c r="B379" t="s">
        <v>92</v>
      </c>
      <c r="C379">
        <v>56</v>
      </c>
      <c r="D379">
        <v>1427</v>
      </c>
      <c r="E379" t="b">
        <f t="shared" si="10"/>
        <v>0</v>
      </c>
      <c r="F379" t="str">
        <f t="shared" ca="1" si="11"/>
        <v>=IF(A379="هراز",TRUE,FALSE)</v>
      </c>
    </row>
    <row r="380" spans="1:6">
      <c r="A380" t="s">
        <v>96</v>
      </c>
      <c r="B380" t="s">
        <v>92</v>
      </c>
      <c r="C380">
        <v>100</v>
      </c>
      <c r="D380">
        <v>1385</v>
      </c>
      <c r="E380" t="b">
        <f t="shared" si="10"/>
        <v>0</v>
      </c>
      <c r="F380" t="str">
        <f t="shared" ca="1" si="11"/>
        <v>=IF(A380="هراز",TRUE,FALSE)</v>
      </c>
    </row>
    <row r="381" spans="1:6">
      <c r="A381" t="s">
        <v>104</v>
      </c>
      <c r="B381" t="s">
        <v>107</v>
      </c>
      <c r="C381">
        <v>23</v>
      </c>
      <c r="D381">
        <v>1235</v>
      </c>
      <c r="E381" t="b">
        <f t="shared" si="10"/>
        <v>0</v>
      </c>
      <c r="F381" t="str">
        <f t="shared" ca="1" si="11"/>
        <v>=IF(A381="هراز",TRUE,FALSE)</v>
      </c>
    </row>
    <row r="382" spans="1:6">
      <c r="A382" t="s">
        <v>109</v>
      </c>
      <c r="B382" t="s">
        <v>92</v>
      </c>
      <c r="C382">
        <v>15</v>
      </c>
      <c r="D382">
        <v>1100</v>
      </c>
      <c r="E382" t="b">
        <f t="shared" si="10"/>
        <v>0</v>
      </c>
      <c r="F382" t="str">
        <f t="shared" ca="1" si="11"/>
        <v>=IF(A382="هراز",TRUE,FALSE)</v>
      </c>
    </row>
    <row r="383" spans="1:6">
      <c r="A383" t="s">
        <v>109</v>
      </c>
      <c r="B383" t="s">
        <v>94</v>
      </c>
      <c r="C383">
        <v>4</v>
      </c>
      <c r="D383">
        <v>1101</v>
      </c>
      <c r="E383" t="b">
        <f t="shared" si="10"/>
        <v>0</v>
      </c>
      <c r="F383" t="str">
        <f t="shared" ca="1" si="11"/>
        <v>=IF(A383="هراز",TRUE,FALSE)</v>
      </c>
    </row>
    <row r="384" spans="1:6">
      <c r="A384" t="s">
        <v>110</v>
      </c>
      <c r="B384" t="s">
        <v>94</v>
      </c>
      <c r="C384">
        <v>55</v>
      </c>
      <c r="D384">
        <v>1055</v>
      </c>
      <c r="E384" t="b">
        <f t="shared" si="10"/>
        <v>0</v>
      </c>
      <c r="F384" t="str">
        <f t="shared" ca="1" si="11"/>
        <v>=IF(A384="هراز",TRUE,FALSE)</v>
      </c>
    </row>
    <row r="385" spans="1:6">
      <c r="A385" t="s">
        <v>90</v>
      </c>
      <c r="B385" t="s">
        <v>105</v>
      </c>
      <c r="C385">
        <v>23</v>
      </c>
      <c r="D385">
        <v>1427</v>
      </c>
      <c r="E385" t="b">
        <f t="shared" si="10"/>
        <v>1</v>
      </c>
      <c r="F385" t="str">
        <f t="shared" ca="1" si="11"/>
        <v>=IF(A385="هراز",TRUE,FALSE)</v>
      </c>
    </row>
    <row r="386" spans="1:6">
      <c r="A386" t="s">
        <v>104</v>
      </c>
      <c r="B386" t="s">
        <v>100</v>
      </c>
      <c r="C386">
        <v>96</v>
      </c>
      <c r="D386">
        <v>1397</v>
      </c>
      <c r="E386" t="b">
        <f t="shared" si="10"/>
        <v>0</v>
      </c>
      <c r="F386" t="str">
        <f t="shared" ca="1" si="11"/>
        <v>=IF(A386="هراز",TRUE,FALSE)</v>
      </c>
    </row>
    <row r="387" spans="1:6">
      <c r="A387" t="s">
        <v>109</v>
      </c>
      <c r="B387" t="s">
        <v>100</v>
      </c>
      <c r="C387">
        <v>85</v>
      </c>
      <c r="D387">
        <v>1105</v>
      </c>
      <c r="E387" t="b">
        <f t="shared" ref="E387:E450" si="12">IF(A387="هراز",TRUE,FALSE)</f>
        <v>0</v>
      </c>
      <c r="F387" t="str">
        <f t="shared" ref="F387:F450" ca="1" si="13">_xlfn.FORMULATEXT(E387)</f>
        <v>=IF(A387="هراز",TRUE,FALSE)</v>
      </c>
    </row>
    <row r="388" spans="1:6">
      <c r="A388" t="s">
        <v>104</v>
      </c>
      <c r="B388" t="s">
        <v>105</v>
      </c>
      <c r="C388">
        <v>10</v>
      </c>
      <c r="D388">
        <v>1224</v>
      </c>
      <c r="E388" t="b">
        <f t="shared" si="12"/>
        <v>0</v>
      </c>
      <c r="F388" t="str">
        <f t="shared" ca="1" si="13"/>
        <v>=IF(A388="هراز",TRUE,FALSE)</v>
      </c>
    </row>
    <row r="389" spans="1:6">
      <c r="A389" t="s">
        <v>96</v>
      </c>
      <c r="B389" t="s">
        <v>94</v>
      </c>
      <c r="C389">
        <v>93</v>
      </c>
      <c r="D389">
        <v>1373</v>
      </c>
      <c r="E389" t="b">
        <f t="shared" si="12"/>
        <v>0</v>
      </c>
      <c r="F389" t="str">
        <f t="shared" ca="1" si="13"/>
        <v>=IF(A389="هراز",TRUE,FALSE)</v>
      </c>
    </row>
    <row r="390" spans="1:6">
      <c r="A390" t="s">
        <v>109</v>
      </c>
      <c r="B390" t="s">
        <v>94</v>
      </c>
      <c r="C390">
        <v>12</v>
      </c>
      <c r="D390">
        <v>1329</v>
      </c>
      <c r="E390" t="b">
        <f t="shared" si="12"/>
        <v>0</v>
      </c>
      <c r="F390" t="str">
        <f t="shared" ca="1" si="13"/>
        <v>=IF(A390="هراز",TRUE,FALSE)</v>
      </c>
    </row>
    <row r="391" spans="1:6">
      <c r="A391" t="s">
        <v>110</v>
      </c>
      <c r="B391" t="s">
        <v>97</v>
      </c>
      <c r="C391">
        <v>5</v>
      </c>
      <c r="D391">
        <v>1325</v>
      </c>
      <c r="E391" t="b">
        <f t="shared" si="12"/>
        <v>0</v>
      </c>
      <c r="F391" t="str">
        <f t="shared" ca="1" si="13"/>
        <v>=IF(A391="هراز",TRUE,FALSE)</v>
      </c>
    </row>
    <row r="392" spans="1:6">
      <c r="A392" t="s">
        <v>109</v>
      </c>
      <c r="B392" t="s">
        <v>107</v>
      </c>
      <c r="C392">
        <v>56</v>
      </c>
      <c r="D392">
        <v>1476</v>
      </c>
      <c r="E392" t="b">
        <f t="shared" si="12"/>
        <v>0</v>
      </c>
      <c r="F392" t="str">
        <f t="shared" ca="1" si="13"/>
        <v>=IF(A392="هراز",TRUE,FALSE)</v>
      </c>
    </row>
    <row r="393" spans="1:6">
      <c r="A393" t="s">
        <v>104</v>
      </c>
      <c r="B393" t="s">
        <v>92</v>
      </c>
      <c r="C393">
        <v>94</v>
      </c>
      <c r="D393">
        <v>1440</v>
      </c>
      <c r="E393" t="b">
        <f t="shared" si="12"/>
        <v>0</v>
      </c>
      <c r="F393" t="str">
        <f t="shared" ca="1" si="13"/>
        <v>=IF(A393="هراز",TRUE,FALSE)</v>
      </c>
    </row>
    <row r="394" spans="1:6">
      <c r="A394" t="s">
        <v>110</v>
      </c>
      <c r="B394" t="s">
        <v>105</v>
      </c>
      <c r="C394">
        <v>91</v>
      </c>
      <c r="D394">
        <v>1190</v>
      </c>
      <c r="E394" t="b">
        <f t="shared" si="12"/>
        <v>0</v>
      </c>
      <c r="F394" t="str">
        <f t="shared" ca="1" si="13"/>
        <v>=IF(A394="هراز",TRUE,FALSE)</v>
      </c>
    </row>
    <row r="395" spans="1:6">
      <c r="A395" t="s">
        <v>90</v>
      </c>
      <c r="B395" t="s">
        <v>97</v>
      </c>
      <c r="C395">
        <v>54</v>
      </c>
      <c r="D395">
        <v>1224</v>
      </c>
      <c r="E395" t="b">
        <f t="shared" si="12"/>
        <v>1</v>
      </c>
      <c r="F395" t="str">
        <f t="shared" ca="1" si="13"/>
        <v>=IF(A395="هراز",TRUE,FALSE)</v>
      </c>
    </row>
    <row r="396" spans="1:6">
      <c r="A396" t="s">
        <v>104</v>
      </c>
      <c r="B396" t="s">
        <v>97</v>
      </c>
      <c r="C396">
        <v>43</v>
      </c>
      <c r="D396">
        <v>1223</v>
      </c>
      <c r="E396" t="b">
        <f t="shared" si="12"/>
        <v>0</v>
      </c>
      <c r="F396" t="str">
        <f t="shared" ca="1" si="13"/>
        <v>=IF(A396="هراز",TRUE,FALSE)</v>
      </c>
    </row>
    <row r="397" spans="1:6">
      <c r="A397" t="s">
        <v>90</v>
      </c>
      <c r="B397" t="s">
        <v>105</v>
      </c>
      <c r="C397">
        <v>19</v>
      </c>
      <c r="D397">
        <v>1261</v>
      </c>
      <c r="E397" t="b">
        <f t="shared" si="12"/>
        <v>1</v>
      </c>
      <c r="F397" t="str">
        <f t="shared" ca="1" si="13"/>
        <v>=IF(A397="هراز",TRUE,FALSE)</v>
      </c>
    </row>
    <row r="398" spans="1:6">
      <c r="A398" t="s">
        <v>90</v>
      </c>
      <c r="B398" t="s">
        <v>100</v>
      </c>
      <c r="C398">
        <v>71</v>
      </c>
      <c r="D398">
        <v>1313</v>
      </c>
      <c r="E398" t="b">
        <f t="shared" si="12"/>
        <v>1</v>
      </c>
      <c r="F398" t="str">
        <f t="shared" ca="1" si="13"/>
        <v>=IF(A398="هراز",TRUE,FALSE)</v>
      </c>
    </row>
    <row r="399" spans="1:6">
      <c r="A399" t="s">
        <v>110</v>
      </c>
      <c r="B399" t="s">
        <v>107</v>
      </c>
      <c r="C399">
        <v>64</v>
      </c>
      <c r="D399">
        <v>1076</v>
      </c>
      <c r="E399" t="b">
        <f t="shared" si="12"/>
        <v>0</v>
      </c>
      <c r="F399" t="str">
        <f t="shared" ca="1" si="13"/>
        <v>=IF(A399="هراز",TRUE,FALSE)</v>
      </c>
    </row>
    <row r="400" spans="1:6">
      <c r="A400" t="s">
        <v>90</v>
      </c>
      <c r="B400" t="s">
        <v>100</v>
      </c>
      <c r="C400">
        <v>38</v>
      </c>
      <c r="D400">
        <v>1097</v>
      </c>
      <c r="E400" t="b">
        <f t="shared" si="12"/>
        <v>1</v>
      </c>
      <c r="F400" t="str">
        <f t="shared" ca="1" si="13"/>
        <v>=IF(A400="هراز",TRUE,FALSE)</v>
      </c>
    </row>
    <row r="401" spans="1:6">
      <c r="A401" t="s">
        <v>110</v>
      </c>
      <c r="B401" t="s">
        <v>107</v>
      </c>
      <c r="C401">
        <v>50</v>
      </c>
      <c r="D401">
        <v>1146</v>
      </c>
      <c r="E401" t="b">
        <f t="shared" si="12"/>
        <v>0</v>
      </c>
      <c r="F401" t="str">
        <f t="shared" ca="1" si="13"/>
        <v>=IF(A401="هراز",TRUE,FALSE)</v>
      </c>
    </row>
    <row r="402" spans="1:6">
      <c r="A402" t="s">
        <v>96</v>
      </c>
      <c r="B402" t="s">
        <v>92</v>
      </c>
      <c r="C402">
        <v>98</v>
      </c>
      <c r="D402">
        <v>1064</v>
      </c>
      <c r="E402" t="b">
        <f t="shared" si="12"/>
        <v>0</v>
      </c>
      <c r="F402" t="str">
        <f t="shared" ca="1" si="13"/>
        <v>=IF(A402="هراز",TRUE,FALSE)</v>
      </c>
    </row>
    <row r="403" spans="1:6">
      <c r="A403" t="s">
        <v>99</v>
      </c>
      <c r="B403" t="s">
        <v>92</v>
      </c>
      <c r="C403">
        <v>72</v>
      </c>
      <c r="D403">
        <v>1364</v>
      </c>
      <c r="E403" t="b">
        <f t="shared" si="12"/>
        <v>0</v>
      </c>
      <c r="F403" t="str">
        <f t="shared" ca="1" si="13"/>
        <v>=IF(A403="هراز",TRUE,FALSE)</v>
      </c>
    </row>
    <row r="404" spans="1:6">
      <c r="A404" t="s">
        <v>104</v>
      </c>
      <c r="B404" t="s">
        <v>105</v>
      </c>
      <c r="C404">
        <v>62</v>
      </c>
      <c r="D404">
        <v>1056</v>
      </c>
      <c r="E404" t="b">
        <f t="shared" si="12"/>
        <v>0</v>
      </c>
      <c r="F404" t="str">
        <f t="shared" ca="1" si="13"/>
        <v>=IF(A404="هراز",TRUE,FALSE)</v>
      </c>
    </row>
    <row r="405" spans="1:6">
      <c r="A405" t="s">
        <v>110</v>
      </c>
      <c r="B405" t="s">
        <v>94</v>
      </c>
      <c r="C405">
        <v>43</v>
      </c>
      <c r="D405">
        <v>1467</v>
      </c>
      <c r="E405" t="b">
        <f t="shared" si="12"/>
        <v>0</v>
      </c>
      <c r="F405" t="str">
        <f t="shared" ca="1" si="13"/>
        <v>=IF(A405="هراز",TRUE,FALSE)</v>
      </c>
    </row>
    <row r="406" spans="1:6">
      <c r="A406" t="s">
        <v>96</v>
      </c>
      <c r="B406" t="s">
        <v>92</v>
      </c>
      <c r="C406">
        <v>25</v>
      </c>
      <c r="D406">
        <v>1383</v>
      </c>
      <c r="E406" t="b">
        <f t="shared" si="12"/>
        <v>0</v>
      </c>
      <c r="F406" t="str">
        <f t="shared" ca="1" si="13"/>
        <v>=IF(A406="هراز",TRUE,FALSE)</v>
      </c>
    </row>
    <row r="407" spans="1:6">
      <c r="A407" t="s">
        <v>96</v>
      </c>
      <c r="B407" t="s">
        <v>107</v>
      </c>
      <c r="C407">
        <v>9</v>
      </c>
      <c r="D407">
        <v>1444</v>
      </c>
      <c r="E407" t="b">
        <f t="shared" si="12"/>
        <v>0</v>
      </c>
      <c r="F407" t="str">
        <f t="shared" ca="1" si="13"/>
        <v>=IF(A407="هراز",TRUE,FALSE)</v>
      </c>
    </row>
    <row r="408" spans="1:6">
      <c r="A408" t="s">
        <v>109</v>
      </c>
      <c r="B408" t="s">
        <v>92</v>
      </c>
      <c r="C408">
        <v>89</v>
      </c>
      <c r="D408">
        <v>1251</v>
      </c>
      <c r="E408" t="b">
        <f t="shared" si="12"/>
        <v>0</v>
      </c>
      <c r="F408" t="str">
        <f t="shared" ca="1" si="13"/>
        <v>=IF(A408="هراز",TRUE,FALSE)</v>
      </c>
    </row>
    <row r="409" spans="1:6">
      <c r="A409" t="s">
        <v>99</v>
      </c>
      <c r="B409" t="s">
        <v>91</v>
      </c>
      <c r="C409">
        <v>78</v>
      </c>
      <c r="D409">
        <v>1491</v>
      </c>
      <c r="E409" t="b">
        <f t="shared" si="12"/>
        <v>0</v>
      </c>
      <c r="F409" t="str">
        <f t="shared" ca="1" si="13"/>
        <v>=IF(A409="هراز",TRUE,FALSE)</v>
      </c>
    </row>
    <row r="410" spans="1:6">
      <c r="A410" t="s">
        <v>96</v>
      </c>
      <c r="B410" t="s">
        <v>94</v>
      </c>
      <c r="C410">
        <v>82</v>
      </c>
      <c r="D410">
        <v>1061</v>
      </c>
      <c r="E410" t="b">
        <f t="shared" si="12"/>
        <v>0</v>
      </c>
      <c r="F410" t="str">
        <f t="shared" ca="1" si="13"/>
        <v>=IF(A410="هراز",TRUE,FALSE)</v>
      </c>
    </row>
    <row r="411" spans="1:6">
      <c r="A411" t="s">
        <v>110</v>
      </c>
      <c r="B411" t="s">
        <v>94</v>
      </c>
      <c r="C411">
        <v>30</v>
      </c>
      <c r="D411">
        <v>1268</v>
      </c>
      <c r="E411" t="b">
        <f t="shared" si="12"/>
        <v>0</v>
      </c>
      <c r="F411" t="str">
        <f t="shared" ca="1" si="13"/>
        <v>=IF(A411="هراز",TRUE,FALSE)</v>
      </c>
    </row>
    <row r="412" spans="1:6">
      <c r="A412" t="s">
        <v>109</v>
      </c>
      <c r="B412" t="s">
        <v>91</v>
      </c>
      <c r="C412">
        <v>71</v>
      </c>
      <c r="D412">
        <v>1160</v>
      </c>
      <c r="E412" t="b">
        <f t="shared" si="12"/>
        <v>0</v>
      </c>
      <c r="F412" t="str">
        <f t="shared" ca="1" si="13"/>
        <v>=IF(A412="هراز",TRUE,FALSE)</v>
      </c>
    </row>
    <row r="413" spans="1:6">
      <c r="A413" t="s">
        <v>96</v>
      </c>
      <c r="B413" t="s">
        <v>91</v>
      </c>
      <c r="C413">
        <v>75</v>
      </c>
      <c r="D413">
        <v>1098</v>
      </c>
      <c r="E413" t="b">
        <f t="shared" si="12"/>
        <v>0</v>
      </c>
      <c r="F413" t="str">
        <f t="shared" ca="1" si="13"/>
        <v>=IF(A413="هراز",TRUE,FALSE)</v>
      </c>
    </row>
    <row r="414" spans="1:6">
      <c r="A414" t="s">
        <v>96</v>
      </c>
      <c r="B414" t="s">
        <v>100</v>
      </c>
      <c r="C414">
        <v>11</v>
      </c>
      <c r="D414">
        <v>1394</v>
      </c>
      <c r="E414" t="b">
        <f t="shared" si="12"/>
        <v>0</v>
      </c>
      <c r="F414" t="str">
        <f t="shared" ca="1" si="13"/>
        <v>=IF(A414="هراز",TRUE,FALSE)</v>
      </c>
    </row>
    <row r="415" spans="1:6">
      <c r="A415" t="s">
        <v>110</v>
      </c>
      <c r="B415" t="s">
        <v>94</v>
      </c>
      <c r="C415">
        <v>62</v>
      </c>
      <c r="D415">
        <v>1119</v>
      </c>
      <c r="E415" t="b">
        <f t="shared" si="12"/>
        <v>0</v>
      </c>
      <c r="F415" t="str">
        <f t="shared" ca="1" si="13"/>
        <v>=IF(A415="هراز",TRUE,FALSE)</v>
      </c>
    </row>
    <row r="416" spans="1:6">
      <c r="A416" t="s">
        <v>109</v>
      </c>
      <c r="B416" t="s">
        <v>100</v>
      </c>
      <c r="C416">
        <v>6</v>
      </c>
      <c r="D416">
        <v>1157</v>
      </c>
      <c r="E416" t="b">
        <f t="shared" si="12"/>
        <v>0</v>
      </c>
      <c r="F416" t="str">
        <f t="shared" ca="1" si="13"/>
        <v>=IF(A416="هراز",TRUE,FALSE)</v>
      </c>
    </row>
    <row r="417" spans="1:6">
      <c r="A417" t="s">
        <v>96</v>
      </c>
      <c r="B417" t="s">
        <v>94</v>
      </c>
      <c r="C417">
        <v>81</v>
      </c>
      <c r="D417">
        <v>1479</v>
      </c>
      <c r="E417" t="b">
        <f t="shared" si="12"/>
        <v>0</v>
      </c>
      <c r="F417" t="str">
        <f t="shared" ca="1" si="13"/>
        <v>=IF(A417="هراز",TRUE,FALSE)</v>
      </c>
    </row>
    <row r="418" spans="1:6">
      <c r="A418" t="s">
        <v>110</v>
      </c>
      <c r="B418" t="s">
        <v>91</v>
      </c>
      <c r="C418">
        <v>44</v>
      </c>
      <c r="D418">
        <v>1179</v>
      </c>
      <c r="E418" t="b">
        <f t="shared" si="12"/>
        <v>0</v>
      </c>
      <c r="F418" t="str">
        <f t="shared" ca="1" si="13"/>
        <v>=IF(A418="هراز",TRUE,FALSE)</v>
      </c>
    </row>
    <row r="419" spans="1:6">
      <c r="A419" t="s">
        <v>109</v>
      </c>
      <c r="B419" t="s">
        <v>97</v>
      </c>
      <c r="C419">
        <v>16</v>
      </c>
      <c r="D419">
        <v>1274</v>
      </c>
      <c r="E419" t="b">
        <f t="shared" si="12"/>
        <v>0</v>
      </c>
      <c r="F419" t="str">
        <f t="shared" ca="1" si="13"/>
        <v>=IF(A419="هراز",TRUE,FALSE)</v>
      </c>
    </row>
    <row r="420" spans="1:6">
      <c r="A420" t="s">
        <v>99</v>
      </c>
      <c r="B420" t="s">
        <v>97</v>
      </c>
      <c r="C420">
        <v>54</v>
      </c>
      <c r="D420">
        <v>1413</v>
      </c>
      <c r="E420" t="b">
        <f t="shared" si="12"/>
        <v>0</v>
      </c>
      <c r="F420" t="str">
        <f t="shared" ca="1" si="13"/>
        <v>=IF(A420="هراز",TRUE,FALSE)</v>
      </c>
    </row>
    <row r="421" spans="1:6">
      <c r="A421" t="s">
        <v>99</v>
      </c>
      <c r="B421" t="s">
        <v>97</v>
      </c>
      <c r="C421">
        <v>56</v>
      </c>
      <c r="D421">
        <v>1463</v>
      </c>
      <c r="E421" t="b">
        <f t="shared" si="12"/>
        <v>0</v>
      </c>
      <c r="F421" t="str">
        <f t="shared" ca="1" si="13"/>
        <v>=IF(A421="هراز",TRUE,FALSE)</v>
      </c>
    </row>
    <row r="422" spans="1:6">
      <c r="A422" t="s">
        <v>109</v>
      </c>
      <c r="B422" t="s">
        <v>91</v>
      </c>
      <c r="C422">
        <v>41</v>
      </c>
      <c r="D422">
        <v>1034</v>
      </c>
      <c r="E422" t="b">
        <f t="shared" si="12"/>
        <v>0</v>
      </c>
      <c r="F422" t="str">
        <f t="shared" ca="1" si="13"/>
        <v>=IF(A422="هراز",TRUE,FALSE)</v>
      </c>
    </row>
    <row r="423" spans="1:6">
      <c r="A423" t="s">
        <v>104</v>
      </c>
      <c r="B423" t="s">
        <v>94</v>
      </c>
      <c r="C423">
        <v>67</v>
      </c>
      <c r="D423">
        <v>1093</v>
      </c>
      <c r="E423" t="b">
        <f t="shared" si="12"/>
        <v>0</v>
      </c>
      <c r="F423" t="str">
        <f t="shared" ca="1" si="13"/>
        <v>=IF(A423="هراز",TRUE,FALSE)</v>
      </c>
    </row>
    <row r="424" spans="1:6">
      <c r="A424" t="s">
        <v>99</v>
      </c>
      <c r="B424" t="s">
        <v>92</v>
      </c>
      <c r="C424">
        <v>80</v>
      </c>
      <c r="D424">
        <v>1216</v>
      </c>
      <c r="E424" t="b">
        <f t="shared" si="12"/>
        <v>0</v>
      </c>
      <c r="F424" t="str">
        <f t="shared" ca="1" si="13"/>
        <v>=IF(A424="هراز",TRUE,FALSE)</v>
      </c>
    </row>
    <row r="425" spans="1:6">
      <c r="A425" t="s">
        <v>110</v>
      </c>
      <c r="B425" t="s">
        <v>105</v>
      </c>
      <c r="C425">
        <v>32</v>
      </c>
      <c r="D425">
        <v>1055</v>
      </c>
      <c r="E425" t="b">
        <f t="shared" si="12"/>
        <v>0</v>
      </c>
      <c r="F425" t="str">
        <f t="shared" ca="1" si="13"/>
        <v>=IF(A425="هراز",TRUE,FALSE)</v>
      </c>
    </row>
    <row r="426" spans="1:6">
      <c r="A426" t="s">
        <v>109</v>
      </c>
      <c r="B426" t="s">
        <v>105</v>
      </c>
      <c r="C426">
        <v>45</v>
      </c>
      <c r="D426">
        <v>1309</v>
      </c>
      <c r="E426" t="b">
        <f t="shared" si="12"/>
        <v>0</v>
      </c>
      <c r="F426" t="str">
        <f t="shared" ca="1" si="13"/>
        <v>=IF(A426="هراز",TRUE,FALSE)</v>
      </c>
    </row>
    <row r="427" spans="1:6">
      <c r="A427" t="s">
        <v>90</v>
      </c>
      <c r="B427" t="s">
        <v>92</v>
      </c>
      <c r="C427">
        <v>37</v>
      </c>
      <c r="D427">
        <v>1073</v>
      </c>
      <c r="E427" t="b">
        <f t="shared" si="12"/>
        <v>1</v>
      </c>
      <c r="F427" t="str">
        <f t="shared" ca="1" si="13"/>
        <v>=IF(A427="هراز",TRUE,FALSE)</v>
      </c>
    </row>
    <row r="428" spans="1:6">
      <c r="A428" t="s">
        <v>96</v>
      </c>
      <c r="B428" t="s">
        <v>100</v>
      </c>
      <c r="C428">
        <v>32</v>
      </c>
      <c r="D428">
        <v>1195</v>
      </c>
      <c r="E428" t="b">
        <f t="shared" si="12"/>
        <v>0</v>
      </c>
      <c r="F428" t="str">
        <f t="shared" ca="1" si="13"/>
        <v>=IF(A428="هراز",TRUE,FALSE)</v>
      </c>
    </row>
    <row r="429" spans="1:6">
      <c r="A429" t="s">
        <v>90</v>
      </c>
      <c r="B429" t="s">
        <v>91</v>
      </c>
      <c r="C429">
        <v>36</v>
      </c>
      <c r="D429">
        <v>1217</v>
      </c>
      <c r="E429" t="b">
        <f t="shared" si="12"/>
        <v>1</v>
      </c>
      <c r="F429" t="str">
        <f t="shared" ca="1" si="13"/>
        <v>=IF(A429="هراز",TRUE,FALSE)</v>
      </c>
    </row>
    <row r="430" spans="1:6">
      <c r="A430" t="s">
        <v>90</v>
      </c>
      <c r="B430" t="s">
        <v>97</v>
      </c>
      <c r="C430">
        <v>50</v>
      </c>
      <c r="D430">
        <v>1007</v>
      </c>
      <c r="E430" t="b">
        <f t="shared" si="12"/>
        <v>1</v>
      </c>
      <c r="F430" t="str">
        <f t="shared" ca="1" si="13"/>
        <v>=IF(A430="هراز",TRUE,FALSE)</v>
      </c>
    </row>
    <row r="431" spans="1:6">
      <c r="A431" t="s">
        <v>109</v>
      </c>
      <c r="B431" t="s">
        <v>107</v>
      </c>
      <c r="C431">
        <v>8</v>
      </c>
      <c r="D431">
        <v>1116</v>
      </c>
      <c r="E431" t="b">
        <f t="shared" si="12"/>
        <v>0</v>
      </c>
      <c r="F431" t="str">
        <f t="shared" ca="1" si="13"/>
        <v>=IF(A431="هراز",TRUE,FALSE)</v>
      </c>
    </row>
    <row r="432" spans="1:6">
      <c r="A432" t="s">
        <v>110</v>
      </c>
      <c r="B432" t="s">
        <v>107</v>
      </c>
      <c r="C432">
        <v>59</v>
      </c>
      <c r="D432">
        <v>1034</v>
      </c>
      <c r="E432" t="b">
        <f t="shared" si="12"/>
        <v>0</v>
      </c>
      <c r="F432" t="str">
        <f t="shared" ca="1" si="13"/>
        <v>=IF(A432="هراز",TRUE,FALSE)</v>
      </c>
    </row>
    <row r="433" spans="1:6">
      <c r="A433" t="s">
        <v>104</v>
      </c>
      <c r="B433" t="s">
        <v>97</v>
      </c>
      <c r="C433">
        <v>26</v>
      </c>
      <c r="D433">
        <v>1182</v>
      </c>
      <c r="E433" t="b">
        <f t="shared" si="12"/>
        <v>0</v>
      </c>
      <c r="F433" t="str">
        <f t="shared" ca="1" si="13"/>
        <v>=IF(A433="هراز",TRUE,FALSE)</v>
      </c>
    </row>
    <row r="434" spans="1:6">
      <c r="A434" t="s">
        <v>99</v>
      </c>
      <c r="B434" t="s">
        <v>94</v>
      </c>
      <c r="C434">
        <v>38</v>
      </c>
      <c r="D434">
        <v>1314</v>
      </c>
      <c r="E434" t="b">
        <f t="shared" si="12"/>
        <v>0</v>
      </c>
      <c r="F434" t="str">
        <f t="shared" ca="1" si="13"/>
        <v>=IF(A434="هراز",TRUE,FALSE)</v>
      </c>
    </row>
    <row r="435" spans="1:6">
      <c r="A435" t="s">
        <v>90</v>
      </c>
      <c r="B435" t="s">
        <v>107</v>
      </c>
      <c r="C435">
        <v>83</v>
      </c>
      <c r="D435">
        <v>1421</v>
      </c>
      <c r="E435" t="b">
        <f t="shared" si="12"/>
        <v>1</v>
      </c>
      <c r="F435" t="str">
        <f t="shared" ca="1" si="13"/>
        <v>=IF(A435="هراز",TRUE,FALSE)</v>
      </c>
    </row>
    <row r="436" spans="1:6">
      <c r="A436" t="s">
        <v>110</v>
      </c>
      <c r="B436" t="s">
        <v>94</v>
      </c>
      <c r="C436">
        <v>72</v>
      </c>
      <c r="D436">
        <v>1229</v>
      </c>
      <c r="E436" t="b">
        <f t="shared" si="12"/>
        <v>0</v>
      </c>
      <c r="F436" t="str">
        <f t="shared" ca="1" si="13"/>
        <v>=IF(A436="هراز",TRUE,FALSE)</v>
      </c>
    </row>
    <row r="437" spans="1:6">
      <c r="A437" t="s">
        <v>109</v>
      </c>
      <c r="B437" t="s">
        <v>100</v>
      </c>
      <c r="C437">
        <v>56</v>
      </c>
      <c r="D437">
        <v>1434</v>
      </c>
      <c r="E437" t="b">
        <f t="shared" si="12"/>
        <v>0</v>
      </c>
      <c r="F437" t="str">
        <f t="shared" ca="1" si="13"/>
        <v>=IF(A437="هراز",TRUE,FALSE)</v>
      </c>
    </row>
    <row r="438" spans="1:6">
      <c r="A438" t="s">
        <v>109</v>
      </c>
      <c r="B438" t="s">
        <v>100</v>
      </c>
      <c r="C438">
        <v>88</v>
      </c>
      <c r="D438">
        <v>1019</v>
      </c>
      <c r="E438" t="b">
        <f t="shared" si="12"/>
        <v>0</v>
      </c>
      <c r="F438" t="str">
        <f t="shared" ca="1" si="13"/>
        <v>=IF(A438="هراز",TRUE,FALSE)</v>
      </c>
    </row>
    <row r="439" spans="1:6">
      <c r="A439" t="s">
        <v>109</v>
      </c>
      <c r="B439" t="s">
        <v>105</v>
      </c>
      <c r="C439">
        <v>95</v>
      </c>
      <c r="D439">
        <v>1259</v>
      </c>
      <c r="E439" t="b">
        <f t="shared" si="12"/>
        <v>0</v>
      </c>
      <c r="F439" t="str">
        <f t="shared" ca="1" si="13"/>
        <v>=IF(A439="هراز",TRUE,FALSE)</v>
      </c>
    </row>
    <row r="440" spans="1:6">
      <c r="A440" t="s">
        <v>109</v>
      </c>
      <c r="B440" t="s">
        <v>105</v>
      </c>
      <c r="C440">
        <v>20</v>
      </c>
      <c r="D440">
        <v>1268</v>
      </c>
      <c r="E440" t="b">
        <f t="shared" si="12"/>
        <v>0</v>
      </c>
      <c r="F440" t="str">
        <f t="shared" ca="1" si="13"/>
        <v>=IF(A440="هراز",TRUE,FALSE)</v>
      </c>
    </row>
    <row r="441" spans="1:6">
      <c r="A441" t="s">
        <v>110</v>
      </c>
      <c r="B441" t="s">
        <v>100</v>
      </c>
      <c r="C441">
        <v>17</v>
      </c>
      <c r="D441">
        <v>1287</v>
      </c>
      <c r="E441" t="b">
        <f t="shared" si="12"/>
        <v>0</v>
      </c>
      <c r="F441" t="str">
        <f t="shared" ca="1" si="13"/>
        <v>=IF(A441="هراز",TRUE,FALSE)</v>
      </c>
    </row>
    <row r="442" spans="1:6">
      <c r="A442" t="s">
        <v>96</v>
      </c>
      <c r="B442" t="s">
        <v>97</v>
      </c>
      <c r="C442">
        <v>40</v>
      </c>
      <c r="D442">
        <v>1424</v>
      </c>
      <c r="E442" t="b">
        <f t="shared" si="12"/>
        <v>0</v>
      </c>
      <c r="F442" t="str">
        <f t="shared" ca="1" si="13"/>
        <v>=IF(A442="هراز",TRUE,FALSE)</v>
      </c>
    </row>
    <row r="443" spans="1:6">
      <c r="A443" t="s">
        <v>99</v>
      </c>
      <c r="B443" t="s">
        <v>100</v>
      </c>
      <c r="C443">
        <v>34</v>
      </c>
      <c r="D443">
        <v>1317</v>
      </c>
      <c r="E443" t="b">
        <f t="shared" si="12"/>
        <v>0</v>
      </c>
      <c r="F443" t="str">
        <f t="shared" ca="1" si="13"/>
        <v>=IF(A443="هراز",TRUE,FALSE)</v>
      </c>
    </row>
    <row r="444" spans="1:6">
      <c r="A444" t="s">
        <v>90</v>
      </c>
      <c r="B444" t="s">
        <v>92</v>
      </c>
      <c r="C444">
        <v>49</v>
      </c>
      <c r="D444">
        <v>1048</v>
      </c>
      <c r="E444" t="b">
        <f t="shared" si="12"/>
        <v>1</v>
      </c>
      <c r="F444" t="str">
        <f t="shared" ca="1" si="13"/>
        <v>=IF(A444="هراز",TRUE,FALSE)</v>
      </c>
    </row>
    <row r="445" spans="1:6">
      <c r="A445" t="s">
        <v>96</v>
      </c>
      <c r="B445" t="s">
        <v>97</v>
      </c>
      <c r="C445">
        <v>39</v>
      </c>
      <c r="D445">
        <v>1354</v>
      </c>
      <c r="E445" t="b">
        <f t="shared" si="12"/>
        <v>0</v>
      </c>
      <c r="F445" t="str">
        <f t="shared" ca="1" si="13"/>
        <v>=IF(A445="هراز",TRUE,FALSE)</v>
      </c>
    </row>
    <row r="446" spans="1:6">
      <c r="A446" t="s">
        <v>104</v>
      </c>
      <c r="B446" t="s">
        <v>107</v>
      </c>
      <c r="C446">
        <v>61</v>
      </c>
      <c r="D446">
        <v>1005</v>
      </c>
      <c r="E446" t="b">
        <f t="shared" si="12"/>
        <v>0</v>
      </c>
      <c r="F446" t="str">
        <f t="shared" ca="1" si="13"/>
        <v>=IF(A446="هراز",TRUE,FALSE)</v>
      </c>
    </row>
    <row r="447" spans="1:6">
      <c r="A447" t="s">
        <v>104</v>
      </c>
      <c r="B447" t="s">
        <v>94</v>
      </c>
      <c r="C447">
        <v>41</v>
      </c>
      <c r="D447">
        <v>1045</v>
      </c>
      <c r="E447" t="b">
        <f t="shared" si="12"/>
        <v>0</v>
      </c>
      <c r="F447" t="str">
        <f t="shared" ca="1" si="13"/>
        <v>=IF(A447="هراز",TRUE,FALSE)</v>
      </c>
    </row>
    <row r="448" spans="1:6">
      <c r="A448" t="s">
        <v>99</v>
      </c>
      <c r="B448" t="s">
        <v>92</v>
      </c>
      <c r="C448">
        <v>53</v>
      </c>
      <c r="D448">
        <v>1207</v>
      </c>
      <c r="E448" t="b">
        <f t="shared" si="12"/>
        <v>0</v>
      </c>
      <c r="F448" t="str">
        <f t="shared" ca="1" si="13"/>
        <v>=IF(A448="هراز",TRUE,FALSE)</v>
      </c>
    </row>
    <row r="449" spans="1:6">
      <c r="A449" t="s">
        <v>96</v>
      </c>
      <c r="B449" t="s">
        <v>92</v>
      </c>
      <c r="C449">
        <v>50</v>
      </c>
      <c r="D449">
        <v>1038</v>
      </c>
      <c r="E449" t="b">
        <f t="shared" si="12"/>
        <v>0</v>
      </c>
      <c r="F449" t="str">
        <f t="shared" ca="1" si="13"/>
        <v>=IF(A449="هراز",TRUE,FALSE)</v>
      </c>
    </row>
    <row r="450" spans="1:6">
      <c r="A450" t="s">
        <v>90</v>
      </c>
      <c r="B450" t="s">
        <v>97</v>
      </c>
      <c r="C450">
        <v>19</v>
      </c>
      <c r="D450">
        <v>1213</v>
      </c>
      <c r="E450" t="b">
        <f t="shared" si="12"/>
        <v>1</v>
      </c>
      <c r="F450" t="str">
        <f t="shared" ca="1" si="13"/>
        <v>=IF(A450="هراز",TRUE,FALSE)</v>
      </c>
    </row>
    <row r="451" spans="1:6">
      <c r="A451" t="s">
        <v>90</v>
      </c>
      <c r="B451" t="s">
        <v>91</v>
      </c>
      <c r="C451">
        <v>73</v>
      </c>
      <c r="D451">
        <v>1304</v>
      </c>
      <c r="E451" t="b">
        <f t="shared" ref="E451:E455" si="14">IF(A451="هراز",TRUE,FALSE)</f>
        <v>1</v>
      </c>
      <c r="F451" t="str">
        <f t="shared" ref="F451:F455" ca="1" si="15">_xlfn.FORMULATEXT(E451)</f>
        <v>=IF(A451="هراز",TRUE,FALSE)</v>
      </c>
    </row>
    <row r="452" spans="1:6">
      <c r="A452" t="s">
        <v>104</v>
      </c>
      <c r="B452" t="s">
        <v>107</v>
      </c>
      <c r="C452">
        <v>17</v>
      </c>
      <c r="D452">
        <v>1412</v>
      </c>
      <c r="E452" t="b">
        <f t="shared" si="14"/>
        <v>0</v>
      </c>
      <c r="F452" t="str">
        <f t="shared" ca="1" si="15"/>
        <v>=IF(A452="هراز",TRUE,FALSE)</v>
      </c>
    </row>
    <row r="453" spans="1:6">
      <c r="A453" t="s">
        <v>99</v>
      </c>
      <c r="B453" t="s">
        <v>91</v>
      </c>
      <c r="C453">
        <v>13</v>
      </c>
      <c r="D453">
        <v>1003</v>
      </c>
      <c r="E453" t="b">
        <f t="shared" si="14"/>
        <v>0</v>
      </c>
      <c r="F453" t="str">
        <f t="shared" ca="1" si="15"/>
        <v>=IF(A453="هراز",TRUE,FALSE)</v>
      </c>
    </row>
    <row r="454" spans="1:6">
      <c r="A454" t="s">
        <v>104</v>
      </c>
      <c r="B454" t="s">
        <v>94</v>
      </c>
      <c r="C454">
        <v>89</v>
      </c>
      <c r="D454">
        <v>1085</v>
      </c>
      <c r="E454" t="b">
        <f t="shared" si="14"/>
        <v>0</v>
      </c>
      <c r="F454" t="str">
        <f t="shared" ca="1" si="15"/>
        <v>=IF(A454="هراز",TRUE,FALSE)</v>
      </c>
    </row>
    <row r="455" spans="1:6">
      <c r="A455" t="s">
        <v>104</v>
      </c>
      <c r="B455" t="s">
        <v>91</v>
      </c>
      <c r="C455">
        <v>22</v>
      </c>
      <c r="D455">
        <v>1305</v>
      </c>
      <c r="E455" t="b">
        <f t="shared" si="14"/>
        <v>0</v>
      </c>
      <c r="F455" t="str">
        <f t="shared" ca="1" si="15"/>
        <v>=IF(A455="هراز",TRUE,FALSE)</v>
      </c>
    </row>
  </sheetData>
  <conditionalFormatting sqref="A1:D455">
    <cfRule type="expression" dxfId="106" priority="1">
      <formula>$E1</formula>
    </cfRule>
  </conditionalFormatting>
  <pageMargins left="0.7" right="0.7" top="0.75" bottom="0.75" header="0.3" footer="0.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
  <sheetViews>
    <sheetView zoomScale="110" zoomScaleNormal="110" workbookViewId="0">
      <selection activeCell="C1" sqref="C1"/>
    </sheetView>
  </sheetViews>
  <sheetFormatPr defaultColWidth="0" defaultRowHeight="15"/>
  <cols>
    <col min="1" max="1" width="18.7109375" customWidth="1"/>
    <col min="2" max="2" width="33.42578125" customWidth="1"/>
    <col min="3" max="3" width="52.7109375" bestFit="1" customWidth="1"/>
    <col min="4" max="4" width="33.42578125" customWidth="1"/>
    <col min="5" max="6" width="16.5703125" hidden="1" customWidth="1"/>
    <col min="7" max="7" width="0" hidden="1" customWidth="1"/>
    <col min="8" max="16384" width="9.140625" hidden="1"/>
  </cols>
  <sheetData>
    <row r="1" spans="2:7" ht="96" customHeight="1">
      <c r="B1" s="186" t="s">
        <v>420</v>
      </c>
      <c r="C1" s="187" t="s">
        <v>421</v>
      </c>
      <c r="G1">
        <f>INDEX($A$1:$A$3,MATCH($C$1,$B$1:$B$3,0))</f>
        <v>0</v>
      </c>
    </row>
    <row r="2" spans="2:7" ht="96" customHeight="1">
      <c r="B2" s="186" t="s">
        <v>421</v>
      </c>
    </row>
    <row r="3" spans="2:7" ht="96" customHeight="1">
      <c r="B3" s="186" t="s">
        <v>422</v>
      </c>
      <c r="C3">
        <f>INDEX($A$1:$A$4,$D$3)</f>
        <v>0</v>
      </c>
      <c r="D3" s="188">
        <f>MATCH(C1,B1:B4,0)</f>
        <v>2</v>
      </c>
    </row>
    <row r="4" spans="2:7" ht="104.25" customHeight="1">
      <c r="B4" s="186" t="s">
        <v>423</v>
      </c>
    </row>
    <row r="5" spans="2:7" ht="81.75" customHeight="1"/>
    <row r="6" spans="2:7" ht="81.75" customHeight="1"/>
  </sheetData>
  <dataValidations count="1">
    <dataValidation type="list" allowBlank="1" showInputMessage="1" showErrorMessage="1" sqref="C1">
      <formula1>$B$1:$B$4</formula1>
    </dataValidation>
  </dataValidations>
  <pageMargins left="0.7" right="0.7" top="0.75" bottom="0.75" header="0.3" footer="0.3"/>
  <pageSetup orientation="portrait" horizontalDpi="1200" verticalDpi="1200" r:id="rId1"/>
  <drawing r:id="rId2"/>
  <legacy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topLeftCell="B1" zoomScale="120" zoomScaleNormal="120" workbookViewId="0">
      <selection activeCell="J6" sqref="J6"/>
    </sheetView>
  </sheetViews>
  <sheetFormatPr defaultRowHeight="15"/>
  <cols>
    <col min="1" max="1" width="12" hidden="1" customWidth="1"/>
    <col min="2" max="2" width="10.5703125" bestFit="1" customWidth="1"/>
    <col min="3" max="3" width="10.5703125" customWidth="1"/>
    <col min="5" max="5" width="10" bestFit="1" customWidth="1"/>
    <col min="8" max="8" width="7" customWidth="1"/>
    <col min="9" max="9" width="10.5703125" bestFit="1" customWidth="1"/>
    <col min="11" max="11" width="9.7109375" bestFit="1" customWidth="1"/>
    <col min="12" max="12" width="13.85546875" customWidth="1"/>
    <col min="13" max="13" width="48.5703125" bestFit="1" customWidth="1"/>
  </cols>
  <sheetData>
    <row r="1" spans="1:13" ht="18">
      <c r="B1" s="120" t="s">
        <v>111</v>
      </c>
      <c r="C1" s="19" t="s">
        <v>112</v>
      </c>
      <c r="D1" s="19" t="s">
        <v>113</v>
      </c>
      <c r="E1" s="19" t="s">
        <v>114</v>
      </c>
      <c r="F1" s="19" t="s">
        <v>115</v>
      </c>
      <c r="G1" s="19" t="s">
        <v>116</v>
      </c>
      <c r="H1" s="182"/>
    </row>
    <row r="2" spans="1:13" ht="18">
      <c r="A2" t="str">
        <f>B2&amp;C2</f>
        <v>131490رسمی</v>
      </c>
      <c r="B2" s="120">
        <v>131490</v>
      </c>
      <c r="C2" s="183" t="s">
        <v>120</v>
      </c>
      <c r="D2" s="183">
        <v>1395</v>
      </c>
      <c r="E2" s="183">
        <v>4550000</v>
      </c>
      <c r="F2" s="183">
        <v>2326645</v>
      </c>
      <c r="G2" s="183">
        <v>2582214</v>
      </c>
      <c r="I2" s="19" t="s">
        <v>111</v>
      </c>
      <c r="J2" s="19" t="s">
        <v>113</v>
      </c>
      <c r="K2" s="19" t="s">
        <v>118</v>
      </c>
      <c r="L2" s="19" t="s">
        <v>119</v>
      </c>
      <c r="M2" s="37"/>
    </row>
    <row r="3" spans="1:13" ht="18">
      <c r="A3" t="str">
        <f t="shared" ref="A3:A23" si="0">B3&amp;C3</f>
        <v>523219قراردادی</v>
      </c>
      <c r="B3" s="120">
        <v>523219</v>
      </c>
      <c r="C3" s="183" t="s">
        <v>122</v>
      </c>
      <c r="D3" s="183">
        <v>1395</v>
      </c>
      <c r="E3" s="183">
        <v>1681371</v>
      </c>
      <c r="F3" s="183">
        <v>1082835</v>
      </c>
      <c r="G3" s="183">
        <v>2159155</v>
      </c>
      <c r="I3" s="184">
        <v>807289</v>
      </c>
      <c r="J3" s="184" t="s">
        <v>122</v>
      </c>
      <c r="K3" s="184" t="s">
        <v>115</v>
      </c>
      <c r="L3" s="120">
        <f>VLOOKUP(I3&amp;J3,A1:G23,6,0)</f>
        <v>1402573</v>
      </c>
    </row>
    <row r="4" spans="1:13" ht="18">
      <c r="A4" t="str">
        <f t="shared" si="0"/>
        <v>921316رسمی</v>
      </c>
      <c r="B4" s="120">
        <v>921316</v>
      </c>
      <c r="C4" s="183" t="s">
        <v>120</v>
      </c>
      <c r="D4" s="183">
        <v>1394</v>
      </c>
      <c r="E4" s="183">
        <v>1678525</v>
      </c>
      <c r="F4" s="183">
        <v>1165341</v>
      </c>
      <c r="G4" s="183">
        <v>1616321</v>
      </c>
    </row>
    <row r="5" spans="1:13" ht="18">
      <c r="A5" t="str">
        <f t="shared" si="0"/>
        <v>557364رسمی</v>
      </c>
      <c r="B5" s="120">
        <v>557364</v>
      </c>
      <c r="C5" s="183" t="s">
        <v>120</v>
      </c>
      <c r="D5" s="183">
        <v>1395</v>
      </c>
      <c r="E5" s="183">
        <v>1539561</v>
      </c>
      <c r="F5" s="183">
        <v>2858228</v>
      </c>
      <c r="G5" s="183">
        <v>2627503</v>
      </c>
      <c r="L5" s="185" t="e">
        <f t="array" ref="L5">INDEX(B1:G23,MATCH(I3&amp;J3,B1:B23&amp;D1:D23,0),MATCH(K3,B1:G1,0))</f>
        <v>#N/A</v>
      </c>
    </row>
    <row r="6" spans="1:13" ht="18">
      <c r="A6" t="str">
        <f t="shared" si="0"/>
        <v>523219رسمی</v>
      </c>
      <c r="B6" s="120">
        <v>523219</v>
      </c>
      <c r="C6" s="183" t="s">
        <v>120</v>
      </c>
      <c r="D6" s="183">
        <v>1394</v>
      </c>
      <c r="E6" s="183">
        <v>1969819</v>
      </c>
      <c r="F6" s="183">
        <v>1607755</v>
      </c>
      <c r="G6" s="183">
        <v>1687589</v>
      </c>
    </row>
    <row r="7" spans="1:13" ht="18">
      <c r="A7" t="str">
        <f t="shared" si="0"/>
        <v>557364قراردادی</v>
      </c>
      <c r="B7" s="120">
        <v>557364</v>
      </c>
      <c r="C7" s="183" t="s">
        <v>122</v>
      </c>
      <c r="D7" s="183">
        <v>1394</v>
      </c>
      <c r="E7" s="183">
        <v>2932390</v>
      </c>
      <c r="F7" s="183">
        <v>2635896</v>
      </c>
      <c r="G7" s="183">
        <v>1523498</v>
      </c>
    </row>
    <row r="8" spans="1:13" ht="18">
      <c r="A8" t="str">
        <f t="shared" si="0"/>
        <v>197273رسمی</v>
      </c>
      <c r="B8" s="120">
        <v>197273</v>
      </c>
      <c r="C8" s="183" t="s">
        <v>120</v>
      </c>
      <c r="D8" s="183">
        <v>1394</v>
      </c>
      <c r="E8" s="183">
        <v>2295202</v>
      </c>
      <c r="F8" s="183">
        <v>2569955</v>
      </c>
      <c r="G8" s="183">
        <v>2056611</v>
      </c>
    </row>
    <row r="9" spans="1:13" ht="18">
      <c r="A9" t="str">
        <f t="shared" si="0"/>
        <v>807289رسمی</v>
      </c>
      <c r="B9" s="120">
        <v>807289</v>
      </c>
      <c r="C9" s="183" t="s">
        <v>120</v>
      </c>
      <c r="D9" s="183">
        <v>1394</v>
      </c>
      <c r="E9" s="183">
        <v>2326645</v>
      </c>
      <c r="F9" s="183">
        <v>2479107</v>
      </c>
      <c r="G9" s="183">
        <v>2693128</v>
      </c>
    </row>
    <row r="10" spans="1:13" ht="18">
      <c r="A10" t="str">
        <f t="shared" si="0"/>
        <v>807289قراردادی</v>
      </c>
      <c r="B10" s="120">
        <v>807289</v>
      </c>
      <c r="C10" s="183" t="s">
        <v>122</v>
      </c>
      <c r="D10" s="183">
        <v>1395</v>
      </c>
      <c r="E10" s="183">
        <v>2073919</v>
      </c>
      <c r="F10" s="183">
        <v>1402573</v>
      </c>
      <c r="G10" s="183">
        <v>1840745</v>
      </c>
      <c r="I10" s="330"/>
      <c r="J10" s="330"/>
      <c r="K10" s="330"/>
    </row>
    <row r="11" spans="1:13" ht="18">
      <c r="A11" t="str">
        <f t="shared" si="0"/>
        <v>921316رسمی</v>
      </c>
      <c r="B11" s="120">
        <v>921316</v>
      </c>
      <c r="C11" s="183" t="s">
        <v>120</v>
      </c>
      <c r="D11" s="183">
        <v>1395</v>
      </c>
      <c r="E11" s="183">
        <v>1521303</v>
      </c>
      <c r="F11" s="183">
        <v>1963294</v>
      </c>
      <c r="G11" s="183">
        <v>2173403</v>
      </c>
    </row>
    <row r="12" spans="1:13" ht="18">
      <c r="A12" t="str">
        <f t="shared" si="0"/>
        <v>1063371قراردادی</v>
      </c>
      <c r="B12" s="120">
        <v>1063371</v>
      </c>
      <c r="C12" s="183" t="s">
        <v>122</v>
      </c>
      <c r="D12" s="183">
        <v>1395</v>
      </c>
      <c r="E12" s="183">
        <v>2192741</v>
      </c>
      <c r="F12" s="183">
        <v>2582214</v>
      </c>
      <c r="G12" s="183">
        <v>1310183</v>
      </c>
    </row>
    <row r="13" spans="1:13" ht="18">
      <c r="A13" t="str">
        <f t="shared" si="0"/>
        <v>458213قراردادی</v>
      </c>
      <c r="B13" s="120">
        <v>458213</v>
      </c>
      <c r="C13" s="183" t="s">
        <v>122</v>
      </c>
      <c r="D13" s="183">
        <v>1394</v>
      </c>
      <c r="E13" s="183">
        <v>1839548</v>
      </c>
      <c r="F13" s="183">
        <v>1557878</v>
      </c>
      <c r="G13" s="183">
        <v>1067630</v>
      </c>
    </row>
    <row r="14" spans="1:13" ht="18">
      <c r="A14" t="str">
        <f t="shared" si="0"/>
        <v>1063371قراردادی</v>
      </c>
      <c r="B14" s="120">
        <v>1063371</v>
      </c>
      <c r="C14" s="183" t="s">
        <v>122</v>
      </c>
      <c r="D14" s="183">
        <v>1394</v>
      </c>
      <c r="E14" s="183">
        <v>2938273</v>
      </c>
      <c r="F14" s="183">
        <v>1409941</v>
      </c>
      <c r="G14" s="183">
        <v>2152629</v>
      </c>
    </row>
    <row r="15" spans="1:13" ht="18">
      <c r="A15" t="str">
        <f t="shared" si="0"/>
        <v>458213رسمی</v>
      </c>
      <c r="B15" s="120">
        <v>458213</v>
      </c>
      <c r="C15" s="183" t="s">
        <v>120</v>
      </c>
      <c r="D15" s="183">
        <v>1395</v>
      </c>
      <c r="E15" s="183">
        <v>2195832</v>
      </c>
      <c r="F15" s="183">
        <v>2031153</v>
      </c>
      <c r="G15" s="183">
        <v>2671915</v>
      </c>
    </row>
    <row r="16" spans="1:13" ht="18">
      <c r="A16" t="str">
        <f t="shared" si="0"/>
        <v>131490رسمی</v>
      </c>
      <c r="B16" s="120">
        <v>131490</v>
      </c>
      <c r="C16" s="183" t="s">
        <v>120</v>
      </c>
      <c r="D16" s="183">
        <v>1394</v>
      </c>
      <c r="E16" s="183">
        <v>1345566</v>
      </c>
      <c r="F16" s="183">
        <v>2059847</v>
      </c>
      <c r="G16" s="183">
        <v>2889297</v>
      </c>
    </row>
    <row r="17" spans="1:7" ht="18">
      <c r="A17" t="str">
        <f t="shared" si="0"/>
        <v>879722قراردادی</v>
      </c>
      <c r="B17" s="120">
        <v>879722</v>
      </c>
      <c r="C17" s="183" t="s">
        <v>122</v>
      </c>
      <c r="D17" s="183">
        <v>1394</v>
      </c>
      <c r="E17" s="183">
        <v>2745436</v>
      </c>
      <c r="F17" s="183">
        <v>2843820</v>
      </c>
      <c r="G17" s="183">
        <v>1783218</v>
      </c>
    </row>
    <row r="18" spans="1:7" ht="18">
      <c r="A18" t="str">
        <f t="shared" si="0"/>
        <v>879722رسمی</v>
      </c>
      <c r="B18" s="120">
        <v>879722</v>
      </c>
      <c r="C18" s="183" t="s">
        <v>120</v>
      </c>
      <c r="D18" s="183">
        <v>1395</v>
      </c>
      <c r="E18" s="183">
        <v>2123300</v>
      </c>
      <c r="F18" s="183">
        <v>1016227</v>
      </c>
      <c r="G18" s="183">
        <v>1896893</v>
      </c>
    </row>
    <row r="19" spans="1:7" ht="18">
      <c r="A19" t="str">
        <f t="shared" si="0"/>
        <v>893728رسمی</v>
      </c>
      <c r="B19" s="120">
        <v>893728</v>
      </c>
      <c r="C19" s="183" t="s">
        <v>120</v>
      </c>
      <c r="D19" s="183">
        <v>1394</v>
      </c>
      <c r="E19" s="183">
        <v>2057974</v>
      </c>
      <c r="F19" s="183">
        <v>2352884</v>
      </c>
      <c r="G19" s="183">
        <v>1503276</v>
      </c>
    </row>
    <row r="20" spans="1:7" ht="18">
      <c r="A20" t="str">
        <f t="shared" si="0"/>
        <v>893728رسمی</v>
      </c>
      <c r="B20" s="120">
        <v>893728</v>
      </c>
      <c r="C20" s="183" t="s">
        <v>120</v>
      </c>
      <c r="D20" s="183">
        <v>1395</v>
      </c>
      <c r="E20" s="183">
        <v>1586561</v>
      </c>
      <c r="F20" s="183">
        <v>1799796</v>
      </c>
      <c r="G20" s="183">
        <v>2783521</v>
      </c>
    </row>
    <row r="21" spans="1:7" ht="18">
      <c r="A21" t="str">
        <f t="shared" si="0"/>
        <v>1060272رسمی</v>
      </c>
      <c r="B21" s="120">
        <v>1060272</v>
      </c>
      <c r="C21" s="183" t="s">
        <v>120</v>
      </c>
      <c r="D21" s="183">
        <v>1394</v>
      </c>
      <c r="E21" s="183">
        <v>2721002</v>
      </c>
      <c r="F21" s="183">
        <v>2144964</v>
      </c>
      <c r="G21" s="183">
        <v>1434498</v>
      </c>
    </row>
    <row r="22" spans="1:7" ht="18">
      <c r="A22" t="str">
        <f t="shared" si="0"/>
        <v>197273رسمی</v>
      </c>
      <c r="B22" s="120">
        <v>197273</v>
      </c>
      <c r="C22" s="183" t="s">
        <v>120</v>
      </c>
      <c r="D22" s="183">
        <v>1395</v>
      </c>
      <c r="E22" s="183">
        <v>2773291</v>
      </c>
      <c r="F22" s="183">
        <v>2871665</v>
      </c>
      <c r="G22" s="183">
        <v>2763000</v>
      </c>
    </row>
    <row r="23" spans="1:7" ht="18">
      <c r="A23" t="str">
        <f t="shared" si="0"/>
        <v>1060272قراردادی</v>
      </c>
      <c r="B23" s="120">
        <v>1060272</v>
      </c>
      <c r="C23" s="183" t="s">
        <v>122</v>
      </c>
      <c r="D23" s="183">
        <v>1395</v>
      </c>
      <c r="E23" s="183">
        <v>1387378</v>
      </c>
      <c r="F23" s="183">
        <v>2609833</v>
      </c>
      <c r="G23" s="183">
        <v>2637924</v>
      </c>
    </row>
  </sheetData>
  <mergeCells count="1">
    <mergeCell ref="I10:K10"/>
  </mergeCells>
  <pageMargins left="0.7" right="0.7" top="0.75" bottom="0.75" header="0.3" footer="0.3"/>
  <pageSetup orientation="portrait" horizontalDpi="200" verticalDpi="2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
  <sheetViews>
    <sheetView workbookViewId="0">
      <selection activeCell="J9" sqref="J9"/>
    </sheetView>
  </sheetViews>
  <sheetFormatPr defaultRowHeight="15"/>
  <cols>
    <col min="3" max="3" width="31.85546875" bestFit="1" customWidth="1"/>
    <col min="4" max="4" width="26" bestFit="1" customWidth="1"/>
    <col min="5" max="5" width="3.85546875" customWidth="1"/>
    <col min="13" max="13" width="4.7109375" customWidth="1"/>
    <col min="14" max="14" width="30.5703125" bestFit="1" customWidth="1"/>
  </cols>
  <sheetData>
    <row r="1" spans="1:14">
      <c r="A1">
        <v>312</v>
      </c>
    </row>
    <row r="2" spans="1:14" ht="18.75">
      <c r="A2">
        <v>376</v>
      </c>
      <c r="C2" s="171">
        <f>SUM(A1:A18)</f>
        <v>7672</v>
      </c>
      <c r="D2" s="171">
        <f>SUM(ali)</f>
        <v>7672</v>
      </c>
      <c r="F2" s="172" t="s">
        <v>91</v>
      </c>
      <c r="G2" s="173" t="s">
        <v>105</v>
      </c>
      <c r="H2" s="173" t="s">
        <v>100</v>
      </c>
      <c r="I2" s="173" t="s">
        <v>92</v>
      </c>
      <c r="J2" s="173" t="s">
        <v>107</v>
      </c>
      <c r="K2" s="173" t="s">
        <v>97</v>
      </c>
      <c r="L2" s="174" t="s">
        <v>94</v>
      </c>
    </row>
    <row r="3" spans="1:14" ht="18.75">
      <c r="A3">
        <v>766</v>
      </c>
      <c r="C3" s="171" t="str">
        <f ca="1">_xlfn.FORMULATEXT(C2)</f>
        <v>=SUM(A1:A18)</v>
      </c>
      <c r="D3" s="171" t="str">
        <f ca="1">_xlfn.FORMULATEXT(D2)</f>
        <v>=SUM(ali)</v>
      </c>
      <c r="F3" s="175">
        <v>1961</v>
      </c>
      <c r="G3" s="168">
        <v>1538</v>
      </c>
      <c r="H3" s="168">
        <v>1778</v>
      </c>
      <c r="I3" s="168">
        <v>1914</v>
      </c>
      <c r="J3" s="168">
        <v>1871</v>
      </c>
      <c r="K3" s="168">
        <v>1527</v>
      </c>
      <c r="L3" s="176">
        <v>1404</v>
      </c>
      <c r="N3" s="177">
        <f>SUM(Table1[ماست])</f>
        <v>9043</v>
      </c>
    </row>
    <row r="4" spans="1:14" ht="18">
      <c r="A4">
        <v>668</v>
      </c>
      <c r="F4" s="175">
        <v>1086</v>
      </c>
      <c r="G4" s="168">
        <v>1481</v>
      </c>
      <c r="H4" s="168">
        <v>1595</v>
      </c>
      <c r="I4" s="168">
        <v>1190</v>
      </c>
      <c r="J4" s="168">
        <v>1061</v>
      </c>
      <c r="K4" s="168">
        <v>1455</v>
      </c>
      <c r="L4" s="176">
        <v>1038</v>
      </c>
      <c r="N4" s="177" t="str">
        <f ca="1">_xlfn.FORMULATEXT(N3)</f>
        <v>=SUM(Table1[ماست])</v>
      </c>
    </row>
    <row r="5" spans="1:14" ht="18">
      <c r="A5">
        <v>11</v>
      </c>
      <c r="F5" s="175">
        <v>1537</v>
      </c>
      <c r="G5" s="168">
        <v>1892</v>
      </c>
      <c r="H5" s="168">
        <v>1765</v>
      </c>
      <c r="I5" s="168">
        <v>1239</v>
      </c>
      <c r="J5" s="168">
        <v>1243</v>
      </c>
      <c r="K5" s="168">
        <v>2000</v>
      </c>
      <c r="L5" s="176">
        <v>1321</v>
      </c>
    </row>
    <row r="6" spans="1:14" ht="18.75">
      <c r="A6">
        <v>417</v>
      </c>
      <c r="C6" s="171">
        <f>COUNTIF(A1:A18,"&gt;400")</f>
        <v>8</v>
      </c>
      <c r="D6" s="171" t="e">
        <f>COUNTIF(ali,"&gt;400")</f>
        <v>#VALUE!</v>
      </c>
      <c r="F6" s="175">
        <v>1872</v>
      </c>
      <c r="G6" s="168">
        <v>1573</v>
      </c>
      <c r="H6" s="168">
        <v>1467</v>
      </c>
      <c r="I6" s="168">
        <v>1749</v>
      </c>
      <c r="J6" s="168">
        <v>1128</v>
      </c>
      <c r="K6" s="168">
        <v>1840</v>
      </c>
      <c r="L6" s="176">
        <v>1222</v>
      </c>
      <c r="N6" s="177">
        <f>COUNT(Table1[ماست])</f>
        <v>7</v>
      </c>
    </row>
    <row r="7" spans="1:14" ht="18.75">
      <c r="A7">
        <v>386</v>
      </c>
      <c r="C7" s="171" t="str">
        <f ca="1">_xlfn.FORMULATEXT(C6)</f>
        <v>=COUNTIF(A1:A18,"&gt;400")</v>
      </c>
      <c r="D7" s="171" t="str">
        <f ca="1">_xlfn.FORMULATEXT(D6)</f>
        <v>=COUNTIF(ali,"&gt;400")</v>
      </c>
      <c r="F7" s="175">
        <v>1349</v>
      </c>
      <c r="G7" s="168">
        <v>1241</v>
      </c>
      <c r="H7" s="168">
        <v>1425</v>
      </c>
      <c r="I7" s="168">
        <v>1538</v>
      </c>
      <c r="J7" s="168">
        <v>1600</v>
      </c>
      <c r="K7" s="168">
        <v>1233</v>
      </c>
      <c r="L7" s="176">
        <v>1009</v>
      </c>
      <c r="N7" s="177" t="str">
        <f ca="1">_xlfn.FORMULATEXT(N6)</f>
        <v>=COUNT(Table1[ماست])</v>
      </c>
    </row>
    <row r="8" spans="1:14" ht="18">
      <c r="A8">
        <v>762</v>
      </c>
      <c r="F8" s="178">
        <v>1834</v>
      </c>
      <c r="G8" s="179">
        <v>1144</v>
      </c>
      <c r="H8" s="179">
        <v>1969</v>
      </c>
      <c r="I8" s="179">
        <v>1937</v>
      </c>
      <c r="J8" s="179">
        <v>1012</v>
      </c>
      <c r="K8" s="179">
        <v>1793</v>
      </c>
      <c r="L8" s="180">
        <v>1222</v>
      </c>
    </row>
    <row r="9" spans="1:14" ht="18">
      <c r="A9">
        <v>308</v>
      </c>
      <c r="F9" s="178">
        <v>1872</v>
      </c>
      <c r="G9" s="179">
        <v>1573</v>
      </c>
      <c r="H9" s="179">
        <v>1467</v>
      </c>
      <c r="I9" s="179">
        <v>1749</v>
      </c>
      <c r="J9" s="179">
        <v>1128</v>
      </c>
      <c r="K9" s="179">
        <v>1840</v>
      </c>
      <c r="L9" s="180">
        <v>1222</v>
      </c>
      <c r="N9" s="177">
        <f>COUNTIF(Table1[ماست],"&gt;1500")</f>
        <v>2</v>
      </c>
    </row>
    <row r="10" spans="1:14" ht="15.75">
      <c r="A10">
        <v>90</v>
      </c>
      <c r="N10" s="181" t="str">
        <f ca="1">_xlfn.FORMULATEXT(N9)</f>
        <v>=COUNTIF(Table1[ماست],"&gt;1500")</v>
      </c>
    </row>
    <row r="11" spans="1:14">
      <c r="A11">
        <v>749</v>
      </c>
    </row>
    <row r="12" spans="1:14">
      <c r="A12">
        <v>900</v>
      </c>
    </row>
    <row r="13" spans="1:14">
      <c r="A13">
        <v>185</v>
      </c>
    </row>
    <row r="14" spans="1:14">
      <c r="A14">
        <v>189</v>
      </c>
    </row>
    <row r="15" spans="1:14">
      <c r="A15">
        <v>786</v>
      </c>
    </row>
    <row r="16" spans="1:14">
      <c r="A16">
        <v>112</v>
      </c>
    </row>
    <row r="17" spans="1:1">
      <c r="A17">
        <v>539</v>
      </c>
    </row>
    <row r="18" spans="1:1">
      <c r="A18">
        <v>116</v>
      </c>
    </row>
  </sheetData>
  <pageMargins left="0.7" right="0.7" top="0.75" bottom="0.75" header="0.3" footer="0.3"/>
  <tableParts count="1">
    <tablePart r:id="rId1"/>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O16"/>
  <sheetViews>
    <sheetView showGridLines="0" topLeftCell="A4" zoomScale="120" zoomScaleNormal="120" workbookViewId="0">
      <selection activeCell="D10" sqref="D10:J16"/>
    </sheetView>
  </sheetViews>
  <sheetFormatPr defaultRowHeight="15"/>
  <cols>
    <col min="1" max="3" width="2" customWidth="1"/>
    <col min="11" max="11" width="8.42578125" bestFit="1" customWidth="1"/>
    <col min="12" max="12" width="2" customWidth="1"/>
    <col min="13" max="13" width="23.28515625" customWidth="1"/>
    <col min="14" max="14" width="22" bestFit="1" customWidth="1"/>
    <col min="15" max="15" width="24.85546875" bestFit="1" customWidth="1"/>
  </cols>
  <sheetData>
    <row r="7" spans="4:15">
      <c r="D7" s="376" t="s">
        <v>417</v>
      </c>
      <c r="E7" s="376"/>
      <c r="F7" s="376"/>
      <c r="G7" s="376"/>
      <c r="H7" s="376"/>
      <c r="I7" s="376"/>
      <c r="J7" s="376"/>
      <c r="K7" s="376"/>
    </row>
    <row r="8" spans="4:15" ht="17.25">
      <c r="D8" s="376"/>
      <c r="E8" s="376"/>
      <c r="F8" s="376"/>
      <c r="G8" s="376"/>
      <c r="H8" s="376"/>
      <c r="I8" s="376"/>
      <c r="J8" s="376"/>
      <c r="K8" s="376"/>
      <c r="M8" s="165" t="s">
        <v>418</v>
      </c>
      <c r="N8" s="165" t="s">
        <v>419</v>
      </c>
      <c r="O8" s="165" t="s">
        <v>359</v>
      </c>
    </row>
    <row r="9" spans="4:15" ht="17.25">
      <c r="D9" s="377"/>
      <c r="E9" s="377"/>
      <c r="F9" s="377"/>
      <c r="G9" s="377"/>
      <c r="H9" s="377"/>
      <c r="I9" s="377"/>
      <c r="J9" s="377"/>
      <c r="K9" s="377"/>
      <c r="M9" s="166" t="s">
        <v>90</v>
      </c>
      <c r="N9" s="166" t="s">
        <v>100</v>
      </c>
      <c r="O9" s="166">
        <f>INDEX(D10:K16,M10,N10)</f>
        <v>1765</v>
      </c>
    </row>
    <row r="10" spans="4:15" ht="17.25">
      <c r="D10" s="167" t="s">
        <v>91</v>
      </c>
      <c r="E10" s="167" t="s">
        <v>105</v>
      </c>
      <c r="F10" s="167" t="s">
        <v>100</v>
      </c>
      <c r="G10" s="167" t="s">
        <v>92</v>
      </c>
      <c r="H10" s="167" t="s">
        <v>107</v>
      </c>
      <c r="I10" s="167" t="s">
        <v>97</v>
      </c>
      <c r="J10" s="167" t="s">
        <v>94</v>
      </c>
      <c r="K10" s="167"/>
      <c r="M10">
        <f>MATCH(M9,K10:K16,0)</f>
        <v>4</v>
      </c>
      <c r="N10">
        <f>MATCH(N9,D10:K10,0)</f>
        <v>3</v>
      </c>
      <c r="O10">
        <f>INDEX(D10:K16,M10,N10)</f>
        <v>1765</v>
      </c>
    </row>
    <row r="11" spans="4:15" ht="18">
      <c r="D11" s="168">
        <v>1961</v>
      </c>
      <c r="E11" s="168">
        <v>1538</v>
      </c>
      <c r="F11" s="168">
        <v>1778</v>
      </c>
      <c r="G11" s="168">
        <v>1914</v>
      </c>
      <c r="H11" s="168">
        <v>1871</v>
      </c>
      <c r="I11" s="168">
        <v>1527</v>
      </c>
      <c r="J11" s="168">
        <v>1404</v>
      </c>
      <c r="K11" s="169" t="s">
        <v>99</v>
      </c>
      <c r="M11" s="170" t="str">
        <f ca="1">_xlfn.FORMULATEXT(M10)</f>
        <v>=MATCH(M9,K10:K16,0)</v>
      </c>
      <c r="N11" s="170" t="str">
        <f t="shared" ref="N11:O11" ca="1" si="0">_xlfn.FORMULATEXT(N10)</f>
        <v>=MATCH(N9,D10:K10,0)</v>
      </c>
      <c r="O11" s="170" t="str">
        <f t="shared" ca="1" si="0"/>
        <v>=INDEX(D10:K16,M10,N10)</v>
      </c>
    </row>
    <row r="12" spans="4:15" ht="18">
      <c r="D12" s="168">
        <v>1086</v>
      </c>
      <c r="E12" s="168">
        <v>1481</v>
      </c>
      <c r="F12" s="168">
        <v>1595</v>
      </c>
      <c r="G12" s="168">
        <v>1190</v>
      </c>
      <c r="H12" s="168">
        <v>1061</v>
      </c>
      <c r="I12" s="168">
        <v>1455</v>
      </c>
      <c r="J12" s="168">
        <v>1038</v>
      </c>
      <c r="K12" s="169" t="s">
        <v>109</v>
      </c>
    </row>
    <row r="13" spans="4:15" ht="18">
      <c r="D13" s="168">
        <v>1537</v>
      </c>
      <c r="E13" s="168">
        <v>1892</v>
      </c>
      <c r="F13" s="168">
        <v>1765</v>
      </c>
      <c r="G13" s="168">
        <v>1239</v>
      </c>
      <c r="H13" s="168">
        <v>1243</v>
      </c>
      <c r="I13" s="168">
        <v>2000</v>
      </c>
      <c r="J13" s="168">
        <v>1321</v>
      </c>
      <c r="K13" s="169" t="s">
        <v>90</v>
      </c>
    </row>
    <row r="14" spans="4:15" ht="18">
      <c r="D14" s="168">
        <v>1872</v>
      </c>
      <c r="E14" s="168">
        <v>1573</v>
      </c>
      <c r="F14" s="168">
        <v>1467</v>
      </c>
      <c r="G14" s="168">
        <v>1749</v>
      </c>
      <c r="H14" s="168">
        <v>1128</v>
      </c>
      <c r="I14" s="168">
        <v>1840</v>
      </c>
      <c r="J14" s="168">
        <v>1222</v>
      </c>
      <c r="K14" s="169" t="s">
        <v>110</v>
      </c>
    </row>
    <row r="15" spans="4:15" ht="18">
      <c r="D15" s="168">
        <v>1349</v>
      </c>
      <c r="E15" s="168">
        <v>1241</v>
      </c>
      <c r="F15" s="168">
        <v>1425</v>
      </c>
      <c r="G15" s="168">
        <v>1538</v>
      </c>
      <c r="H15" s="168">
        <v>1105</v>
      </c>
      <c r="I15" s="168">
        <v>1233</v>
      </c>
      <c r="J15" s="168">
        <v>1009</v>
      </c>
      <c r="K15" s="169" t="s">
        <v>104</v>
      </c>
    </row>
    <row r="16" spans="4:15" ht="18">
      <c r="D16" s="168">
        <v>1834</v>
      </c>
      <c r="E16" s="168">
        <v>1144</v>
      </c>
      <c r="F16" s="168">
        <v>1969</v>
      </c>
      <c r="G16" s="168">
        <v>1937</v>
      </c>
      <c r="H16" s="168">
        <v>1012</v>
      </c>
      <c r="I16" s="168">
        <v>1793</v>
      </c>
      <c r="J16" s="168">
        <v>1222</v>
      </c>
      <c r="K16" s="169" t="s">
        <v>96</v>
      </c>
    </row>
  </sheetData>
  <mergeCells count="1">
    <mergeCell ref="D7:K9"/>
  </mergeCells>
  <dataValidations count="2">
    <dataValidation type="list" allowBlank="1" showInputMessage="1" showErrorMessage="1" sqref="M9">
      <formula1>$K$11:$K$16</formula1>
    </dataValidation>
    <dataValidation type="list" allowBlank="1" showInputMessage="1" showErrorMessage="1" sqref="N9">
      <formula1>$D$10:$J$10</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showGridLines="0" zoomScale="160" zoomScaleNormal="160" workbookViewId="0">
      <selection activeCell="AB3" sqref="AB3"/>
    </sheetView>
  </sheetViews>
  <sheetFormatPr defaultRowHeight="22.5"/>
  <cols>
    <col min="1" max="1" width="9.140625" style="2"/>
    <col min="2" max="3" width="10.5703125" style="2" bestFit="1" customWidth="1"/>
    <col min="4" max="4" width="9.85546875" style="2" bestFit="1" customWidth="1"/>
    <col min="5" max="6" width="9.140625" style="2"/>
    <col min="7" max="7" width="7.42578125" style="2" customWidth="1"/>
    <col min="8" max="16384" width="9.140625" style="2"/>
  </cols>
  <sheetData>
    <row r="1" spans="1:9">
      <c r="A1" s="1" t="s">
        <v>1</v>
      </c>
      <c r="B1" s="1" t="s">
        <v>2</v>
      </c>
      <c r="C1" s="1" t="s">
        <v>3</v>
      </c>
      <c r="D1" s="1" t="s">
        <v>4</v>
      </c>
      <c r="H1" s="324" t="s">
        <v>1</v>
      </c>
      <c r="I1" s="324" t="s">
        <v>2</v>
      </c>
    </row>
    <row r="2" spans="1:9">
      <c r="A2" s="23" t="s">
        <v>92</v>
      </c>
      <c r="B2" s="23">
        <v>1432</v>
      </c>
      <c r="C2" s="23">
        <v>32</v>
      </c>
      <c r="D2" s="23">
        <f>B2*C2</f>
        <v>45824</v>
      </c>
      <c r="H2" s="22" t="s">
        <v>91</v>
      </c>
      <c r="I2" s="22">
        <v>1152</v>
      </c>
    </row>
    <row r="3" spans="1:9">
      <c r="A3" s="23" t="s">
        <v>107</v>
      </c>
      <c r="B3" s="23">
        <v>1711</v>
      </c>
      <c r="C3" s="23">
        <v>98</v>
      </c>
      <c r="D3" s="23">
        <f>B3*C3</f>
        <v>167678</v>
      </c>
      <c r="H3" s="22" t="s">
        <v>92</v>
      </c>
      <c r="I3" s="22">
        <v>1432</v>
      </c>
    </row>
    <row r="4" spans="1:9">
      <c r="A4" s="23" t="s">
        <v>91</v>
      </c>
      <c r="B4" s="23">
        <f>VLOOKUP(A4,H1:I8,2,FALSE)</f>
        <v>1152</v>
      </c>
      <c r="C4" s="23"/>
      <c r="D4" s="23"/>
      <c r="H4" s="22" t="s">
        <v>94</v>
      </c>
      <c r="I4" s="22">
        <v>1995</v>
      </c>
    </row>
    <row r="5" spans="1:9">
      <c r="A5" s="23"/>
      <c r="B5" s="23"/>
      <c r="C5" s="23"/>
      <c r="D5" s="23"/>
      <c r="H5" s="22" t="s">
        <v>97</v>
      </c>
      <c r="I5" s="22">
        <v>1903</v>
      </c>
    </row>
    <row r="6" spans="1:9">
      <c r="A6" s="23"/>
      <c r="B6" s="23"/>
      <c r="C6" s="23"/>
      <c r="D6" s="23"/>
      <c r="H6" s="22" t="s">
        <v>100</v>
      </c>
      <c r="I6" s="22">
        <v>1044</v>
      </c>
    </row>
    <row r="7" spans="1:9">
      <c r="A7" s="23"/>
      <c r="B7" s="23"/>
      <c r="C7" s="23"/>
      <c r="D7" s="23"/>
      <c r="H7" s="22" t="s">
        <v>105</v>
      </c>
      <c r="I7" s="22">
        <v>1316</v>
      </c>
    </row>
    <row r="8" spans="1:9">
      <c r="A8" s="23"/>
      <c r="B8" s="23"/>
      <c r="C8" s="23"/>
      <c r="D8" s="23"/>
      <c r="H8" s="22" t="s">
        <v>107</v>
      </c>
      <c r="I8" s="22">
        <v>1711</v>
      </c>
    </row>
  </sheetData>
  <dataValidations count="1">
    <dataValidation type="list" allowBlank="1" showInputMessage="1" showErrorMessage="1" sqref="A2:A8">
      <formula1>$H$2:$H$8</formula1>
    </dataValidation>
  </dataValidation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54"/>
  <sheetViews>
    <sheetView rightToLeft="1" zoomScale="70" zoomScaleNormal="70" workbookViewId="0">
      <selection activeCell="G9" sqref="G9"/>
    </sheetView>
  </sheetViews>
  <sheetFormatPr defaultRowHeight="18"/>
  <cols>
    <col min="1" max="1" width="19" style="159" bestFit="1" customWidth="1"/>
    <col min="2" max="2" width="9.7109375" style="159" bestFit="1" customWidth="1"/>
    <col min="3" max="3" width="20.5703125" style="159" bestFit="1" customWidth="1"/>
    <col min="4" max="4" width="16" style="159" bestFit="1" customWidth="1"/>
    <col min="5" max="5" width="16.42578125" style="159" bestFit="1" customWidth="1"/>
    <col min="6" max="6" width="9.140625" style="159"/>
    <col min="7" max="7" width="20.5703125" style="159" bestFit="1" customWidth="1"/>
    <col min="8" max="16384" width="9.140625" style="159"/>
  </cols>
  <sheetData>
    <row r="1" spans="1:9">
      <c r="A1" s="158" t="s">
        <v>137</v>
      </c>
      <c r="B1" s="158" t="s">
        <v>138</v>
      </c>
      <c r="C1" s="158" t="s">
        <v>397</v>
      </c>
      <c r="D1" s="158" t="s">
        <v>139</v>
      </c>
      <c r="E1" s="158" t="s">
        <v>140</v>
      </c>
      <c r="H1" s="159">
        <f ca="1">COUNTIF(B:B,B2)</f>
        <v>0</v>
      </c>
    </row>
    <row r="2" spans="1:9">
      <c r="A2" s="160">
        <v>60721098</v>
      </c>
      <c r="B2" s="160" t="s">
        <v>142</v>
      </c>
      <c r="C2" s="160" t="s">
        <v>398</v>
      </c>
      <c r="D2" s="160">
        <v>2</v>
      </c>
      <c r="E2" s="160">
        <v>14</v>
      </c>
      <c r="G2" s="159" t="s">
        <v>399</v>
      </c>
      <c r="I2" s="159" t="s">
        <v>145</v>
      </c>
    </row>
    <row r="3" spans="1:9">
      <c r="A3" s="160">
        <v>54669675</v>
      </c>
      <c r="B3" s="160" t="s">
        <v>142</v>
      </c>
      <c r="C3" s="160" t="s">
        <v>399</v>
      </c>
      <c r="D3" s="160">
        <v>9</v>
      </c>
      <c r="E3" s="160">
        <v>1</v>
      </c>
      <c r="G3" s="159" t="s">
        <v>400</v>
      </c>
      <c r="I3" s="159" t="s">
        <v>143</v>
      </c>
    </row>
    <row r="4" spans="1:9">
      <c r="A4" s="160">
        <v>76870581</v>
      </c>
      <c r="B4" s="160">
        <f ca="1">AVERAGEIF('Data (2)'!B1:B1354,"مکانیک",'Data (2)'!E1)</f>
        <v>0</v>
      </c>
      <c r="C4" s="160" t="s">
        <v>401</v>
      </c>
      <c r="D4" s="160">
        <v>3</v>
      </c>
      <c r="E4" s="160">
        <v>2</v>
      </c>
      <c r="G4" s="159" t="s">
        <v>402</v>
      </c>
      <c r="I4" s="159" t="s">
        <v>146</v>
      </c>
    </row>
    <row r="5" spans="1:9">
      <c r="A5" s="160">
        <v>79484305</v>
      </c>
      <c r="B5" s="160" t="s">
        <v>146</v>
      </c>
      <c r="C5" s="160" t="s">
        <v>399</v>
      </c>
      <c r="D5" s="160">
        <v>11</v>
      </c>
      <c r="E5" s="160">
        <v>5</v>
      </c>
      <c r="G5" s="159" t="s">
        <v>398</v>
      </c>
      <c r="I5" s="159" t="s">
        <v>142</v>
      </c>
    </row>
    <row r="6" spans="1:9">
      <c r="A6" s="160">
        <v>45834616</v>
      </c>
      <c r="B6" s="160" t="s">
        <v>243</v>
      </c>
      <c r="C6" s="160" t="s">
        <v>398</v>
      </c>
      <c r="D6" s="160">
        <v>10</v>
      </c>
      <c r="E6" s="160">
        <v>13</v>
      </c>
      <c r="G6" s="159" t="s">
        <v>401</v>
      </c>
      <c r="I6" s="159" t="s">
        <v>244</v>
      </c>
    </row>
    <row r="7" spans="1:9">
      <c r="A7" s="160">
        <v>44283383</v>
      </c>
      <c r="B7" s="160" t="s">
        <v>244</v>
      </c>
      <c r="C7" s="160" t="s">
        <v>400</v>
      </c>
      <c r="D7" s="160">
        <v>5</v>
      </c>
      <c r="E7" s="160">
        <v>15</v>
      </c>
      <c r="I7" s="159" t="s">
        <v>242</v>
      </c>
    </row>
    <row r="8" spans="1:9">
      <c r="A8" s="160">
        <v>65869479</v>
      </c>
      <c r="B8" s="160" t="s">
        <v>143</v>
      </c>
      <c r="C8" s="160" t="s">
        <v>399</v>
      </c>
      <c r="D8" s="160">
        <v>14</v>
      </c>
      <c r="E8" s="160">
        <v>5</v>
      </c>
      <c r="I8" s="159" t="s">
        <v>243</v>
      </c>
    </row>
    <row r="9" spans="1:9">
      <c r="A9" s="160">
        <v>15573265</v>
      </c>
      <c r="B9" s="160" t="s">
        <v>243</v>
      </c>
      <c r="C9" s="160" t="s">
        <v>398</v>
      </c>
      <c r="D9" s="160">
        <v>8</v>
      </c>
      <c r="E9" s="160">
        <v>1</v>
      </c>
    </row>
    <row r="10" spans="1:9">
      <c r="A10" s="160">
        <v>52050982</v>
      </c>
      <c r="B10" s="160" t="s">
        <v>242</v>
      </c>
      <c r="C10" s="160" t="s">
        <v>401</v>
      </c>
      <c r="D10" s="160">
        <v>15</v>
      </c>
      <c r="E10" s="160">
        <v>12</v>
      </c>
    </row>
    <row r="11" spans="1:9">
      <c r="A11" s="160">
        <v>57959804</v>
      </c>
      <c r="B11" s="160" t="s">
        <v>142</v>
      </c>
      <c r="C11" s="160" t="s">
        <v>402</v>
      </c>
      <c r="D11" s="160">
        <v>20</v>
      </c>
      <c r="E11" s="160">
        <v>5</v>
      </c>
    </row>
    <row r="12" spans="1:9">
      <c r="A12" s="160">
        <v>97658765</v>
      </c>
      <c r="B12" s="160" t="s">
        <v>146</v>
      </c>
      <c r="C12" s="160" t="s">
        <v>399</v>
      </c>
      <c r="D12" s="160">
        <v>10</v>
      </c>
      <c r="E12" s="160">
        <v>16</v>
      </c>
    </row>
    <row r="13" spans="1:9">
      <c r="A13" s="160">
        <v>17591746</v>
      </c>
      <c r="B13" s="160" t="s">
        <v>242</v>
      </c>
      <c r="C13" s="160" t="s">
        <v>398</v>
      </c>
      <c r="D13" s="160">
        <v>6</v>
      </c>
      <c r="E13" s="160">
        <v>5</v>
      </c>
    </row>
    <row r="14" spans="1:9">
      <c r="A14" s="160">
        <v>77122344</v>
      </c>
      <c r="B14" s="160" t="s">
        <v>146</v>
      </c>
      <c r="C14" s="160" t="s">
        <v>400</v>
      </c>
      <c r="D14" s="160">
        <v>2</v>
      </c>
      <c r="E14" s="160">
        <v>5</v>
      </c>
    </row>
    <row r="15" spans="1:9">
      <c r="A15" s="160">
        <v>81550236</v>
      </c>
      <c r="B15" s="160" t="s">
        <v>143</v>
      </c>
      <c r="C15" s="160" t="s">
        <v>400</v>
      </c>
      <c r="D15" s="160">
        <v>4</v>
      </c>
      <c r="E15" s="160">
        <v>9</v>
      </c>
    </row>
    <row r="16" spans="1:9">
      <c r="A16" s="160">
        <v>82313642</v>
      </c>
      <c r="B16" s="160" t="s">
        <v>145</v>
      </c>
      <c r="C16" s="160" t="s">
        <v>402</v>
      </c>
      <c r="D16" s="160">
        <v>15</v>
      </c>
      <c r="E16" s="160">
        <v>13</v>
      </c>
    </row>
    <row r="17" spans="1:5">
      <c r="A17" s="160">
        <v>90758745</v>
      </c>
      <c r="B17" s="160" t="s">
        <v>146</v>
      </c>
      <c r="C17" s="160" t="s">
        <v>399</v>
      </c>
      <c r="D17" s="160">
        <v>7</v>
      </c>
      <c r="E17" s="160">
        <v>9</v>
      </c>
    </row>
    <row r="18" spans="1:5">
      <c r="A18" s="160">
        <v>63674398</v>
      </c>
      <c r="B18" s="160" t="s">
        <v>146</v>
      </c>
      <c r="C18" s="160" t="s">
        <v>400</v>
      </c>
      <c r="D18" s="160">
        <v>17</v>
      </c>
      <c r="E18" s="160">
        <v>13</v>
      </c>
    </row>
    <row r="19" spans="1:5">
      <c r="A19" s="160">
        <v>67965065</v>
      </c>
      <c r="B19" s="160" t="s">
        <v>146</v>
      </c>
      <c r="C19" s="160" t="s">
        <v>398</v>
      </c>
      <c r="D19" s="160">
        <v>5</v>
      </c>
      <c r="E19" s="160">
        <v>5</v>
      </c>
    </row>
    <row r="20" spans="1:5">
      <c r="A20" s="160">
        <v>25118795</v>
      </c>
      <c r="B20" s="160" t="s">
        <v>242</v>
      </c>
      <c r="C20" s="160" t="s">
        <v>398</v>
      </c>
      <c r="D20" s="160">
        <v>10</v>
      </c>
      <c r="E20" s="160">
        <v>6</v>
      </c>
    </row>
    <row r="21" spans="1:5">
      <c r="A21" s="160">
        <v>21879606</v>
      </c>
      <c r="B21" s="160" t="s">
        <v>142</v>
      </c>
      <c r="C21" s="160" t="s">
        <v>402</v>
      </c>
      <c r="D21" s="160">
        <v>8</v>
      </c>
      <c r="E21" s="160">
        <v>8</v>
      </c>
    </row>
    <row r="22" spans="1:5">
      <c r="A22" s="160">
        <v>44957753</v>
      </c>
      <c r="B22" s="160" t="s">
        <v>145</v>
      </c>
      <c r="C22" s="160" t="s">
        <v>401</v>
      </c>
      <c r="D22" s="160">
        <v>8</v>
      </c>
      <c r="E22" s="160">
        <v>12</v>
      </c>
    </row>
    <row r="23" spans="1:5">
      <c r="A23" s="160">
        <v>73592094</v>
      </c>
      <c r="B23" s="160" t="s">
        <v>142</v>
      </c>
      <c r="C23" s="160" t="s">
        <v>399</v>
      </c>
      <c r="D23" s="160">
        <v>7</v>
      </c>
      <c r="E23" s="160">
        <v>15</v>
      </c>
    </row>
    <row r="24" spans="1:5">
      <c r="A24" s="160">
        <v>81809584</v>
      </c>
      <c r="B24" s="160" t="s">
        <v>242</v>
      </c>
      <c r="C24" s="160" t="s">
        <v>398</v>
      </c>
      <c r="D24" s="160">
        <v>13</v>
      </c>
      <c r="E24" s="160">
        <v>2</v>
      </c>
    </row>
    <row r="25" spans="1:5">
      <c r="A25" s="160">
        <v>80245837</v>
      </c>
      <c r="B25" s="160" t="s">
        <v>243</v>
      </c>
      <c r="C25" s="160" t="s">
        <v>399</v>
      </c>
      <c r="D25" s="160">
        <v>18</v>
      </c>
      <c r="E25" s="160">
        <v>1</v>
      </c>
    </row>
    <row r="26" spans="1:5">
      <c r="A26" s="160">
        <v>55231913</v>
      </c>
      <c r="B26" s="160" t="s">
        <v>145</v>
      </c>
      <c r="C26" s="160" t="s">
        <v>401</v>
      </c>
      <c r="D26" s="160">
        <v>7</v>
      </c>
      <c r="E26" s="160">
        <v>17</v>
      </c>
    </row>
    <row r="27" spans="1:5">
      <c r="A27" s="160">
        <v>12893880</v>
      </c>
      <c r="B27" s="160" t="s">
        <v>145</v>
      </c>
      <c r="C27" s="160" t="s">
        <v>402</v>
      </c>
      <c r="D27" s="160">
        <v>19</v>
      </c>
      <c r="E27" s="160">
        <v>15</v>
      </c>
    </row>
    <row r="28" spans="1:5">
      <c r="A28" s="160">
        <v>82626719</v>
      </c>
      <c r="B28" s="160" t="s">
        <v>143</v>
      </c>
      <c r="C28" s="160" t="s">
        <v>399</v>
      </c>
      <c r="D28" s="160">
        <v>9</v>
      </c>
      <c r="E28" s="160">
        <v>17</v>
      </c>
    </row>
    <row r="29" spans="1:5">
      <c r="A29" s="160">
        <v>99356603</v>
      </c>
      <c r="B29" s="160" t="s">
        <v>146</v>
      </c>
      <c r="C29" s="160" t="s">
        <v>401</v>
      </c>
      <c r="D29" s="160">
        <v>8</v>
      </c>
      <c r="E29" s="160">
        <v>18</v>
      </c>
    </row>
    <row r="30" spans="1:5">
      <c r="A30" s="160">
        <v>47732901</v>
      </c>
      <c r="B30" s="160" t="s">
        <v>242</v>
      </c>
      <c r="C30" s="160" t="s">
        <v>398</v>
      </c>
      <c r="D30" s="160">
        <v>18</v>
      </c>
      <c r="E30" s="160">
        <v>8</v>
      </c>
    </row>
    <row r="31" spans="1:5">
      <c r="A31" s="160">
        <v>93397423</v>
      </c>
      <c r="B31" s="160" t="s">
        <v>244</v>
      </c>
      <c r="C31" s="160" t="s">
        <v>400</v>
      </c>
      <c r="D31" s="160">
        <v>18</v>
      </c>
      <c r="E31" s="160">
        <v>14</v>
      </c>
    </row>
    <row r="32" spans="1:5">
      <c r="A32" s="160">
        <v>34870659</v>
      </c>
      <c r="B32" s="160" t="s">
        <v>243</v>
      </c>
      <c r="C32" s="160" t="s">
        <v>399</v>
      </c>
      <c r="D32" s="160">
        <v>17</v>
      </c>
      <c r="E32" s="160">
        <v>5</v>
      </c>
    </row>
    <row r="33" spans="1:5">
      <c r="A33" s="160">
        <v>31510796</v>
      </c>
      <c r="B33" s="160" t="s">
        <v>242</v>
      </c>
      <c r="C33" s="160" t="s">
        <v>398</v>
      </c>
      <c r="D33" s="160">
        <v>14</v>
      </c>
      <c r="E33" s="160">
        <v>20</v>
      </c>
    </row>
    <row r="34" spans="1:5">
      <c r="A34" s="160">
        <v>80521451</v>
      </c>
      <c r="B34" s="160" t="s">
        <v>143</v>
      </c>
      <c r="C34" s="160" t="s">
        <v>398</v>
      </c>
      <c r="D34" s="160">
        <v>13</v>
      </c>
      <c r="E34" s="160">
        <v>13</v>
      </c>
    </row>
    <row r="35" spans="1:5">
      <c r="A35" s="160">
        <v>98213010</v>
      </c>
      <c r="B35" s="160" t="s">
        <v>145</v>
      </c>
      <c r="C35" s="160" t="s">
        <v>401</v>
      </c>
      <c r="D35" s="160">
        <v>20</v>
      </c>
      <c r="E35" s="160">
        <v>13</v>
      </c>
    </row>
    <row r="36" spans="1:5">
      <c r="A36" s="160">
        <v>96014979</v>
      </c>
      <c r="B36" s="160" t="s">
        <v>145</v>
      </c>
      <c r="C36" s="160" t="s">
        <v>401</v>
      </c>
      <c r="D36" s="160">
        <v>15</v>
      </c>
      <c r="E36" s="160">
        <v>4</v>
      </c>
    </row>
    <row r="37" spans="1:5">
      <c r="A37" s="160">
        <v>24017923</v>
      </c>
      <c r="B37" s="160" t="s">
        <v>143</v>
      </c>
      <c r="C37" s="160" t="s">
        <v>401</v>
      </c>
      <c r="D37" s="160">
        <v>5</v>
      </c>
      <c r="E37" s="160">
        <v>5</v>
      </c>
    </row>
    <row r="38" spans="1:5">
      <c r="A38" s="160">
        <v>57078976</v>
      </c>
      <c r="B38" s="160" t="s">
        <v>243</v>
      </c>
      <c r="C38" s="160" t="s">
        <v>401</v>
      </c>
      <c r="D38" s="160">
        <v>8</v>
      </c>
      <c r="E38" s="160">
        <v>9</v>
      </c>
    </row>
    <row r="39" spans="1:5">
      <c r="A39" s="160">
        <v>87488996</v>
      </c>
      <c r="B39" s="160" t="s">
        <v>244</v>
      </c>
      <c r="C39" s="160" t="s">
        <v>401</v>
      </c>
      <c r="D39" s="160">
        <v>2</v>
      </c>
      <c r="E39" s="160">
        <v>2</v>
      </c>
    </row>
    <row r="40" spans="1:5">
      <c r="A40" s="160">
        <v>95243042</v>
      </c>
      <c r="B40" s="160" t="s">
        <v>145</v>
      </c>
      <c r="C40" s="160" t="s">
        <v>398</v>
      </c>
      <c r="D40" s="160">
        <v>3</v>
      </c>
      <c r="E40" s="160">
        <v>5</v>
      </c>
    </row>
    <row r="41" spans="1:5">
      <c r="A41" s="160">
        <v>63781438</v>
      </c>
      <c r="B41" s="160" t="s">
        <v>143</v>
      </c>
      <c r="C41" s="160" t="s">
        <v>402</v>
      </c>
      <c r="D41" s="160">
        <v>16</v>
      </c>
      <c r="E41" s="160">
        <v>2</v>
      </c>
    </row>
    <row r="42" spans="1:5">
      <c r="A42" s="160">
        <v>84509248</v>
      </c>
      <c r="B42" s="160" t="s">
        <v>243</v>
      </c>
      <c r="C42" s="160" t="s">
        <v>398</v>
      </c>
      <c r="D42" s="160">
        <v>6</v>
      </c>
      <c r="E42" s="160">
        <v>3</v>
      </c>
    </row>
    <row r="43" spans="1:5">
      <c r="A43" s="160">
        <v>87158436</v>
      </c>
      <c r="B43" s="160" t="s">
        <v>243</v>
      </c>
      <c r="C43" s="160" t="s">
        <v>400</v>
      </c>
      <c r="D43" s="160">
        <v>16</v>
      </c>
      <c r="E43" s="160">
        <v>1</v>
      </c>
    </row>
    <row r="44" spans="1:5">
      <c r="A44" s="160">
        <v>44293363</v>
      </c>
      <c r="B44" s="160" t="s">
        <v>244</v>
      </c>
      <c r="C44" s="160" t="s">
        <v>402</v>
      </c>
      <c r="D44" s="160">
        <v>18</v>
      </c>
      <c r="E44" s="160">
        <v>7</v>
      </c>
    </row>
    <row r="45" spans="1:5">
      <c r="A45" s="160">
        <v>41043243</v>
      </c>
      <c r="B45" s="160" t="s">
        <v>145</v>
      </c>
      <c r="C45" s="160" t="s">
        <v>399</v>
      </c>
      <c r="D45" s="160">
        <v>9</v>
      </c>
      <c r="E45" s="160">
        <v>8</v>
      </c>
    </row>
    <row r="46" spans="1:5">
      <c r="A46" s="160">
        <v>58398799</v>
      </c>
      <c r="B46" s="160" t="s">
        <v>143</v>
      </c>
      <c r="C46" s="160" t="s">
        <v>398</v>
      </c>
      <c r="D46" s="160">
        <v>3</v>
      </c>
      <c r="E46" s="160">
        <v>18</v>
      </c>
    </row>
    <row r="47" spans="1:5">
      <c r="A47" s="160">
        <v>20256653</v>
      </c>
      <c r="B47" s="160" t="s">
        <v>142</v>
      </c>
      <c r="C47" s="160" t="s">
        <v>402</v>
      </c>
      <c r="D47" s="160">
        <v>4</v>
      </c>
      <c r="E47" s="160">
        <v>2</v>
      </c>
    </row>
    <row r="48" spans="1:5">
      <c r="A48" s="160">
        <v>48828529</v>
      </c>
      <c r="B48" s="160" t="s">
        <v>142</v>
      </c>
      <c r="C48" s="160" t="s">
        <v>401</v>
      </c>
      <c r="D48" s="160">
        <v>13</v>
      </c>
      <c r="E48" s="160">
        <v>18</v>
      </c>
    </row>
    <row r="49" spans="1:5">
      <c r="A49" s="160">
        <v>21180979</v>
      </c>
      <c r="B49" s="160" t="s">
        <v>243</v>
      </c>
      <c r="C49" s="160" t="s">
        <v>400</v>
      </c>
      <c r="D49" s="160">
        <v>14</v>
      </c>
      <c r="E49" s="160">
        <v>20</v>
      </c>
    </row>
    <row r="50" spans="1:5">
      <c r="A50" s="160">
        <v>68108737</v>
      </c>
      <c r="B50" s="160" t="s">
        <v>142</v>
      </c>
      <c r="C50" s="160" t="s">
        <v>401</v>
      </c>
      <c r="D50" s="160">
        <v>20</v>
      </c>
      <c r="E50" s="160">
        <v>19</v>
      </c>
    </row>
    <row r="51" spans="1:5">
      <c r="A51" s="160">
        <v>41162559</v>
      </c>
      <c r="B51" s="160" t="s">
        <v>146</v>
      </c>
      <c r="C51" s="160" t="s">
        <v>402</v>
      </c>
      <c r="D51" s="160">
        <v>10</v>
      </c>
      <c r="E51" s="160">
        <v>16</v>
      </c>
    </row>
    <row r="52" spans="1:5">
      <c r="A52" s="160">
        <v>24987917</v>
      </c>
      <c r="B52" s="160" t="s">
        <v>244</v>
      </c>
      <c r="C52" s="160" t="s">
        <v>402</v>
      </c>
      <c r="D52" s="160">
        <v>5</v>
      </c>
      <c r="E52" s="160">
        <v>6</v>
      </c>
    </row>
    <row r="53" spans="1:5">
      <c r="A53" s="160">
        <v>37282908</v>
      </c>
      <c r="B53" s="160" t="s">
        <v>143</v>
      </c>
      <c r="C53" s="160" t="s">
        <v>398</v>
      </c>
      <c r="D53" s="160">
        <v>6</v>
      </c>
      <c r="E53" s="160">
        <v>10</v>
      </c>
    </row>
    <row r="54" spans="1:5">
      <c r="A54" s="160">
        <v>58684155</v>
      </c>
      <c r="B54" s="160" t="s">
        <v>142</v>
      </c>
      <c r="C54" s="160" t="s">
        <v>400</v>
      </c>
      <c r="D54" s="160">
        <v>3</v>
      </c>
      <c r="E54" s="160">
        <v>6</v>
      </c>
    </row>
    <row r="55" spans="1:5">
      <c r="A55" s="160">
        <v>31093519</v>
      </c>
      <c r="B55" s="160" t="s">
        <v>244</v>
      </c>
      <c r="C55" s="160" t="s">
        <v>401</v>
      </c>
      <c r="D55" s="160">
        <v>10</v>
      </c>
      <c r="E55" s="160">
        <v>14</v>
      </c>
    </row>
    <row r="56" spans="1:5">
      <c r="A56" s="160">
        <v>68241829</v>
      </c>
      <c r="B56" s="160" t="s">
        <v>242</v>
      </c>
      <c r="C56" s="160" t="s">
        <v>398</v>
      </c>
      <c r="D56" s="160">
        <v>17</v>
      </c>
      <c r="E56" s="160">
        <v>1</v>
      </c>
    </row>
    <row r="57" spans="1:5">
      <c r="A57" s="160">
        <v>17283993</v>
      </c>
      <c r="B57" s="160" t="s">
        <v>242</v>
      </c>
      <c r="C57" s="160" t="s">
        <v>402</v>
      </c>
      <c r="D57" s="160">
        <v>1</v>
      </c>
      <c r="E57" s="160">
        <v>10</v>
      </c>
    </row>
    <row r="58" spans="1:5">
      <c r="A58" s="160">
        <v>94614956</v>
      </c>
      <c r="B58" s="160" t="s">
        <v>146</v>
      </c>
      <c r="C58" s="160" t="s">
        <v>399</v>
      </c>
      <c r="D58" s="160">
        <v>13</v>
      </c>
      <c r="E58" s="160">
        <v>5</v>
      </c>
    </row>
    <row r="59" spans="1:5">
      <c r="A59" s="160">
        <v>60371389</v>
      </c>
      <c r="B59" s="160" t="s">
        <v>244</v>
      </c>
      <c r="C59" s="160" t="s">
        <v>399</v>
      </c>
      <c r="D59" s="160">
        <v>20</v>
      </c>
      <c r="E59" s="160">
        <v>6</v>
      </c>
    </row>
    <row r="60" spans="1:5">
      <c r="A60" s="160">
        <v>19110217</v>
      </c>
      <c r="B60" s="160" t="s">
        <v>143</v>
      </c>
      <c r="C60" s="160" t="s">
        <v>398</v>
      </c>
      <c r="D60" s="160">
        <v>19</v>
      </c>
      <c r="E60" s="160">
        <v>1</v>
      </c>
    </row>
    <row r="61" spans="1:5">
      <c r="A61" s="160">
        <v>30613536</v>
      </c>
      <c r="B61" s="160" t="s">
        <v>146</v>
      </c>
      <c r="C61" s="160" t="s">
        <v>402</v>
      </c>
      <c r="D61" s="160">
        <v>19</v>
      </c>
      <c r="E61" s="160">
        <v>11</v>
      </c>
    </row>
    <row r="62" spans="1:5">
      <c r="A62" s="160">
        <v>98252138</v>
      </c>
      <c r="B62" s="160" t="s">
        <v>146</v>
      </c>
      <c r="C62" s="160" t="s">
        <v>398</v>
      </c>
      <c r="D62" s="160">
        <v>4</v>
      </c>
      <c r="E62" s="160">
        <v>20</v>
      </c>
    </row>
    <row r="63" spans="1:5">
      <c r="A63" s="160">
        <v>13914090</v>
      </c>
      <c r="B63" s="160" t="s">
        <v>142</v>
      </c>
      <c r="C63" s="160" t="s">
        <v>402</v>
      </c>
      <c r="D63" s="160">
        <v>1</v>
      </c>
      <c r="E63" s="160">
        <v>14</v>
      </c>
    </row>
    <row r="64" spans="1:5">
      <c r="A64" s="160">
        <v>35857894</v>
      </c>
      <c r="B64" s="160" t="s">
        <v>242</v>
      </c>
      <c r="C64" s="160" t="s">
        <v>402</v>
      </c>
      <c r="D64" s="160">
        <v>1</v>
      </c>
      <c r="E64" s="160">
        <v>12</v>
      </c>
    </row>
    <row r="65" spans="1:5">
      <c r="A65" s="160">
        <v>22373550</v>
      </c>
      <c r="B65" s="160" t="s">
        <v>145</v>
      </c>
      <c r="C65" s="160" t="s">
        <v>400</v>
      </c>
      <c r="D65" s="160">
        <v>8</v>
      </c>
      <c r="E65" s="160">
        <v>15</v>
      </c>
    </row>
    <row r="66" spans="1:5">
      <c r="A66" s="160">
        <v>42203907</v>
      </c>
      <c r="B66" s="160" t="s">
        <v>143</v>
      </c>
      <c r="C66" s="160" t="s">
        <v>402</v>
      </c>
      <c r="D66" s="160">
        <v>17</v>
      </c>
      <c r="E66" s="160">
        <v>1</v>
      </c>
    </row>
    <row r="67" spans="1:5">
      <c r="A67" s="160">
        <v>49602957</v>
      </c>
      <c r="B67" s="160" t="s">
        <v>244</v>
      </c>
      <c r="C67" s="160" t="s">
        <v>398</v>
      </c>
      <c r="D67" s="160">
        <v>2</v>
      </c>
      <c r="E67" s="160">
        <v>13</v>
      </c>
    </row>
    <row r="68" spans="1:5">
      <c r="A68" s="160">
        <v>16784073</v>
      </c>
      <c r="B68" s="160" t="s">
        <v>243</v>
      </c>
      <c r="C68" s="160" t="s">
        <v>399</v>
      </c>
      <c r="D68" s="160">
        <v>16</v>
      </c>
      <c r="E68" s="160">
        <v>18</v>
      </c>
    </row>
    <row r="69" spans="1:5">
      <c r="A69" s="160">
        <v>87858081</v>
      </c>
      <c r="B69" s="160" t="s">
        <v>243</v>
      </c>
      <c r="C69" s="160" t="s">
        <v>398</v>
      </c>
      <c r="D69" s="160">
        <v>5</v>
      </c>
      <c r="E69" s="160">
        <v>15</v>
      </c>
    </row>
    <row r="70" spans="1:5">
      <c r="A70" s="160">
        <v>34279448</v>
      </c>
      <c r="B70" s="160" t="s">
        <v>243</v>
      </c>
      <c r="C70" s="160" t="s">
        <v>398</v>
      </c>
      <c r="D70" s="160">
        <v>8</v>
      </c>
      <c r="E70" s="160">
        <v>2</v>
      </c>
    </row>
    <row r="71" spans="1:5">
      <c r="A71" s="160">
        <v>83483874</v>
      </c>
      <c r="B71" s="160" t="s">
        <v>244</v>
      </c>
      <c r="C71" s="160" t="s">
        <v>400</v>
      </c>
      <c r="D71" s="160">
        <v>10</v>
      </c>
      <c r="E71" s="160">
        <v>4</v>
      </c>
    </row>
    <row r="72" spans="1:5">
      <c r="A72" s="160">
        <v>60316205</v>
      </c>
      <c r="B72" s="160" t="s">
        <v>143</v>
      </c>
      <c r="C72" s="160" t="s">
        <v>401</v>
      </c>
      <c r="D72" s="160">
        <v>9</v>
      </c>
      <c r="E72" s="160">
        <v>17</v>
      </c>
    </row>
    <row r="73" spans="1:5">
      <c r="A73" s="160">
        <v>81014695</v>
      </c>
      <c r="B73" s="160" t="s">
        <v>244</v>
      </c>
      <c r="C73" s="160" t="s">
        <v>398</v>
      </c>
      <c r="D73" s="160">
        <v>3</v>
      </c>
      <c r="E73" s="160">
        <v>1</v>
      </c>
    </row>
    <row r="74" spans="1:5">
      <c r="A74" s="160">
        <v>30238116</v>
      </c>
      <c r="B74" s="160" t="s">
        <v>146</v>
      </c>
      <c r="C74" s="160" t="s">
        <v>401</v>
      </c>
      <c r="D74" s="160">
        <v>7</v>
      </c>
      <c r="E74" s="160">
        <v>14</v>
      </c>
    </row>
    <row r="75" spans="1:5">
      <c r="A75" s="160">
        <v>35494247</v>
      </c>
      <c r="B75" s="160" t="s">
        <v>244</v>
      </c>
      <c r="C75" s="160" t="s">
        <v>398</v>
      </c>
      <c r="D75" s="160">
        <v>7</v>
      </c>
      <c r="E75" s="160">
        <v>13</v>
      </c>
    </row>
    <row r="76" spans="1:5">
      <c r="A76" s="160">
        <v>46784271</v>
      </c>
      <c r="B76" s="160" t="s">
        <v>243</v>
      </c>
      <c r="C76" s="160" t="s">
        <v>398</v>
      </c>
      <c r="D76" s="160">
        <v>19</v>
      </c>
      <c r="E76" s="160">
        <v>12</v>
      </c>
    </row>
    <row r="77" spans="1:5">
      <c r="A77" s="160">
        <v>50676516</v>
      </c>
      <c r="B77" s="160" t="s">
        <v>143</v>
      </c>
      <c r="C77" s="160" t="s">
        <v>399</v>
      </c>
      <c r="D77" s="160">
        <v>15</v>
      </c>
      <c r="E77" s="160">
        <v>7</v>
      </c>
    </row>
    <row r="78" spans="1:5">
      <c r="A78" s="160">
        <v>18700961</v>
      </c>
      <c r="B78" s="160" t="s">
        <v>244</v>
      </c>
      <c r="C78" s="160" t="s">
        <v>399</v>
      </c>
      <c r="D78" s="160">
        <v>4</v>
      </c>
      <c r="E78" s="160">
        <v>7</v>
      </c>
    </row>
    <row r="79" spans="1:5">
      <c r="A79" s="160">
        <v>68364739</v>
      </c>
      <c r="B79" s="160" t="s">
        <v>146</v>
      </c>
      <c r="C79" s="160" t="s">
        <v>401</v>
      </c>
      <c r="D79" s="160">
        <v>1</v>
      </c>
      <c r="E79" s="160">
        <v>15</v>
      </c>
    </row>
    <row r="80" spans="1:5">
      <c r="A80" s="160">
        <v>75776840</v>
      </c>
      <c r="B80" s="160" t="s">
        <v>243</v>
      </c>
      <c r="C80" s="160" t="s">
        <v>400</v>
      </c>
      <c r="D80" s="160">
        <v>7</v>
      </c>
      <c r="E80" s="160">
        <v>11</v>
      </c>
    </row>
    <row r="81" spans="1:5">
      <c r="A81" s="160">
        <v>46690182</v>
      </c>
      <c r="B81" s="160" t="s">
        <v>243</v>
      </c>
      <c r="C81" s="160" t="s">
        <v>399</v>
      </c>
      <c r="D81" s="160">
        <v>10</v>
      </c>
      <c r="E81" s="160">
        <v>14</v>
      </c>
    </row>
    <row r="82" spans="1:5">
      <c r="A82" s="160">
        <v>52375930</v>
      </c>
      <c r="B82" s="160" t="s">
        <v>244</v>
      </c>
      <c r="C82" s="160" t="s">
        <v>400</v>
      </c>
      <c r="D82" s="160">
        <v>7</v>
      </c>
      <c r="E82" s="160">
        <v>3</v>
      </c>
    </row>
    <row r="83" spans="1:5">
      <c r="A83" s="160">
        <v>40439262</v>
      </c>
      <c r="B83" s="160" t="s">
        <v>243</v>
      </c>
      <c r="C83" s="160" t="s">
        <v>399</v>
      </c>
      <c r="D83" s="160">
        <v>10</v>
      </c>
      <c r="E83" s="160">
        <v>2</v>
      </c>
    </row>
    <row r="84" spans="1:5">
      <c r="A84" s="160">
        <v>95060640</v>
      </c>
      <c r="B84" s="160" t="s">
        <v>244</v>
      </c>
      <c r="C84" s="160" t="s">
        <v>402</v>
      </c>
      <c r="D84" s="160">
        <v>17</v>
      </c>
      <c r="E84" s="160">
        <v>18</v>
      </c>
    </row>
    <row r="85" spans="1:5">
      <c r="A85" s="160">
        <v>96146020</v>
      </c>
      <c r="B85" s="160" t="s">
        <v>142</v>
      </c>
      <c r="C85" s="160" t="s">
        <v>401</v>
      </c>
      <c r="D85" s="160">
        <v>16</v>
      </c>
      <c r="E85" s="160">
        <v>19</v>
      </c>
    </row>
    <row r="86" spans="1:5">
      <c r="A86" s="160">
        <v>49213900</v>
      </c>
      <c r="B86" s="160" t="s">
        <v>145</v>
      </c>
      <c r="C86" s="160" t="s">
        <v>399</v>
      </c>
      <c r="D86" s="160">
        <v>16</v>
      </c>
      <c r="E86" s="160">
        <v>12</v>
      </c>
    </row>
    <row r="87" spans="1:5">
      <c r="A87" s="160">
        <v>69172969</v>
      </c>
      <c r="B87" s="160" t="s">
        <v>244</v>
      </c>
      <c r="C87" s="160" t="s">
        <v>401</v>
      </c>
      <c r="D87" s="160">
        <v>12</v>
      </c>
      <c r="E87" s="160">
        <v>6</v>
      </c>
    </row>
    <row r="88" spans="1:5">
      <c r="A88" s="160">
        <v>74394638</v>
      </c>
      <c r="B88" s="160" t="s">
        <v>146</v>
      </c>
      <c r="C88" s="160" t="s">
        <v>401</v>
      </c>
      <c r="D88" s="160">
        <v>11</v>
      </c>
      <c r="E88" s="160">
        <v>17</v>
      </c>
    </row>
    <row r="89" spans="1:5">
      <c r="A89" s="160">
        <v>30116633</v>
      </c>
      <c r="B89" s="160" t="s">
        <v>142</v>
      </c>
      <c r="C89" s="160" t="s">
        <v>401</v>
      </c>
      <c r="D89" s="160">
        <v>13</v>
      </c>
      <c r="E89" s="160">
        <v>12</v>
      </c>
    </row>
    <row r="90" spans="1:5">
      <c r="A90" s="160">
        <v>33776057</v>
      </c>
      <c r="B90" s="160" t="s">
        <v>244</v>
      </c>
      <c r="C90" s="160" t="s">
        <v>401</v>
      </c>
      <c r="D90" s="160">
        <v>14</v>
      </c>
      <c r="E90" s="160">
        <v>19</v>
      </c>
    </row>
    <row r="91" spans="1:5">
      <c r="A91" s="160">
        <v>21140746</v>
      </c>
      <c r="B91" s="160" t="s">
        <v>146</v>
      </c>
      <c r="C91" s="160" t="s">
        <v>400</v>
      </c>
      <c r="D91" s="160">
        <v>20</v>
      </c>
      <c r="E91" s="160">
        <v>15</v>
      </c>
    </row>
    <row r="92" spans="1:5">
      <c r="A92" s="160">
        <v>49427462</v>
      </c>
      <c r="B92" s="160" t="s">
        <v>143</v>
      </c>
      <c r="C92" s="160" t="s">
        <v>399</v>
      </c>
      <c r="D92" s="160">
        <v>13</v>
      </c>
      <c r="E92" s="160">
        <v>13</v>
      </c>
    </row>
    <row r="93" spans="1:5">
      <c r="A93" s="160">
        <v>39164396</v>
      </c>
      <c r="B93" s="160" t="s">
        <v>243</v>
      </c>
      <c r="C93" s="160" t="s">
        <v>400</v>
      </c>
      <c r="D93" s="160">
        <v>17</v>
      </c>
      <c r="E93" s="160">
        <v>19</v>
      </c>
    </row>
    <row r="94" spans="1:5">
      <c r="A94" s="160">
        <v>41224578</v>
      </c>
      <c r="B94" s="160" t="s">
        <v>146</v>
      </c>
      <c r="C94" s="160" t="s">
        <v>398</v>
      </c>
      <c r="D94" s="160">
        <v>11</v>
      </c>
      <c r="E94" s="160">
        <v>13</v>
      </c>
    </row>
    <row r="95" spans="1:5">
      <c r="A95" s="160">
        <v>49174942</v>
      </c>
      <c r="B95" s="160" t="s">
        <v>244</v>
      </c>
      <c r="C95" s="160" t="s">
        <v>398</v>
      </c>
      <c r="D95" s="160">
        <v>13</v>
      </c>
      <c r="E95" s="160">
        <v>4</v>
      </c>
    </row>
    <row r="96" spans="1:5">
      <c r="A96" s="160">
        <v>93509059</v>
      </c>
      <c r="B96" s="160" t="s">
        <v>146</v>
      </c>
      <c r="C96" s="160" t="s">
        <v>402</v>
      </c>
      <c r="D96" s="160">
        <v>10</v>
      </c>
      <c r="E96" s="160">
        <v>11</v>
      </c>
    </row>
    <row r="97" spans="1:5">
      <c r="A97" s="160">
        <v>66445486</v>
      </c>
      <c r="B97" s="160" t="s">
        <v>142</v>
      </c>
      <c r="C97" s="160" t="s">
        <v>398</v>
      </c>
      <c r="D97" s="160">
        <v>13</v>
      </c>
      <c r="E97" s="160">
        <v>6</v>
      </c>
    </row>
    <row r="98" spans="1:5">
      <c r="A98" s="160">
        <v>86007702</v>
      </c>
      <c r="B98" s="160" t="s">
        <v>243</v>
      </c>
      <c r="C98" s="160" t="s">
        <v>399</v>
      </c>
      <c r="D98" s="160">
        <v>14</v>
      </c>
      <c r="E98" s="160">
        <v>11</v>
      </c>
    </row>
    <row r="99" spans="1:5">
      <c r="A99" s="160">
        <v>38815045</v>
      </c>
      <c r="B99" s="160" t="s">
        <v>142</v>
      </c>
      <c r="C99" s="160" t="s">
        <v>401</v>
      </c>
      <c r="D99" s="160">
        <v>19</v>
      </c>
      <c r="E99" s="160">
        <v>14</v>
      </c>
    </row>
    <row r="100" spans="1:5">
      <c r="A100" s="160">
        <v>82534711</v>
      </c>
      <c r="B100" s="160" t="s">
        <v>143</v>
      </c>
      <c r="C100" s="160" t="s">
        <v>398</v>
      </c>
      <c r="D100" s="160">
        <v>6</v>
      </c>
      <c r="E100" s="160">
        <v>1</v>
      </c>
    </row>
    <row r="101" spans="1:5">
      <c r="A101" s="160">
        <v>99673097</v>
      </c>
      <c r="B101" s="160" t="s">
        <v>146</v>
      </c>
      <c r="C101" s="160" t="s">
        <v>401</v>
      </c>
      <c r="D101" s="160">
        <v>3</v>
      </c>
      <c r="E101" s="160">
        <v>19</v>
      </c>
    </row>
    <row r="102" spans="1:5">
      <c r="A102" s="160">
        <v>38878168</v>
      </c>
      <c r="B102" s="160" t="s">
        <v>243</v>
      </c>
      <c r="C102" s="160" t="s">
        <v>400</v>
      </c>
      <c r="D102" s="160">
        <v>12</v>
      </c>
      <c r="E102" s="160">
        <v>5</v>
      </c>
    </row>
    <row r="103" spans="1:5">
      <c r="A103" s="160">
        <v>75517862</v>
      </c>
      <c r="B103" s="160" t="s">
        <v>143</v>
      </c>
      <c r="C103" s="160" t="s">
        <v>398</v>
      </c>
      <c r="D103" s="160">
        <v>2</v>
      </c>
      <c r="E103" s="160">
        <v>6</v>
      </c>
    </row>
    <row r="104" spans="1:5">
      <c r="A104" s="160">
        <v>91071606</v>
      </c>
      <c r="B104" s="160" t="s">
        <v>242</v>
      </c>
      <c r="C104" s="160" t="s">
        <v>402</v>
      </c>
      <c r="D104" s="160">
        <v>18</v>
      </c>
      <c r="E104" s="160">
        <v>4</v>
      </c>
    </row>
    <row r="105" spans="1:5">
      <c r="A105" s="160">
        <v>28009880</v>
      </c>
      <c r="B105" s="160" t="s">
        <v>146</v>
      </c>
      <c r="C105" s="160" t="s">
        <v>400</v>
      </c>
      <c r="D105" s="160">
        <v>10</v>
      </c>
      <c r="E105" s="160">
        <v>4</v>
      </c>
    </row>
    <row r="106" spans="1:5">
      <c r="A106" s="160">
        <v>83347955</v>
      </c>
      <c r="B106" s="160" t="s">
        <v>244</v>
      </c>
      <c r="C106" s="160" t="s">
        <v>402</v>
      </c>
      <c r="D106" s="160">
        <v>9</v>
      </c>
      <c r="E106" s="160">
        <v>15</v>
      </c>
    </row>
    <row r="107" spans="1:5">
      <c r="A107" s="160">
        <v>93203665</v>
      </c>
      <c r="B107" s="160" t="s">
        <v>145</v>
      </c>
      <c r="C107" s="160" t="s">
        <v>402</v>
      </c>
      <c r="D107" s="160">
        <v>7</v>
      </c>
      <c r="E107" s="160">
        <v>8</v>
      </c>
    </row>
    <row r="108" spans="1:5">
      <c r="A108" s="160">
        <v>25495982</v>
      </c>
      <c r="B108" s="160" t="s">
        <v>242</v>
      </c>
      <c r="C108" s="160" t="s">
        <v>402</v>
      </c>
      <c r="D108" s="160">
        <v>17</v>
      </c>
      <c r="E108" s="160">
        <v>16</v>
      </c>
    </row>
    <row r="109" spans="1:5">
      <c r="A109" s="160">
        <v>21425202</v>
      </c>
      <c r="B109" s="160" t="s">
        <v>142</v>
      </c>
      <c r="C109" s="160" t="s">
        <v>398</v>
      </c>
      <c r="D109" s="160">
        <v>2</v>
      </c>
      <c r="E109" s="160">
        <v>10</v>
      </c>
    </row>
    <row r="110" spans="1:5">
      <c r="A110" s="160">
        <v>35964554</v>
      </c>
      <c r="B110" s="160" t="s">
        <v>146</v>
      </c>
      <c r="C110" s="160" t="s">
        <v>402</v>
      </c>
      <c r="D110" s="160">
        <v>5</v>
      </c>
      <c r="E110" s="160">
        <v>10</v>
      </c>
    </row>
    <row r="111" spans="1:5">
      <c r="A111" s="160">
        <v>36042824</v>
      </c>
      <c r="B111" s="160" t="s">
        <v>143</v>
      </c>
      <c r="C111" s="160" t="s">
        <v>399</v>
      </c>
      <c r="D111" s="160">
        <v>17</v>
      </c>
      <c r="E111" s="160">
        <v>6</v>
      </c>
    </row>
    <row r="112" spans="1:5">
      <c r="A112" s="160">
        <v>75803179</v>
      </c>
      <c r="B112" s="160" t="s">
        <v>142</v>
      </c>
      <c r="C112" s="160" t="s">
        <v>399</v>
      </c>
      <c r="D112" s="160">
        <v>18</v>
      </c>
      <c r="E112" s="160">
        <v>7</v>
      </c>
    </row>
    <row r="113" spans="1:5">
      <c r="A113" s="160">
        <v>20790760</v>
      </c>
      <c r="B113" s="160" t="s">
        <v>243</v>
      </c>
      <c r="C113" s="160" t="s">
        <v>401</v>
      </c>
      <c r="D113" s="160">
        <v>5</v>
      </c>
      <c r="E113" s="160">
        <v>3</v>
      </c>
    </row>
    <row r="114" spans="1:5">
      <c r="A114" s="160">
        <v>79657787</v>
      </c>
      <c r="B114" s="160" t="s">
        <v>244</v>
      </c>
      <c r="C114" s="160" t="s">
        <v>399</v>
      </c>
      <c r="D114" s="160">
        <v>18</v>
      </c>
      <c r="E114" s="160">
        <v>11</v>
      </c>
    </row>
    <row r="115" spans="1:5">
      <c r="A115" s="160">
        <v>44114800</v>
      </c>
      <c r="B115" s="160" t="s">
        <v>142</v>
      </c>
      <c r="C115" s="160" t="s">
        <v>402</v>
      </c>
      <c r="D115" s="160">
        <v>16</v>
      </c>
      <c r="E115" s="160">
        <v>19</v>
      </c>
    </row>
    <row r="116" spans="1:5">
      <c r="A116" s="160">
        <v>26486598</v>
      </c>
      <c r="B116" s="160" t="s">
        <v>242</v>
      </c>
      <c r="C116" s="160" t="s">
        <v>401</v>
      </c>
      <c r="D116" s="160">
        <v>10</v>
      </c>
      <c r="E116" s="160">
        <v>4</v>
      </c>
    </row>
    <row r="117" spans="1:5">
      <c r="A117" s="160">
        <v>78350455</v>
      </c>
      <c r="B117" s="160" t="s">
        <v>142</v>
      </c>
      <c r="C117" s="160" t="s">
        <v>400</v>
      </c>
      <c r="D117" s="160">
        <v>6</v>
      </c>
      <c r="E117" s="160">
        <v>5</v>
      </c>
    </row>
    <row r="118" spans="1:5">
      <c r="A118" s="160">
        <v>86345055</v>
      </c>
      <c r="B118" s="160" t="s">
        <v>143</v>
      </c>
      <c r="C118" s="160" t="s">
        <v>398</v>
      </c>
      <c r="D118" s="160">
        <v>10</v>
      </c>
      <c r="E118" s="160">
        <v>10</v>
      </c>
    </row>
    <row r="119" spans="1:5">
      <c r="A119" s="160">
        <v>84694766</v>
      </c>
      <c r="B119" s="160" t="s">
        <v>146</v>
      </c>
      <c r="C119" s="160" t="s">
        <v>399</v>
      </c>
      <c r="D119" s="160">
        <v>16</v>
      </c>
      <c r="E119" s="160">
        <v>16</v>
      </c>
    </row>
    <row r="120" spans="1:5">
      <c r="A120" s="160">
        <v>30864053</v>
      </c>
      <c r="B120" s="160" t="s">
        <v>146</v>
      </c>
      <c r="C120" s="160" t="s">
        <v>400</v>
      </c>
      <c r="D120" s="160">
        <v>8</v>
      </c>
      <c r="E120" s="160">
        <v>19</v>
      </c>
    </row>
    <row r="121" spans="1:5">
      <c r="A121" s="160">
        <v>31327950</v>
      </c>
      <c r="B121" s="160" t="s">
        <v>242</v>
      </c>
      <c r="C121" s="160" t="s">
        <v>401</v>
      </c>
      <c r="D121" s="160">
        <v>20</v>
      </c>
      <c r="E121" s="160">
        <v>3</v>
      </c>
    </row>
    <row r="122" spans="1:5">
      <c r="A122" s="160">
        <v>32284285</v>
      </c>
      <c r="B122" s="160" t="s">
        <v>143</v>
      </c>
      <c r="C122" s="160" t="s">
        <v>402</v>
      </c>
      <c r="D122" s="160">
        <v>1</v>
      </c>
      <c r="E122" s="160">
        <v>12</v>
      </c>
    </row>
    <row r="123" spans="1:5">
      <c r="A123" s="160">
        <v>78135645</v>
      </c>
      <c r="B123" s="160" t="s">
        <v>244</v>
      </c>
      <c r="C123" s="160" t="s">
        <v>398</v>
      </c>
      <c r="D123" s="160">
        <v>11</v>
      </c>
      <c r="E123" s="160">
        <v>6</v>
      </c>
    </row>
    <row r="124" spans="1:5">
      <c r="A124" s="160">
        <v>38422740</v>
      </c>
      <c r="B124" s="160" t="s">
        <v>244</v>
      </c>
      <c r="C124" s="160" t="s">
        <v>400</v>
      </c>
      <c r="D124" s="160">
        <v>3</v>
      </c>
      <c r="E124" s="160">
        <v>8</v>
      </c>
    </row>
    <row r="125" spans="1:5">
      <c r="A125" s="160">
        <v>72054298</v>
      </c>
      <c r="B125" s="160" t="s">
        <v>142</v>
      </c>
      <c r="C125" s="160" t="s">
        <v>401</v>
      </c>
      <c r="D125" s="160">
        <v>15</v>
      </c>
      <c r="E125" s="160">
        <v>2</v>
      </c>
    </row>
    <row r="126" spans="1:5">
      <c r="A126" s="160">
        <v>91634890</v>
      </c>
      <c r="B126" s="160" t="s">
        <v>145</v>
      </c>
      <c r="C126" s="160" t="s">
        <v>400</v>
      </c>
      <c r="D126" s="160">
        <v>11</v>
      </c>
      <c r="E126" s="160">
        <v>12</v>
      </c>
    </row>
    <row r="127" spans="1:5">
      <c r="A127" s="160">
        <v>63665267</v>
      </c>
      <c r="B127" s="160" t="s">
        <v>146</v>
      </c>
      <c r="C127" s="160" t="s">
        <v>399</v>
      </c>
      <c r="D127" s="160">
        <v>12</v>
      </c>
      <c r="E127" s="160">
        <v>15</v>
      </c>
    </row>
    <row r="128" spans="1:5">
      <c r="A128" s="160">
        <v>37511266</v>
      </c>
      <c r="B128" s="160" t="s">
        <v>242</v>
      </c>
      <c r="C128" s="160" t="s">
        <v>398</v>
      </c>
      <c r="D128" s="160">
        <v>2</v>
      </c>
      <c r="E128" s="160">
        <v>4</v>
      </c>
    </row>
    <row r="129" spans="1:5">
      <c r="A129" s="160">
        <v>79124274</v>
      </c>
      <c r="B129" s="160" t="s">
        <v>243</v>
      </c>
      <c r="C129" s="160" t="s">
        <v>400</v>
      </c>
      <c r="D129" s="160">
        <v>6</v>
      </c>
      <c r="E129" s="160">
        <v>18</v>
      </c>
    </row>
    <row r="130" spans="1:5">
      <c r="A130" s="160">
        <v>42272087</v>
      </c>
      <c r="B130" s="160" t="s">
        <v>242</v>
      </c>
      <c r="C130" s="160" t="s">
        <v>398</v>
      </c>
      <c r="D130" s="160">
        <v>8</v>
      </c>
      <c r="E130" s="160">
        <v>13</v>
      </c>
    </row>
    <row r="131" spans="1:5">
      <c r="A131" s="160">
        <v>71509107</v>
      </c>
      <c r="B131" s="160" t="s">
        <v>243</v>
      </c>
      <c r="C131" s="160" t="s">
        <v>399</v>
      </c>
      <c r="D131" s="160">
        <v>16</v>
      </c>
      <c r="E131" s="160">
        <v>14</v>
      </c>
    </row>
    <row r="132" spans="1:5">
      <c r="A132" s="160">
        <v>27332067</v>
      </c>
      <c r="B132" s="160" t="s">
        <v>145</v>
      </c>
      <c r="C132" s="160" t="s">
        <v>398</v>
      </c>
      <c r="D132" s="160">
        <v>10</v>
      </c>
      <c r="E132" s="160">
        <v>17</v>
      </c>
    </row>
    <row r="133" spans="1:5">
      <c r="A133" s="160">
        <v>62099010</v>
      </c>
      <c r="B133" s="160" t="s">
        <v>243</v>
      </c>
      <c r="C133" s="160" t="s">
        <v>398</v>
      </c>
      <c r="D133" s="160">
        <v>3</v>
      </c>
      <c r="E133" s="160">
        <v>2</v>
      </c>
    </row>
    <row r="134" spans="1:5">
      <c r="A134" s="160">
        <v>54690787</v>
      </c>
      <c r="B134" s="160" t="s">
        <v>143</v>
      </c>
      <c r="C134" s="160" t="s">
        <v>398</v>
      </c>
      <c r="D134" s="160">
        <v>18</v>
      </c>
      <c r="E134" s="160">
        <v>12</v>
      </c>
    </row>
    <row r="135" spans="1:5">
      <c r="A135" s="160">
        <v>79579995</v>
      </c>
      <c r="B135" s="160" t="s">
        <v>242</v>
      </c>
      <c r="C135" s="160" t="s">
        <v>398</v>
      </c>
      <c r="D135" s="160">
        <v>17</v>
      </c>
      <c r="E135" s="160">
        <v>3</v>
      </c>
    </row>
    <row r="136" spans="1:5">
      <c r="A136" s="160">
        <v>72294168</v>
      </c>
      <c r="B136" s="160" t="s">
        <v>244</v>
      </c>
      <c r="C136" s="160" t="s">
        <v>402</v>
      </c>
      <c r="D136" s="160">
        <v>7</v>
      </c>
      <c r="E136" s="160">
        <v>17</v>
      </c>
    </row>
    <row r="137" spans="1:5">
      <c r="A137" s="160">
        <v>13030421</v>
      </c>
      <c r="B137" s="160" t="s">
        <v>243</v>
      </c>
      <c r="C137" s="160" t="s">
        <v>398</v>
      </c>
      <c r="D137" s="160">
        <v>14</v>
      </c>
      <c r="E137" s="160">
        <v>5</v>
      </c>
    </row>
    <row r="138" spans="1:5">
      <c r="A138" s="160">
        <v>27762194</v>
      </c>
      <c r="B138" s="160" t="s">
        <v>143</v>
      </c>
      <c r="C138" s="160" t="s">
        <v>400</v>
      </c>
      <c r="D138" s="160">
        <v>8</v>
      </c>
      <c r="E138" s="160">
        <v>12</v>
      </c>
    </row>
    <row r="139" spans="1:5">
      <c r="A139" s="160">
        <v>80234856</v>
      </c>
      <c r="B139" s="160" t="s">
        <v>244</v>
      </c>
      <c r="C139" s="160" t="s">
        <v>398</v>
      </c>
      <c r="D139" s="160">
        <v>1</v>
      </c>
      <c r="E139" s="160">
        <v>5</v>
      </c>
    </row>
    <row r="140" spans="1:5">
      <c r="A140" s="160">
        <v>32097502</v>
      </c>
      <c r="B140" s="160" t="s">
        <v>142</v>
      </c>
      <c r="C140" s="160" t="s">
        <v>402</v>
      </c>
      <c r="D140" s="160">
        <v>3</v>
      </c>
      <c r="E140" s="160">
        <v>2</v>
      </c>
    </row>
    <row r="141" spans="1:5">
      <c r="A141" s="160">
        <v>76670028</v>
      </c>
      <c r="B141" s="160" t="s">
        <v>146</v>
      </c>
      <c r="C141" s="160" t="s">
        <v>402</v>
      </c>
      <c r="D141" s="160">
        <v>18</v>
      </c>
      <c r="E141" s="160">
        <v>17</v>
      </c>
    </row>
    <row r="142" spans="1:5">
      <c r="A142" s="160">
        <v>76855652</v>
      </c>
      <c r="B142" s="160" t="s">
        <v>243</v>
      </c>
      <c r="C142" s="160" t="s">
        <v>402</v>
      </c>
      <c r="D142" s="160">
        <v>5</v>
      </c>
      <c r="E142" s="160">
        <v>18</v>
      </c>
    </row>
    <row r="143" spans="1:5">
      <c r="A143" s="160">
        <v>32319906</v>
      </c>
      <c r="B143" s="160" t="s">
        <v>143</v>
      </c>
      <c r="C143" s="160" t="s">
        <v>400</v>
      </c>
      <c r="D143" s="160">
        <v>20</v>
      </c>
      <c r="E143" s="160">
        <v>6</v>
      </c>
    </row>
    <row r="144" spans="1:5">
      <c r="A144" s="160">
        <v>86796348</v>
      </c>
      <c r="B144" s="160" t="s">
        <v>146</v>
      </c>
      <c r="C144" s="160" t="s">
        <v>402</v>
      </c>
      <c r="D144" s="160">
        <v>17</v>
      </c>
      <c r="E144" s="160">
        <v>6</v>
      </c>
    </row>
    <row r="145" spans="1:5">
      <c r="A145" s="160">
        <v>79094843</v>
      </c>
      <c r="B145" s="160" t="s">
        <v>142</v>
      </c>
      <c r="C145" s="160" t="s">
        <v>402</v>
      </c>
      <c r="D145" s="160">
        <v>3</v>
      </c>
      <c r="E145" s="160">
        <v>19</v>
      </c>
    </row>
    <row r="146" spans="1:5">
      <c r="A146" s="160">
        <v>41634944</v>
      </c>
      <c r="B146" s="160" t="s">
        <v>243</v>
      </c>
      <c r="C146" s="160" t="s">
        <v>402</v>
      </c>
      <c r="D146" s="160">
        <v>10</v>
      </c>
      <c r="E146" s="160">
        <v>14</v>
      </c>
    </row>
    <row r="147" spans="1:5">
      <c r="A147" s="160">
        <v>21591098</v>
      </c>
      <c r="B147" s="160" t="s">
        <v>143</v>
      </c>
      <c r="C147" s="160" t="s">
        <v>398</v>
      </c>
      <c r="D147" s="160">
        <v>10</v>
      </c>
      <c r="E147" s="160">
        <v>11</v>
      </c>
    </row>
    <row r="148" spans="1:5">
      <c r="A148" s="160">
        <v>66472887</v>
      </c>
      <c r="B148" s="160" t="s">
        <v>243</v>
      </c>
      <c r="C148" s="160" t="s">
        <v>401</v>
      </c>
      <c r="D148" s="160">
        <v>9</v>
      </c>
      <c r="E148" s="160">
        <v>15</v>
      </c>
    </row>
    <row r="149" spans="1:5">
      <c r="A149" s="160">
        <v>43498352</v>
      </c>
      <c r="B149" s="160" t="s">
        <v>244</v>
      </c>
      <c r="C149" s="160" t="s">
        <v>400</v>
      </c>
      <c r="D149" s="160">
        <v>5</v>
      </c>
      <c r="E149" s="160">
        <v>3</v>
      </c>
    </row>
    <row r="150" spans="1:5">
      <c r="A150" s="160">
        <v>89447037</v>
      </c>
      <c r="B150" s="160" t="s">
        <v>244</v>
      </c>
      <c r="C150" s="160" t="s">
        <v>401</v>
      </c>
      <c r="D150" s="160">
        <v>3</v>
      </c>
      <c r="E150" s="160">
        <v>16</v>
      </c>
    </row>
    <row r="151" spans="1:5">
      <c r="A151" s="160">
        <v>65225153</v>
      </c>
      <c r="B151" s="160" t="s">
        <v>142</v>
      </c>
      <c r="C151" s="160" t="s">
        <v>399</v>
      </c>
      <c r="D151" s="160">
        <v>15</v>
      </c>
      <c r="E151" s="160">
        <v>15</v>
      </c>
    </row>
    <row r="152" spans="1:5">
      <c r="A152" s="160">
        <v>17784825</v>
      </c>
      <c r="B152" s="160" t="s">
        <v>143</v>
      </c>
      <c r="C152" s="160" t="s">
        <v>402</v>
      </c>
      <c r="D152" s="160">
        <v>19</v>
      </c>
      <c r="E152" s="160">
        <v>17</v>
      </c>
    </row>
    <row r="153" spans="1:5">
      <c r="A153" s="160">
        <v>64063826</v>
      </c>
      <c r="B153" s="160" t="s">
        <v>145</v>
      </c>
      <c r="C153" s="160" t="s">
        <v>401</v>
      </c>
      <c r="D153" s="160">
        <v>19</v>
      </c>
      <c r="E153" s="160">
        <v>3</v>
      </c>
    </row>
    <row r="154" spans="1:5">
      <c r="A154" s="160">
        <v>63587042</v>
      </c>
      <c r="B154" s="160" t="s">
        <v>143</v>
      </c>
      <c r="C154" s="160" t="s">
        <v>399</v>
      </c>
      <c r="D154" s="160">
        <v>2</v>
      </c>
      <c r="E154" s="160">
        <v>11</v>
      </c>
    </row>
    <row r="155" spans="1:5">
      <c r="A155" s="160">
        <v>88953944</v>
      </c>
      <c r="B155" s="160" t="s">
        <v>242</v>
      </c>
      <c r="C155" s="160" t="s">
        <v>399</v>
      </c>
      <c r="D155" s="160">
        <v>6</v>
      </c>
      <c r="E155" s="160">
        <v>1</v>
      </c>
    </row>
    <row r="156" spans="1:5">
      <c r="A156" s="160">
        <v>44460975</v>
      </c>
      <c r="B156" s="160" t="s">
        <v>145</v>
      </c>
      <c r="C156" s="160" t="s">
        <v>402</v>
      </c>
      <c r="D156" s="160">
        <v>6</v>
      </c>
      <c r="E156" s="160">
        <v>18</v>
      </c>
    </row>
    <row r="157" spans="1:5">
      <c r="A157" s="160">
        <v>76308370</v>
      </c>
      <c r="B157" s="160" t="s">
        <v>242</v>
      </c>
      <c r="C157" s="160" t="s">
        <v>398</v>
      </c>
      <c r="D157" s="160">
        <v>19</v>
      </c>
      <c r="E157" s="160">
        <v>10</v>
      </c>
    </row>
    <row r="158" spans="1:5">
      <c r="A158" s="160">
        <v>36249105</v>
      </c>
      <c r="B158" s="160" t="s">
        <v>143</v>
      </c>
      <c r="C158" s="160" t="s">
        <v>400</v>
      </c>
      <c r="D158" s="160">
        <v>3</v>
      </c>
      <c r="E158" s="160">
        <v>5</v>
      </c>
    </row>
    <row r="159" spans="1:5">
      <c r="A159" s="160">
        <v>64627502</v>
      </c>
      <c r="B159" s="160" t="s">
        <v>145</v>
      </c>
      <c r="C159" s="160" t="s">
        <v>399</v>
      </c>
      <c r="D159" s="160">
        <v>7</v>
      </c>
      <c r="E159" s="160">
        <v>13</v>
      </c>
    </row>
    <row r="160" spans="1:5">
      <c r="A160" s="160">
        <v>54164983</v>
      </c>
      <c r="B160" s="160" t="s">
        <v>243</v>
      </c>
      <c r="C160" s="160" t="s">
        <v>398</v>
      </c>
      <c r="D160" s="160">
        <v>13</v>
      </c>
      <c r="E160" s="160">
        <v>14</v>
      </c>
    </row>
    <row r="161" spans="1:5">
      <c r="A161" s="160">
        <v>36184968</v>
      </c>
      <c r="B161" s="160" t="s">
        <v>244</v>
      </c>
      <c r="C161" s="160" t="s">
        <v>402</v>
      </c>
      <c r="D161" s="160">
        <v>13</v>
      </c>
      <c r="E161" s="160">
        <v>1</v>
      </c>
    </row>
    <row r="162" spans="1:5">
      <c r="A162" s="160">
        <v>37790927</v>
      </c>
      <c r="B162" s="160" t="s">
        <v>244</v>
      </c>
      <c r="C162" s="160" t="s">
        <v>402</v>
      </c>
      <c r="D162" s="160">
        <v>12</v>
      </c>
      <c r="E162" s="160">
        <v>3</v>
      </c>
    </row>
    <row r="163" spans="1:5">
      <c r="A163" s="160">
        <v>46082801</v>
      </c>
      <c r="B163" s="160" t="s">
        <v>244</v>
      </c>
      <c r="C163" s="160" t="s">
        <v>400</v>
      </c>
      <c r="D163" s="160">
        <v>9</v>
      </c>
      <c r="E163" s="160">
        <v>18</v>
      </c>
    </row>
    <row r="164" spans="1:5">
      <c r="A164" s="160">
        <v>43713342</v>
      </c>
      <c r="B164" s="160" t="s">
        <v>146</v>
      </c>
      <c r="C164" s="160" t="s">
        <v>400</v>
      </c>
      <c r="D164" s="160">
        <v>9</v>
      </c>
      <c r="E164" s="160">
        <v>15</v>
      </c>
    </row>
    <row r="165" spans="1:5">
      <c r="A165" s="160">
        <v>72120789</v>
      </c>
      <c r="B165" s="160" t="s">
        <v>242</v>
      </c>
      <c r="C165" s="160" t="s">
        <v>402</v>
      </c>
      <c r="D165" s="160">
        <v>11</v>
      </c>
      <c r="E165" s="160">
        <v>19</v>
      </c>
    </row>
    <row r="166" spans="1:5">
      <c r="A166" s="160">
        <v>99751230</v>
      </c>
      <c r="B166" s="160" t="s">
        <v>242</v>
      </c>
      <c r="C166" s="160" t="s">
        <v>398</v>
      </c>
      <c r="D166" s="160">
        <v>19</v>
      </c>
      <c r="E166" s="160">
        <v>2</v>
      </c>
    </row>
    <row r="167" spans="1:5">
      <c r="A167" s="160">
        <v>44399989</v>
      </c>
      <c r="B167" s="160" t="s">
        <v>146</v>
      </c>
      <c r="C167" s="160" t="s">
        <v>400</v>
      </c>
      <c r="D167" s="160">
        <v>19</v>
      </c>
      <c r="E167" s="160">
        <v>5</v>
      </c>
    </row>
    <row r="168" spans="1:5">
      <c r="A168" s="160">
        <v>20899479</v>
      </c>
      <c r="B168" s="160" t="s">
        <v>143</v>
      </c>
      <c r="C168" s="160" t="s">
        <v>398</v>
      </c>
      <c r="D168" s="160">
        <v>8</v>
      </c>
      <c r="E168" s="160">
        <v>16</v>
      </c>
    </row>
    <row r="169" spans="1:5">
      <c r="A169" s="160">
        <v>32738375</v>
      </c>
      <c r="B169" s="160" t="s">
        <v>145</v>
      </c>
      <c r="C169" s="160" t="s">
        <v>399</v>
      </c>
      <c r="D169" s="160">
        <v>13</v>
      </c>
      <c r="E169" s="160">
        <v>18</v>
      </c>
    </row>
    <row r="170" spans="1:5">
      <c r="A170" s="160">
        <v>26575537</v>
      </c>
      <c r="B170" s="160" t="s">
        <v>242</v>
      </c>
      <c r="C170" s="160" t="s">
        <v>400</v>
      </c>
      <c r="D170" s="160">
        <v>1</v>
      </c>
      <c r="E170" s="160">
        <v>8</v>
      </c>
    </row>
    <row r="171" spans="1:5">
      <c r="A171" s="160">
        <v>95935199</v>
      </c>
      <c r="B171" s="160" t="s">
        <v>145</v>
      </c>
      <c r="C171" s="160" t="s">
        <v>401</v>
      </c>
      <c r="D171" s="160">
        <v>18</v>
      </c>
      <c r="E171" s="160">
        <v>3</v>
      </c>
    </row>
    <row r="172" spans="1:5">
      <c r="A172" s="160">
        <v>94324149</v>
      </c>
      <c r="B172" s="160" t="s">
        <v>146</v>
      </c>
      <c r="C172" s="160" t="s">
        <v>399</v>
      </c>
      <c r="D172" s="160">
        <v>3</v>
      </c>
      <c r="E172" s="160">
        <v>18</v>
      </c>
    </row>
    <row r="173" spans="1:5">
      <c r="A173" s="160">
        <v>84468099</v>
      </c>
      <c r="B173" s="160" t="s">
        <v>243</v>
      </c>
      <c r="C173" s="160" t="s">
        <v>401</v>
      </c>
      <c r="D173" s="160">
        <v>1</v>
      </c>
      <c r="E173" s="160">
        <v>1</v>
      </c>
    </row>
    <row r="174" spans="1:5">
      <c r="A174" s="160">
        <v>38677163</v>
      </c>
      <c r="B174" s="160" t="s">
        <v>146</v>
      </c>
      <c r="C174" s="160" t="s">
        <v>398</v>
      </c>
      <c r="D174" s="160">
        <v>15</v>
      </c>
      <c r="E174" s="160">
        <v>15</v>
      </c>
    </row>
    <row r="175" spans="1:5">
      <c r="A175" s="160">
        <v>39125135</v>
      </c>
      <c r="B175" s="160" t="s">
        <v>145</v>
      </c>
      <c r="C175" s="160" t="s">
        <v>402</v>
      </c>
      <c r="D175" s="160">
        <v>18</v>
      </c>
      <c r="E175" s="160">
        <v>18</v>
      </c>
    </row>
    <row r="176" spans="1:5">
      <c r="A176" s="160">
        <v>65126441</v>
      </c>
      <c r="B176" s="160" t="s">
        <v>244</v>
      </c>
      <c r="C176" s="160" t="s">
        <v>398</v>
      </c>
      <c r="D176" s="160">
        <v>17</v>
      </c>
      <c r="E176" s="160">
        <v>20</v>
      </c>
    </row>
    <row r="177" spans="1:5">
      <c r="A177" s="160">
        <v>55223669</v>
      </c>
      <c r="B177" s="160" t="s">
        <v>142</v>
      </c>
      <c r="C177" s="160" t="s">
        <v>401</v>
      </c>
      <c r="D177" s="160">
        <v>4</v>
      </c>
      <c r="E177" s="160">
        <v>11</v>
      </c>
    </row>
    <row r="178" spans="1:5">
      <c r="A178" s="160">
        <v>53601110</v>
      </c>
      <c r="B178" s="160" t="s">
        <v>146</v>
      </c>
      <c r="C178" s="160" t="s">
        <v>400</v>
      </c>
      <c r="D178" s="160">
        <v>16</v>
      </c>
      <c r="E178" s="160">
        <v>20</v>
      </c>
    </row>
    <row r="179" spans="1:5">
      <c r="A179" s="160">
        <v>76246219</v>
      </c>
      <c r="B179" s="160" t="s">
        <v>243</v>
      </c>
      <c r="C179" s="160" t="s">
        <v>400</v>
      </c>
      <c r="D179" s="160">
        <v>6</v>
      </c>
      <c r="E179" s="160">
        <v>3</v>
      </c>
    </row>
    <row r="180" spans="1:5">
      <c r="A180" s="160">
        <v>82294618</v>
      </c>
      <c r="B180" s="160" t="s">
        <v>143</v>
      </c>
      <c r="C180" s="160" t="s">
        <v>401</v>
      </c>
      <c r="D180" s="160">
        <v>14</v>
      </c>
      <c r="E180" s="160">
        <v>20</v>
      </c>
    </row>
    <row r="181" spans="1:5">
      <c r="A181" s="160">
        <v>80351378</v>
      </c>
      <c r="B181" s="160" t="s">
        <v>142</v>
      </c>
      <c r="C181" s="160" t="s">
        <v>402</v>
      </c>
      <c r="D181" s="160">
        <v>2</v>
      </c>
      <c r="E181" s="160">
        <v>17</v>
      </c>
    </row>
    <row r="182" spans="1:5">
      <c r="A182" s="160">
        <v>65001472</v>
      </c>
      <c r="B182" s="160" t="s">
        <v>242</v>
      </c>
      <c r="C182" s="160" t="s">
        <v>400</v>
      </c>
      <c r="D182" s="160">
        <v>4</v>
      </c>
      <c r="E182" s="160">
        <v>11</v>
      </c>
    </row>
    <row r="183" spans="1:5">
      <c r="A183" s="160">
        <v>83094697</v>
      </c>
      <c r="B183" s="160" t="s">
        <v>244</v>
      </c>
      <c r="C183" s="160" t="s">
        <v>399</v>
      </c>
      <c r="D183" s="160">
        <v>3</v>
      </c>
      <c r="E183" s="160">
        <v>18</v>
      </c>
    </row>
    <row r="184" spans="1:5">
      <c r="A184" s="160">
        <v>44144471</v>
      </c>
      <c r="B184" s="160" t="s">
        <v>143</v>
      </c>
      <c r="C184" s="160" t="s">
        <v>398</v>
      </c>
      <c r="D184" s="160">
        <v>1</v>
      </c>
      <c r="E184" s="160">
        <v>18</v>
      </c>
    </row>
    <row r="185" spans="1:5">
      <c r="A185" s="160">
        <v>62877510</v>
      </c>
      <c r="B185" s="160" t="s">
        <v>142</v>
      </c>
      <c r="C185" s="160" t="s">
        <v>399</v>
      </c>
      <c r="D185" s="160">
        <v>4</v>
      </c>
      <c r="E185" s="160">
        <v>3</v>
      </c>
    </row>
    <row r="186" spans="1:5">
      <c r="A186" s="160">
        <v>34864125</v>
      </c>
      <c r="B186" s="160" t="s">
        <v>146</v>
      </c>
      <c r="C186" s="160" t="s">
        <v>402</v>
      </c>
      <c r="D186" s="160">
        <v>4</v>
      </c>
      <c r="E186" s="160">
        <v>2</v>
      </c>
    </row>
    <row r="187" spans="1:5">
      <c r="A187" s="160">
        <v>83787135</v>
      </c>
      <c r="B187" s="160" t="s">
        <v>146</v>
      </c>
      <c r="C187" s="160" t="s">
        <v>398</v>
      </c>
      <c r="D187" s="160">
        <v>7</v>
      </c>
      <c r="E187" s="160">
        <v>13</v>
      </c>
    </row>
    <row r="188" spans="1:5">
      <c r="A188" s="160">
        <v>60308883</v>
      </c>
      <c r="B188" s="160" t="s">
        <v>243</v>
      </c>
      <c r="C188" s="160" t="s">
        <v>398</v>
      </c>
      <c r="D188" s="160">
        <v>6</v>
      </c>
      <c r="E188" s="160">
        <v>20</v>
      </c>
    </row>
    <row r="189" spans="1:5">
      <c r="A189" s="160">
        <v>50312476</v>
      </c>
      <c r="B189" s="160" t="s">
        <v>143</v>
      </c>
      <c r="C189" s="160" t="s">
        <v>402</v>
      </c>
      <c r="D189" s="160">
        <v>10</v>
      </c>
      <c r="E189" s="160">
        <v>15</v>
      </c>
    </row>
    <row r="190" spans="1:5">
      <c r="A190" s="160">
        <v>43340335</v>
      </c>
      <c r="B190" s="160" t="s">
        <v>243</v>
      </c>
      <c r="C190" s="160" t="s">
        <v>399</v>
      </c>
      <c r="D190" s="160">
        <v>19</v>
      </c>
      <c r="E190" s="160">
        <v>11</v>
      </c>
    </row>
    <row r="191" spans="1:5">
      <c r="A191" s="160">
        <v>39425998</v>
      </c>
      <c r="B191" s="160" t="s">
        <v>243</v>
      </c>
      <c r="C191" s="160" t="s">
        <v>402</v>
      </c>
      <c r="D191" s="160">
        <v>12</v>
      </c>
      <c r="E191" s="160">
        <v>15</v>
      </c>
    </row>
    <row r="192" spans="1:5">
      <c r="A192" s="160">
        <v>96979357</v>
      </c>
      <c r="B192" s="160" t="s">
        <v>143</v>
      </c>
      <c r="C192" s="160" t="s">
        <v>400</v>
      </c>
      <c r="D192" s="160">
        <v>2</v>
      </c>
      <c r="E192" s="160">
        <v>7</v>
      </c>
    </row>
    <row r="193" spans="1:5">
      <c r="A193" s="160">
        <v>74969949</v>
      </c>
      <c r="B193" s="160" t="s">
        <v>244</v>
      </c>
      <c r="C193" s="160" t="s">
        <v>401</v>
      </c>
      <c r="D193" s="160">
        <v>8</v>
      </c>
      <c r="E193" s="160">
        <v>5</v>
      </c>
    </row>
    <row r="194" spans="1:5">
      <c r="A194" s="160">
        <v>27269942</v>
      </c>
      <c r="B194" s="160" t="s">
        <v>142</v>
      </c>
      <c r="C194" s="160" t="s">
        <v>401</v>
      </c>
      <c r="D194" s="160">
        <v>3</v>
      </c>
      <c r="E194" s="160">
        <v>7</v>
      </c>
    </row>
    <row r="195" spans="1:5">
      <c r="A195" s="160">
        <v>41286389</v>
      </c>
      <c r="B195" s="160" t="s">
        <v>145</v>
      </c>
      <c r="C195" s="160" t="s">
        <v>402</v>
      </c>
      <c r="D195" s="160">
        <v>17</v>
      </c>
      <c r="E195" s="160">
        <v>17</v>
      </c>
    </row>
    <row r="196" spans="1:5">
      <c r="A196" s="160">
        <v>91510331</v>
      </c>
      <c r="B196" s="160" t="s">
        <v>145</v>
      </c>
      <c r="C196" s="160" t="s">
        <v>401</v>
      </c>
      <c r="D196" s="160">
        <v>18</v>
      </c>
      <c r="E196" s="160">
        <v>13</v>
      </c>
    </row>
    <row r="197" spans="1:5">
      <c r="A197" s="160">
        <v>79557861</v>
      </c>
      <c r="B197" s="160" t="s">
        <v>244</v>
      </c>
      <c r="C197" s="160" t="s">
        <v>400</v>
      </c>
      <c r="D197" s="160">
        <v>11</v>
      </c>
      <c r="E197" s="160">
        <v>9</v>
      </c>
    </row>
    <row r="198" spans="1:5">
      <c r="A198" s="160">
        <v>53860848</v>
      </c>
      <c r="B198" s="160" t="s">
        <v>146</v>
      </c>
      <c r="C198" s="160" t="s">
        <v>399</v>
      </c>
      <c r="D198" s="160">
        <v>15</v>
      </c>
      <c r="E198" s="160">
        <v>8</v>
      </c>
    </row>
    <row r="199" spans="1:5">
      <c r="A199" s="160">
        <v>11850805</v>
      </c>
      <c r="B199" s="160" t="s">
        <v>242</v>
      </c>
      <c r="C199" s="160" t="s">
        <v>402</v>
      </c>
      <c r="D199" s="160">
        <v>18</v>
      </c>
      <c r="E199" s="160">
        <v>8</v>
      </c>
    </row>
    <row r="200" spans="1:5">
      <c r="A200" s="160">
        <v>58810361</v>
      </c>
      <c r="B200" s="160" t="s">
        <v>143</v>
      </c>
      <c r="C200" s="160" t="s">
        <v>398</v>
      </c>
      <c r="D200" s="160">
        <v>2</v>
      </c>
      <c r="E200" s="160">
        <v>1</v>
      </c>
    </row>
    <row r="201" spans="1:5">
      <c r="A201" s="160">
        <v>59852028</v>
      </c>
      <c r="B201" s="160" t="s">
        <v>244</v>
      </c>
      <c r="C201" s="160" t="s">
        <v>400</v>
      </c>
      <c r="D201" s="160">
        <v>20</v>
      </c>
      <c r="E201" s="160">
        <v>9</v>
      </c>
    </row>
    <row r="202" spans="1:5">
      <c r="A202" s="160">
        <v>33847018</v>
      </c>
      <c r="B202" s="160" t="s">
        <v>146</v>
      </c>
      <c r="C202" s="160" t="s">
        <v>399</v>
      </c>
      <c r="D202" s="160">
        <v>10</v>
      </c>
      <c r="E202" s="160">
        <v>18</v>
      </c>
    </row>
    <row r="203" spans="1:5">
      <c r="A203" s="160">
        <v>61085044</v>
      </c>
      <c r="B203" s="160" t="s">
        <v>146</v>
      </c>
      <c r="C203" s="160" t="s">
        <v>399</v>
      </c>
      <c r="D203" s="160">
        <v>18</v>
      </c>
      <c r="E203" s="160">
        <v>5</v>
      </c>
    </row>
    <row r="204" spans="1:5">
      <c r="A204" s="160">
        <v>37576165</v>
      </c>
      <c r="B204" s="160" t="s">
        <v>142</v>
      </c>
      <c r="C204" s="160" t="s">
        <v>401</v>
      </c>
      <c r="D204" s="160">
        <v>3</v>
      </c>
      <c r="E204" s="160">
        <v>14</v>
      </c>
    </row>
    <row r="205" spans="1:5">
      <c r="A205" s="160">
        <v>35514245</v>
      </c>
      <c r="B205" s="160" t="s">
        <v>142</v>
      </c>
      <c r="C205" s="160" t="s">
        <v>401</v>
      </c>
      <c r="D205" s="160">
        <v>6</v>
      </c>
      <c r="E205" s="160">
        <v>14</v>
      </c>
    </row>
    <row r="206" spans="1:5">
      <c r="A206" s="160">
        <v>19405986</v>
      </c>
      <c r="B206" s="160" t="s">
        <v>242</v>
      </c>
      <c r="C206" s="160" t="s">
        <v>400</v>
      </c>
      <c r="D206" s="160">
        <v>12</v>
      </c>
      <c r="E206" s="160">
        <v>12</v>
      </c>
    </row>
    <row r="207" spans="1:5">
      <c r="A207" s="160">
        <v>84656133</v>
      </c>
      <c r="B207" s="160" t="s">
        <v>146</v>
      </c>
      <c r="C207" s="160" t="s">
        <v>398</v>
      </c>
      <c r="D207" s="160">
        <v>10</v>
      </c>
      <c r="E207" s="160">
        <v>20</v>
      </c>
    </row>
    <row r="208" spans="1:5">
      <c r="A208" s="160">
        <v>67729332</v>
      </c>
      <c r="B208" s="160" t="s">
        <v>243</v>
      </c>
      <c r="C208" s="160" t="s">
        <v>398</v>
      </c>
      <c r="D208" s="160">
        <v>16</v>
      </c>
      <c r="E208" s="160">
        <v>9</v>
      </c>
    </row>
    <row r="209" spans="1:5">
      <c r="A209" s="160">
        <v>99024787</v>
      </c>
      <c r="B209" s="160" t="s">
        <v>243</v>
      </c>
      <c r="C209" s="160" t="s">
        <v>398</v>
      </c>
      <c r="D209" s="160">
        <v>13</v>
      </c>
      <c r="E209" s="160">
        <v>19</v>
      </c>
    </row>
    <row r="210" spans="1:5">
      <c r="A210" s="160">
        <v>36404852</v>
      </c>
      <c r="B210" s="160" t="s">
        <v>145</v>
      </c>
      <c r="C210" s="160" t="s">
        <v>401</v>
      </c>
      <c r="D210" s="160">
        <v>16</v>
      </c>
      <c r="E210" s="160">
        <v>15</v>
      </c>
    </row>
    <row r="211" spans="1:5">
      <c r="A211" s="160">
        <v>82131520</v>
      </c>
      <c r="B211" s="160" t="s">
        <v>242</v>
      </c>
      <c r="C211" s="160" t="s">
        <v>401</v>
      </c>
      <c r="D211" s="160">
        <v>18</v>
      </c>
      <c r="E211" s="160">
        <v>1</v>
      </c>
    </row>
    <row r="212" spans="1:5">
      <c r="A212" s="160">
        <v>85544837</v>
      </c>
      <c r="B212" s="160" t="s">
        <v>145</v>
      </c>
      <c r="C212" s="160" t="s">
        <v>400</v>
      </c>
      <c r="D212" s="160">
        <v>14</v>
      </c>
      <c r="E212" s="160">
        <v>18</v>
      </c>
    </row>
    <row r="213" spans="1:5">
      <c r="A213" s="160">
        <v>48477425</v>
      </c>
      <c r="B213" s="160" t="s">
        <v>146</v>
      </c>
      <c r="C213" s="160" t="s">
        <v>402</v>
      </c>
      <c r="D213" s="160">
        <v>10</v>
      </c>
      <c r="E213" s="160">
        <v>6</v>
      </c>
    </row>
    <row r="214" spans="1:5">
      <c r="A214" s="160">
        <v>49119302</v>
      </c>
      <c r="B214" s="160" t="s">
        <v>146</v>
      </c>
      <c r="C214" s="160" t="s">
        <v>400</v>
      </c>
      <c r="D214" s="160">
        <v>8</v>
      </c>
      <c r="E214" s="160">
        <v>7</v>
      </c>
    </row>
    <row r="215" spans="1:5">
      <c r="A215" s="160">
        <v>51015988</v>
      </c>
      <c r="B215" s="160" t="s">
        <v>143</v>
      </c>
      <c r="C215" s="160" t="s">
        <v>398</v>
      </c>
      <c r="D215" s="160">
        <v>10</v>
      </c>
      <c r="E215" s="160">
        <v>19</v>
      </c>
    </row>
    <row r="216" spans="1:5">
      <c r="A216" s="160">
        <v>24944819</v>
      </c>
      <c r="B216" s="160" t="s">
        <v>243</v>
      </c>
      <c r="C216" s="160" t="s">
        <v>399</v>
      </c>
      <c r="D216" s="160">
        <v>9</v>
      </c>
      <c r="E216" s="160">
        <v>15</v>
      </c>
    </row>
    <row r="217" spans="1:5">
      <c r="A217" s="160">
        <v>26987040</v>
      </c>
      <c r="B217" s="160" t="s">
        <v>243</v>
      </c>
      <c r="C217" s="160" t="s">
        <v>399</v>
      </c>
      <c r="D217" s="160">
        <v>9</v>
      </c>
      <c r="E217" s="160">
        <v>2</v>
      </c>
    </row>
    <row r="218" spans="1:5">
      <c r="A218" s="160">
        <v>71245808</v>
      </c>
      <c r="B218" s="160" t="s">
        <v>244</v>
      </c>
      <c r="C218" s="160" t="s">
        <v>401</v>
      </c>
      <c r="D218" s="160">
        <v>14</v>
      </c>
      <c r="E218" s="160">
        <v>9</v>
      </c>
    </row>
    <row r="219" spans="1:5">
      <c r="A219" s="160">
        <v>45483761</v>
      </c>
      <c r="B219" s="160" t="s">
        <v>145</v>
      </c>
      <c r="C219" s="160" t="s">
        <v>398</v>
      </c>
      <c r="D219" s="160">
        <v>9</v>
      </c>
      <c r="E219" s="160">
        <v>15</v>
      </c>
    </row>
    <row r="220" spans="1:5">
      <c r="A220" s="160">
        <v>90007340</v>
      </c>
      <c r="B220" s="160" t="s">
        <v>146</v>
      </c>
      <c r="C220" s="160" t="s">
        <v>399</v>
      </c>
      <c r="D220" s="160">
        <v>20</v>
      </c>
      <c r="E220" s="160">
        <v>9</v>
      </c>
    </row>
    <row r="221" spans="1:5">
      <c r="A221" s="160">
        <v>96618940</v>
      </c>
      <c r="B221" s="160" t="s">
        <v>146</v>
      </c>
      <c r="C221" s="160" t="s">
        <v>398</v>
      </c>
      <c r="D221" s="160">
        <v>9</v>
      </c>
      <c r="E221" s="160">
        <v>7</v>
      </c>
    </row>
    <row r="222" spans="1:5">
      <c r="A222" s="160">
        <v>43786377</v>
      </c>
      <c r="B222" s="160" t="s">
        <v>146</v>
      </c>
      <c r="C222" s="160" t="s">
        <v>400</v>
      </c>
      <c r="D222" s="160">
        <v>6</v>
      </c>
      <c r="E222" s="160">
        <v>7</v>
      </c>
    </row>
    <row r="223" spans="1:5">
      <c r="A223" s="160">
        <v>60351355</v>
      </c>
      <c r="B223" s="160" t="s">
        <v>243</v>
      </c>
      <c r="C223" s="160" t="s">
        <v>399</v>
      </c>
      <c r="D223" s="160">
        <v>19</v>
      </c>
      <c r="E223" s="160">
        <v>12</v>
      </c>
    </row>
    <row r="224" spans="1:5">
      <c r="A224" s="160">
        <v>58900615</v>
      </c>
      <c r="B224" s="160" t="s">
        <v>142</v>
      </c>
      <c r="C224" s="160" t="s">
        <v>402</v>
      </c>
      <c r="D224" s="160">
        <v>10</v>
      </c>
      <c r="E224" s="160">
        <v>1</v>
      </c>
    </row>
    <row r="225" spans="1:5">
      <c r="A225" s="160">
        <v>16528097</v>
      </c>
      <c r="B225" s="160" t="s">
        <v>242</v>
      </c>
      <c r="C225" s="160" t="s">
        <v>402</v>
      </c>
      <c r="D225" s="160">
        <v>17</v>
      </c>
      <c r="E225" s="160">
        <v>6</v>
      </c>
    </row>
    <row r="226" spans="1:5">
      <c r="A226" s="160">
        <v>20737172</v>
      </c>
      <c r="B226" s="160" t="s">
        <v>146</v>
      </c>
      <c r="C226" s="160" t="s">
        <v>398</v>
      </c>
      <c r="D226" s="160">
        <v>18</v>
      </c>
      <c r="E226" s="160">
        <v>5</v>
      </c>
    </row>
    <row r="227" spans="1:5">
      <c r="A227" s="160">
        <v>62400951</v>
      </c>
      <c r="B227" s="160" t="s">
        <v>142</v>
      </c>
      <c r="C227" s="160" t="s">
        <v>402</v>
      </c>
      <c r="D227" s="160">
        <v>7</v>
      </c>
      <c r="E227" s="160">
        <v>17</v>
      </c>
    </row>
    <row r="228" spans="1:5">
      <c r="A228" s="160">
        <v>97713664</v>
      </c>
      <c r="B228" s="160" t="s">
        <v>244</v>
      </c>
      <c r="C228" s="160" t="s">
        <v>400</v>
      </c>
      <c r="D228" s="160">
        <v>20</v>
      </c>
      <c r="E228" s="160">
        <v>1</v>
      </c>
    </row>
    <row r="229" spans="1:5">
      <c r="A229" s="160">
        <v>88302921</v>
      </c>
      <c r="B229" s="160" t="s">
        <v>143</v>
      </c>
      <c r="C229" s="160" t="s">
        <v>398</v>
      </c>
      <c r="D229" s="160">
        <v>11</v>
      </c>
      <c r="E229" s="160">
        <v>16</v>
      </c>
    </row>
    <row r="230" spans="1:5">
      <c r="A230" s="160">
        <v>25805292</v>
      </c>
      <c r="B230" s="160" t="s">
        <v>242</v>
      </c>
      <c r="C230" s="160" t="s">
        <v>399</v>
      </c>
      <c r="D230" s="160">
        <v>11</v>
      </c>
      <c r="E230" s="160">
        <v>11</v>
      </c>
    </row>
    <row r="231" spans="1:5">
      <c r="A231" s="160">
        <v>74395677</v>
      </c>
      <c r="B231" s="160" t="s">
        <v>146</v>
      </c>
      <c r="C231" s="160" t="s">
        <v>402</v>
      </c>
      <c r="D231" s="160">
        <v>16</v>
      </c>
      <c r="E231" s="160">
        <v>17</v>
      </c>
    </row>
    <row r="232" spans="1:5">
      <c r="A232" s="160">
        <v>83980247</v>
      </c>
      <c r="B232" s="160" t="s">
        <v>243</v>
      </c>
      <c r="C232" s="160" t="s">
        <v>401</v>
      </c>
      <c r="D232" s="160">
        <v>16</v>
      </c>
      <c r="E232" s="160">
        <v>9</v>
      </c>
    </row>
    <row r="233" spans="1:5">
      <c r="A233" s="160">
        <v>82934574</v>
      </c>
      <c r="B233" s="160" t="s">
        <v>142</v>
      </c>
      <c r="C233" s="160" t="s">
        <v>402</v>
      </c>
      <c r="D233" s="160">
        <v>11</v>
      </c>
      <c r="E233" s="160">
        <v>10</v>
      </c>
    </row>
    <row r="234" spans="1:5">
      <c r="A234" s="160">
        <v>57085642</v>
      </c>
      <c r="B234" s="160" t="s">
        <v>243</v>
      </c>
      <c r="C234" s="160" t="s">
        <v>398</v>
      </c>
      <c r="D234" s="160">
        <v>12</v>
      </c>
      <c r="E234" s="160">
        <v>8</v>
      </c>
    </row>
    <row r="235" spans="1:5">
      <c r="A235" s="160">
        <v>42612765</v>
      </c>
      <c r="B235" s="160" t="s">
        <v>244</v>
      </c>
      <c r="C235" s="160" t="s">
        <v>398</v>
      </c>
      <c r="D235" s="160">
        <v>14</v>
      </c>
      <c r="E235" s="160">
        <v>5</v>
      </c>
    </row>
    <row r="236" spans="1:5">
      <c r="A236" s="160">
        <v>87720771</v>
      </c>
      <c r="B236" s="160" t="s">
        <v>142</v>
      </c>
      <c r="C236" s="160" t="s">
        <v>398</v>
      </c>
      <c r="D236" s="160">
        <v>12</v>
      </c>
      <c r="E236" s="160">
        <v>9</v>
      </c>
    </row>
    <row r="237" spans="1:5">
      <c r="A237" s="160">
        <v>60454881</v>
      </c>
      <c r="B237" s="160" t="s">
        <v>143</v>
      </c>
      <c r="C237" s="160" t="s">
        <v>400</v>
      </c>
      <c r="D237" s="160">
        <v>15</v>
      </c>
      <c r="E237" s="160">
        <v>10</v>
      </c>
    </row>
    <row r="238" spans="1:5">
      <c r="A238" s="160">
        <v>67677413</v>
      </c>
      <c r="B238" s="160" t="s">
        <v>145</v>
      </c>
      <c r="C238" s="160" t="s">
        <v>398</v>
      </c>
      <c r="D238" s="160">
        <v>20</v>
      </c>
      <c r="E238" s="160">
        <v>15</v>
      </c>
    </row>
    <row r="239" spans="1:5">
      <c r="A239" s="160">
        <v>50350920</v>
      </c>
      <c r="B239" s="160" t="s">
        <v>142</v>
      </c>
      <c r="C239" s="160" t="s">
        <v>402</v>
      </c>
      <c r="D239" s="160">
        <v>8</v>
      </c>
      <c r="E239" s="160">
        <v>5</v>
      </c>
    </row>
    <row r="240" spans="1:5">
      <c r="A240" s="160">
        <v>20567643</v>
      </c>
      <c r="B240" s="160" t="s">
        <v>142</v>
      </c>
      <c r="C240" s="160" t="s">
        <v>402</v>
      </c>
      <c r="D240" s="160">
        <v>18</v>
      </c>
      <c r="E240" s="160">
        <v>20</v>
      </c>
    </row>
    <row r="241" spans="1:5">
      <c r="A241" s="160">
        <v>78243361</v>
      </c>
      <c r="B241" s="160" t="s">
        <v>243</v>
      </c>
      <c r="C241" s="160" t="s">
        <v>399</v>
      </c>
      <c r="D241" s="160">
        <v>2</v>
      </c>
      <c r="E241" s="160">
        <v>13</v>
      </c>
    </row>
    <row r="242" spans="1:5">
      <c r="A242" s="160">
        <v>63683611</v>
      </c>
      <c r="B242" s="160" t="s">
        <v>242</v>
      </c>
      <c r="C242" s="160" t="s">
        <v>400</v>
      </c>
      <c r="D242" s="160">
        <v>11</v>
      </c>
      <c r="E242" s="160">
        <v>7</v>
      </c>
    </row>
    <row r="243" spans="1:5">
      <c r="A243" s="160">
        <v>20075505</v>
      </c>
      <c r="B243" s="160" t="s">
        <v>244</v>
      </c>
      <c r="C243" s="160" t="s">
        <v>402</v>
      </c>
      <c r="D243" s="160">
        <v>3</v>
      </c>
      <c r="E243" s="160">
        <v>6</v>
      </c>
    </row>
    <row r="244" spans="1:5">
      <c r="A244" s="160">
        <v>52822400</v>
      </c>
      <c r="B244" s="160" t="s">
        <v>145</v>
      </c>
      <c r="C244" s="160" t="s">
        <v>398</v>
      </c>
      <c r="D244" s="160">
        <v>10</v>
      </c>
      <c r="E244" s="160">
        <v>5</v>
      </c>
    </row>
    <row r="245" spans="1:5">
      <c r="A245" s="160">
        <v>86216422</v>
      </c>
      <c r="B245" s="160" t="s">
        <v>243</v>
      </c>
      <c r="C245" s="160" t="s">
        <v>400</v>
      </c>
      <c r="D245" s="160">
        <v>15</v>
      </c>
      <c r="E245" s="160">
        <v>13</v>
      </c>
    </row>
    <row r="246" spans="1:5">
      <c r="A246" s="160">
        <v>97687417</v>
      </c>
      <c r="B246" s="160" t="s">
        <v>145</v>
      </c>
      <c r="C246" s="160" t="s">
        <v>399</v>
      </c>
      <c r="D246" s="160">
        <v>4</v>
      </c>
      <c r="E246" s="160">
        <v>18</v>
      </c>
    </row>
    <row r="247" spans="1:5">
      <c r="A247" s="160">
        <v>48647954</v>
      </c>
      <c r="B247" s="160" t="s">
        <v>146</v>
      </c>
      <c r="C247" s="160" t="s">
        <v>400</v>
      </c>
      <c r="D247" s="160">
        <v>9</v>
      </c>
      <c r="E247" s="160">
        <v>3</v>
      </c>
    </row>
    <row r="248" spans="1:5">
      <c r="A248" s="160">
        <v>41176369</v>
      </c>
      <c r="B248" s="160" t="s">
        <v>145</v>
      </c>
      <c r="C248" s="160" t="s">
        <v>400</v>
      </c>
      <c r="D248" s="160">
        <v>7</v>
      </c>
      <c r="E248" s="160">
        <v>15</v>
      </c>
    </row>
    <row r="249" spans="1:5">
      <c r="A249" s="160">
        <v>93464151</v>
      </c>
      <c r="B249" s="160" t="s">
        <v>143</v>
      </c>
      <c r="C249" s="160" t="s">
        <v>398</v>
      </c>
      <c r="D249" s="160">
        <v>18</v>
      </c>
      <c r="E249" s="160">
        <v>15</v>
      </c>
    </row>
    <row r="250" spans="1:5">
      <c r="A250" s="160">
        <v>62830547</v>
      </c>
      <c r="B250" s="160" t="s">
        <v>146</v>
      </c>
      <c r="C250" s="160" t="s">
        <v>400</v>
      </c>
      <c r="D250" s="160">
        <v>20</v>
      </c>
      <c r="E250" s="160">
        <v>11</v>
      </c>
    </row>
    <row r="251" spans="1:5">
      <c r="A251" s="160">
        <v>48579172</v>
      </c>
      <c r="B251" s="160" t="s">
        <v>242</v>
      </c>
      <c r="C251" s="160" t="s">
        <v>399</v>
      </c>
      <c r="D251" s="160">
        <v>8</v>
      </c>
      <c r="E251" s="160">
        <v>3</v>
      </c>
    </row>
    <row r="252" spans="1:5">
      <c r="A252" s="160">
        <v>87011764</v>
      </c>
      <c r="B252" s="160" t="s">
        <v>244</v>
      </c>
      <c r="C252" s="160" t="s">
        <v>400</v>
      </c>
      <c r="D252" s="160">
        <v>8</v>
      </c>
      <c r="E252" s="160">
        <v>14</v>
      </c>
    </row>
    <row r="253" spans="1:5">
      <c r="A253" s="160">
        <v>58022347</v>
      </c>
      <c r="B253" s="160" t="s">
        <v>145</v>
      </c>
      <c r="C253" s="160" t="s">
        <v>398</v>
      </c>
      <c r="D253" s="160">
        <v>15</v>
      </c>
      <c r="E253" s="160">
        <v>16</v>
      </c>
    </row>
    <row r="254" spans="1:5">
      <c r="A254" s="160">
        <v>52159407</v>
      </c>
      <c r="B254" s="160" t="s">
        <v>143</v>
      </c>
      <c r="C254" s="160" t="s">
        <v>402</v>
      </c>
      <c r="D254" s="160">
        <v>14</v>
      </c>
      <c r="E254" s="160">
        <v>8</v>
      </c>
    </row>
    <row r="255" spans="1:5">
      <c r="A255" s="160">
        <v>48365428</v>
      </c>
      <c r="B255" s="160" t="s">
        <v>146</v>
      </c>
      <c r="C255" s="160" t="s">
        <v>400</v>
      </c>
      <c r="D255" s="160">
        <v>10</v>
      </c>
      <c r="E255" s="160">
        <v>20</v>
      </c>
    </row>
    <row r="256" spans="1:5">
      <c r="A256" s="160">
        <v>40769146</v>
      </c>
      <c r="B256" s="160" t="s">
        <v>145</v>
      </c>
      <c r="C256" s="160" t="s">
        <v>399</v>
      </c>
      <c r="D256" s="160">
        <v>2</v>
      </c>
      <c r="E256" s="160">
        <v>11</v>
      </c>
    </row>
    <row r="257" spans="1:5">
      <c r="A257" s="160">
        <v>25421994</v>
      </c>
      <c r="B257" s="160" t="s">
        <v>145</v>
      </c>
      <c r="C257" s="160" t="s">
        <v>400</v>
      </c>
      <c r="D257" s="160">
        <v>1</v>
      </c>
      <c r="E257" s="160">
        <v>3</v>
      </c>
    </row>
    <row r="258" spans="1:5">
      <c r="A258" s="160">
        <v>55888010</v>
      </c>
      <c r="B258" s="160" t="s">
        <v>146</v>
      </c>
      <c r="C258" s="160" t="s">
        <v>401</v>
      </c>
      <c r="D258" s="160">
        <v>14</v>
      </c>
      <c r="E258" s="160">
        <v>18</v>
      </c>
    </row>
    <row r="259" spans="1:5">
      <c r="A259" s="160">
        <v>33814342</v>
      </c>
      <c r="B259" s="160" t="s">
        <v>142</v>
      </c>
      <c r="C259" s="160" t="s">
        <v>398</v>
      </c>
      <c r="D259" s="160">
        <v>6</v>
      </c>
      <c r="E259" s="160">
        <v>9</v>
      </c>
    </row>
    <row r="260" spans="1:5">
      <c r="A260" s="160">
        <v>86001078</v>
      </c>
      <c r="B260" s="160" t="s">
        <v>244</v>
      </c>
      <c r="C260" s="160" t="s">
        <v>401</v>
      </c>
      <c r="D260" s="160">
        <v>20</v>
      </c>
      <c r="E260" s="160">
        <v>19</v>
      </c>
    </row>
    <row r="261" spans="1:5">
      <c r="A261" s="160">
        <v>81570531</v>
      </c>
      <c r="B261" s="160" t="s">
        <v>145</v>
      </c>
      <c r="C261" s="160" t="s">
        <v>402</v>
      </c>
      <c r="D261" s="160">
        <v>19</v>
      </c>
      <c r="E261" s="160">
        <v>19</v>
      </c>
    </row>
    <row r="262" spans="1:5">
      <c r="A262" s="160">
        <v>30588715</v>
      </c>
      <c r="B262" s="160" t="s">
        <v>145</v>
      </c>
      <c r="C262" s="160" t="s">
        <v>401</v>
      </c>
      <c r="D262" s="160">
        <v>12</v>
      </c>
      <c r="E262" s="160">
        <v>10</v>
      </c>
    </row>
    <row r="263" spans="1:5">
      <c r="A263" s="160">
        <v>17052908</v>
      </c>
      <c r="B263" s="160" t="s">
        <v>145</v>
      </c>
      <c r="C263" s="160" t="s">
        <v>402</v>
      </c>
      <c r="D263" s="160">
        <v>13</v>
      </c>
      <c r="E263" s="160">
        <v>13</v>
      </c>
    </row>
    <row r="264" spans="1:5">
      <c r="A264" s="160">
        <v>17792184</v>
      </c>
      <c r="B264" s="160" t="s">
        <v>243</v>
      </c>
      <c r="C264" s="160" t="s">
        <v>400</v>
      </c>
      <c r="D264" s="160">
        <v>4</v>
      </c>
      <c r="E264" s="160">
        <v>6</v>
      </c>
    </row>
    <row r="265" spans="1:5">
      <c r="A265" s="160">
        <v>87753269</v>
      </c>
      <c r="B265" s="160" t="s">
        <v>145</v>
      </c>
      <c r="C265" s="160" t="s">
        <v>398</v>
      </c>
      <c r="D265" s="160">
        <v>4</v>
      </c>
      <c r="E265" s="160">
        <v>16</v>
      </c>
    </row>
    <row r="266" spans="1:5">
      <c r="A266" s="160">
        <v>34861986</v>
      </c>
      <c r="B266" s="160" t="s">
        <v>244</v>
      </c>
      <c r="C266" s="160" t="s">
        <v>402</v>
      </c>
      <c r="D266" s="160">
        <v>12</v>
      </c>
      <c r="E266" s="160">
        <v>16</v>
      </c>
    </row>
    <row r="267" spans="1:5">
      <c r="A267" s="160">
        <v>13954344</v>
      </c>
      <c r="B267" s="160" t="s">
        <v>244</v>
      </c>
      <c r="C267" s="160" t="s">
        <v>398</v>
      </c>
      <c r="D267" s="160">
        <v>19</v>
      </c>
      <c r="E267" s="160">
        <v>18</v>
      </c>
    </row>
    <row r="268" spans="1:5">
      <c r="A268" s="160">
        <v>76811501</v>
      </c>
      <c r="B268" s="160" t="s">
        <v>243</v>
      </c>
      <c r="C268" s="160" t="s">
        <v>398</v>
      </c>
      <c r="D268" s="160">
        <v>15</v>
      </c>
      <c r="E268" s="160">
        <v>10</v>
      </c>
    </row>
    <row r="269" spans="1:5">
      <c r="A269" s="160">
        <v>41910087</v>
      </c>
      <c r="B269" s="160" t="s">
        <v>145</v>
      </c>
      <c r="C269" s="160" t="s">
        <v>398</v>
      </c>
      <c r="D269" s="160">
        <v>15</v>
      </c>
      <c r="E269" s="160">
        <v>5</v>
      </c>
    </row>
    <row r="270" spans="1:5">
      <c r="A270" s="160">
        <v>41757540</v>
      </c>
      <c r="B270" s="160" t="s">
        <v>146</v>
      </c>
      <c r="C270" s="160" t="s">
        <v>402</v>
      </c>
      <c r="D270" s="160">
        <v>12</v>
      </c>
      <c r="E270" s="160">
        <v>6</v>
      </c>
    </row>
    <row r="271" spans="1:5">
      <c r="A271" s="160">
        <v>63009181</v>
      </c>
      <c r="B271" s="160" t="s">
        <v>243</v>
      </c>
      <c r="C271" s="160" t="s">
        <v>401</v>
      </c>
      <c r="D271" s="160">
        <v>16</v>
      </c>
      <c r="E271" s="160">
        <v>8</v>
      </c>
    </row>
    <row r="272" spans="1:5">
      <c r="A272" s="160">
        <v>16809467</v>
      </c>
      <c r="B272" s="160" t="s">
        <v>145</v>
      </c>
      <c r="C272" s="160" t="s">
        <v>402</v>
      </c>
      <c r="D272" s="160">
        <v>10</v>
      </c>
      <c r="E272" s="160">
        <v>20</v>
      </c>
    </row>
    <row r="273" spans="1:5">
      <c r="A273" s="160">
        <v>20423713</v>
      </c>
      <c r="B273" s="160" t="s">
        <v>143</v>
      </c>
      <c r="C273" s="160" t="s">
        <v>399</v>
      </c>
      <c r="D273" s="160">
        <v>18</v>
      </c>
      <c r="E273" s="160">
        <v>12</v>
      </c>
    </row>
    <row r="274" spans="1:5">
      <c r="A274" s="160">
        <v>79828193</v>
      </c>
      <c r="B274" s="160" t="s">
        <v>243</v>
      </c>
      <c r="C274" s="160" t="s">
        <v>398</v>
      </c>
      <c r="D274" s="160">
        <v>20</v>
      </c>
      <c r="E274" s="160">
        <v>15</v>
      </c>
    </row>
    <row r="275" spans="1:5">
      <c r="A275" s="160">
        <v>99278382</v>
      </c>
      <c r="B275" s="160" t="s">
        <v>143</v>
      </c>
      <c r="C275" s="160" t="s">
        <v>399</v>
      </c>
      <c r="D275" s="160">
        <v>2</v>
      </c>
      <c r="E275" s="160">
        <v>18</v>
      </c>
    </row>
    <row r="276" spans="1:5">
      <c r="A276" s="160">
        <v>18884517</v>
      </c>
      <c r="B276" s="160" t="s">
        <v>242</v>
      </c>
      <c r="C276" s="160" t="s">
        <v>399</v>
      </c>
      <c r="D276" s="160">
        <v>11</v>
      </c>
      <c r="E276" s="160">
        <v>6</v>
      </c>
    </row>
    <row r="277" spans="1:5">
      <c r="A277" s="160">
        <v>74803469</v>
      </c>
      <c r="B277" s="160" t="s">
        <v>244</v>
      </c>
      <c r="C277" s="160" t="s">
        <v>399</v>
      </c>
      <c r="D277" s="160">
        <v>3</v>
      </c>
      <c r="E277" s="160">
        <v>12</v>
      </c>
    </row>
    <row r="278" spans="1:5">
      <c r="A278" s="160">
        <v>79492598</v>
      </c>
      <c r="B278" s="160" t="s">
        <v>243</v>
      </c>
      <c r="C278" s="160" t="s">
        <v>400</v>
      </c>
      <c r="D278" s="160">
        <v>11</v>
      </c>
      <c r="E278" s="160">
        <v>10</v>
      </c>
    </row>
    <row r="279" spans="1:5">
      <c r="A279" s="160">
        <v>39079219</v>
      </c>
      <c r="B279" s="160" t="s">
        <v>244</v>
      </c>
      <c r="C279" s="160" t="s">
        <v>399</v>
      </c>
      <c r="D279" s="160">
        <v>9</v>
      </c>
      <c r="E279" s="160">
        <v>17</v>
      </c>
    </row>
    <row r="280" spans="1:5">
      <c r="A280" s="160">
        <v>76783563</v>
      </c>
      <c r="B280" s="160" t="s">
        <v>244</v>
      </c>
      <c r="C280" s="160" t="s">
        <v>401</v>
      </c>
      <c r="D280" s="160">
        <v>20</v>
      </c>
      <c r="E280" s="160">
        <v>19</v>
      </c>
    </row>
    <row r="281" spans="1:5">
      <c r="A281" s="160">
        <v>50188434</v>
      </c>
      <c r="B281" s="160" t="s">
        <v>243</v>
      </c>
      <c r="C281" s="160" t="s">
        <v>402</v>
      </c>
      <c r="D281" s="160">
        <v>9</v>
      </c>
      <c r="E281" s="160">
        <v>17</v>
      </c>
    </row>
    <row r="282" spans="1:5">
      <c r="A282" s="160">
        <v>21080502</v>
      </c>
      <c r="B282" s="160" t="s">
        <v>146</v>
      </c>
      <c r="C282" s="160" t="s">
        <v>402</v>
      </c>
      <c r="D282" s="160">
        <v>20</v>
      </c>
      <c r="E282" s="160">
        <v>6</v>
      </c>
    </row>
    <row r="283" spans="1:5">
      <c r="A283" s="160">
        <v>98280854</v>
      </c>
      <c r="B283" s="160" t="s">
        <v>145</v>
      </c>
      <c r="C283" s="160" t="s">
        <v>402</v>
      </c>
      <c r="D283" s="160">
        <v>16</v>
      </c>
      <c r="E283" s="160">
        <v>7</v>
      </c>
    </row>
    <row r="284" spans="1:5">
      <c r="A284" s="160">
        <v>20280967</v>
      </c>
      <c r="B284" s="160" t="s">
        <v>243</v>
      </c>
      <c r="C284" s="160" t="s">
        <v>398</v>
      </c>
      <c r="D284" s="160">
        <v>1</v>
      </c>
      <c r="E284" s="160">
        <v>8</v>
      </c>
    </row>
    <row r="285" spans="1:5">
      <c r="A285" s="160">
        <v>80848705</v>
      </c>
      <c r="B285" s="160" t="s">
        <v>143</v>
      </c>
      <c r="C285" s="160" t="s">
        <v>402</v>
      </c>
      <c r="D285" s="160">
        <v>15</v>
      </c>
      <c r="E285" s="160">
        <v>15</v>
      </c>
    </row>
    <row r="286" spans="1:5">
      <c r="A286" s="160">
        <v>94121635</v>
      </c>
      <c r="B286" s="160" t="s">
        <v>242</v>
      </c>
      <c r="C286" s="160" t="s">
        <v>398</v>
      </c>
      <c r="D286" s="160">
        <v>8</v>
      </c>
      <c r="E286" s="160">
        <v>11</v>
      </c>
    </row>
    <row r="287" spans="1:5">
      <c r="A287" s="160">
        <v>91215588</v>
      </c>
      <c r="B287" s="160" t="s">
        <v>146</v>
      </c>
      <c r="C287" s="160" t="s">
        <v>402</v>
      </c>
      <c r="D287" s="160">
        <v>13</v>
      </c>
      <c r="E287" s="160">
        <v>2</v>
      </c>
    </row>
    <row r="288" spans="1:5">
      <c r="A288" s="160">
        <v>53282008</v>
      </c>
      <c r="B288" s="160" t="s">
        <v>142</v>
      </c>
      <c r="C288" s="160" t="s">
        <v>402</v>
      </c>
      <c r="D288" s="160">
        <v>13</v>
      </c>
      <c r="E288" s="160">
        <v>2</v>
      </c>
    </row>
    <row r="289" spans="1:5">
      <c r="A289" s="160">
        <v>95193846</v>
      </c>
      <c r="B289" s="160" t="s">
        <v>146</v>
      </c>
      <c r="C289" s="160" t="s">
        <v>401</v>
      </c>
      <c r="D289" s="160">
        <v>4</v>
      </c>
      <c r="E289" s="160">
        <v>14</v>
      </c>
    </row>
    <row r="290" spans="1:5">
      <c r="A290" s="160">
        <v>95368605</v>
      </c>
      <c r="B290" s="160" t="s">
        <v>243</v>
      </c>
      <c r="C290" s="160" t="s">
        <v>401</v>
      </c>
      <c r="D290" s="160">
        <v>18</v>
      </c>
      <c r="E290" s="160">
        <v>7</v>
      </c>
    </row>
    <row r="291" spans="1:5">
      <c r="A291" s="160">
        <v>49451880</v>
      </c>
      <c r="B291" s="160" t="s">
        <v>242</v>
      </c>
      <c r="C291" s="160" t="s">
        <v>398</v>
      </c>
      <c r="D291" s="160">
        <v>4</v>
      </c>
      <c r="E291" s="160">
        <v>6</v>
      </c>
    </row>
    <row r="292" spans="1:5">
      <c r="A292" s="160">
        <v>59653943</v>
      </c>
      <c r="B292" s="160" t="s">
        <v>244</v>
      </c>
      <c r="C292" s="160" t="s">
        <v>398</v>
      </c>
      <c r="D292" s="160">
        <v>4</v>
      </c>
      <c r="E292" s="160">
        <v>12</v>
      </c>
    </row>
    <row r="293" spans="1:5">
      <c r="A293" s="160">
        <v>15304253</v>
      </c>
      <c r="B293" s="160" t="s">
        <v>143</v>
      </c>
      <c r="C293" s="160" t="s">
        <v>399</v>
      </c>
      <c r="D293" s="160">
        <v>9</v>
      </c>
      <c r="E293" s="160">
        <v>2</v>
      </c>
    </row>
    <row r="294" spans="1:5">
      <c r="A294" s="160">
        <v>55050703</v>
      </c>
      <c r="B294" s="160" t="s">
        <v>143</v>
      </c>
      <c r="C294" s="160" t="s">
        <v>399</v>
      </c>
      <c r="D294" s="160">
        <v>16</v>
      </c>
      <c r="E294" s="160">
        <v>1</v>
      </c>
    </row>
    <row r="295" spans="1:5">
      <c r="A295" s="160">
        <v>13801073</v>
      </c>
      <c r="B295" s="160" t="s">
        <v>143</v>
      </c>
      <c r="C295" s="160" t="s">
        <v>399</v>
      </c>
      <c r="D295" s="160">
        <v>6</v>
      </c>
      <c r="E295" s="160">
        <v>3</v>
      </c>
    </row>
    <row r="296" spans="1:5">
      <c r="A296" s="160">
        <v>19483151</v>
      </c>
      <c r="B296" s="160" t="s">
        <v>146</v>
      </c>
      <c r="C296" s="160" t="s">
        <v>401</v>
      </c>
      <c r="D296" s="160">
        <v>12</v>
      </c>
      <c r="E296" s="160">
        <v>17</v>
      </c>
    </row>
    <row r="297" spans="1:5">
      <c r="A297" s="160">
        <v>85190497</v>
      </c>
      <c r="B297" s="160" t="s">
        <v>145</v>
      </c>
      <c r="C297" s="160" t="s">
        <v>400</v>
      </c>
      <c r="D297" s="160">
        <v>5</v>
      </c>
      <c r="E297" s="160">
        <v>5</v>
      </c>
    </row>
    <row r="298" spans="1:5">
      <c r="A298" s="160">
        <v>36519110</v>
      </c>
      <c r="B298" s="160" t="s">
        <v>145</v>
      </c>
      <c r="C298" s="160" t="s">
        <v>399</v>
      </c>
      <c r="D298" s="160">
        <v>3</v>
      </c>
      <c r="E298" s="160">
        <v>8</v>
      </c>
    </row>
    <row r="299" spans="1:5">
      <c r="A299" s="160">
        <v>51391953</v>
      </c>
      <c r="B299" s="160" t="s">
        <v>143</v>
      </c>
      <c r="C299" s="160" t="s">
        <v>398</v>
      </c>
      <c r="D299" s="160">
        <v>11</v>
      </c>
      <c r="E299" s="160">
        <v>10</v>
      </c>
    </row>
    <row r="300" spans="1:5">
      <c r="A300" s="160">
        <v>83139524</v>
      </c>
      <c r="B300" s="160" t="s">
        <v>145</v>
      </c>
      <c r="C300" s="160" t="s">
        <v>402</v>
      </c>
      <c r="D300" s="160">
        <v>16</v>
      </c>
      <c r="E300" s="160">
        <v>19</v>
      </c>
    </row>
    <row r="301" spans="1:5">
      <c r="A301" s="160">
        <v>73613466</v>
      </c>
      <c r="B301" s="160" t="s">
        <v>243</v>
      </c>
      <c r="C301" s="160" t="s">
        <v>401</v>
      </c>
      <c r="D301" s="160">
        <v>7</v>
      </c>
      <c r="E301" s="160">
        <v>13</v>
      </c>
    </row>
    <row r="302" spans="1:5">
      <c r="A302" s="160">
        <v>23327764</v>
      </c>
      <c r="B302" s="160" t="s">
        <v>244</v>
      </c>
      <c r="C302" s="160" t="s">
        <v>399</v>
      </c>
      <c r="D302" s="160">
        <v>10</v>
      </c>
      <c r="E302" s="160">
        <v>19</v>
      </c>
    </row>
    <row r="303" spans="1:5">
      <c r="A303" s="160">
        <v>23676572</v>
      </c>
      <c r="B303" s="160" t="s">
        <v>143</v>
      </c>
      <c r="C303" s="160" t="s">
        <v>398</v>
      </c>
      <c r="D303" s="160">
        <v>12</v>
      </c>
      <c r="E303" s="160">
        <v>14</v>
      </c>
    </row>
    <row r="304" spans="1:5">
      <c r="A304" s="160">
        <v>91912543</v>
      </c>
      <c r="B304" s="160" t="s">
        <v>145</v>
      </c>
      <c r="C304" s="160" t="s">
        <v>400</v>
      </c>
      <c r="D304" s="160">
        <v>7</v>
      </c>
      <c r="E304" s="160">
        <v>17</v>
      </c>
    </row>
    <row r="305" spans="1:5">
      <c r="A305" s="160">
        <v>73377358</v>
      </c>
      <c r="B305" s="160" t="s">
        <v>243</v>
      </c>
      <c r="C305" s="160" t="s">
        <v>398</v>
      </c>
      <c r="D305" s="160">
        <v>11</v>
      </c>
      <c r="E305" s="160">
        <v>9</v>
      </c>
    </row>
    <row r="306" spans="1:5">
      <c r="A306" s="160">
        <v>30271625</v>
      </c>
      <c r="B306" s="160" t="s">
        <v>243</v>
      </c>
      <c r="C306" s="160" t="s">
        <v>398</v>
      </c>
      <c r="D306" s="160">
        <v>10</v>
      </c>
      <c r="E306" s="160">
        <v>7</v>
      </c>
    </row>
    <row r="307" spans="1:5">
      <c r="A307" s="160">
        <v>44296354</v>
      </c>
      <c r="B307" s="160" t="s">
        <v>243</v>
      </c>
      <c r="C307" s="160" t="s">
        <v>398</v>
      </c>
      <c r="D307" s="160">
        <v>17</v>
      </c>
      <c r="E307" s="160">
        <v>18</v>
      </c>
    </row>
    <row r="308" spans="1:5">
      <c r="A308" s="160">
        <v>13871004</v>
      </c>
      <c r="B308" s="160" t="s">
        <v>244</v>
      </c>
      <c r="C308" s="160" t="s">
        <v>402</v>
      </c>
      <c r="D308" s="160">
        <v>7</v>
      </c>
      <c r="E308" s="160">
        <v>19</v>
      </c>
    </row>
    <row r="309" spans="1:5">
      <c r="A309" s="160">
        <v>58676898</v>
      </c>
      <c r="B309" s="160" t="s">
        <v>145</v>
      </c>
      <c r="C309" s="160" t="s">
        <v>400</v>
      </c>
      <c r="D309" s="160">
        <v>17</v>
      </c>
      <c r="E309" s="160">
        <v>19</v>
      </c>
    </row>
    <row r="310" spans="1:5">
      <c r="A310" s="160">
        <v>69302484</v>
      </c>
      <c r="B310" s="160" t="s">
        <v>244</v>
      </c>
      <c r="C310" s="160" t="s">
        <v>402</v>
      </c>
      <c r="D310" s="160">
        <v>18</v>
      </c>
      <c r="E310" s="160">
        <v>5</v>
      </c>
    </row>
    <row r="311" spans="1:5">
      <c r="A311" s="160">
        <v>41391628</v>
      </c>
      <c r="B311" s="160" t="s">
        <v>143</v>
      </c>
      <c r="C311" s="160" t="s">
        <v>399</v>
      </c>
      <c r="D311" s="160">
        <v>20</v>
      </c>
      <c r="E311" s="160">
        <v>13</v>
      </c>
    </row>
    <row r="312" spans="1:5">
      <c r="A312" s="160">
        <v>19783975</v>
      </c>
      <c r="B312" s="160" t="s">
        <v>143</v>
      </c>
      <c r="C312" s="160" t="s">
        <v>398</v>
      </c>
      <c r="D312" s="160">
        <v>11</v>
      </c>
      <c r="E312" s="160">
        <v>13</v>
      </c>
    </row>
    <row r="313" spans="1:5">
      <c r="A313" s="160">
        <v>86475603</v>
      </c>
      <c r="B313" s="160" t="s">
        <v>142</v>
      </c>
      <c r="C313" s="160" t="s">
        <v>401</v>
      </c>
      <c r="D313" s="160">
        <v>14</v>
      </c>
      <c r="E313" s="160">
        <v>8</v>
      </c>
    </row>
    <row r="314" spans="1:5">
      <c r="A314" s="160">
        <v>97079315</v>
      </c>
      <c r="B314" s="160" t="s">
        <v>142</v>
      </c>
      <c r="C314" s="160" t="s">
        <v>399</v>
      </c>
      <c r="D314" s="160">
        <v>4</v>
      </c>
      <c r="E314" s="160">
        <v>11</v>
      </c>
    </row>
    <row r="315" spans="1:5">
      <c r="A315" s="160">
        <v>28480379</v>
      </c>
      <c r="B315" s="160" t="s">
        <v>242</v>
      </c>
      <c r="C315" s="160" t="s">
        <v>400</v>
      </c>
      <c r="D315" s="160">
        <v>4</v>
      </c>
      <c r="E315" s="160">
        <v>7</v>
      </c>
    </row>
    <row r="316" spans="1:5">
      <c r="A316" s="160">
        <v>58379367</v>
      </c>
      <c r="B316" s="160" t="s">
        <v>145</v>
      </c>
      <c r="C316" s="160" t="s">
        <v>401</v>
      </c>
      <c r="D316" s="160">
        <v>5</v>
      </c>
      <c r="E316" s="160">
        <v>19</v>
      </c>
    </row>
    <row r="317" spans="1:5">
      <c r="A317" s="160">
        <v>42969159</v>
      </c>
      <c r="B317" s="160" t="s">
        <v>143</v>
      </c>
      <c r="C317" s="160" t="s">
        <v>402</v>
      </c>
      <c r="D317" s="160">
        <v>17</v>
      </c>
      <c r="E317" s="160">
        <v>4</v>
      </c>
    </row>
    <row r="318" spans="1:5">
      <c r="A318" s="160">
        <v>48419859</v>
      </c>
      <c r="B318" s="160" t="s">
        <v>244</v>
      </c>
      <c r="C318" s="160" t="s">
        <v>400</v>
      </c>
      <c r="D318" s="160">
        <v>16</v>
      </c>
      <c r="E318" s="160">
        <v>17</v>
      </c>
    </row>
    <row r="319" spans="1:5">
      <c r="A319" s="160">
        <v>60193718</v>
      </c>
      <c r="B319" s="160" t="s">
        <v>145</v>
      </c>
      <c r="C319" s="160" t="s">
        <v>402</v>
      </c>
      <c r="D319" s="160">
        <v>16</v>
      </c>
      <c r="E319" s="160">
        <v>3</v>
      </c>
    </row>
    <row r="320" spans="1:5">
      <c r="A320" s="160">
        <v>71557146</v>
      </c>
      <c r="B320" s="160" t="s">
        <v>145</v>
      </c>
      <c r="C320" s="160" t="s">
        <v>399</v>
      </c>
      <c r="D320" s="160">
        <v>4</v>
      </c>
      <c r="E320" s="160">
        <v>8</v>
      </c>
    </row>
    <row r="321" spans="1:5">
      <c r="A321" s="160">
        <v>87145436</v>
      </c>
      <c r="B321" s="160" t="s">
        <v>242</v>
      </c>
      <c r="C321" s="160" t="s">
        <v>399</v>
      </c>
      <c r="D321" s="160">
        <v>19</v>
      </c>
      <c r="E321" s="160">
        <v>16</v>
      </c>
    </row>
    <row r="322" spans="1:5">
      <c r="A322" s="160">
        <v>48875193</v>
      </c>
      <c r="B322" s="160" t="s">
        <v>243</v>
      </c>
      <c r="C322" s="160" t="s">
        <v>400</v>
      </c>
      <c r="D322" s="160">
        <v>14</v>
      </c>
      <c r="E322" s="160">
        <v>12</v>
      </c>
    </row>
    <row r="323" spans="1:5">
      <c r="A323" s="160">
        <v>51626017</v>
      </c>
      <c r="B323" s="160" t="s">
        <v>143</v>
      </c>
      <c r="C323" s="160" t="s">
        <v>401</v>
      </c>
      <c r="D323" s="160">
        <v>19</v>
      </c>
      <c r="E323" s="160">
        <v>7</v>
      </c>
    </row>
    <row r="324" spans="1:5">
      <c r="A324" s="160">
        <v>50818282</v>
      </c>
      <c r="B324" s="160" t="s">
        <v>243</v>
      </c>
      <c r="C324" s="160" t="s">
        <v>399</v>
      </c>
      <c r="D324" s="160">
        <v>4</v>
      </c>
      <c r="E324" s="160">
        <v>15</v>
      </c>
    </row>
    <row r="325" spans="1:5">
      <c r="A325" s="160">
        <v>23340725</v>
      </c>
      <c r="B325" s="160" t="s">
        <v>143</v>
      </c>
      <c r="C325" s="160" t="s">
        <v>400</v>
      </c>
      <c r="D325" s="160">
        <v>7</v>
      </c>
      <c r="E325" s="160">
        <v>6</v>
      </c>
    </row>
    <row r="326" spans="1:5">
      <c r="A326" s="160">
        <v>63320135</v>
      </c>
      <c r="B326" s="160" t="s">
        <v>244</v>
      </c>
      <c r="C326" s="160" t="s">
        <v>401</v>
      </c>
      <c r="D326" s="160">
        <v>4</v>
      </c>
      <c r="E326" s="160">
        <v>8</v>
      </c>
    </row>
    <row r="327" spans="1:5">
      <c r="A327" s="160">
        <v>78341060</v>
      </c>
      <c r="B327" s="160" t="s">
        <v>243</v>
      </c>
      <c r="C327" s="160" t="s">
        <v>402</v>
      </c>
      <c r="D327" s="160">
        <v>16</v>
      </c>
      <c r="E327" s="160">
        <v>7</v>
      </c>
    </row>
    <row r="328" spans="1:5">
      <c r="A328" s="160">
        <v>85539695</v>
      </c>
      <c r="B328" s="160" t="s">
        <v>146</v>
      </c>
      <c r="C328" s="160" t="s">
        <v>399</v>
      </c>
      <c r="D328" s="160">
        <v>11</v>
      </c>
      <c r="E328" s="160">
        <v>12</v>
      </c>
    </row>
    <row r="329" spans="1:5">
      <c r="A329" s="160">
        <v>90832900</v>
      </c>
      <c r="B329" s="160" t="s">
        <v>243</v>
      </c>
      <c r="C329" s="160" t="s">
        <v>398</v>
      </c>
      <c r="D329" s="160">
        <v>7</v>
      </c>
      <c r="E329" s="160">
        <v>7</v>
      </c>
    </row>
    <row r="330" spans="1:5">
      <c r="A330" s="160">
        <v>88381787</v>
      </c>
      <c r="B330" s="160" t="s">
        <v>243</v>
      </c>
      <c r="C330" s="160" t="s">
        <v>399</v>
      </c>
      <c r="D330" s="160">
        <v>12</v>
      </c>
      <c r="E330" s="160">
        <v>17</v>
      </c>
    </row>
    <row r="331" spans="1:5">
      <c r="A331" s="160">
        <v>34148295</v>
      </c>
      <c r="B331" s="160" t="s">
        <v>243</v>
      </c>
      <c r="C331" s="160" t="s">
        <v>400</v>
      </c>
      <c r="D331" s="160">
        <v>16</v>
      </c>
      <c r="E331" s="160">
        <v>13</v>
      </c>
    </row>
    <row r="332" spans="1:5">
      <c r="A332" s="160">
        <v>59246825</v>
      </c>
      <c r="B332" s="160" t="s">
        <v>243</v>
      </c>
      <c r="C332" s="160" t="s">
        <v>399</v>
      </c>
      <c r="D332" s="160">
        <v>5</v>
      </c>
      <c r="E332" s="160">
        <v>9</v>
      </c>
    </row>
    <row r="333" spans="1:5">
      <c r="A333" s="160">
        <v>85639413</v>
      </c>
      <c r="B333" s="160" t="s">
        <v>145</v>
      </c>
      <c r="C333" s="160" t="s">
        <v>399</v>
      </c>
      <c r="D333" s="160">
        <v>13</v>
      </c>
      <c r="E333" s="160">
        <v>7</v>
      </c>
    </row>
    <row r="334" spans="1:5">
      <c r="A334" s="160">
        <v>92428094</v>
      </c>
      <c r="B334" s="160" t="s">
        <v>145</v>
      </c>
      <c r="C334" s="160" t="s">
        <v>401</v>
      </c>
      <c r="D334" s="160">
        <v>14</v>
      </c>
      <c r="E334" s="160">
        <v>7</v>
      </c>
    </row>
    <row r="335" spans="1:5">
      <c r="A335" s="160">
        <v>72060458</v>
      </c>
      <c r="B335" s="160" t="s">
        <v>142</v>
      </c>
      <c r="C335" s="160" t="s">
        <v>399</v>
      </c>
      <c r="D335" s="160">
        <v>16</v>
      </c>
      <c r="E335" s="160">
        <v>20</v>
      </c>
    </row>
    <row r="336" spans="1:5">
      <c r="A336" s="160">
        <v>17365938</v>
      </c>
      <c r="B336" s="160" t="s">
        <v>145</v>
      </c>
      <c r="C336" s="160" t="s">
        <v>402</v>
      </c>
      <c r="D336" s="160">
        <v>16</v>
      </c>
      <c r="E336" s="160">
        <v>2</v>
      </c>
    </row>
    <row r="337" spans="1:5">
      <c r="A337" s="160">
        <v>39380333</v>
      </c>
      <c r="B337" s="160" t="s">
        <v>145</v>
      </c>
      <c r="C337" s="160" t="s">
        <v>400</v>
      </c>
      <c r="D337" s="160">
        <v>17</v>
      </c>
      <c r="E337" s="160">
        <v>7</v>
      </c>
    </row>
    <row r="338" spans="1:5">
      <c r="A338" s="160">
        <v>98261347</v>
      </c>
      <c r="B338" s="160" t="s">
        <v>143</v>
      </c>
      <c r="C338" s="160" t="s">
        <v>402</v>
      </c>
      <c r="D338" s="160">
        <v>7</v>
      </c>
      <c r="E338" s="160">
        <v>12</v>
      </c>
    </row>
    <row r="339" spans="1:5">
      <c r="A339" s="160">
        <v>35123276</v>
      </c>
      <c r="B339" s="160" t="s">
        <v>146</v>
      </c>
      <c r="C339" s="160" t="s">
        <v>398</v>
      </c>
      <c r="D339" s="160">
        <v>11</v>
      </c>
      <c r="E339" s="160">
        <v>4</v>
      </c>
    </row>
    <row r="340" spans="1:5">
      <c r="A340" s="160">
        <v>56874550</v>
      </c>
      <c r="B340" s="160" t="s">
        <v>244</v>
      </c>
      <c r="C340" s="160" t="s">
        <v>398</v>
      </c>
      <c r="D340" s="160">
        <v>20</v>
      </c>
      <c r="E340" s="160">
        <v>14</v>
      </c>
    </row>
    <row r="341" spans="1:5">
      <c r="A341" s="160">
        <v>27944485</v>
      </c>
      <c r="B341" s="160" t="s">
        <v>244</v>
      </c>
      <c r="C341" s="160" t="s">
        <v>401</v>
      </c>
      <c r="D341" s="160">
        <v>8</v>
      </c>
      <c r="E341" s="160">
        <v>13</v>
      </c>
    </row>
    <row r="342" spans="1:5">
      <c r="A342" s="160">
        <v>55990920</v>
      </c>
      <c r="B342" s="160" t="s">
        <v>142</v>
      </c>
      <c r="C342" s="160" t="s">
        <v>401</v>
      </c>
      <c r="D342" s="160">
        <v>16</v>
      </c>
      <c r="E342" s="160">
        <v>11</v>
      </c>
    </row>
    <row r="343" spans="1:5">
      <c r="A343" s="160">
        <v>68629304</v>
      </c>
      <c r="B343" s="160" t="s">
        <v>146</v>
      </c>
      <c r="C343" s="160" t="s">
        <v>401</v>
      </c>
      <c r="D343" s="160">
        <v>9</v>
      </c>
      <c r="E343" s="160">
        <v>8</v>
      </c>
    </row>
    <row r="344" spans="1:5">
      <c r="A344" s="160">
        <v>33735187</v>
      </c>
      <c r="B344" s="160" t="s">
        <v>146</v>
      </c>
      <c r="C344" s="160" t="s">
        <v>401</v>
      </c>
      <c r="D344" s="160">
        <v>2</v>
      </c>
      <c r="E344" s="160">
        <v>13</v>
      </c>
    </row>
    <row r="345" spans="1:5">
      <c r="A345" s="160">
        <v>19428998</v>
      </c>
      <c r="B345" s="160" t="s">
        <v>142</v>
      </c>
      <c r="C345" s="160" t="s">
        <v>400</v>
      </c>
      <c r="D345" s="160">
        <v>13</v>
      </c>
      <c r="E345" s="160">
        <v>19</v>
      </c>
    </row>
    <row r="346" spans="1:5">
      <c r="A346" s="160">
        <v>69948515</v>
      </c>
      <c r="B346" s="160" t="s">
        <v>146</v>
      </c>
      <c r="C346" s="160" t="s">
        <v>401</v>
      </c>
      <c r="D346" s="160">
        <v>6</v>
      </c>
      <c r="E346" s="160">
        <v>2</v>
      </c>
    </row>
    <row r="347" spans="1:5">
      <c r="A347" s="160">
        <v>92263475</v>
      </c>
      <c r="B347" s="160" t="s">
        <v>146</v>
      </c>
      <c r="C347" s="160" t="s">
        <v>402</v>
      </c>
      <c r="D347" s="160">
        <v>8</v>
      </c>
      <c r="E347" s="160">
        <v>6</v>
      </c>
    </row>
    <row r="348" spans="1:5">
      <c r="A348" s="160">
        <v>56439530</v>
      </c>
      <c r="B348" s="160" t="s">
        <v>142</v>
      </c>
      <c r="C348" s="160" t="s">
        <v>401</v>
      </c>
      <c r="D348" s="160">
        <v>13</v>
      </c>
      <c r="E348" s="160">
        <v>16</v>
      </c>
    </row>
    <row r="349" spans="1:5">
      <c r="A349" s="160">
        <v>29419636</v>
      </c>
      <c r="B349" s="160" t="s">
        <v>242</v>
      </c>
      <c r="C349" s="160" t="s">
        <v>400</v>
      </c>
      <c r="D349" s="160">
        <v>9</v>
      </c>
      <c r="E349" s="160">
        <v>20</v>
      </c>
    </row>
    <row r="350" spans="1:5">
      <c r="A350" s="160">
        <v>55766628</v>
      </c>
      <c r="B350" s="160" t="s">
        <v>145</v>
      </c>
      <c r="C350" s="160" t="s">
        <v>400</v>
      </c>
      <c r="D350" s="160">
        <v>20</v>
      </c>
      <c r="E350" s="160">
        <v>18</v>
      </c>
    </row>
    <row r="351" spans="1:5">
      <c r="A351" s="160">
        <v>87412137</v>
      </c>
      <c r="B351" s="160" t="s">
        <v>146</v>
      </c>
      <c r="C351" s="160" t="s">
        <v>402</v>
      </c>
      <c r="D351" s="160">
        <v>19</v>
      </c>
      <c r="E351" s="160">
        <v>15</v>
      </c>
    </row>
    <row r="352" spans="1:5">
      <c r="A352" s="160">
        <v>34494974</v>
      </c>
      <c r="B352" s="160" t="s">
        <v>142</v>
      </c>
      <c r="C352" s="160" t="s">
        <v>398</v>
      </c>
      <c r="D352" s="160">
        <v>12</v>
      </c>
      <c r="E352" s="160">
        <v>3</v>
      </c>
    </row>
    <row r="353" spans="1:5">
      <c r="A353" s="160">
        <v>98595143</v>
      </c>
      <c r="B353" s="160" t="s">
        <v>242</v>
      </c>
      <c r="C353" s="160" t="s">
        <v>399</v>
      </c>
      <c r="D353" s="160">
        <v>11</v>
      </c>
      <c r="E353" s="160">
        <v>19</v>
      </c>
    </row>
    <row r="354" spans="1:5">
      <c r="A354" s="160">
        <v>26832594</v>
      </c>
      <c r="B354" s="160" t="s">
        <v>146</v>
      </c>
      <c r="C354" s="160" t="s">
        <v>402</v>
      </c>
      <c r="D354" s="160">
        <v>3</v>
      </c>
      <c r="E354" s="160">
        <v>12</v>
      </c>
    </row>
    <row r="355" spans="1:5">
      <c r="A355" s="160">
        <v>52133486</v>
      </c>
      <c r="B355" s="160" t="s">
        <v>143</v>
      </c>
      <c r="C355" s="160" t="s">
        <v>402</v>
      </c>
      <c r="D355" s="160">
        <v>16</v>
      </c>
      <c r="E355" s="160">
        <v>11</v>
      </c>
    </row>
    <row r="356" spans="1:5">
      <c r="A356" s="160">
        <v>31800270</v>
      </c>
      <c r="B356" s="160" t="s">
        <v>244</v>
      </c>
      <c r="C356" s="160" t="s">
        <v>398</v>
      </c>
      <c r="D356" s="160">
        <v>20</v>
      </c>
      <c r="E356" s="160">
        <v>10</v>
      </c>
    </row>
    <row r="357" spans="1:5">
      <c r="A357" s="160">
        <v>82222584</v>
      </c>
      <c r="B357" s="160" t="s">
        <v>244</v>
      </c>
      <c r="C357" s="160" t="s">
        <v>400</v>
      </c>
      <c r="D357" s="160">
        <v>9</v>
      </c>
      <c r="E357" s="160">
        <v>13</v>
      </c>
    </row>
    <row r="358" spans="1:5">
      <c r="A358" s="160">
        <v>23111317</v>
      </c>
      <c r="B358" s="160" t="s">
        <v>146</v>
      </c>
      <c r="C358" s="160" t="s">
        <v>400</v>
      </c>
      <c r="D358" s="160">
        <v>20</v>
      </c>
      <c r="E358" s="160">
        <v>12</v>
      </c>
    </row>
    <row r="359" spans="1:5">
      <c r="A359" s="160">
        <v>80487594</v>
      </c>
      <c r="B359" s="160" t="s">
        <v>145</v>
      </c>
      <c r="C359" s="160" t="s">
        <v>399</v>
      </c>
      <c r="D359" s="160">
        <v>4</v>
      </c>
      <c r="E359" s="160">
        <v>15</v>
      </c>
    </row>
    <row r="360" spans="1:5">
      <c r="A360" s="160">
        <v>47928181</v>
      </c>
      <c r="B360" s="160" t="s">
        <v>243</v>
      </c>
      <c r="C360" s="160" t="s">
        <v>401</v>
      </c>
      <c r="D360" s="160">
        <v>11</v>
      </c>
      <c r="E360" s="160">
        <v>20</v>
      </c>
    </row>
    <row r="361" spans="1:5">
      <c r="A361" s="160">
        <v>86096368</v>
      </c>
      <c r="B361" s="160" t="s">
        <v>143</v>
      </c>
      <c r="C361" s="160" t="s">
        <v>402</v>
      </c>
      <c r="D361" s="160">
        <v>11</v>
      </c>
      <c r="E361" s="160">
        <v>1</v>
      </c>
    </row>
    <row r="362" spans="1:5">
      <c r="A362" s="160">
        <v>76961903</v>
      </c>
      <c r="B362" s="160" t="s">
        <v>142</v>
      </c>
      <c r="C362" s="160" t="s">
        <v>399</v>
      </c>
      <c r="D362" s="160">
        <v>18</v>
      </c>
      <c r="E362" s="160">
        <v>7</v>
      </c>
    </row>
    <row r="363" spans="1:5">
      <c r="A363" s="160">
        <v>53907199</v>
      </c>
      <c r="B363" s="160" t="s">
        <v>146</v>
      </c>
      <c r="C363" s="160" t="s">
        <v>398</v>
      </c>
      <c r="D363" s="160">
        <v>17</v>
      </c>
      <c r="E363" s="160">
        <v>8</v>
      </c>
    </row>
    <row r="364" spans="1:5">
      <c r="A364" s="160">
        <v>56982750</v>
      </c>
      <c r="B364" s="160" t="s">
        <v>244</v>
      </c>
      <c r="C364" s="160" t="s">
        <v>402</v>
      </c>
      <c r="D364" s="160">
        <v>15</v>
      </c>
      <c r="E364" s="160">
        <v>15</v>
      </c>
    </row>
    <row r="365" spans="1:5">
      <c r="A365" s="160">
        <v>16774276</v>
      </c>
      <c r="B365" s="160" t="s">
        <v>242</v>
      </c>
      <c r="C365" s="160" t="s">
        <v>402</v>
      </c>
      <c r="D365" s="160">
        <v>12</v>
      </c>
      <c r="E365" s="160">
        <v>10</v>
      </c>
    </row>
    <row r="366" spans="1:5">
      <c r="A366" s="160">
        <v>91508894</v>
      </c>
      <c r="B366" s="160" t="s">
        <v>242</v>
      </c>
      <c r="C366" s="160" t="s">
        <v>400</v>
      </c>
      <c r="D366" s="160">
        <v>10</v>
      </c>
      <c r="E366" s="160">
        <v>19</v>
      </c>
    </row>
    <row r="367" spans="1:5">
      <c r="A367" s="160">
        <v>42773945</v>
      </c>
      <c r="B367" s="160" t="s">
        <v>146</v>
      </c>
      <c r="C367" s="160" t="s">
        <v>400</v>
      </c>
      <c r="D367" s="160">
        <v>13</v>
      </c>
      <c r="E367" s="160">
        <v>2</v>
      </c>
    </row>
    <row r="368" spans="1:5">
      <c r="A368" s="160">
        <v>18022877</v>
      </c>
      <c r="B368" s="160" t="s">
        <v>243</v>
      </c>
      <c r="C368" s="160" t="s">
        <v>401</v>
      </c>
      <c r="D368" s="160">
        <v>15</v>
      </c>
      <c r="E368" s="160">
        <v>6</v>
      </c>
    </row>
    <row r="369" spans="1:5">
      <c r="A369" s="160">
        <v>39902374</v>
      </c>
      <c r="B369" s="160" t="s">
        <v>244</v>
      </c>
      <c r="C369" s="160" t="s">
        <v>401</v>
      </c>
      <c r="D369" s="160">
        <v>17</v>
      </c>
      <c r="E369" s="160">
        <v>11</v>
      </c>
    </row>
    <row r="370" spans="1:5">
      <c r="A370" s="160">
        <v>39311290</v>
      </c>
      <c r="B370" s="160" t="s">
        <v>242</v>
      </c>
      <c r="C370" s="160" t="s">
        <v>400</v>
      </c>
      <c r="D370" s="160">
        <v>18</v>
      </c>
      <c r="E370" s="160">
        <v>1</v>
      </c>
    </row>
    <row r="371" spans="1:5">
      <c r="A371" s="160">
        <v>28874085</v>
      </c>
      <c r="B371" s="160" t="s">
        <v>143</v>
      </c>
      <c r="C371" s="160" t="s">
        <v>399</v>
      </c>
      <c r="D371" s="160">
        <v>18</v>
      </c>
      <c r="E371" s="160">
        <v>8</v>
      </c>
    </row>
    <row r="372" spans="1:5">
      <c r="A372" s="160">
        <v>95000424</v>
      </c>
      <c r="B372" s="160" t="s">
        <v>244</v>
      </c>
      <c r="C372" s="160" t="s">
        <v>401</v>
      </c>
      <c r="D372" s="160">
        <v>7</v>
      </c>
      <c r="E372" s="160">
        <v>18</v>
      </c>
    </row>
    <row r="373" spans="1:5">
      <c r="A373" s="160">
        <v>97321771</v>
      </c>
      <c r="B373" s="160" t="s">
        <v>146</v>
      </c>
      <c r="C373" s="160" t="s">
        <v>398</v>
      </c>
      <c r="D373" s="160">
        <v>7</v>
      </c>
      <c r="E373" s="160">
        <v>9</v>
      </c>
    </row>
    <row r="374" spans="1:5">
      <c r="A374" s="160">
        <v>72778184</v>
      </c>
      <c r="B374" s="160" t="s">
        <v>145</v>
      </c>
      <c r="C374" s="160" t="s">
        <v>400</v>
      </c>
      <c r="D374" s="160">
        <v>2</v>
      </c>
      <c r="E374" s="160">
        <v>17</v>
      </c>
    </row>
    <row r="375" spans="1:5">
      <c r="A375" s="160">
        <v>76724794</v>
      </c>
      <c r="B375" s="160" t="s">
        <v>243</v>
      </c>
      <c r="C375" s="160" t="s">
        <v>398</v>
      </c>
      <c r="D375" s="160">
        <v>2</v>
      </c>
      <c r="E375" s="160">
        <v>20</v>
      </c>
    </row>
    <row r="376" spans="1:5">
      <c r="A376" s="160">
        <v>13012658</v>
      </c>
      <c r="B376" s="160" t="s">
        <v>145</v>
      </c>
      <c r="C376" s="160" t="s">
        <v>399</v>
      </c>
      <c r="D376" s="160">
        <v>18</v>
      </c>
      <c r="E376" s="160">
        <v>20</v>
      </c>
    </row>
    <row r="377" spans="1:5">
      <c r="A377" s="160">
        <v>24296291</v>
      </c>
      <c r="B377" s="160" t="s">
        <v>143</v>
      </c>
      <c r="C377" s="160" t="s">
        <v>398</v>
      </c>
      <c r="D377" s="160">
        <v>2</v>
      </c>
      <c r="E377" s="160">
        <v>8</v>
      </c>
    </row>
    <row r="378" spans="1:5">
      <c r="A378" s="160">
        <v>19030609</v>
      </c>
      <c r="B378" s="160" t="s">
        <v>242</v>
      </c>
      <c r="C378" s="160" t="s">
        <v>401</v>
      </c>
      <c r="D378" s="160">
        <v>3</v>
      </c>
      <c r="E378" s="160">
        <v>3</v>
      </c>
    </row>
    <row r="379" spans="1:5">
      <c r="A379" s="160">
        <v>16131848</v>
      </c>
      <c r="B379" s="160" t="s">
        <v>145</v>
      </c>
      <c r="C379" s="160" t="s">
        <v>402</v>
      </c>
      <c r="D379" s="160">
        <v>10</v>
      </c>
      <c r="E379" s="160">
        <v>8</v>
      </c>
    </row>
    <row r="380" spans="1:5">
      <c r="A380" s="160">
        <v>50555324</v>
      </c>
      <c r="B380" s="160" t="s">
        <v>244</v>
      </c>
      <c r="C380" s="160" t="s">
        <v>398</v>
      </c>
      <c r="D380" s="160">
        <v>1</v>
      </c>
      <c r="E380" s="160">
        <v>15</v>
      </c>
    </row>
    <row r="381" spans="1:5">
      <c r="A381" s="160">
        <v>60502076</v>
      </c>
      <c r="B381" s="160" t="s">
        <v>146</v>
      </c>
      <c r="C381" s="160" t="s">
        <v>401</v>
      </c>
      <c r="D381" s="160">
        <v>17</v>
      </c>
      <c r="E381" s="160">
        <v>18</v>
      </c>
    </row>
    <row r="382" spans="1:5">
      <c r="A382" s="160">
        <v>77424247</v>
      </c>
      <c r="B382" s="160" t="s">
        <v>243</v>
      </c>
      <c r="C382" s="160" t="s">
        <v>401</v>
      </c>
      <c r="D382" s="160">
        <v>8</v>
      </c>
      <c r="E382" s="160">
        <v>4</v>
      </c>
    </row>
    <row r="383" spans="1:5">
      <c r="A383" s="160">
        <v>91063174</v>
      </c>
      <c r="B383" s="160" t="s">
        <v>142</v>
      </c>
      <c r="C383" s="160" t="s">
        <v>399</v>
      </c>
      <c r="D383" s="160">
        <v>3</v>
      </c>
      <c r="E383" s="160">
        <v>18</v>
      </c>
    </row>
    <row r="384" spans="1:5">
      <c r="A384" s="160">
        <v>25174103</v>
      </c>
      <c r="B384" s="160" t="s">
        <v>142</v>
      </c>
      <c r="C384" s="160" t="s">
        <v>400</v>
      </c>
      <c r="D384" s="160">
        <v>8</v>
      </c>
      <c r="E384" s="160">
        <v>1</v>
      </c>
    </row>
    <row r="385" spans="1:5">
      <c r="A385" s="160">
        <v>33628335</v>
      </c>
      <c r="B385" s="160" t="s">
        <v>243</v>
      </c>
      <c r="C385" s="160" t="s">
        <v>401</v>
      </c>
      <c r="D385" s="160">
        <v>19</v>
      </c>
      <c r="E385" s="160">
        <v>2</v>
      </c>
    </row>
    <row r="386" spans="1:5">
      <c r="A386" s="160">
        <v>70849470</v>
      </c>
      <c r="B386" s="160" t="s">
        <v>243</v>
      </c>
      <c r="C386" s="160" t="s">
        <v>400</v>
      </c>
      <c r="D386" s="160">
        <v>20</v>
      </c>
      <c r="E386" s="160">
        <v>18</v>
      </c>
    </row>
    <row r="387" spans="1:5">
      <c r="A387" s="160">
        <v>83626889</v>
      </c>
      <c r="B387" s="160" t="s">
        <v>142</v>
      </c>
      <c r="C387" s="160" t="s">
        <v>402</v>
      </c>
      <c r="D387" s="160">
        <v>17</v>
      </c>
      <c r="E387" s="160">
        <v>9</v>
      </c>
    </row>
    <row r="388" spans="1:5">
      <c r="A388" s="160">
        <v>20188238</v>
      </c>
      <c r="B388" s="160" t="s">
        <v>142</v>
      </c>
      <c r="C388" s="160" t="s">
        <v>399</v>
      </c>
      <c r="D388" s="160">
        <v>2</v>
      </c>
      <c r="E388" s="160">
        <v>16</v>
      </c>
    </row>
    <row r="389" spans="1:5">
      <c r="A389" s="160">
        <v>31297848</v>
      </c>
      <c r="B389" s="160" t="s">
        <v>143</v>
      </c>
      <c r="C389" s="160" t="s">
        <v>402</v>
      </c>
      <c r="D389" s="160">
        <v>2</v>
      </c>
      <c r="E389" s="160">
        <v>2</v>
      </c>
    </row>
    <row r="390" spans="1:5">
      <c r="A390" s="160">
        <v>72679706</v>
      </c>
      <c r="B390" s="160" t="s">
        <v>243</v>
      </c>
      <c r="C390" s="160" t="s">
        <v>402</v>
      </c>
      <c r="D390" s="160">
        <v>6</v>
      </c>
      <c r="E390" s="160">
        <v>5</v>
      </c>
    </row>
    <row r="391" spans="1:5">
      <c r="A391" s="160">
        <v>11540308</v>
      </c>
      <c r="B391" s="160" t="s">
        <v>146</v>
      </c>
      <c r="C391" s="160" t="s">
        <v>401</v>
      </c>
      <c r="D391" s="160">
        <v>7</v>
      </c>
      <c r="E391" s="160">
        <v>17</v>
      </c>
    </row>
    <row r="392" spans="1:5">
      <c r="A392" s="160">
        <v>82302769</v>
      </c>
      <c r="B392" s="160" t="s">
        <v>143</v>
      </c>
      <c r="C392" s="160" t="s">
        <v>399</v>
      </c>
      <c r="D392" s="160">
        <v>14</v>
      </c>
      <c r="E392" s="160">
        <v>16</v>
      </c>
    </row>
    <row r="393" spans="1:5">
      <c r="A393" s="160">
        <v>13167787</v>
      </c>
      <c r="B393" s="160" t="s">
        <v>142</v>
      </c>
      <c r="C393" s="160" t="s">
        <v>401</v>
      </c>
      <c r="D393" s="160">
        <v>17</v>
      </c>
      <c r="E393" s="160">
        <v>3</v>
      </c>
    </row>
    <row r="394" spans="1:5">
      <c r="A394" s="160">
        <v>69620698</v>
      </c>
      <c r="B394" s="160" t="s">
        <v>142</v>
      </c>
      <c r="C394" s="160" t="s">
        <v>399</v>
      </c>
      <c r="D394" s="160">
        <v>6</v>
      </c>
      <c r="E394" s="160">
        <v>14</v>
      </c>
    </row>
    <row r="395" spans="1:5">
      <c r="A395" s="160">
        <v>74025956</v>
      </c>
      <c r="B395" s="160" t="s">
        <v>244</v>
      </c>
      <c r="C395" s="160" t="s">
        <v>399</v>
      </c>
      <c r="D395" s="160">
        <v>10</v>
      </c>
      <c r="E395" s="160">
        <v>20</v>
      </c>
    </row>
    <row r="396" spans="1:5">
      <c r="A396" s="160">
        <v>33839440</v>
      </c>
      <c r="B396" s="160" t="s">
        <v>244</v>
      </c>
      <c r="C396" s="160" t="s">
        <v>398</v>
      </c>
      <c r="D396" s="160">
        <v>16</v>
      </c>
      <c r="E396" s="160">
        <v>5</v>
      </c>
    </row>
    <row r="397" spans="1:5">
      <c r="A397" s="160">
        <v>75395522</v>
      </c>
      <c r="B397" s="160" t="s">
        <v>242</v>
      </c>
      <c r="C397" s="160" t="s">
        <v>398</v>
      </c>
      <c r="D397" s="160">
        <v>4</v>
      </c>
      <c r="E397" s="160">
        <v>2</v>
      </c>
    </row>
    <row r="398" spans="1:5">
      <c r="A398" s="160">
        <v>82072448</v>
      </c>
      <c r="B398" s="160" t="s">
        <v>243</v>
      </c>
      <c r="C398" s="160" t="s">
        <v>401</v>
      </c>
      <c r="D398" s="160">
        <v>18</v>
      </c>
      <c r="E398" s="160">
        <v>1</v>
      </c>
    </row>
    <row r="399" spans="1:5">
      <c r="A399" s="160">
        <v>69397081</v>
      </c>
      <c r="B399" s="160" t="s">
        <v>145</v>
      </c>
      <c r="C399" s="160" t="s">
        <v>402</v>
      </c>
      <c r="D399" s="160">
        <v>17</v>
      </c>
      <c r="E399" s="160">
        <v>12</v>
      </c>
    </row>
    <row r="400" spans="1:5">
      <c r="A400" s="160">
        <v>94681674</v>
      </c>
      <c r="B400" s="160" t="s">
        <v>244</v>
      </c>
      <c r="C400" s="160" t="s">
        <v>400</v>
      </c>
      <c r="D400" s="160">
        <v>11</v>
      </c>
      <c r="E400" s="160">
        <v>1</v>
      </c>
    </row>
    <row r="401" spans="1:5">
      <c r="A401" s="160">
        <v>44594650</v>
      </c>
      <c r="B401" s="160" t="s">
        <v>143</v>
      </c>
      <c r="C401" s="160" t="s">
        <v>399</v>
      </c>
      <c r="D401" s="160">
        <v>2</v>
      </c>
      <c r="E401" s="160">
        <v>10</v>
      </c>
    </row>
    <row r="402" spans="1:5">
      <c r="A402" s="160">
        <v>77495163</v>
      </c>
      <c r="B402" s="160" t="s">
        <v>145</v>
      </c>
      <c r="C402" s="160" t="s">
        <v>399</v>
      </c>
      <c r="D402" s="160">
        <v>16</v>
      </c>
      <c r="E402" s="160">
        <v>15</v>
      </c>
    </row>
    <row r="403" spans="1:5">
      <c r="A403" s="160">
        <v>65006502</v>
      </c>
      <c r="B403" s="160" t="s">
        <v>145</v>
      </c>
      <c r="C403" s="160" t="s">
        <v>402</v>
      </c>
      <c r="D403" s="160">
        <v>17</v>
      </c>
      <c r="E403" s="160">
        <v>10</v>
      </c>
    </row>
    <row r="404" spans="1:5">
      <c r="A404" s="160">
        <v>35093641</v>
      </c>
      <c r="B404" s="160" t="s">
        <v>145</v>
      </c>
      <c r="C404" s="160" t="s">
        <v>399</v>
      </c>
      <c r="D404" s="160">
        <v>16</v>
      </c>
      <c r="E404" s="160">
        <v>9</v>
      </c>
    </row>
    <row r="405" spans="1:5">
      <c r="A405" s="160">
        <v>46039388</v>
      </c>
      <c r="B405" s="160" t="s">
        <v>143</v>
      </c>
      <c r="C405" s="160" t="s">
        <v>399</v>
      </c>
      <c r="D405" s="160">
        <v>13</v>
      </c>
      <c r="E405" s="160">
        <v>13</v>
      </c>
    </row>
    <row r="406" spans="1:5">
      <c r="A406" s="160">
        <v>91141003</v>
      </c>
      <c r="B406" s="160" t="s">
        <v>142</v>
      </c>
      <c r="C406" s="160" t="s">
        <v>402</v>
      </c>
      <c r="D406" s="160">
        <v>7</v>
      </c>
      <c r="E406" s="160">
        <v>10</v>
      </c>
    </row>
    <row r="407" spans="1:5">
      <c r="A407" s="160">
        <v>97425877</v>
      </c>
      <c r="B407" s="160" t="s">
        <v>146</v>
      </c>
      <c r="C407" s="160" t="s">
        <v>398</v>
      </c>
      <c r="D407" s="160">
        <v>4</v>
      </c>
      <c r="E407" s="160">
        <v>20</v>
      </c>
    </row>
    <row r="408" spans="1:5">
      <c r="A408" s="160">
        <v>14622802</v>
      </c>
      <c r="B408" s="160" t="s">
        <v>146</v>
      </c>
      <c r="C408" s="160" t="s">
        <v>398</v>
      </c>
      <c r="D408" s="160">
        <v>3</v>
      </c>
      <c r="E408" s="160">
        <v>16</v>
      </c>
    </row>
    <row r="409" spans="1:5">
      <c r="A409" s="160">
        <v>74764253</v>
      </c>
      <c r="B409" s="160" t="s">
        <v>146</v>
      </c>
      <c r="C409" s="160" t="s">
        <v>399</v>
      </c>
      <c r="D409" s="160">
        <v>18</v>
      </c>
      <c r="E409" s="160">
        <v>20</v>
      </c>
    </row>
    <row r="410" spans="1:5">
      <c r="A410" s="160">
        <v>84136933</v>
      </c>
      <c r="B410" s="160" t="s">
        <v>142</v>
      </c>
      <c r="C410" s="160" t="s">
        <v>400</v>
      </c>
      <c r="D410" s="160">
        <v>10</v>
      </c>
      <c r="E410" s="160">
        <v>18</v>
      </c>
    </row>
    <row r="411" spans="1:5">
      <c r="A411" s="160">
        <v>93431515</v>
      </c>
      <c r="B411" s="160" t="s">
        <v>142</v>
      </c>
      <c r="C411" s="160" t="s">
        <v>400</v>
      </c>
      <c r="D411" s="160">
        <v>7</v>
      </c>
      <c r="E411" s="160">
        <v>6</v>
      </c>
    </row>
    <row r="412" spans="1:5">
      <c r="A412" s="160">
        <v>23641844</v>
      </c>
      <c r="B412" s="160" t="s">
        <v>146</v>
      </c>
      <c r="C412" s="160" t="s">
        <v>400</v>
      </c>
      <c r="D412" s="160">
        <v>12</v>
      </c>
      <c r="E412" s="160">
        <v>2</v>
      </c>
    </row>
    <row r="413" spans="1:5">
      <c r="A413" s="160">
        <v>24744400</v>
      </c>
      <c r="B413" s="160" t="s">
        <v>146</v>
      </c>
      <c r="C413" s="160" t="s">
        <v>400</v>
      </c>
      <c r="D413" s="160">
        <v>3</v>
      </c>
      <c r="E413" s="160">
        <v>17</v>
      </c>
    </row>
    <row r="414" spans="1:5">
      <c r="A414" s="160">
        <v>48185915</v>
      </c>
      <c r="B414" s="160" t="s">
        <v>145</v>
      </c>
      <c r="C414" s="160" t="s">
        <v>402</v>
      </c>
      <c r="D414" s="160">
        <v>2</v>
      </c>
      <c r="E414" s="160">
        <v>17</v>
      </c>
    </row>
    <row r="415" spans="1:5">
      <c r="A415" s="160">
        <v>57073370</v>
      </c>
      <c r="B415" s="160" t="s">
        <v>142</v>
      </c>
      <c r="C415" s="160" t="s">
        <v>402</v>
      </c>
      <c r="D415" s="160">
        <v>20</v>
      </c>
      <c r="E415" s="160">
        <v>13</v>
      </c>
    </row>
    <row r="416" spans="1:5">
      <c r="A416" s="160">
        <v>37037688</v>
      </c>
      <c r="B416" s="160" t="s">
        <v>244</v>
      </c>
      <c r="C416" s="160" t="s">
        <v>399</v>
      </c>
      <c r="D416" s="160">
        <v>8</v>
      </c>
      <c r="E416" s="160">
        <v>16</v>
      </c>
    </row>
    <row r="417" spans="1:5">
      <c r="A417" s="160">
        <v>94825760</v>
      </c>
      <c r="B417" s="160" t="s">
        <v>244</v>
      </c>
      <c r="C417" s="160" t="s">
        <v>402</v>
      </c>
      <c r="D417" s="160">
        <v>3</v>
      </c>
      <c r="E417" s="160">
        <v>2</v>
      </c>
    </row>
    <row r="418" spans="1:5">
      <c r="A418" s="160">
        <v>26098710</v>
      </c>
      <c r="B418" s="160" t="s">
        <v>142</v>
      </c>
      <c r="C418" s="160" t="s">
        <v>398</v>
      </c>
      <c r="D418" s="160">
        <v>7</v>
      </c>
      <c r="E418" s="160">
        <v>3</v>
      </c>
    </row>
    <row r="419" spans="1:5">
      <c r="A419" s="160">
        <v>66782812</v>
      </c>
      <c r="B419" s="160" t="s">
        <v>244</v>
      </c>
      <c r="C419" s="160" t="s">
        <v>401</v>
      </c>
      <c r="D419" s="160">
        <v>17</v>
      </c>
      <c r="E419" s="160">
        <v>17</v>
      </c>
    </row>
    <row r="420" spans="1:5">
      <c r="A420" s="160">
        <v>15798493</v>
      </c>
      <c r="B420" s="160" t="s">
        <v>146</v>
      </c>
      <c r="C420" s="160" t="s">
        <v>401</v>
      </c>
      <c r="D420" s="160">
        <v>14</v>
      </c>
      <c r="E420" s="160">
        <v>4</v>
      </c>
    </row>
    <row r="421" spans="1:5">
      <c r="A421" s="160">
        <v>70112256</v>
      </c>
      <c r="B421" s="160" t="s">
        <v>244</v>
      </c>
      <c r="C421" s="160" t="s">
        <v>402</v>
      </c>
      <c r="D421" s="160">
        <v>17</v>
      </c>
      <c r="E421" s="160">
        <v>3</v>
      </c>
    </row>
    <row r="422" spans="1:5">
      <c r="A422" s="160">
        <v>44237871</v>
      </c>
      <c r="B422" s="160" t="s">
        <v>142</v>
      </c>
      <c r="C422" s="160" t="s">
        <v>398</v>
      </c>
      <c r="D422" s="160">
        <v>19</v>
      </c>
      <c r="E422" s="160">
        <v>19</v>
      </c>
    </row>
    <row r="423" spans="1:5">
      <c r="A423" s="160">
        <v>64301995</v>
      </c>
      <c r="B423" s="160" t="s">
        <v>244</v>
      </c>
      <c r="C423" s="160" t="s">
        <v>401</v>
      </c>
      <c r="D423" s="160">
        <v>13</v>
      </c>
      <c r="E423" s="160">
        <v>10</v>
      </c>
    </row>
    <row r="424" spans="1:5">
      <c r="A424" s="160">
        <v>73915414</v>
      </c>
      <c r="B424" s="160" t="s">
        <v>145</v>
      </c>
      <c r="C424" s="160" t="s">
        <v>400</v>
      </c>
      <c r="D424" s="160">
        <v>17</v>
      </c>
      <c r="E424" s="160">
        <v>3</v>
      </c>
    </row>
    <row r="425" spans="1:5">
      <c r="A425" s="160">
        <v>93269815</v>
      </c>
      <c r="B425" s="160" t="s">
        <v>146</v>
      </c>
      <c r="C425" s="160" t="s">
        <v>400</v>
      </c>
      <c r="D425" s="160">
        <v>6</v>
      </c>
      <c r="E425" s="160">
        <v>19</v>
      </c>
    </row>
    <row r="426" spans="1:5">
      <c r="A426" s="160">
        <v>43703510</v>
      </c>
      <c r="B426" s="160" t="s">
        <v>146</v>
      </c>
      <c r="C426" s="160" t="s">
        <v>399</v>
      </c>
      <c r="D426" s="160">
        <v>8</v>
      </c>
      <c r="E426" s="160">
        <v>16</v>
      </c>
    </row>
    <row r="427" spans="1:5">
      <c r="A427" s="160">
        <v>95226211</v>
      </c>
      <c r="B427" s="160" t="s">
        <v>146</v>
      </c>
      <c r="C427" s="160" t="s">
        <v>398</v>
      </c>
      <c r="D427" s="160">
        <v>12</v>
      </c>
      <c r="E427" s="160">
        <v>15</v>
      </c>
    </row>
    <row r="428" spans="1:5">
      <c r="A428" s="160">
        <v>51020094</v>
      </c>
      <c r="B428" s="160" t="s">
        <v>143</v>
      </c>
      <c r="C428" s="160" t="s">
        <v>399</v>
      </c>
      <c r="D428" s="160">
        <v>20</v>
      </c>
      <c r="E428" s="160">
        <v>16</v>
      </c>
    </row>
    <row r="429" spans="1:5">
      <c r="A429" s="160">
        <v>51510630</v>
      </c>
      <c r="B429" s="160" t="s">
        <v>142</v>
      </c>
      <c r="C429" s="160" t="s">
        <v>402</v>
      </c>
      <c r="D429" s="160">
        <v>2</v>
      </c>
      <c r="E429" s="160">
        <v>7</v>
      </c>
    </row>
    <row r="430" spans="1:5">
      <c r="A430" s="160">
        <v>63721153</v>
      </c>
      <c r="B430" s="160" t="s">
        <v>145</v>
      </c>
      <c r="C430" s="160" t="s">
        <v>399</v>
      </c>
      <c r="D430" s="160">
        <v>7</v>
      </c>
      <c r="E430" s="160">
        <v>20</v>
      </c>
    </row>
    <row r="431" spans="1:5">
      <c r="A431" s="160">
        <v>31968982</v>
      </c>
      <c r="B431" s="160" t="s">
        <v>143</v>
      </c>
      <c r="C431" s="160" t="s">
        <v>401</v>
      </c>
      <c r="D431" s="160">
        <v>19</v>
      </c>
      <c r="E431" s="160">
        <v>5</v>
      </c>
    </row>
    <row r="432" spans="1:5">
      <c r="A432" s="160">
        <v>49361802</v>
      </c>
      <c r="B432" s="160" t="s">
        <v>143</v>
      </c>
      <c r="C432" s="160" t="s">
        <v>401</v>
      </c>
      <c r="D432" s="160">
        <v>8</v>
      </c>
      <c r="E432" s="160">
        <v>14</v>
      </c>
    </row>
    <row r="433" spans="1:5">
      <c r="A433" s="160">
        <v>69276436</v>
      </c>
      <c r="B433" s="160" t="s">
        <v>242</v>
      </c>
      <c r="C433" s="160" t="s">
        <v>400</v>
      </c>
      <c r="D433" s="160">
        <v>14</v>
      </c>
      <c r="E433" s="160">
        <v>3</v>
      </c>
    </row>
    <row r="434" spans="1:5">
      <c r="A434" s="160">
        <v>63850511</v>
      </c>
      <c r="B434" s="160" t="s">
        <v>146</v>
      </c>
      <c r="C434" s="160" t="s">
        <v>401</v>
      </c>
      <c r="D434" s="160">
        <v>19</v>
      </c>
      <c r="E434" s="160">
        <v>20</v>
      </c>
    </row>
    <row r="435" spans="1:5">
      <c r="A435" s="160">
        <v>66258522</v>
      </c>
      <c r="B435" s="160" t="s">
        <v>142</v>
      </c>
      <c r="C435" s="160" t="s">
        <v>399</v>
      </c>
      <c r="D435" s="160">
        <v>3</v>
      </c>
      <c r="E435" s="160">
        <v>20</v>
      </c>
    </row>
    <row r="436" spans="1:5">
      <c r="A436" s="160">
        <v>92521918</v>
      </c>
      <c r="B436" s="160" t="s">
        <v>143</v>
      </c>
      <c r="C436" s="160" t="s">
        <v>398</v>
      </c>
      <c r="D436" s="160">
        <v>15</v>
      </c>
      <c r="E436" s="160">
        <v>9</v>
      </c>
    </row>
    <row r="437" spans="1:5">
      <c r="A437" s="160">
        <v>83644054</v>
      </c>
      <c r="B437" s="160" t="s">
        <v>243</v>
      </c>
      <c r="C437" s="160" t="s">
        <v>400</v>
      </c>
      <c r="D437" s="160">
        <v>7</v>
      </c>
      <c r="E437" s="160">
        <v>11</v>
      </c>
    </row>
    <row r="438" spans="1:5">
      <c r="A438" s="160">
        <v>81086807</v>
      </c>
      <c r="B438" s="160" t="s">
        <v>143</v>
      </c>
      <c r="C438" s="160" t="s">
        <v>402</v>
      </c>
      <c r="D438" s="160">
        <v>3</v>
      </c>
      <c r="E438" s="160">
        <v>5</v>
      </c>
    </row>
    <row r="439" spans="1:5">
      <c r="A439" s="160">
        <v>16855763</v>
      </c>
      <c r="B439" s="160" t="s">
        <v>244</v>
      </c>
      <c r="C439" s="160" t="s">
        <v>402</v>
      </c>
      <c r="D439" s="160">
        <v>18</v>
      </c>
      <c r="E439" s="160">
        <v>15</v>
      </c>
    </row>
    <row r="440" spans="1:5">
      <c r="A440" s="160">
        <v>37579353</v>
      </c>
      <c r="B440" s="160" t="s">
        <v>243</v>
      </c>
      <c r="C440" s="160" t="s">
        <v>399</v>
      </c>
      <c r="D440" s="160">
        <v>16</v>
      </c>
      <c r="E440" s="160">
        <v>17</v>
      </c>
    </row>
    <row r="441" spans="1:5">
      <c r="A441" s="160">
        <v>45199516</v>
      </c>
      <c r="B441" s="160" t="s">
        <v>142</v>
      </c>
      <c r="C441" s="160" t="s">
        <v>400</v>
      </c>
      <c r="D441" s="160">
        <v>14</v>
      </c>
      <c r="E441" s="160">
        <v>6</v>
      </c>
    </row>
    <row r="442" spans="1:5">
      <c r="A442" s="160">
        <v>33247555</v>
      </c>
      <c r="B442" s="160" t="s">
        <v>143</v>
      </c>
      <c r="C442" s="160" t="s">
        <v>400</v>
      </c>
      <c r="D442" s="160">
        <v>5</v>
      </c>
      <c r="E442" s="160">
        <v>16</v>
      </c>
    </row>
    <row r="443" spans="1:5">
      <c r="A443" s="160">
        <v>35828444</v>
      </c>
      <c r="B443" s="160" t="s">
        <v>145</v>
      </c>
      <c r="C443" s="160" t="s">
        <v>402</v>
      </c>
      <c r="D443" s="160">
        <v>17</v>
      </c>
      <c r="E443" s="160">
        <v>4</v>
      </c>
    </row>
    <row r="444" spans="1:5">
      <c r="A444" s="160">
        <v>29374398</v>
      </c>
      <c r="B444" s="160" t="s">
        <v>143</v>
      </c>
      <c r="C444" s="160" t="s">
        <v>400</v>
      </c>
      <c r="D444" s="160">
        <v>20</v>
      </c>
      <c r="E444" s="160">
        <v>3</v>
      </c>
    </row>
    <row r="445" spans="1:5">
      <c r="A445" s="160">
        <v>95721128</v>
      </c>
      <c r="B445" s="160" t="s">
        <v>243</v>
      </c>
      <c r="C445" s="160" t="s">
        <v>400</v>
      </c>
      <c r="D445" s="160">
        <v>11</v>
      </c>
      <c r="E445" s="160">
        <v>10</v>
      </c>
    </row>
    <row r="446" spans="1:5">
      <c r="A446" s="160">
        <v>66426233</v>
      </c>
      <c r="B446" s="160" t="s">
        <v>143</v>
      </c>
      <c r="C446" s="160" t="s">
        <v>400</v>
      </c>
      <c r="D446" s="160">
        <v>9</v>
      </c>
      <c r="E446" s="160">
        <v>1</v>
      </c>
    </row>
    <row r="447" spans="1:5">
      <c r="A447" s="160">
        <v>93712741</v>
      </c>
      <c r="B447" s="160" t="s">
        <v>243</v>
      </c>
      <c r="C447" s="160" t="s">
        <v>402</v>
      </c>
      <c r="D447" s="160">
        <v>6</v>
      </c>
      <c r="E447" s="160">
        <v>6</v>
      </c>
    </row>
    <row r="448" spans="1:5">
      <c r="A448" s="160">
        <v>37811369</v>
      </c>
      <c r="B448" s="160" t="s">
        <v>242</v>
      </c>
      <c r="C448" s="160" t="s">
        <v>398</v>
      </c>
      <c r="D448" s="160">
        <v>15</v>
      </c>
      <c r="E448" s="160">
        <v>9</v>
      </c>
    </row>
    <row r="449" spans="1:5">
      <c r="A449" s="160">
        <v>53478044</v>
      </c>
      <c r="B449" s="160" t="s">
        <v>244</v>
      </c>
      <c r="C449" s="160" t="s">
        <v>402</v>
      </c>
      <c r="D449" s="160">
        <v>20</v>
      </c>
      <c r="E449" s="160">
        <v>18</v>
      </c>
    </row>
    <row r="450" spans="1:5">
      <c r="A450" s="160">
        <v>66147964</v>
      </c>
      <c r="B450" s="160" t="s">
        <v>145</v>
      </c>
      <c r="C450" s="160" t="s">
        <v>398</v>
      </c>
      <c r="D450" s="160">
        <v>3</v>
      </c>
      <c r="E450" s="160">
        <v>18</v>
      </c>
    </row>
    <row r="451" spans="1:5">
      <c r="A451" s="160">
        <v>77100988</v>
      </c>
      <c r="B451" s="160" t="s">
        <v>146</v>
      </c>
      <c r="C451" s="160" t="s">
        <v>401</v>
      </c>
      <c r="D451" s="160">
        <v>15</v>
      </c>
      <c r="E451" s="160">
        <v>13</v>
      </c>
    </row>
    <row r="452" spans="1:5">
      <c r="A452" s="160">
        <v>54382563</v>
      </c>
      <c r="B452" s="160" t="s">
        <v>142</v>
      </c>
      <c r="C452" s="160" t="s">
        <v>402</v>
      </c>
      <c r="D452" s="160">
        <v>3</v>
      </c>
      <c r="E452" s="160">
        <v>16</v>
      </c>
    </row>
    <row r="453" spans="1:5">
      <c r="A453" s="160">
        <v>88998265</v>
      </c>
      <c r="B453" s="160" t="s">
        <v>145</v>
      </c>
      <c r="C453" s="160" t="s">
        <v>398</v>
      </c>
      <c r="D453" s="160">
        <v>17</v>
      </c>
      <c r="E453" s="160">
        <v>4</v>
      </c>
    </row>
    <row r="454" spans="1:5">
      <c r="A454" s="160">
        <v>80368777</v>
      </c>
      <c r="B454" s="160" t="s">
        <v>143</v>
      </c>
      <c r="C454" s="160" t="s">
        <v>400</v>
      </c>
      <c r="D454" s="160">
        <v>2</v>
      </c>
      <c r="E454" s="160">
        <v>3</v>
      </c>
    </row>
    <row r="455" spans="1:5">
      <c r="A455" s="160">
        <v>75385630</v>
      </c>
      <c r="B455" s="160" t="s">
        <v>142</v>
      </c>
      <c r="C455" s="160" t="s">
        <v>401</v>
      </c>
      <c r="D455" s="160">
        <v>1</v>
      </c>
      <c r="E455" s="160">
        <v>2</v>
      </c>
    </row>
    <row r="456" spans="1:5">
      <c r="A456" s="160">
        <v>25359725</v>
      </c>
      <c r="B456" s="160" t="s">
        <v>143</v>
      </c>
      <c r="C456" s="160" t="s">
        <v>398</v>
      </c>
      <c r="D456" s="160">
        <v>6</v>
      </c>
      <c r="E456" s="160">
        <v>14</v>
      </c>
    </row>
    <row r="457" spans="1:5">
      <c r="A457" s="160">
        <v>90842202</v>
      </c>
      <c r="B457" s="160" t="s">
        <v>146</v>
      </c>
      <c r="C457" s="160" t="s">
        <v>398</v>
      </c>
      <c r="D457" s="160">
        <v>7</v>
      </c>
      <c r="E457" s="160">
        <v>8</v>
      </c>
    </row>
    <row r="458" spans="1:5">
      <c r="A458" s="160">
        <v>27793398</v>
      </c>
      <c r="B458" s="160" t="s">
        <v>143</v>
      </c>
      <c r="C458" s="160" t="s">
        <v>398</v>
      </c>
      <c r="D458" s="160">
        <v>9</v>
      </c>
      <c r="E458" s="160">
        <v>8</v>
      </c>
    </row>
    <row r="459" spans="1:5">
      <c r="A459" s="160">
        <v>42457834</v>
      </c>
      <c r="B459" s="160" t="s">
        <v>242</v>
      </c>
      <c r="C459" s="160" t="s">
        <v>399</v>
      </c>
      <c r="D459" s="160">
        <v>12</v>
      </c>
      <c r="E459" s="160">
        <v>14</v>
      </c>
    </row>
    <row r="460" spans="1:5">
      <c r="A460" s="160">
        <v>64678132</v>
      </c>
      <c r="B460" s="160" t="s">
        <v>243</v>
      </c>
      <c r="C460" s="160" t="s">
        <v>400</v>
      </c>
      <c r="D460" s="160">
        <v>15</v>
      </c>
      <c r="E460" s="160">
        <v>10</v>
      </c>
    </row>
    <row r="461" spans="1:5">
      <c r="A461" s="160">
        <v>18037824</v>
      </c>
      <c r="B461" s="160" t="s">
        <v>145</v>
      </c>
      <c r="C461" s="160" t="s">
        <v>398</v>
      </c>
      <c r="D461" s="160">
        <v>6</v>
      </c>
      <c r="E461" s="160">
        <v>5</v>
      </c>
    </row>
    <row r="462" spans="1:5">
      <c r="A462" s="160">
        <v>35927479</v>
      </c>
      <c r="B462" s="160" t="s">
        <v>143</v>
      </c>
      <c r="C462" s="160" t="s">
        <v>402</v>
      </c>
      <c r="D462" s="160">
        <v>18</v>
      </c>
      <c r="E462" s="160">
        <v>3</v>
      </c>
    </row>
    <row r="463" spans="1:5">
      <c r="A463" s="160">
        <v>45481817</v>
      </c>
      <c r="B463" s="160" t="s">
        <v>244</v>
      </c>
      <c r="C463" s="160" t="s">
        <v>399</v>
      </c>
      <c r="D463" s="160">
        <v>5</v>
      </c>
      <c r="E463" s="160">
        <v>15</v>
      </c>
    </row>
    <row r="464" spans="1:5">
      <c r="A464" s="160">
        <v>48336877</v>
      </c>
      <c r="B464" s="160" t="s">
        <v>244</v>
      </c>
      <c r="C464" s="160" t="s">
        <v>400</v>
      </c>
      <c r="D464" s="160">
        <v>2</v>
      </c>
      <c r="E464" s="160">
        <v>2</v>
      </c>
    </row>
    <row r="465" spans="1:5">
      <c r="A465" s="160">
        <v>40420716</v>
      </c>
      <c r="B465" s="160" t="s">
        <v>242</v>
      </c>
      <c r="C465" s="160" t="s">
        <v>402</v>
      </c>
      <c r="D465" s="160">
        <v>1</v>
      </c>
      <c r="E465" s="160">
        <v>18</v>
      </c>
    </row>
    <row r="466" spans="1:5">
      <c r="A466" s="160">
        <v>48806748</v>
      </c>
      <c r="B466" s="160" t="s">
        <v>244</v>
      </c>
      <c r="C466" s="160" t="s">
        <v>400</v>
      </c>
      <c r="D466" s="160">
        <v>9</v>
      </c>
      <c r="E466" s="160">
        <v>5</v>
      </c>
    </row>
    <row r="467" spans="1:5">
      <c r="A467" s="160">
        <v>47529486</v>
      </c>
      <c r="B467" s="160" t="s">
        <v>146</v>
      </c>
      <c r="C467" s="160" t="s">
        <v>398</v>
      </c>
      <c r="D467" s="160">
        <v>15</v>
      </c>
      <c r="E467" s="160">
        <v>13</v>
      </c>
    </row>
    <row r="468" spans="1:5">
      <c r="A468" s="160">
        <v>74111007</v>
      </c>
      <c r="B468" s="160" t="s">
        <v>142</v>
      </c>
      <c r="C468" s="160" t="s">
        <v>401</v>
      </c>
      <c r="D468" s="160">
        <v>6</v>
      </c>
      <c r="E468" s="160">
        <v>15</v>
      </c>
    </row>
    <row r="469" spans="1:5">
      <c r="A469" s="160">
        <v>80039773</v>
      </c>
      <c r="B469" s="160" t="s">
        <v>146</v>
      </c>
      <c r="C469" s="160" t="s">
        <v>402</v>
      </c>
      <c r="D469" s="160">
        <v>14</v>
      </c>
      <c r="E469" s="160">
        <v>18</v>
      </c>
    </row>
    <row r="470" spans="1:5">
      <c r="A470" s="160">
        <v>55037845</v>
      </c>
      <c r="B470" s="160" t="s">
        <v>244</v>
      </c>
      <c r="C470" s="160" t="s">
        <v>401</v>
      </c>
      <c r="D470" s="160">
        <v>20</v>
      </c>
      <c r="E470" s="160">
        <v>20</v>
      </c>
    </row>
    <row r="471" spans="1:5">
      <c r="A471" s="160">
        <v>14960393</v>
      </c>
      <c r="B471" s="160" t="s">
        <v>142</v>
      </c>
      <c r="C471" s="160" t="s">
        <v>400</v>
      </c>
      <c r="D471" s="160">
        <v>2</v>
      </c>
      <c r="E471" s="160">
        <v>14</v>
      </c>
    </row>
    <row r="472" spans="1:5">
      <c r="A472" s="160">
        <v>75913093</v>
      </c>
      <c r="B472" s="160" t="s">
        <v>146</v>
      </c>
      <c r="C472" s="160" t="s">
        <v>400</v>
      </c>
      <c r="D472" s="160">
        <v>9</v>
      </c>
      <c r="E472" s="160">
        <v>16</v>
      </c>
    </row>
    <row r="473" spans="1:5">
      <c r="A473" s="160">
        <v>33291795</v>
      </c>
      <c r="B473" s="160" t="s">
        <v>242</v>
      </c>
      <c r="C473" s="160" t="s">
        <v>401</v>
      </c>
      <c r="D473" s="160">
        <v>10</v>
      </c>
      <c r="E473" s="160">
        <v>15</v>
      </c>
    </row>
    <row r="474" spans="1:5">
      <c r="A474" s="160">
        <v>43245255</v>
      </c>
      <c r="B474" s="160" t="s">
        <v>142</v>
      </c>
      <c r="C474" s="160" t="s">
        <v>402</v>
      </c>
      <c r="D474" s="160">
        <v>20</v>
      </c>
      <c r="E474" s="160">
        <v>8</v>
      </c>
    </row>
    <row r="475" spans="1:5">
      <c r="A475" s="160">
        <v>48377112</v>
      </c>
      <c r="B475" s="160" t="s">
        <v>243</v>
      </c>
      <c r="C475" s="160" t="s">
        <v>401</v>
      </c>
      <c r="D475" s="160">
        <v>17</v>
      </c>
      <c r="E475" s="160">
        <v>3</v>
      </c>
    </row>
    <row r="476" spans="1:5">
      <c r="A476" s="160">
        <v>27690275</v>
      </c>
      <c r="B476" s="160" t="s">
        <v>145</v>
      </c>
      <c r="C476" s="160" t="s">
        <v>401</v>
      </c>
      <c r="D476" s="160">
        <v>18</v>
      </c>
      <c r="E476" s="160">
        <v>8</v>
      </c>
    </row>
    <row r="477" spans="1:5">
      <c r="A477" s="160">
        <v>28147979</v>
      </c>
      <c r="B477" s="160" t="s">
        <v>142</v>
      </c>
      <c r="C477" s="160" t="s">
        <v>401</v>
      </c>
      <c r="D477" s="160">
        <v>17</v>
      </c>
      <c r="E477" s="160">
        <v>13</v>
      </c>
    </row>
    <row r="478" spans="1:5">
      <c r="A478" s="160">
        <v>96902615</v>
      </c>
      <c r="B478" s="160" t="s">
        <v>243</v>
      </c>
      <c r="C478" s="160" t="s">
        <v>398</v>
      </c>
      <c r="D478" s="160">
        <v>10</v>
      </c>
      <c r="E478" s="160">
        <v>6</v>
      </c>
    </row>
    <row r="479" spans="1:5">
      <c r="A479" s="160">
        <v>80464221</v>
      </c>
      <c r="B479" s="160" t="s">
        <v>145</v>
      </c>
      <c r="C479" s="160" t="s">
        <v>400</v>
      </c>
      <c r="D479" s="160">
        <v>13</v>
      </c>
      <c r="E479" s="160">
        <v>19</v>
      </c>
    </row>
    <row r="480" spans="1:5">
      <c r="A480" s="160">
        <v>81587203</v>
      </c>
      <c r="B480" s="160" t="s">
        <v>146</v>
      </c>
      <c r="C480" s="160" t="s">
        <v>399</v>
      </c>
      <c r="D480" s="160">
        <v>13</v>
      </c>
      <c r="E480" s="160">
        <v>16</v>
      </c>
    </row>
    <row r="481" spans="1:5">
      <c r="A481" s="160">
        <v>71844073</v>
      </c>
      <c r="B481" s="160" t="s">
        <v>145</v>
      </c>
      <c r="C481" s="160" t="s">
        <v>400</v>
      </c>
      <c r="D481" s="160">
        <v>17</v>
      </c>
      <c r="E481" s="160">
        <v>19</v>
      </c>
    </row>
    <row r="482" spans="1:5">
      <c r="A482" s="160">
        <v>17277785</v>
      </c>
      <c r="B482" s="160" t="s">
        <v>145</v>
      </c>
      <c r="C482" s="160" t="s">
        <v>399</v>
      </c>
      <c r="D482" s="160">
        <v>9</v>
      </c>
      <c r="E482" s="160">
        <v>8</v>
      </c>
    </row>
    <row r="483" spans="1:5">
      <c r="A483" s="160">
        <v>17447218</v>
      </c>
      <c r="B483" s="160" t="s">
        <v>145</v>
      </c>
      <c r="C483" s="160" t="s">
        <v>402</v>
      </c>
      <c r="D483" s="160">
        <v>10</v>
      </c>
      <c r="E483" s="160">
        <v>10</v>
      </c>
    </row>
    <row r="484" spans="1:5">
      <c r="A484" s="160">
        <v>45326645</v>
      </c>
      <c r="B484" s="160" t="s">
        <v>142</v>
      </c>
      <c r="C484" s="160" t="s">
        <v>400</v>
      </c>
      <c r="D484" s="160">
        <v>12</v>
      </c>
      <c r="E484" s="160">
        <v>17</v>
      </c>
    </row>
    <row r="485" spans="1:5">
      <c r="A485" s="160">
        <v>34451689</v>
      </c>
      <c r="B485" s="160" t="s">
        <v>146</v>
      </c>
      <c r="C485" s="160" t="s">
        <v>399</v>
      </c>
      <c r="D485" s="160">
        <v>18</v>
      </c>
      <c r="E485" s="160">
        <v>14</v>
      </c>
    </row>
    <row r="486" spans="1:5">
      <c r="A486" s="160">
        <v>86305883</v>
      </c>
      <c r="B486" s="160" t="s">
        <v>242</v>
      </c>
      <c r="C486" s="160" t="s">
        <v>400</v>
      </c>
      <c r="D486" s="160">
        <v>3</v>
      </c>
      <c r="E486" s="160">
        <v>4</v>
      </c>
    </row>
    <row r="487" spans="1:5">
      <c r="A487" s="160">
        <v>27994169</v>
      </c>
      <c r="B487" s="160" t="s">
        <v>142</v>
      </c>
      <c r="C487" s="160" t="s">
        <v>399</v>
      </c>
      <c r="D487" s="160">
        <v>9</v>
      </c>
      <c r="E487" s="160">
        <v>15</v>
      </c>
    </row>
    <row r="488" spans="1:5">
      <c r="A488" s="160">
        <v>52357905</v>
      </c>
      <c r="B488" s="160" t="s">
        <v>243</v>
      </c>
      <c r="C488" s="160" t="s">
        <v>399</v>
      </c>
      <c r="D488" s="160">
        <v>2</v>
      </c>
      <c r="E488" s="160">
        <v>16</v>
      </c>
    </row>
    <row r="489" spans="1:5">
      <c r="A489" s="160">
        <v>58556026</v>
      </c>
      <c r="B489" s="160" t="s">
        <v>244</v>
      </c>
      <c r="C489" s="160" t="s">
        <v>399</v>
      </c>
      <c r="D489" s="160">
        <v>10</v>
      </c>
      <c r="E489" s="160">
        <v>10</v>
      </c>
    </row>
    <row r="490" spans="1:5">
      <c r="A490" s="160">
        <v>22201379</v>
      </c>
      <c r="B490" s="160" t="s">
        <v>242</v>
      </c>
      <c r="C490" s="160" t="s">
        <v>398</v>
      </c>
      <c r="D490" s="160">
        <v>17</v>
      </c>
      <c r="E490" s="160">
        <v>10</v>
      </c>
    </row>
    <row r="491" spans="1:5">
      <c r="A491" s="160">
        <v>96328872</v>
      </c>
      <c r="B491" s="160" t="s">
        <v>142</v>
      </c>
      <c r="C491" s="160" t="s">
        <v>399</v>
      </c>
      <c r="D491" s="160">
        <v>7</v>
      </c>
      <c r="E491" s="160">
        <v>8</v>
      </c>
    </row>
    <row r="492" spans="1:5">
      <c r="A492" s="160">
        <v>93969845</v>
      </c>
      <c r="B492" s="160" t="s">
        <v>242</v>
      </c>
      <c r="C492" s="160" t="s">
        <v>401</v>
      </c>
      <c r="D492" s="160">
        <v>8</v>
      </c>
      <c r="E492" s="160">
        <v>2</v>
      </c>
    </row>
    <row r="493" spans="1:5">
      <c r="A493" s="160">
        <v>47167711</v>
      </c>
      <c r="B493" s="160" t="s">
        <v>243</v>
      </c>
      <c r="C493" s="160" t="s">
        <v>401</v>
      </c>
      <c r="D493" s="160">
        <v>18</v>
      </c>
      <c r="E493" s="160">
        <v>1</v>
      </c>
    </row>
    <row r="494" spans="1:5">
      <c r="A494" s="160">
        <v>50308115</v>
      </c>
      <c r="B494" s="160" t="s">
        <v>145</v>
      </c>
      <c r="C494" s="160" t="s">
        <v>400</v>
      </c>
      <c r="D494" s="160">
        <v>7</v>
      </c>
      <c r="E494" s="160">
        <v>5</v>
      </c>
    </row>
    <row r="495" spans="1:5">
      <c r="A495" s="160">
        <v>84843680</v>
      </c>
      <c r="B495" s="160" t="s">
        <v>143</v>
      </c>
      <c r="C495" s="160" t="s">
        <v>398</v>
      </c>
      <c r="D495" s="160">
        <v>18</v>
      </c>
      <c r="E495" s="160">
        <v>4</v>
      </c>
    </row>
    <row r="496" spans="1:5">
      <c r="A496" s="160">
        <v>92361111</v>
      </c>
      <c r="B496" s="160" t="s">
        <v>146</v>
      </c>
      <c r="C496" s="160" t="s">
        <v>400</v>
      </c>
      <c r="D496" s="160">
        <v>20</v>
      </c>
      <c r="E496" s="160">
        <v>1</v>
      </c>
    </row>
    <row r="497" spans="1:5">
      <c r="A497" s="160">
        <v>64671742</v>
      </c>
      <c r="B497" s="160" t="s">
        <v>145</v>
      </c>
      <c r="C497" s="160" t="s">
        <v>401</v>
      </c>
      <c r="D497" s="160">
        <v>5</v>
      </c>
      <c r="E497" s="160">
        <v>8</v>
      </c>
    </row>
    <row r="498" spans="1:5">
      <c r="A498" s="160">
        <v>45801990</v>
      </c>
      <c r="B498" s="160" t="s">
        <v>244</v>
      </c>
      <c r="C498" s="160" t="s">
        <v>402</v>
      </c>
      <c r="D498" s="160">
        <v>1</v>
      </c>
      <c r="E498" s="160">
        <v>20</v>
      </c>
    </row>
    <row r="499" spans="1:5">
      <c r="A499" s="160">
        <v>65697378</v>
      </c>
      <c r="B499" s="160" t="s">
        <v>242</v>
      </c>
      <c r="C499" s="160" t="s">
        <v>400</v>
      </c>
      <c r="D499" s="160">
        <v>2</v>
      </c>
      <c r="E499" s="160">
        <v>16</v>
      </c>
    </row>
    <row r="500" spans="1:5">
      <c r="A500" s="160">
        <v>23377949</v>
      </c>
      <c r="B500" s="160" t="s">
        <v>145</v>
      </c>
      <c r="C500" s="160" t="s">
        <v>400</v>
      </c>
      <c r="D500" s="160">
        <v>9</v>
      </c>
      <c r="E500" s="160">
        <v>6</v>
      </c>
    </row>
    <row r="501" spans="1:5">
      <c r="A501" s="160">
        <v>73031111</v>
      </c>
      <c r="B501" s="160" t="s">
        <v>142</v>
      </c>
      <c r="C501" s="160" t="s">
        <v>399</v>
      </c>
      <c r="D501" s="160">
        <v>4</v>
      </c>
      <c r="E501" s="160">
        <v>13</v>
      </c>
    </row>
    <row r="502" spans="1:5">
      <c r="A502" s="160">
        <v>83225651</v>
      </c>
      <c r="B502" s="160" t="s">
        <v>142</v>
      </c>
      <c r="C502" s="160" t="s">
        <v>399</v>
      </c>
      <c r="D502" s="160">
        <v>1</v>
      </c>
      <c r="E502" s="160">
        <v>5</v>
      </c>
    </row>
    <row r="503" spans="1:5">
      <c r="A503" s="160">
        <v>71526779</v>
      </c>
      <c r="B503" s="160" t="s">
        <v>242</v>
      </c>
      <c r="C503" s="160" t="s">
        <v>401</v>
      </c>
      <c r="D503" s="160">
        <v>1</v>
      </c>
      <c r="E503" s="160">
        <v>20</v>
      </c>
    </row>
    <row r="504" spans="1:5">
      <c r="A504" s="160">
        <v>52996276</v>
      </c>
      <c r="B504" s="160" t="s">
        <v>146</v>
      </c>
      <c r="C504" s="160" t="s">
        <v>402</v>
      </c>
      <c r="D504" s="160">
        <v>5</v>
      </c>
      <c r="E504" s="160">
        <v>13</v>
      </c>
    </row>
    <row r="505" spans="1:5">
      <c r="A505" s="160">
        <v>48747367</v>
      </c>
      <c r="B505" s="160" t="s">
        <v>242</v>
      </c>
      <c r="C505" s="160" t="s">
        <v>398</v>
      </c>
      <c r="D505" s="160">
        <v>6</v>
      </c>
      <c r="E505" s="160">
        <v>13</v>
      </c>
    </row>
    <row r="506" spans="1:5">
      <c r="A506" s="160">
        <v>56993925</v>
      </c>
      <c r="B506" s="160" t="s">
        <v>242</v>
      </c>
      <c r="C506" s="160" t="s">
        <v>399</v>
      </c>
      <c r="D506" s="160">
        <v>13</v>
      </c>
      <c r="E506" s="160">
        <v>11</v>
      </c>
    </row>
    <row r="507" spans="1:5">
      <c r="A507" s="160">
        <v>69517973</v>
      </c>
      <c r="B507" s="160" t="s">
        <v>143</v>
      </c>
      <c r="C507" s="160" t="s">
        <v>398</v>
      </c>
      <c r="D507" s="160">
        <v>13</v>
      </c>
      <c r="E507" s="160">
        <v>2</v>
      </c>
    </row>
    <row r="508" spans="1:5">
      <c r="A508" s="160">
        <v>88132628</v>
      </c>
      <c r="B508" s="160" t="s">
        <v>146</v>
      </c>
      <c r="C508" s="160" t="s">
        <v>399</v>
      </c>
      <c r="D508" s="160">
        <v>5</v>
      </c>
      <c r="E508" s="160">
        <v>14</v>
      </c>
    </row>
    <row r="509" spans="1:5">
      <c r="A509" s="160">
        <v>95189107</v>
      </c>
      <c r="B509" s="160" t="s">
        <v>145</v>
      </c>
      <c r="C509" s="160" t="s">
        <v>401</v>
      </c>
      <c r="D509" s="160">
        <v>13</v>
      </c>
      <c r="E509" s="160">
        <v>18</v>
      </c>
    </row>
    <row r="510" spans="1:5">
      <c r="A510" s="160">
        <v>12449643</v>
      </c>
      <c r="B510" s="160" t="s">
        <v>145</v>
      </c>
      <c r="C510" s="160" t="s">
        <v>398</v>
      </c>
      <c r="D510" s="160">
        <v>14</v>
      </c>
      <c r="E510" s="160">
        <v>18</v>
      </c>
    </row>
    <row r="511" spans="1:5">
      <c r="A511" s="160">
        <v>73971217</v>
      </c>
      <c r="B511" s="160" t="s">
        <v>243</v>
      </c>
      <c r="C511" s="160" t="s">
        <v>399</v>
      </c>
      <c r="D511" s="160">
        <v>20</v>
      </c>
      <c r="E511" s="160">
        <v>15</v>
      </c>
    </row>
    <row r="512" spans="1:5">
      <c r="A512" s="160">
        <v>41748918</v>
      </c>
      <c r="B512" s="160" t="s">
        <v>242</v>
      </c>
      <c r="C512" s="160" t="s">
        <v>399</v>
      </c>
      <c r="D512" s="160">
        <v>11</v>
      </c>
      <c r="E512" s="160">
        <v>14</v>
      </c>
    </row>
    <row r="513" spans="1:5">
      <c r="A513" s="160">
        <v>25756623</v>
      </c>
      <c r="B513" s="160" t="s">
        <v>243</v>
      </c>
      <c r="C513" s="160" t="s">
        <v>401</v>
      </c>
      <c r="D513" s="160">
        <v>9</v>
      </c>
      <c r="E513" s="160">
        <v>16</v>
      </c>
    </row>
    <row r="514" spans="1:5">
      <c r="A514" s="160">
        <v>46797313</v>
      </c>
      <c r="B514" s="160" t="s">
        <v>145</v>
      </c>
      <c r="C514" s="160" t="s">
        <v>398</v>
      </c>
      <c r="D514" s="160">
        <v>6</v>
      </c>
      <c r="E514" s="160">
        <v>3</v>
      </c>
    </row>
    <row r="515" spans="1:5">
      <c r="A515" s="160">
        <v>45191967</v>
      </c>
      <c r="B515" s="160" t="s">
        <v>243</v>
      </c>
      <c r="C515" s="160" t="s">
        <v>400</v>
      </c>
      <c r="D515" s="160">
        <v>18</v>
      </c>
      <c r="E515" s="160">
        <v>13</v>
      </c>
    </row>
    <row r="516" spans="1:5">
      <c r="A516" s="160">
        <v>54757601</v>
      </c>
      <c r="B516" s="160" t="s">
        <v>143</v>
      </c>
      <c r="C516" s="160" t="s">
        <v>400</v>
      </c>
      <c r="D516" s="160">
        <v>20</v>
      </c>
      <c r="E516" s="160">
        <v>6</v>
      </c>
    </row>
    <row r="517" spans="1:5">
      <c r="A517" s="160">
        <v>46121387</v>
      </c>
      <c r="B517" s="160" t="s">
        <v>146</v>
      </c>
      <c r="C517" s="160" t="s">
        <v>402</v>
      </c>
      <c r="D517" s="160">
        <v>20</v>
      </c>
      <c r="E517" s="160">
        <v>9</v>
      </c>
    </row>
    <row r="518" spans="1:5">
      <c r="A518" s="160">
        <v>68743679</v>
      </c>
      <c r="B518" s="160" t="s">
        <v>244</v>
      </c>
      <c r="C518" s="160" t="s">
        <v>401</v>
      </c>
      <c r="D518" s="160">
        <v>17</v>
      </c>
      <c r="E518" s="160">
        <v>8</v>
      </c>
    </row>
    <row r="519" spans="1:5">
      <c r="A519" s="160">
        <v>55875829</v>
      </c>
      <c r="B519" s="160" t="s">
        <v>143</v>
      </c>
      <c r="C519" s="160" t="s">
        <v>401</v>
      </c>
      <c r="D519" s="160">
        <v>6</v>
      </c>
      <c r="E519" s="160">
        <v>14</v>
      </c>
    </row>
    <row r="520" spans="1:5">
      <c r="A520" s="160">
        <v>85913428</v>
      </c>
      <c r="B520" s="160" t="s">
        <v>243</v>
      </c>
      <c r="C520" s="160" t="s">
        <v>400</v>
      </c>
      <c r="D520" s="160">
        <v>19</v>
      </c>
      <c r="E520" s="160">
        <v>10</v>
      </c>
    </row>
    <row r="521" spans="1:5">
      <c r="A521" s="160">
        <v>83242336</v>
      </c>
      <c r="B521" s="160" t="s">
        <v>242</v>
      </c>
      <c r="C521" s="160" t="s">
        <v>400</v>
      </c>
      <c r="D521" s="160">
        <v>18</v>
      </c>
      <c r="E521" s="160">
        <v>13</v>
      </c>
    </row>
    <row r="522" spans="1:5">
      <c r="A522" s="160">
        <v>63224171</v>
      </c>
      <c r="B522" s="160" t="s">
        <v>242</v>
      </c>
      <c r="C522" s="160" t="s">
        <v>400</v>
      </c>
      <c r="D522" s="160">
        <v>1</v>
      </c>
      <c r="E522" s="160">
        <v>18</v>
      </c>
    </row>
    <row r="523" spans="1:5">
      <c r="A523" s="160">
        <v>68716936</v>
      </c>
      <c r="B523" s="160" t="s">
        <v>143</v>
      </c>
      <c r="C523" s="160" t="s">
        <v>398</v>
      </c>
      <c r="D523" s="160">
        <v>17</v>
      </c>
      <c r="E523" s="160">
        <v>15</v>
      </c>
    </row>
    <row r="524" spans="1:5">
      <c r="A524" s="160">
        <v>74898062</v>
      </c>
      <c r="B524" s="160" t="s">
        <v>142</v>
      </c>
      <c r="C524" s="160" t="s">
        <v>400</v>
      </c>
      <c r="D524" s="160">
        <v>16</v>
      </c>
      <c r="E524" s="160">
        <v>14</v>
      </c>
    </row>
    <row r="525" spans="1:5">
      <c r="A525" s="160">
        <v>49673574</v>
      </c>
      <c r="B525" s="160" t="s">
        <v>145</v>
      </c>
      <c r="C525" s="160" t="s">
        <v>399</v>
      </c>
      <c r="D525" s="160">
        <v>7</v>
      </c>
      <c r="E525" s="160">
        <v>15</v>
      </c>
    </row>
    <row r="526" spans="1:5">
      <c r="A526" s="160">
        <v>34454708</v>
      </c>
      <c r="B526" s="160" t="s">
        <v>145</v>
      </c>
      <c r="C526" s="160" t="s">
        <v>401</v>
      </c>
      <c r="D526" s="160">
        <v>15</v>
      </c>
      <c r="E526" s="160">
        <v>10</v>
      </c>
    </row>
    <row r="527" spans="1:5">
      <c r="A527" s="160">
        <v>55932801</v>
      </c>
      <c r="B527" s="160" t="s">
        <v>244</v>
      </c>
      <c r="C527" s="160" t="s">
        <v>398</v>
      </c>
      <c r="D527" s="160">
        <v>15</v>
      </c>
      <c r="E527" s="160">
        <v>5</v>
      </c>
    </row>
    <row r="528" spans="1:5">
      <c r="A528" s="160">
        <v>93955710</v>
      </c>
      <c r="B528" s="160" t="s">
        <v>143</v>
      </c>
      <c r="C528" s="160" t="s">
        <v>402</v>
      </c>
      <c r="D528" s="160">
        <v>12</v>
      </c>
      <c r="E528" s="160">
        <v>19</v>
      </c>
    </row>
    <row r="529" spans="1:5">
      <c r="A529" s="160">
        <v>62083780</v>
      </c>
      <c r="B529" s="160" t="s">
        <v>242</v>
      </c>
      <c r="C529" s="160" t="s">
        <v>398</v>
      </c>
      <c r="D529" s="160">
        <v>6</v>
      </c>
      <c r="E529" s="160">
        <v>6</v>
      </c>
    </row>
    <row r="530" spans="1:5">
      <c r="A530" s="160">
        <v>19129441</v>
      </c>
      <c r="B530" s="160" t="s">
        <v>142</v>
      </c>
      <c r="C530" s="160" t="s">
        <v>399</v>
      </c>
      <c r="D530" s="160">
        <v>14</v>
      </c>
      <c r="E530" s="160">
        <v>9</v>
      </c>
    </row>
    <row r="531" spans="1:5">
      <c r="A531" s="160">
        <v>45247660</v>
      </c>
      <c r="B531" s="160" t="s">
        <v>143</v>
      </c>
      <c r="C531" s="160" t="s">
        <v>402</v>
      </c>
      <c r="D531" s="160">
        <v>12</v>
      </c>
      <c r="E531" s="160">
        <v>15</v>
      </c>
    </row>
    <row r="532" spans="1:5">
      <c r="A532" s="160">
        <v>54632268</v>
      </c>
      <c r="B532" s="160" t="s">
        <v>142</v>
      </c>
      <c r="C532" s="160" t="s">
        <v>399</v>
      </c>
      <c r="D532" s="160">
        <v>17</v>
      </c>
      <c r="E532" s="160">
        <v>12</v>
      </c>
    </row>
    <row r="533" spans="1:5">
      <c r="A533" s="160">
        <v>24495476</v>
      </c>
      <c r="B533" s="160" t="s">
        <v>143</v>
      </c>
      <c r="C533" s="160" t="s">
        <v>398</v>
      </c>
      <c r="D533" s="160">
        <v>9</v>
      </c>
      <c r="E533" s="160">
        <v>16</v>
      </c>
    </row>
    <row r="534" spans="1:5">
      <c r="A534" s="160">
        <v>52234646</v>
      </c>
      <c r="B534" s="160" t="s">
        <v>242</v>
      </c>
      <c r="C534" s="160" t="s">
        <v>402</v>
      </c>
      <c r="D534" s="160">
        <v>1</v>
      </c>
      <c r="E534" s="160">
        <v>19</v>
      </c>
    </row>
    <row r="535" spans="1:5">
      <c r="A535" s="160">
        <v>21030225</v>
      </c>
      <c r="B535" s="160" t="s">
        <v>242</v>
      </c>
      <c r="C535" s="160" t="s">
        <v>400</v>
      </c>
      <c r="D535" s="160">
        <v>8</v>
      </c>
      <c r="E535" s="160">
        <v>4</v>
      </c>
    </row>
    <row r="536" spans="1:5">
      <c r="A536" s="160">
        <v>50254255</v>
      </c>
      <c r="B536" s="160" t="s">
        <v>242</v>
      </c>
      <c r="C536" s="160" t="s">
        <v>398</v>
      </c>
      <c r="D536" s="160">
        <v>6</v>
      </c>
      <c r="E536" s="160">
        <v>3</v>
      </c>
    </row>
    <row r="537" spans="1:5">
      <c r="A537" s="160">
        <v>56083198</v>
      </c>
      <c r="B537" s="160" t="s">
        <v>142</v>
      </c>
      <c r="C537" s="160" t="s">
        <v>402</v>
      </c>
      <c r="D537" s="160">
        <v>5</v>
      </c>
      <c r="E537" s="160">
        <v>1</v>
      </c>
    </row>
    <row r="538" spans="1:5">
      <c r="A538" s="160">
        <v>45848111</v>
      </c>
      <c r="B538" s="160" t="s">
        <v>242</v>
      </c>
      <c r="C538" s="160" t="s">
        <v>398</v>
      </c>
      <c r="D538" s="160">
        <v>2</v>
      </c>
      <c r="E538" s="160">
        <v>9</v>
      </c>
    </row>
    <row r="539" spans="1:5">
      <c r="A539" s="160">
        <v>88454875</v>
      </c>
      <c r="B539" s="160" t="s">
        <v>142</v>
      </c>
      <c r="C539" s="160" t="s">
        <v>399</v>
      </c>
      <c r="D539" s="160">
        <v>12</v>
      </c>
      <c r="E539" s="160">
        <v>5</v>
      </c>
    </row>
    <row r="540" spans="1:5">
      <c r="A540" s="160">
        <v>52486406</v>
      </c>
      <c r="B540" s="160" t="s">
        <v>243</v>
      </c>
      <c r="C540" s="160" t="s">
        <v>401</v>
      </c>
      <c r="D540" s="160">
        <v>14</v>
      </c>
      <c r="E540" s="160">
        <v>20</v>
      </c>
    </row>
    <row r="541" spans="1:5">
      <c r="A541" s="160">
        <v>76001184</v>
      </c>
      <c r="B541" s="160" t="s">
        <v>142</v>
      </c>
      <c r="C541" s="160" t="s">
        <v>400</v>
      </c>
      <c r="D541" s="160">
        <v>16</v>
      </c>
      <c r="E541" s="160">
        <v>4</v>
      </c>
    </row>
    <row r="542" spans="1:5">
      <c r="A542" s="160">
        <v>86350839</v>
      </c>
      <c r="B542" s="160" t="s">
        <v>142</v>
      </c>
      <c r="C542" s="160" t="s">
        <v>402</v>
      </c>
      <c r="D542" s="160">
        <v>3</v>
      </c>
      <c r="E542" s="160">
        <v>1</v>
      </c>
    </row>
    <row r="543" spans="1:5">
      <c r="A543" s="160">
        <v>79736779</v>
      </c>
      <c r="B543" s="160" t="s">
        <v>145</v>
      </c>
      <c r="C543" s="160" t="s">
        <v>400</v>
      </c>
      <c r="D543" s="160">
        <v>7</v>
      </c>
      <c r="E543" s="160">
        <v>19</v>
      </c>
    </row>
    <row r="544" spans="1:5">
      <c r="A544" s="160">
        <v>32071794</v>
      </c>
      <c r="B544" s="160" t="s">
        <v>242</v>
      </c>
      <c r="C544" s="160" t="s">
        <v>398</v>
      </c>
      <c r="D544" s="160">
        <v>14</v>
      </c>
      <c r="E544" s="160">
        <v>18</v>
      </c>
    </row>
    <row r="545" spans="1:5">
      <c r="A545" s="160">
        <v>50654860</v>
      </c>
      <c r="B545" s="160" t="s">
        <v>143</v>
      </c>
      <c r="C545" s="160" t="s">
        <v>402</v>
      </c>
      <c r="D545" s="160">
        <v>17</v>
      </c>
      <c r="E545" s="160">
        <v>9</v>
      </c>
    </row>
    <row r="546" spans="1:5">
      <c r="A546" s="160">
        <v>76212216</v>
      </c>
      <c r="B546" s="160" t="s">
        <v>142</v>
      </c>
      <c r="C546" s="160" t="s">
        <v>401</v>
      </c>
      <c r="D546" s="160">
        <v>14</v>
      </c>
      <c r="E546" s="160">
        <v>20</v>
      </c>
    </row>
    <row r="547" spans="1:5">
      <c r="A547" s="160">
        <v>15584587</v>
      </c>
      <c r="B547" s="160" t="s">
        <v>244</v>
      </c>
      <c r="C547" s="160" t="s">
        <v>398</v>
      </c>
      <c r="D547" s="160">
        <v>6</v>
      </c>
      <c r="E547" s="160">
        <v>3</v>
      </c>
    </row>
    <row r="548" spans="1:5">
      <c r="A548" s="160">
        <v>24648199</v>
      </c>
      <c r="B548" s="160" t="s">
        <v>143</v>
      </c>
      <c r="C548" s="160" t="s">
        <v>398</v>
      </c>
      <c r="D548" s="160">
        <v>13</v>
      </c>
      <c r="E548" s="160">
        <v>4</v>
      </c>
    </row>
    <row r="549" spans="1:5">
      <c r="A549" s="160">
        <v>78548254</v>
      </c>
      <c r="B549" s="160" t="s">
        <v>243</v>
      </c>
      <c r="C549" s="160" t="s">
        <v>401</v>
      </c>
      <c r="D549" s="160">
        <v>9</v>
      </c>
      <c r="E549" s="160">
        <v>1</v>
      </c>
    </row>
    <row r="550" spans="1:5">
      <c r="A550" s="160">
        <v>21910859</v>
      </c>
      <c r="B550" s="160" t="s">
        <v>143</v>
      </c>
      <c r="C550" s="160" t="s">
        <v>400</v>
      </c>
      <c r="D550" s="160">
        <v>15</v>
      </c>
      <c r="E550" s="160">
        <v>15</v>
      </c>
    </row>
    <row r="551" spans="1:5">
      <c r="A551" s="160">
        <v>80460239</v>
      </c>
      <c r="B551" s="160" t="s">
        <v>143</v>
      </c>
      <c r="C551" s="160" t="s">
        <v>398</v>
      </c>
      <c r="D551" s="160">
        <v>15</v>
      </c>
      <c r="E551" s="160">
        <v>7</v>
      </c>
    </row>
    <row r="552" spans="1:5">
      <c r="A552" s="160">
        <v>66575180</v>
      </c>
      <c r="B552" s="160" t="s">
        <v>243</v>
      </c>
      <c r="C552" s="160" t="s">
        <v>400</v>
      </c>
      <c r="D552" s="160">
        <v>10</v>
      </c>
      <c r="E552" s="160">
        <v>13</v>
      </c>
    </row>
    <row r="553" spans="1:5">
      <c r="A553" s="160">
        <v>67681260</v>
      </c>
      <c r="B553" s="160" t="s">
        <v>146</v>
      </c>
      <c r="C553" s="160" t="s">
        <v>398</v>
      </c>
      <c r="D553" s="160">
        <v>10</v>
      </c>
      <c r="E553" s="160">
        <v>20</v>
      </c>
    </row>
    <row r="554" spans="1:5">
      <c r="A554" s="160">
        <v>34351755</v>
      </c>
      <c r="B554" s="160" t="s">
        <v>244</v>
      </c>
      <c r="C554" s="160" t="s">
        <v>402</v>
      </c>
      <c r="D554" s="160">
        <v>12</v>
      </c>
      <c r="E554" s="160">
        <v>10</v>
      </c>
    </row>
    <row r="555" spans="1:5">
      <c r="A555" s="160">
        <v>69378784</v>
      </c>
      <c r="B555" s="160" t="s">
        <v>145</v>
      </c>
      <c r="C555" s="160" t="s">
        <v>402</v>
      </c>
      <c r="D555" s="160">
        <v>4</v>
      </c>
      <c r="E555" s="160">
        <v>9</v>
      </c>
    </row>
    <row r="556" spans="1:5">
      <c r="A556" s="160">
        <v>43010378</v>
      </c>
      <c r="B556" s="160" t="s">
        <v>242</v>
      </c>
      <c r="C556" s="160" t="s">
        <v>400</v>
      </c>
      <c r="D556" s="160">
        <v>7</v>
      </c>
      <c r="E556" s="160">
        <v>8</v>
      </c>
    </row>
    <row r="557" spans="1:5">
      <c r="A557" s="160">
        <v>48594945</v>
      </c>
      <c r="B557" s="160" t="s">
        <v>146</v>
      </c>
      <c r="C557" s="160" t="s">
        <v>400</v>
      </c>
      <c r="D557" s="160">
        <v>6</v>
      </c>
      <c r="E557" s="160">
        <v>18</v>
      </c>
    </row>
    <row r="558" spans="1:5">
      <c r="A558" s="160">
        <v>54525028</v>
      </c>
      <c r="B558" s="160" t="s">
        <v>244</v>
      </c>
      <c r="C558" s="160" t="s">
        <v>400</v>
      </c>
      <c r="D558" s="160">
        <v>9</v>
      </c>
      <c r="E558" s="160">
        <v>17</v>
      </c>
    </row>
    <row r="559" spans="1:5">
      <c r="A559" s="160">
        <v>22331330</v>
      </c>
      <c r="B559" s="160" t="s">
        <v>146</v>
      </c>
      <c r="C559" s="160" t="s">
        <v>398</v>
      </c>
      <c r="D559" s="160">
        <v>3</v>
      </c>
      <c r="E559" s="160">
        <v>12</v>
      </c>
    </row>
    <row r="560" spans="1:5">
      <c r="A560" s="160">
        <v>51341388</v>
      </c>
      <c r="B560" s="160" t="s">
        <v>146</v>
      </c>
      <c r="C560" s="160" t="s">
        <v>398</v>
      </c>
      <c r="D560" s="160">
        <v>14</v>
      </c>
      <c r="E560" s="160">
        <v>6</v>
      </c>
    </row>
    <row r="561" spans="1:5">
      <c r="A561" s="160">
        <v>18580993</v>
      </c>
      <c r="B561" s="160" t="s">
        <v>244</v>
      </c>
      <c r="C561" s="160" t="s">
        <v>400</v>
      </c>
      <c r="D561" s="160">
        <v>7</v>
      </c>
      <c r="E561" s="160">
        <v>8</v>
      </c>
    </row>
    <row r="562" spans="1:5">
      <c r="A562" s="160">
        <v>96026460</v>
      </c>
      <c r="B562" s="160" t="s">
        <v>243</v>
      </c>
      <c r="C562" s="160" t="s">
        <v>401</v>
      </c>
      <c r="D562" s="160">
        <v>7</v>
      </c>
      <c r="E562" s="160">
        <v>16</v>
      </c>
    </row>
    <row r="563" spans="1:5">
      <c r="A563" s="160">
        <v>51811950</v>
      </c>
      <c r="B563" s="160" t="s">
        <v>244</v>
      </c>
      <c r="C563" s="160" t="s">
        <v>399</v>
      </c>
      <c r="D563" s="160">
        <v>1</v>
      </c>
      <c r="E563" s="160">
        <v>13</v>
      </c>
    </row>
    <row r="564" spans="1:5">
      <c r="A564" s="160">
        <v>42082839</v>
      </c>
      <c r="B564" s="160" t="s">
        <v>142</v>
      </c>
      <c r="C564" s="160" t="s">
        <v>400</v>
      </c>
      <c r="D564" s="160">
        <v>20</v>
      </c>
      <c r="E564" s="160">
        <v>14</v>
      </c>
    </row>
    <row r="565" spans="1:5">
      <c r="A565" s="160">
        <v>64386096</v>
      </c>
      <c r="B565" s="160" t="s">
        <v>244</v>
      </c>
      <c r="C565" s="160" t="s">
        <v>402</v>
      </c>
      <c r="D565" s="160">
        <v>3</v>
      </c>
      <c r="E565" s="160">
        <v>1</v>
      </c>
    </row>
    <row r="566" spans="1:5">
      <c r="A566" s="160">
        <v>65860049</v>
      </c>
      <c r="B566" s="160" t="s">
        <v>142</v>
      </c>
      <c r="C566" s="160" t="s">
        <v>398</v>
      </c>
      <c r="D566" s="160">
        <v>1</v>
      </c>
      <c r="E566" s="160">
        <v>8</v>
      </c>
    </row>
    <row r="567" spans="1:5">
      <c r="A567" s="160">
        <v>64944036</v>
      </c>
      <c r="B567" s="160" t="s">
        <v>143</v>
      </c>
      <c r="C567" s="160" t="s">
        <v>399</v>
      </c>
      <c r="D567" s="160">
        <v>3</v>
      </c>
      <c r="E567" s="160">
        <v>5</v>
      </c>
    </row>
    <row r="568" spans="1:5">
      <c r="A568" s="160">
        <v>83512665</v>
      </c>
      <c r="B568" s="160" t="s">
        <v>145</v>
      </c>
      <c r="C568" s="160" t="s">
        <v>399</v>
      </c>
      <c r="D568" s="160">
        <v>3</v>
      </c>
      <c r="E568" s="160">
        <v>14</v>
      </c>
    </row>
    <row r="569" spans="1:5">
      <c r="A569" s="160">
        <v>66937159</v>
      </c>
      <c r="B569" s="160" t="s">
        <v>142</v>
      </c>
      <c r="C569" s="160" t="s">
        <v>399</v>
      </c>
      <c r="D569" s="160">
        <v>8</v>
      </c>
      <c r="E569" s="160">
        <v>6</v>
      </c>
    </row>
    <row r="570" spans="1:5">
      <c r="A570" s="160">
        <v>84872471</v>
      </c>
      <c r="B570" s="160" t="s">
        <v>142</v>
      </c>
      <c r="C570" s="160" t="s">
        <v>400</v>
      </c>
      <c r="D570" s="160">
        <v>8</v>
      </c>
      <c r="E570" s="160">
        <v>12</v>
      </c>
    </row>
    <row r="571" spans="1:5">
      <c r="A571" s="160">
        <v>55463325</v>
      </c>
      <c r="B571" s="160" t="s">
        <v>143</v>
      </c>
      <c r="C571" s="160" t="s">
        <v>399</v>
      </c>
      <c r="D571" s="160">
        <v>16</v>
      </c>
      <c r="E571" s="160">
        <v>7</v>
      </c>
    </row>
    <row r="572" spans="1:5">
      <c r="A572" s="160">
        <v>71411852</v>
      </c>
      <c r="B572" s="160" t="s">
        <v>244</v>
      </c>
      <c r="C572" s="160" t="s">
        <v>402</v>
      </c>
      <c r="D572" s="160">
        <v>16</v>
      </c>
      <c r="E572" s="160">
        <v>2</v>
      </c>
    </row>
    <row r="573" spans="1:5">
      <c r="A573" s="160">
        <v>57671267</v>
      </c>
      <c r="B573" s="160" t="s">
        <v>145</v>
      </c>
      <c r="C573" s="160" t="s">
        <v>400</v>
      </c>
      <c r="D573" s="160">
        <v>3</v>
      </c>
      <c r="E573" s="160">
        <v>9</v>
      </c>
    </row>
    <row r="574" spans="1:5">
      <c r="A574" s="160">
        <v>65680124</v>
      </c>
      <c r="B574" s="160" t="s">
        <v>242</v>
      </c>
      <c r="C574" s="160" t="s">
        <v>400</v>
      </c>
      <c r="D574" s="160">
        <v>4</v>
      </c>
      <c r="E574" s="160">
        <v>11</v>
      </c>
    </row>
    <row r="575" spans="1:5">
      <c r="A575" s="160">
        <v>24022267</v>
      </c>
      <c r="B575" s="160" t="s">
        <v>242</v>
      </c>
      <c r="C575" s="160" t="s">
        <v>401</v>
      </c>
      <c r="D575" s="160">
        <v>19</v>
      </c>
      <c r="E575" s="160">
        <v>7</v>
      </c>
    </row>
    <row r="576" spans="1:5">
      <c r="A576" s="160">
        <v>31544420</v>
      </c>
      <c r="B576" s="160" t="s">
        <v>244</v>
      </c>
      <c r="C576" s="160" t="s">
        <v>399</v>
      </c>
      <c r="D576" s="160">
        <v>3</v>
      </c>
      <c r="E576" s="160">
        <v>5</v>
      </c>
    </row>
    <row r="577" spans="1:5">
      <c r="A577" s="160">
        <v>33698989</v>
      </c>
      <c r="B577" s="160" t="s">
        <v>242</v>
      </c>
      <c r="C577" s="160" t="s">
        <v>401</v>
      </c>
      <c r="D577" s="160">
        <v>4</v>
      </c>
      <c r="E577" s="160">
        <v>15</v>
      </c>
    </row>
    <row r="578" spans="1:5">
      <c r="A578" s="160">
        <v>92587412</v>
      </c>
      <c r="B578" s="160" t="s">
        <v>142</v>
      </c>
      <c r="C578" s="160" t="s">
        <v>399</v>
      </c>
      <c r="D578" s="160">
        <v>16</v>
      </c>
      <c r="E578" s="160">
        <v>1</v>
      </c>
    </row>
    <row r="579" spans="1:5">
      <c r="A579" s="160">
        <v>61931010</v>
      </c>
      <c r="B579" s="160" t="s">
        <v>243</v>
      </c>
      <c r="C579" s="160" t="s">
        <v>401</v>
      </c>
      <c r="D579" s="160">
        <v>4</v>
      </c>
      <c r="E579" s="160">
        <v>7</v>
      </c>
    </row>
    <row r="580" spans="1:5">
      <c r="A580" s="160">
        <v>41554806</v>
      </c>
      <c r="B580" s="160" t="s">
        <v>142</v>
      </c>
      <c r="C580" s="160" t="s">
        <v>400</v>
      </c>
      <c r="D580" s="160">
        <v>18</v>
      </c>
      <c r="E580" s="160">
        <v>19</v>
      </c>
    </row>
    <row r="581" spans="1:5">
      <c r="A581" s="160">
        <v>39001614</v>
      </c>
      <c r="B581" s="160" t="s">
        <v>243</v>
      </c>
      <c r="C581" s="160" t="s">
        <v>402</v>
      </c>
      <c r="D581" s="160">
        <v>7</v>
      </c>
      <c r="E581" s="160">
        <v>20</v>
      </c>
    </row>
    <row r="582" spans="1:5">
      <c r="A582" s="160">
        <v>41295526</v>
      </c>
      <c r="B582" s="160" t="s">
        <v>244</v>
      </c>
      <c r="C582" s="160" t="s">
        <v>398</v>
      </c>
      <c r="D582" s="160">
        <v>6</v>
      </c>
      <c r="E582" s="160">
        <v>18</v>
      </c>
    </row>
    <row r="583" spans="1:5">
      <c r="A583" s="160">
        <v>95834218</v>
      </c>
      <c r="B583" s="160" t="s">
        <v>142</v>
      </c>
      <c r="C583" s="160" t="s">
        <v>402</v>
      </c>
      <c r="D583" s="160">
        <v>7</v>
      </c>
      <c r="E583" s="160">
        <v>2</v>
      </c>
    </row>
    <row r="584" spans="1:5">
      <c r="A584" s="160">
        <v>59906738</v>
      </c>
      <c r="B584" s="160" t="s">
        <v>146</v>
      </c>
      <c r="C584" s="160" t="s">
        <v>400</v>
      </c>
      <c r="D584" s="160">
        <v>8</v>
      </c>
      <c r="E584" s="160">
        <v>7</v>
      </c>
    </row>
    <row r="585" spans="1:5">
      <c r="A585" s="160">
        <v>77278114</v>
      </c>
      <c r="B585" s="160" t="s">
        <v>244</v>
      </c>
      <c r="C585" s="160" t="s">
        <v>402</v>
      </c>
      <c r="D585" s="160">
        <v>1</v>
      </c>
      <c r="E585" s="160">
        <v>12</v>
      </c>
    </row>
    <row r="586" spans="1:5">
      <c r="A586" s="160">
        <v>53707390</v>
      </c>
      <c r="B586" s="160" t="s">
        <v>143</v>
      </c>
      <c r="C586" s="160" t="s">
        <v>399</v>
      </c>
      <c r="D586" s="160">
        <v>6</v>
      </c>
      <c r="E586" s="160">
        <v>13</v>
      </c>
    </row>
    <row r="587" spans="1:5">
      <c r="A587" s="160">
        <v>47530634</v>
      </c>
      <c r="B587" s="160" t="s">
        <v>244</v>
      </c>
      <c r="C587" s="160" t="s">
        <v>399</v>
      </c>
      <c r="D587" s="160">
        <v>11</v>
      </c>
      <c r="E587" s="160">
        <v>6</v>
      </c>
    </row>
    <row r="588" spans="1:5">
      <c r="A588" s="160">
        <v>79124680</v>
      </c>
      <c r="B588" s="160" t="s">
        <v>146</v>
      </c>
      <c r="C588" s="160" t="s">
        <v>402</v>
      </c>
      <c r="D588" s="160">
        <v>2</v>
      </c>
      <c r="E588" s="160">
        <v>20</v>
      </c>
    </row>
    <row r="589" spans="1:5">
      <c r="A589" s="160">
        <v>55700045</v>
      </c>
      <c r="B589" s="160" t="s">
        <v>145</v>
      </c>
      <c r="C589" s="160" t="s">
        <v>399</v>
      </c>
      <c r="D589" s="160">
        <v>6</v>
      </c>
      <c r="E589" s="160">
        <v>7</v>
      </c>
    </row>
    <row r="590" spans="1:5">
      <c r="A590" s="160">
        <v>97091255</v>
      </c>
      <c r="B590" s="160" t="s">
        <v>143</v>
      </c>
      <c r="C590" s="160" t="s">
        <v>399</v>
      </c>
      <c r="D590" s="160">
        <v>4</v>
      </c>
      <c r="E590" s="160">
        <v>13</v>
      </c>
    </row>
    <row r="591" spans="1:5">
      <c r="A591" s="160">
        <v>12849644</v>
      </c>
      <c r="B591" s="160" t="s">
        <v>146</v>
      </c>
      <c r="C591" s="160" t="s">
        <v>401</v>
      </c>
      <c r="D591" s="160">
        <v>12</v>
      </c>
      <c r="E591" s="160">
        <v>13</v>
      </c>
    </row>
    <row r="592" spans="1:5">
      <c r="A592" s="160">
        <v>60139328</v>
      </c>
      <c r="B592" s="160" t="s">
        <v>146</v>
      </c>
      <c r="C592" s="160" t="s">
        <v>398</v>
      </c>
      <c r="D592" s="160">
        <v>8</v>
      </c>
      <c r="E592" s="160">
        <v>20</v>
      </c>
    </row>
    <row r="593" spans="1:5">
      <c r="A593" s="160">
        <v>41600631</v>
      </c>
      <c r="B593" s="160" t="s">
        <v>142</v>
      </c>
      <c r="C593" s="160" t="s">
        <v>398</v>
      </c>
      <c r="D593" s="160">
        <v>7</v>
      </c>
      <c r="E593" s="160">
        <v>8</v>
      </c>
    </row>
    <row r="594" spans="1:5">
      <c r="A594" s="160">
        <v>21392404</v>
      </c>
      <c r="B594" s="160" t="s">
        <v>143</v>
      </c>
      <c r="C594" s="160" t="s">
        <v>400</v>
      </c>
      <c r="D594" s="160">
        <v>4</v>
      </c>
      <c r="E594" s="160">
        <v>4</v>
      </c>
    </row>
    <row r="595" spans="1:5">
      <c r="A595" s="160">
        <v>53099319</v>
      </c>
      <c r="B595" s="160" t="s">
        <v>142</v>
      </c>
      <c r="C595" s="160" t="s">
        <v>401</v>
      </c>
      <c r="D595" s="160">
        <v>4</v>
      </c>
      <c r="E595" s="160">
        <v>16</v>
      </c>
    </row>
    <row r="596" spans="1:5">
      <c r="A596" s="160">
        <v>48161662</v>
      </c>
      <c r="B596" s="160" t="s">
        <v>242</v>
      </c>
      <c r="C596" s="160" t="s">
        <v>399</v>
      </c>
      <c r="D596" s="160">
        <v>11</v>
      </c>
      <c r="E596" s="160">
        <v>17</v>
      </c>
    </row>
    <row r="597" spans="1:5">
      <c r="A597" s="160">
        <v>23925666</v>
      </c>
      <c r="B597" s="160" t="s">
        <v>244</v>
      </c>
      <c r="C597" s="160" t="s">
        <v>402</v>
      </c>
      <c r="D597" s="160">
        <v>3</v>
      </c>
      <c r="E597" s="160">
        <v>8</v>
      </c>
    </row>
    <row r="598" spans="1:5">
      <c r="A598" s="160">
        <v>78663257</v>
      </c>
      <c r="B598" s="160" t="s">
        <v>146</v>
      </c>
      <c r="C598" s="160" t="s">
        <v>399</v>
      </c>
      <c r="D598" s="160">
        <v>9</v>
      </c>
      <c r="E598" s="160">
        <v>10</v>
      </c>
    </row>
    <row r="599" spans="1:5">
      <c r="A599" s="160">
        <v>21299269</v>
      </c>
      <c r="B599" s="160" t="s">
        <v>243</v>
      </c>
      <c r="C599" s="160" t="s">
        <v>401</v>
      </c>
      <c r="D599" s="160">
        <v>1</v>
      </c>
      <c r="E599" s="160">
        <v>9</v>
      </c>
    </row>
    <row r="600" spans="1:5">
      <c r="A600" s="160">
        <v>69610088</v>
      </c>
      <c r="B600" s="160" t="s">
        <v>242</v>
      </c>
      <c r="C600" s="160" t="s">
        <v>399</v>
      </c>
      <c r="D600" s="160">
        <v>18</v>
      </c>
      <c r="E600" s="160">
        <v>9</v>
      </c>
    </row>
    <row r="601" spans="1:5">
      <c r="A601" s="160">
        <v>95976920</v>
      </c>
      <c r="B601" s="160" t="s">
        <v>143</v>
      </c>
      <c r="C601" s="160" t="s">
        <v>399</v>
      </c>
      <c r="D601" s="160">
        <v>12</v>
      </c>
      <c r="E601" s="160">
        <v>13</v>
      </c>
    </row>
    <row r="602" spans="1:5">
      <c r="A602" s="160">
        <v>72369650</v>
      </c>
      <c r="B602" s="160" t="s">
        <v>244</v>
      </c>
      <c r="C602" s="160" t="s">
        <v>399</v>
      </c>
      <c r="D602" s="160">
        <v>17</v>
      </c>
      <c r="E602" s="160">
        <v>4</v>
      </c>
    </row>
    <row r="603" spans="1:5">
      <c r="A603" s="160">
        <v>21094285</v>
      </c>
      <c r="B603" s="160" t="s">
        <v>242</v>
      </c>
      <c r="C603" s="160" t="s">
        <v>400</v>
      </c>
      <c r="D603" s="160">
        <v>10</v>
      </c>
      <c r="E603" s="160">
        <v>3</v>
      </c>
    </row>
    <row r="604" spans="1:5">
      <c r="A604" s="160">
        <v>48639931</v>
      </c>
      <c r="B604" s="160" t="s">
        <v>145</v>
      </c>
      <c r="C604" s="160" t="s">
        <v>399</v>
      </c>
      <c r="D604" s="160">
        <v>15</v>
      </c>
      <c r="E604" s="160">
        <v>12</v>
      </c>
    </row>
    <row r="605" spans="1:5">
      <c r="A605" s="160">
        <v>83682364</v>
      </c>
      <c r="B605" s="160" t="s">
        <v>143</v>
      </c>
      <c r="C605" s="160" t="s">
        <v>399</v>
      </c>
      <c r="D605" s="160">
        <v>17</v>
      </c>
      <c r="E605" s="160">
        <v>20</v>
      </c>
    </row>
    <row r="606" spans="1:5">
      <c r="A606" s="160">
        <v>82952956</v>
      </c>
      <c r="B606" s="160" t="s">
        <v>244</v>
      </c>
      <c r="C606" s="160" t="s">
        <v>402</v>
      </c>
      <c r="D606" s="160">
        <v>15</v>
      </c>
      <c r="E606" s="160">
        <v>14</v>
      </c>
    </row>
    <row r="607" spans="1:5">
      <c r="A607" s="160">
        <v>64477078</v>
      </c>
      <c r="B607" s="160" t="s">
        <v>145</v>
      </c>
      <c r="C607" s="160" t="s">
        <v>401</v>
      </c>
      <c r="D607" s="160">
        <v>17</v>
      </c>
      <c r="E607" s="160">
        <v>7</v>
      </c>
    </row>
    <row r="608" spans="1:5">
      <c r="A608" s="160">
        <v>13285120</v>
      </c>
      <c r="B608" s="160" t="s">
        <v>145</v>
      </c>
      <c r="C608" s="160" t="s">
        <v>400</v>
      </c>
      <c r="D608" s="160">
        <v>12</v>
      </c>
      <c r="E608" s="160">
        <v>20</v>
      </c>
    </row>
    <row r="609" spans="1:5">
      <c r="A609" s="160">
        <v>15568886</v>
      </c>
      <c r="B609" s="160" t="s">
        <v>145</v>
      </c>
      <c r="C609" s="160" t="s">
        <v>401</v>
      </c>
      <c r="D609" s="160">
        <v>14</v>
      </c>
      <c r="E609" s="160">
        <v>9</v>
      </c>
    </row>
    <row r="610" spans="1:5">
      <c r="A610" s="160">
        <v>14895861</v>
      </c>
      <c r="B610" s="160" t="s">
        <v>145</v>
      </c>
      <c r="C610" s="160" t="s">
        <v>400</v>
      </c>
      <c r="D610" s="160">
        <v>6</v>
      </c>
      <c r="E610" s="160">
        <v>17</v>
      </c>
    </row>
    <row r="611" spans="1:5">
      <c r="A611" s="160">
        <v>17312432</v>
      </c>
      <c r="B611" s="160" t="s">
        <v>145</v>
      </c>
      <c r="C611" s="160" t="s">
        <v>401</v>
      </c>
      <c r="D611" s="160">
        <v>11</v>
      </c>
      <c r="E611" s="160">
        <v>16</v>
      </c>
    </row>
    <row r="612" spans="1:5">
      <c r="A612" s="160">
        <v>53620055</v>
      </c>
      <c r="B612" s="160" t="s">
        <v>242</v>
      </c>
      <c r="C612" s="160" t="s">
        <v>400</v>
      </c>
      <c r="D612" s="160">
        <v>8</v>
      </c>
      <c r="E612" s="160">
        <v>17</v>
      </c>
    </row>
    <row r="613" spans="1:5">
      <c r="A613" s="160">
        <v>66534577</v>
      </c>
      <c r="B613" s="160" t="s">
        <v>142</v>
      </c>
      <c r="C613" s="160" t="s">
        <v>402</v>
      </c>
      <c r="D613" s="160">
        <v>17</v>
      </c>
      <c r="E613" s="160">
        <v>5</v>
      </c>
    </row>
    <row r="614" spans="1:5">
      <c r="A614" s="160">
        <v>21871197</v>
      </c>
      <c r="B614" s="160" t="s">
        <v>243</v>
      </c>
      <c r="C614" s="160" t="s">
        <v>401</v>
      </c>
      <c r="D614" s="160">
        <v>2</v>
      </c>
      <c r="E614" s="160">
        <v>10</v>
      </c>
    </row>
    <row r="615" spans="1:5">
      <c r="A615" s="160">
        <v>51478543</v>
      </c>
      <c r="B615" s="160" t="s">
        <v>242</v>
      </c>
      <c r="C615" s="160" t="s">
        <v>401</v>
      </c>
      <c r="D615" s="160">
        <v>8</v>
      </c>
      <c r="E615" s="160">
        <v>5</v>
      </c>
    </row>
    <row r="616" spans="1:5">
      <c r="A616" s="160">
        <v>63581783</v>
      </c>
      <c r="B616" s="160" t="s">
        <v>242</v>
      </c>
      <c r="C616" s="160" t="s">
        <v>401</v>
      </c>
      <c r="D616" s="160">
        <v>1</v>
      </c>
      <c r="E616" s="160">
        <v>15</v>
      </c>
    </row>
    <row r="617" spans="1:5">
      <c r="A617" s="160">
        <v>32979981</v>
      </c>
      <c r="B617" s="160" t="s">
        <v>145</v>
      </c>
      <c r="C617" s="160" t="s">
        <v>400</v>
      </c>
      <c r="D617" s="160">
        <v>11</v>
      </c>
      <c r="E617" s="160">
        <v>11</v>
      </c>
    </row>
    <row r="618" spans="1:5">
      <c r="A618" s="160">
        <v>90259029</v>
      </c>
      <c r="B618" s="160" t="s">
        <v>243</v>
      </c>
      <c r="C618" s="160" t="s">
        <v>402</v>
      </c>
      <c r="D618" s="160">
        <v>3</v>
      </c>
      <c r="E618" s="160">
        <v>1</v>
      </c>
    </row>
    <row r="619" spans="1:5">
      <c r="A619" s="160">
        <v>99338155</v>
      </c>
      <c r="B619" s="160" t="s">
        <v>243</v>
      </c>
      <c r="C619" s="160" t="s">
        <v>400</v>
      </c>
      <c r="D619" s="160">
        <v>19</v>
      </c>
      <c r="E619" s="160">
        <v>8</v>
      </c>
    </row>
    <row r="620" spans="1:5">
      <c r="A620" s="160">
        <v>59698112</v>
      </c>
      <c r="B620" s="160" t="s">
        <v>142</v>
      </c>
      <c r="C620" s="160" t="s">
        <v>402</v>
      </c>
      <c r="D620" s="160">
        <v>12</v>
      </c>
      <c r="E620" s="160">
        <v>20</v>
      </c>
    </row>
    <row r="621" spans="1:5">
      <c r="A621" s="160">
        <v>23372301</v>
      </c>
      <c r="B621" s="160" t="s">
        <v>142</v>
      </c>
      <c r="C621" s="160" t="s">
        <v>402</v>
      </c>
      <c r="D621" s="160">
        <v>7</v>
      </c>
      <c r="E621" s="160">
        <v>19</v>
      </c>
    </row>
    <row r="622" spans="1:5">
      <c r="A622" s="160">
        <v>82558540</v>
      </c>
      <c r="B622" s="160" t="s">
        <v>145</v>
      </c>
      <c r="C622" s="160" t="s">
        <v>400</v>
      </c>
      <c r="D622" s="160">
        <v>19</v>
      </c>
      <c r="E622" s="160">
        <v>8</v>
      </c>
    </row>
    <row r="623" spans="1:5">
      <c r="A623" s="160">
        <v>96492804</v>
      </c>
      <c r="B623" s="160" t="s">
        <v>146</v>
      </c>
      <c r="C623" s="160" t="s">
        <v>398</v>
      </c>
      <c r="D623" s="160">
        <v>6</v>
      </c>
      <c r="E623" s="160">
        <v>12</v>
      </c>
    </row>
    <row r="624" spans="1:5">
      <c r="A624" s="160">
        <v>96623389</v>
      </c>
      <c r="B624" s="160" t="s">
        <v>142</v>
      </c>
      <c r="C624" s="160" t="s">
        <v>400</v>
      </c>
      <c r="D624" s="160">
        <v>3</v>
      </c>
      <c r="E624" s="160">
        <v>7</v>
      </c>
    </row>
    <row r="625" spans="1:5">
      <c r="A625" s="160">
        <v>73749511</v>
      </c>
      <c r="B625" s="160" t="s">
        <v>242</v>
      </c>
      <c r="C625" s="160" t="s">
        <v>398</v>
      </c>
      <c r="D625" s="160">
        <v>4</v>
      </c>
      <c r="E625" s="160">
        <v>16</v>
      </c>
    </row>
    <row r="626" spans="1:5">
      <c r="A626" s="160">
        <v>68469488</v>
      </c>
      <c r="B626" s="160" t="s">
        <v>242</v>
      </c>
      <c r="C626" s="160" t="s">
        <v>401</v>
      </c>
      <c r="D626" s="160">
        <v>8</v>
      </c>
      <c r="E626" s="160">
        <v>16</v>
      </c>
    </row>
    <row r="627" spans="1:5">
      <c r="A627" s="160">
        <v>23142124</v>
      </c>
      <c r="B627" s="160" t="s">
        <v>244</v>
      </c>
      <c r="C627" s="160" t="s">
        <v>402</v>
      </c>
      <c r="D627" s="160">
        <v>13</v>
      </c>
      <c r="E627" s="160">
        <v>10</v>
      </c>
    </row>
    <row r="628" spans="1:5">
      <c r="A628" s="160">
        <v>72095291</v>
      </c>
      <c r="B628" s="160" t="s">
        <v>142</v>
      </c>
      <c r="C628" s="160" t="s">
        <v>402</v>
      </c>
      <c r="D628" s="160">
        <v>1</v>
      </c>
      <c r="E628" s="160">
        <v>1</v>
      </c>
    </row>
    <row r="629" spans="1:5">
      <c r="A629" s="160">
        <v>50455445</v>
      </c>
      <c r="B629" s="160" t="s">
        <v>142</v>
      </c>
      <c r="C629" s="160" t="s">
        <v>400</v>
      </c>
      <c r="D629" s="160">
        <v>14</v>
      </c>
      <c r="E629" s="160">
        <v>6</v>
      </c>
    </row>
    <row r="630" spans="1:5">
      <c r="A630" s="160">
        <v>37098407</v>
      </c>
      <c r="B630" s="160" t="s">
        <v>143</v>
      </c>
      <c r="C630" s="160" t="s">
        <v>398</v>
      </c>
      <c r="D630" s="160">
        <v>10</v>
      </c>
      <c r="E630" s="160">
        <v>11</v>
      </c>
    </row>
    <row r="631" spans="1:5">
      <c r="A631" s="160">
        <v>42571170</v>
      </c>
      <c r="B631" s="160" t="s">
        <v>146</v>
      </c>
      <c r="C631" s="160" t="s">
        <v>399</v>
      </c>
      <c r="D631" s="160">
        <v>6</v>
      </c>
      <c r="E631" s="160">
        <v>11</v>
      </c>
    </row>
    <row r="632" spans="1:5">
      <c r="A632" s="160">
        <v>83526330</v>
      </c>
      <c r="B632" s="160" t="s">
        <v>146</v>
      </c>
      <c r="C632" s="160" t="s">
        <v>399</v>
      </c>
      <c r="D632" s="160">
        <v>6</v>
      </c>
      <c r="E632" s="160">
        <v>8</v>
      </c>
    </row>
    <row r="633" spans="1:5">
      <c r="A633" s="160">
        <v>74975553</v>
      </c>
      <c r="B633" s="160" t="s">
        <v>242</v>
      </c>
      <c r="C633" s="160" t="s">
        <v>401</v>
      </c>
      <c r="D633" s="160">
        <v>7</v>
      </c>
      <c r="E633" s="160">
        <v>4</v>
      </c>
    </row>
    <row r="634" spans="1:5">
      <c r="A634" s="160">
        <v>66449503</v>
      </c>
      <c r="B634" s="160" t="s">
        <v>143</v>
      </c>
      <c r="C634" s="160" t="s">
        <v>398</v>
      </c>
      <c r="D634" s="160">
        <v>9</v>
      </c>
      <c r="E634" s="160">
        <v>2</v>
      </c>
    </row>
    <row r="635" spans="1:5">
      <c r="A635" s="160">
        <v>72467824</v>
      </c>
      <c r="B635" s="160" t="s">
        <v>143</v>
      </c>
      <c r="C635" s="160" t="s">
        <v>399</v>
      </c>
      <c r="D635" s="160">
        <v>18</v>
      </c>
      <c r="E635" s="160">
        <v>1</v>
      </c>
    </row>
    <row r="636" spans="1:5">
      <c r="A636" s="160">
        <v>17965917</v>
      </c>
      <c r="B636" s="160" t="s">
        <v>242</v>
      </c>
      <c r="C636" s="160" t="s">
        <v>400</v>
      </c>
      <c r="D636" s="160">
        <v>2</v>
      </c>
      <c r="E636" s="160">
        <v>18</v>
      </c>
    </row>
    <row r="637" spans="1:5">
      <c r="A637" s="160">
        <v>94313426</v>
      </c>
      <c r="B637" s="160" t="s">
        <v>243</v>
      </c>
      <c r="C637" s="160" t="s">
        <v>401</v>
      </c>
      <c r="D637" s="160">
        <v>16</v>
      </c>
      <c r="E637" s="160">
        <v>11</v>
      </c>
    </row>
    <row r="638" spans="1:5">
      <c r="A638" s="160">
        <v>33318836</v>
      </c>
      <c r="B638" s="160" t="s">
        <v>145</v>
      </c>
      <c r="C638" s="160" t="s">
        <v>399</v>
      </c>
      <c r="D638" s="160">
        <v>18</v>
      </c>
      <c r="E638" s="160">
        <v>12</v>
      </c>
    </row>
    <row r="639" spans="1:5">
      <c r="A639" s="160">
        <v>29586014</v>
      </c>
      <c r="B639" s="160" t="s">
        <v>145</v>
      </c>
      <c r="C639" s="160" t="s">
        <v>401</v>
      </c>
      <c r="D639" s="160">
        <v>7</v>
      </c>
      <c r="E639" s="160">
        <v>6</v>
      </c>
    </row>
    <row r="640" spans="1:5">
      <c r="A640" s="160">
        <v>20583431</v>
      </c>
      <c r="B640" s="160" t="s">
        <v>243</v>
      </c>
      <c r="C640" s="160" t="s">
        <v>398</v>
      </c>
      <c r="D640" s="160">
        <v>6</v>
      </c>
      <c r="E640" s="160">
        <v>9</v>
      </c>
    </row>
    <row r="641" spans="1:5">
      <c r="A641" s="160">
        <v>13963927</v>
      </c>
      <c r="B641" s="160" t="s">
        <v>142</v>
      </c>
      <c r="C641" s="160" t="s">
        <v>400</v>
      </c>
      <c r="D641" s="160">
        <v>16</v>
      </c>
      <c r="E641" s="160">
        <v>5</v>
      </c>
    </row>
    <row r="642" spans="1:5">
      <c r="A642" s="160">
        <v>37438657</v>
      </c>
      <c r="B642" s="160" t="s">
        <v>243</v>
      </c>
      <c r="C642" s="160" t="s">
        <v>399</v>
      </c>
      <c r="D642" s="160">
        <v>15</v>
      </c>
      <c r="E642" s="160">
        <v>19</v>
      </c>
    </row>
    <row r="643" spans="1:5">
      <c r="A643" s="160">
        <v>54757711</v>
      </c>
      <c r="B643" s="160" t="s">
        <v>146</v>
      </c>
      <c r="C643" s="160" t="s">
        <v>402</v>
      </c>
      <c r="D643" s="160">
        <v>6</v>
      </c>
      <c r="E643" s="160">
        <v>19</v>
      </c>
    </row>
    <row r="644" spans="1:5">
      <c r="A644" s="160">
        <v>46594419</v>
      </c>
      <c r="B644" s="160" t="s">
        <v>243</v>
      </c>
      <c r="C644" s="160" t="s">
        <v>401</v>
      </c>
      <c r="D644" s="160">
        <v>20</v>
      </c>
      <c r="E644" s="160">
        <v>11</v>
      </c>
    </row>
    <row r="645" spans="1:5">
      <c r="A645" s="160">
        <v>74966647</v>
      </c>
      <c r="B645" s="160" t="s">
        <v>145</v>
      </c>
      <c r="C645" s="160" t="s">
        <v>399</v>
      </c>
      <c r="D645" s="160">
        <v>3</v>
      </c>
      <c r="E645" s="160">
        <v>12</v>
      </c>
    </row>
    <row r="646" spans="1:5">
      <c r="A646" s="160">
        <v>85931519</v>
      </c>
      <c r="B646" s="160" t="s">
        <v>244</v>
      </c>
      <c r="C646" s="160" t="s">
        <v>402</v>
      </c>
      <c r="D646" s="160">
        <v>12</v>
      </c>
      <c r="E646" s="160">
        <v>19</v>
      </c>
    </row>
    <row r="647" spans="1:5">
      <c r="A647" s="160">
        <v>95611483</v>
      </c>
      <c r="B647" s="160" t="s">
        <v>146</v>
      </c>
      <c r="C647" s="160" t="s">
        <v>399</v>
      </c>
      <c r="D647" s="160">
        <v>16</v>
      </c>
      <c r="E647" s="160">
        <v>10</v>
      </c>
    </row>
    <row r="648" spans="1:5">
      <c r="A648" s="160">
        <v>83548428</v>
      </c>
      <c r="B648" s="160" t="s">
        <v>142</v>
      </c>
      <c r="C648" s="160" t="s">
        <v>398</v>
      </c>
      <c r="D648" s="160">
        <v>3</v>
      </c>
      <c r="E648" s="160">
        <v>5</v>
      </c>
    </row>
    <row r="649" spans="1:5">
      <c r="A649" s="160">
        <v>89918422</v>
      </c>
      <c r="B649" s="160" t="s">
        <v>244</v>
      </c>
      <c r="C649" s="160" t="s">
        <v>401</v>
      </c>
      <c r="D649" s="160">
        <v>16</v>
      </c>
      <c r="E649" s="160">
        <v>11</v>
      </c>
    </row>
    <row r="650" spans="1:5">
      <c r="A650" s="160">
        <v>21637449</v>
      </c>
      <c r="B650" s="160" t="s">
        <v>242</v>
      </c>
      <c r="C650" s="160" t="s">
        <v>400</v>
      </c>
      <c r="D650" s="160">
        <v>8</v>
      </c>
      <c r="E650" s="160">
        <v>18</v>
      </c>
    </row>
    <row r="651" spans="1:5">
      <c r="A651" s="160">
        <v>67453864</v>
      </c>
      <c r="B651" s="160" t="s">
        <v>146</v>
      </c>
      <c r="C651" s="160" t="s">
        <v>399</v>
      </c>
      <c r="D651" s="160">
        <v>11</v>
      </c>
      <c r="E651" s="160">
        <v>11</v>
      </c>
    </row>
    <row r="652" spans="1:5">
      <c r="A652" s="160">
        <v>78015680</v>
      </c>
      <c r="B652" s="160" t="s">
        <v>145</v>
      </c>
      <c r="C652" s="160" t="s">
        <v>398</v>
      </c>
      <c r="D652" s="160">
        <v>1</v>
      </c>
      <c r="E652" s="160">
        <v>8</v>
      </c>
    </row>
    <row r="653" spans="1:5">
      <c r="A653" s="160">
        <v>51082100</v>
      </c>
      <c r="B653" s="160" t="s">
        <v>146</v>
      </c>
      <c r="C653" s="160" t="s">
        <v>401</v>
      </c>
      <c r="D653" s="160">
        <v>7</v>
      </c>
      <c r="E653" s="160">
        <v>17</v>
      </c>
    </row>
    <row r="654" spans="1:5">
      <c r="A654" s="160">
        <v>43917146</v>
      </c>
      <c r="B654" s="160" t="s">
        <v>143</v>
      </c>
      <c r="C654" s="160" t="s">
        <v>399</v>
      </c>
      <c r="D654" s="160">
        <v>8</v>
      </c>
      <c r="E654" s="160">
        <v>19</v>
      </c>
    </row>
    <row r="655" spans="1:5">
      <c r="A655" s="160">
        <v>38763260</v>
      </c>
      <c r="B655" s="160" t="s">
        <v>242</v>
      </c>
      <c r="C655" s="160" t="s">
        <v>401</v>
      </c>
      <c r="D655" s="160">
        <v>12</v>
      </c>
      <c r="E655" s="160">
        <v>15</v>
      </c>
    </row>
    <row r="656" spans="1:5">
      <c r="A656" s="160">
        <v>56266665</v>
      </c>
      <c r="B656" s="160" t="s">
        <v>244</v>
      </c>
      <c r="C656" s="160" t="s">
        <v>398</v>
      </c>
      <c r="D656" s="160">
        <v>6</v>
      </c>
      <c r="E656" s="160">
        <v>18</v>
      </c>
    </row>
    <row r="657" spans="1:5">
      <c r="A657" s="160">
        <v>19990639</v>
      </c>
      <c r="B657" s="160" t="s">
        <v>145</v>
      </c>
      <c r="C657" s="160" t="s">
        <v>402</v>
      </c>
      <c r="D657" s="160">
        <v>3</v>
      </c>
      <c r="E657" s="160">
        <v>3</v>
      </c>
    </row>
    <row r="658" spans="1:5">
      <c r="A658" s="160">
        <v>51404085</v>
      </c>
      <c r="B658" s="160" t="s">
        <v>244</v>
      </c>
      <c r="C658" s="160" t="s">
        <v>401</v>
      </c>
      <c r="D658" s="160">
        <v>14</v>
      </c>
      <c r="E658" s="160">
        <v>18</v>
      </c>
    </row>
    <row r="659" spans="1:5">
      <c r="A659" s="160">
        <v>98333251</v>
      </c>
      <c r="B659" s="160" t="s">
        <v>145</v>
      </c>
      <c r="C659" s="160" t="s">
        <v>398</v>
      </c>
      <c r="D659" s="160">
        <v>2</v>
      </c>
      <c r="E659" s="160">
        <v>2</v>
      </c>
    </row>
    <row r="660" spans="1:5">
      <c r="A660" s="160">
        <v>13751637</v>
      </c>
      <c r="B660" s="160" t="s">
        <v>242</v>
      </c>
      <c r="C660" s="160" t="s">
        <v>401</v>
      </c>
      <c r="D660" s="160">
        <v>10</v>
      </c>
      <c r="E660" s="160">
        <v>6</v>
      </c>
    </row>
    <row r="661" spans="1:5">
      <c r="A661" s="160">
        <v>35996846</v>
      </c>
      <c r="B661" s="160" t="s">
        <v>143</v>
      </c>
      <c r="C661" s="160" t="s">
        <v>398</v>
      </c>
      <c r="D661" s="160">
        <v>12</v>
      </c>
      <c r="E661" s="160">
        <v>11</v>
      </c>
    </row>
    <row r="662" spans="1:5">
      <c r="A662" s="160">
        <v>75616853</v>
      </c>
      <c r="B662" s="160" t="s">
        <v>142</v>
      </c>
      <c r="C662" s="160" t="s">
        <v>399</v>
      </c>
      <c r="D662" s="160">
        <v>4</v>
      </c>
      <c r="E662" s="160">
        <v>4</v>
      </c>
    </row>
    <row r="663" spans="1:5">
      <c r="A663" s="160">
        <v>67485144</v>
      </c>
      <c r="B663" s="160" t="s">
        <v>142</v>
      </c>
      <c r="C663" s="160" t="s">
        <v>400</v>
      </c>
      <c r="D663" s="160">
        <v>4</v>
      </c>
      <c r="E663" s="160">
        <v>11</v>
      </c>
    </row>
    <row r="664" spans="1:5">
      <c r="A664" s="160">
        <v>35643935</v>
      </c>
      <c r="B664" s="160" t="s">
        <v>146</v>
      </c>
      <c r="C664" s="160" t="s">
        <v>400</v>
      </c>
      <c r="D664" s="160">
        <v>7</v>
      </c>
      <c r="E664" s="160">
        <v>13</v>
      </c>
    </row>
    <row r="665" spans="1:5">
      <c r="A665" s="160">
        <v>48740891</v>
      </c>
      <c r="B665" s="160" t="s">
        <v>143</v>
      </c>
      <c r="C665" s="160" t="s">
        <v>399</v>
      </c>
      <c r="D665" s="160">
        <v>6</v>
      </c>
      <c r="E665" s="160">
        <v>17</v>
      </c>
    </row>
    <row r="666" spans="1:5">
      <c r="A666" s="160">
        <v>41535703</v>
      </c>
      <c r="B666" s="160" t="s">
        <v>146</v>
      </c>
      <c r="C666" s="160" t="s">
        <v>400</v>
      </c>
      <c r="D666" s="160">
        <v>4</v>
      </c>
      <c r="E666" s="160">
        <v>7</v>
      </c>
    </row>
    <row r="667" spans="1:5">
      <c r="A667" s="160">
        <v>56145999</v>
      </c>
      <c r="B667" s="160" t="s">
        <v>243</v>
      </c>
      <c r="C667" s="160" t="s">
        <v>402</v>
      </c>
      <c r="D667" s="160">
        <v>2</v>
      </c>
      <c r="E667" s="160">
        <v>5</v>
      </c>
    </row>
    <row r="668" spans="1:5">
      <c r="A668" s="160">
        <v>12742877</v>
      </c>
      <c r="B668" s="160" t="s">
        <v>143</v>
      </c>
      <c r="C668" s="160" t="s">
        <v>398</v>
      </c>
      <c r="D668" s="160">
        <v>14</v>
      </c>
      <c r="E668" s="160">
        <v>20</v>
      </c>
    </row>
    <row r="669" spans="1:5">
      <c r="A669" s="160">
        <v>30563737</v>
      </c>
      <c r="B669" s="160" t="s">
        <v>142</v>
      </c>
      <c r="C669" s="160" t="s">
        <v>402</v>
      </c>
      <c r="D669" s="160">
        <v>8</v>
      </c>
      <c r="E669" s="160">
        <v>18</v>
      </c>
    </row>
    <row r="670" spans="1:5">
      <c r="A670" s="160">
        <v>17610015</v>
      </c>
      <c r="B670" s="160" t="s">
        <v>143</v>
      </c>
      <c r="C670" s="160" t="s">
        <v>400</v>
      </c>
      <c r="D670" s="160">
        <v>15</v>
      </c>
      <c r="E670" s="160">
        <v>7</v>
      </c>
    </row>
    <row r="671" spans="1:5">
      <c r="A671" s="160">
        <v>26662405</v>
      </c>
      <c r="B671" s="160" t="s">
        <v>143</v>
      </c>
      <c r="C671" s="160" t="s">
        <v>402</v>
      </c>
      <c r="D671" s="160">
        <v>3</v>
      </c>
      <c r="E671" s="160">
        <v>1</v>
      </c>
    </row>
    <row r="672" spans="1:5">
      <c r="A672" s="160">
        <v>46054986</v>
      </c>
      <c r="B672" s="160" t="s">
        <v>143</v>
      </c>
      <c r="C672" s="160" t="s">
        <v>402</v>
      </c>
      <c r="D672" s="160">
        <v>12</v>
      </c>
      <c r="E672" s="160">
        <v>9</v>
      </c>
    </row>
    <row r="673" spans="1:5">
      <c r="A673" s="160">
        <v>65464557</v>
      </c>
      <c r="B673" s="160" t="s">
        <v>146</v>
      </c>
      <c r="C673" s="160" t="s">
        <v>402</v>
      </c>
      <c r="D673" s="160">
        <v>8</v>
      </c>
      <c r="E673" s="160">
        <v>17</v>
      </c>
    </row>
    <row r="674" spans="1:5">
      <c r="A674" s="160">
        <v>55367653</v>
      </c>
      <c r="B674" s="160" t="s">
        <v>146</v>
      </c>
      <c r="C674" s="160" t="s">
        <v>402</v>
      </c>
      <c r="D674" s="160">
        <v>5</v>
      </c>
      <c r="E674" s="160">
        <v>19</v>
      </c>
    </row>
    <row r="675" spans="1:5">
      <c r="A675" s="160">
        <v>27017241</v>
      </c>
      <c r="B675" s="160" t="s">
        <v>244</v>
      </c>
      <c r="C675" s="160" t="s">
        <v>401</v>
      </c>
      <c r="D675" s="160">
        <v>5</v>
      </c>
      <c r="E675" s="160">
        <v>4</v>
      </c>
    </row>
    <row r="676" spans="1:5">
      <c r="A676" s="160">
        <v>59582983</v>
      </c>
      <c r="B676" s="160" t="s">
        <v>242</v>
      </c>
      <c r="C676" s="160" t="s">
        <v>398</v>
      </c>
      <c r="D676" s="160">
        <v>19</v>
      </c>
      <c r="E676" s="160">
        <v>18</v>
      </c>
    </row>
    <row r="677" spans="1:5">
      <c r="A677" s="160">
        <v>62579990</v>
      </c>
      <c r="B677" s="160" t="s">
        <v>146</v>
      </c>
      <c r="C677" s="160" t="s">
        <v>398</v>
      </c>
      <c r="D677" s="160">
        <v>18</v>
      </c>
      <c r="E677" s="160">
        <v>7</v>
      </c>
    </row>
    <row r="678" spans="1:5">
      <c r="A678" s="160">
        <v>65648918</v>
      </c>
      <c r="B678" s="160" t="s">
        <v>145</v>
      </c>
      <c r="C678" s="160" t="s">
        <v>400</v>
      </c>
      <c r="D678" s="160">
        <v>7</v>
      </c>
      <c r="E678" s="160">
        <v>13</v>
      </c>
    </row>
    <row r="679" spans="1:5">
      <c r="A679" s="160">
        <v>81716857</v>
      </c>
      <c r="B679" s="160" t="s">
        <v>145</v>
      </c>
      <c r="C679" s="160" t="s">
        <v>399</v>
      </c>
      <c r="D679" s="160">
        <v>17</v>
      </c>
      <c r="E679" s="160">
        <v>11</v>
      </c>
    </row>
    <row r="680" spans="1:5">
      <c r="A680" s="160">
        <v>66906984</v>
      </c>
      <c r="B680" s="160" t="s">
        <v>242</v>
      </c>
      <c r="C680" s="160" t="s">
        <v>402</v>
      </c>
      <c r="D680" s="160">
        <v>11</v>
      </c>
      <c r="E680" s="160">
        <v>20</v>
      </c>
    </row>
    <row r="681" spans="1:5">
      <c r="A681" s="160">
        <v>47965774</v>
      </c>
      <c r="B681" s="160" t="s">
        <v>146</v>
      </c>
      <c r="C681" s="160" t="s">
        <v>402</v>
      </c>
      <c r="D681" s="160">
        <v>2</v>
      </c>
      <c r="E681" s="160">
        <v>20</v>
      </c>
    </row>
    <row r="682" spans="1:5">
      <c r="A682" s="160">
        <v>47138673</v>
      </c>
      <c r="B682" s="160" t="s">
        <v>142</v>
      </c>
      <c r="C682" s="160" t="s">
        <v>400</v>
      </c>
      <c r="D682" s="160">
        <v>10</v>
      </c>
      <c r="E682" s="160">
        <v>17</v>
      </c>
    </row>
    <row r="683" spans="1:5">
      <c r="A683" s="160">
        <v>71562100</v>
      </c>
      <c r="B683" s="160" t="s">
        <v>142</v>
      </c>
      <c r="C683" s="160" t="s">
        <v>400</v>
      </c>
      <c r="D683" s="160">
        <v>7</v>
      </c>
      <c r="E683" s="160">
        <v>15</v>
      </c>
    </row>
    <row r="684" spans="1:5">
      <c r="A684" s="160">
        <v>95051709</v>
      </c>
      <c r="B684" s="160" t="s">
        <v>146</v>
      </c>
      <c r="C684" s="160" t="s">
        <v>401</v>
      </c>
      <c r="D684" s="160">
        <v>19</v>
      </c>
      <c r="E684" s="160">
        <v>4</v>
      </c>
    </row>
    <row r="685" spans="1:5">
      <c r="A685" s="160">
        <v>98869648</v>
      </c>
      <c r="B685" s="160" t="s">
        <v>142</v>
      </c>
      <c r="C685" s="160" t="s">
        <v>400</v>
      </c>
      <c r="D685" s="160">
        <v>7</v>
      </c>
      <c r="E685" s="160">
        <v>17</v>
      </c>
    </row>
    <row r="686" spans="1:5">
      <c r="A686" s="160">
        <v>28626210</v>
      </c>
      <c r="B686" s="160" t="s">
        <v>143</v>
      </c>
      <c r="C686" s="160" t="s">
        <v>401</v>
      </c>
      <c r="D686" s="160">
        <v>6</v>
      </c>
      <c r="E686" s="160">
        <v>20</v>
      </c>
    </row>
    <row r="687" spans="1:5">
      <c r="A687" s="160">
        <v>60610883</v>
      </c>
      <c r="B687" s="160" t="s">
        <v>143</v>
      </c>
      <c r="C687" s="160" t="s">
        <v>400</v>
      </c>
      <c r="D687" s="160">
        <v>8</v>
      </c>
      <c r="E687" s="160">
        <v>4</v>
      </c>
    </row>
    <row r="688" spans="1:5">
      <c r="A688" s="160">
        <v>31588972</v>
      </c>
      <c r="B688" s="160" t="s">
        <v>142</v>
      </c>
      <c r="C688" s="160" t="s">
        <v>400</v>
      </c>
      <c r="D688" s="160">
        <v>15</v>
      </c>
      <c r="E688" s="160">
        <v>14</v>
      </c>
    </row>
    <row r="689" spans="1:5">
      <c r="A689" s="160">
        <v>50349021</v>
      </c>
      <c r="B689" s="160" t="s">
        <v>243</v>
      </c>
      <c r="C689" s="160" t="s">
        <v>402</v>
      </c>
      <c r="D689" s="160">
        <v>13</v>
      </c>
      <c r="E689" s="160">
        <v>4</v>
      </c>
    </row>
    <row r="690" spans="1:5">
      <c r="A690" s="160">
        <v>25660444</v>
      </c>
      <c r="B690" s="160" t="s">
        <v>244</v>
      </c>
      <c r="C690" s="160" t="s">
        <v>399</v>
      </c>
      <c r="D690" s="160">
        <v>7</v>
      </c>
      <c r="E690" s="160">
        <v>11</v>
      </c>
    </row>
    <row r="691" spans="1:5">
      <c r="A691" s="160">
        <v>28758830</v>
      </c>
      <c r="B691" s="160" t="s">
        <v>244</v>
      </c>
      <c r="C691" s="160" t="s">
        <v>402</v>
      </c>
      <c r="D691" s="160">
        <v>20</v>
      </c>
      <c r="E691" s="160">
        <v>7</v>
      </c>
    </row>
    <row r="692" spans="1:5">
      <c r="A692" s="160">
        <v>56180240</v>
      </c>
      <c r="B692" s="160" t="s">
        <v>243</v>
      </c>
      <c r="C692" s="160" t="s">
        <v>401</v>
      </c>
      <c r="D692" s="160">
        <v>3</v>
      </c>
      <c r="E692" s="160">
        <v>19</v>
      </c>
    </row>
    <row r="693" spans="1:5">
      <c r="A693" s="160">
        <v>11389143</v>
      </c>
      <c r="B693" s="160" t="s">
        <v>142</v>
      </c>
      <c r="C693" s="160" t="s">
        <v>402</v>
      </c>
      <c r="D693" s="160">
        <v>3</v>
      </c>
      <c r="E693" s="160">
        <v>2</v>
      </c>
    </row>
    <row r="694" spans="1:5">
      <c r="A694" s="160">
        <v>54422215</v>
      </c>
      <c r="B694" s="160" t="s">
        <v>146</v>
      </c>
      <c r="C694" s="160" t="s">
        <v>401</v>
      </c>
      <c r="D694" s="160">
        <v>17</v>
      </c>
      <c r="E694" s="160">
        <v>20</v>
      </c>
    </row>
    <row r="695" spans="1:5">
      <c r="A695" s="160">
        <v>82768525</v>
      </c>
      <c r="B695" s="160" t="s">
        <v>243</v>
      </c>
      <c r="C695" s="160" t="s">
        <v>399</v>
      </c>
      <c r="D695" s="160">
        <v>13</v>
      </c>
      <c r="E695" s="160">
        <v>12</v>
      </c>
    </row>
    <row r="696" spans="1:5">
      <c r="A696" s="160">
        <v>65008093</v>
      </c>
      <c r="B696" s="160" t="s">
        <v>145</v>
      </c>
      <c r="C696" s="160" t="s">
        <v>400</v>
      </c>
      <c r="D696" s="160">
        <v>11</v>
      </c>
      <c r="E696" s="160">
        <v>5</v>
      </c>
    </row>
    <row r="697" spans="1:5">
      <c r="A697" s="160">
        <v>26855579</v>
      </c>
      <c r="B697" s="160" t="s">
        <v>243</v>
      </c>
      <c r="C697" s="160" t="s">
        <v>402</v>
      </c>
      <c r="D697" s="160">
        <v>6</v>
      </c>
      <c r="E697" s="160">
        <v>6</v>
      </c>
    </row>
    <row r="698" spans="1:5">
      <c r="A698" s="160">
        <v>86069959</v>
      </c>
      <c r="B698" s="160" t="s">
        <v>244</v>
      </c>
      <c r="C698" s="160" t="s">
        <v>398</v>
      </c>
      <c r="D698" s="160">
        <v>19</v>
      </c>
      <c r="E698" s="160">
        <v>18</v>
      </c>
    </row>
    <row r="699" spans="1:5">
      <c r="A699" s="160">
        <v>79244791</v>
      </c>
      <c r="B699" s="160" t="s">
        <v>143</v>
      </c>
      <c r="C699" s="160" t="s">
        <v>399</v>
      </c>
      <c r="D699" s="160">
        <v>6</v>
      </c>
      <c r="E699" s="160">
        <v>11</v>
      </c>
    </row>
    <row r="700" spans="1:5">
      <c r="A700" s="160">
        <v>72446541</v>
      </c>
      <c r="B700" s="160" t="s">
        <v>244</v>
      </c>
      <c r="C700" s="160" t="s">
        <v>399</v>
      </c>
      <c r="D700" s="160">
        <v>1</v>
      </c>
      <c r="E700" s="160">
        <v>13</v>
      </c>
    </row>
    <row r="701" spans="1:5">
      <c r="A701" s="160">
        <v>78282353</v>
      </c>
      <c r="B701" s="160" t="s">
        <v>142</v>
      </c>
      <c r="C701" s="160" t="s">
        <v>400</v>
      </c>
      <c r="D701" s="160">
        <v>15</v>
      </c>
      <c r="E701" s="160">
        <v>17</v>
      </c>
    </row>
    <row r="702" spans="1:5">
      <c r="A702" s="160">
        <v>20036220</v>
      </c>
      <c r="B702" s="160" t="s">
        <v>142</v>
      </c>
      <c r="C702" s="160" t="s">
        <v>400</v>
      </c>
      <c r="D702" s="160">
        <v>17</v>
      </c>
      <c r="E702" s="160">
        <v>19</v>
      </c>
    </row>
    <row r="703" spans="1:5">
      <c r="A703" s="160">
        <v>55043152</v>
      </c>
      <c r="B703" s="160" t="s">
        <v>146</v>
      </c>
      <c r="C703" s="160" t="s">
        <v>399</v>
      </c>
      <c r="D703" s="160">
        <v>1</v>
      </c>
      <c r="E703" s="160">
        <v>20</v>
      </c>
    </row>
    <row r="704" spans="1:5">
      <c r="A704" s="160">
        <v>46141340</v>
      </c>
      <c r="B704" s="160" t="s">
        <v>146</v>
      </c>
      <c r="C704" s="160" t="s">
        <v>399</v>
      </c>
      <c r="D704" s="160">
        <v>18</v>
      </c>
      <c r="E704" s="160">
        <v>18</v>
      </c>
    </row>
    <row r="705" spans="1:5">
      <c r="A705" s="160">
        <v>96375350</v>
      </c>
      <c r="B705" s="160" t="s">
        <v>244</v>
      </c>
      <c r="C705" s="160" t="s">
        <v>400</v>
      </c>
      <c r="D705" s="160">
        <v>4</v>
      </c>
      <c r="E705" s="160">
        <v>3</v>
      </c>
    </row>
    <row r="706" spans="1:5">
      <c r="A706" s="160">
        <v>14794925</v>
      </c>
      <c r="B706" s="160" t="s">
        <v>142</v>
      </c>
      <c r="C706" s="160" t="s">
        <v>398</v>
      </c>
      <c r="D706" s="160">
        <v>1</v>
      </c>
      <c r="E706" s="160">
        <v>6</v>
      </c>
    </row>
    <row r="707" spans="1:5">
      <c r="A707" s="160">
        <v>97610050</v>
      </c>
      <c r="B707" s="160" t="s">
        <v>244</v>
      </c>
      <c r="C707" s="160" t="s">
        <v>398</v>
      </c>
      <c r="D707" s="160">
        <v>7</v>
      </c>
      <c r="E707" s="160">
        <v>14</v>
      </c>
    </row>
    <row r="708" spans="1:5">
      <c r="A708" s="160">
        <v>33942897</v>
      </c>
      <c r="B708" s="160" t="s">
        <v>142</v>
      </c>
      <c r="C708" s="160" t="s">
        <v>401</v>
      </c>
      <c r="D708" s="160">
        <v>9</v>
      </c>
      <c r="E708" s="160">
        <v>1</v>
      </c>
    </row>
    <row r="709" spans="1:5">
      <c r="A709" s="160">
        <v>65418344</v>
      </c>
      <c r="B709" s="160" t="s">
        <v>244</v>
      </c>
      <c r="C709" s="160" t="s">
        <v>398</v>
      </c>
      <c r="D709" s="160">
        <v>10</v>
      </c>
      <c r="E709" s="160">
        <v>7</v>
      </c>
    </row>
    <row r="710" spans="1:5">
      <c r="A710" s="160">
        <v>85775860</v>
      </c>
      <c r="B710" s="160" t="s">
        <v>145</v>
      </c>
      <c r="C710" s="160" t="s">
        <v>399</v>
      </c>
      <c r="D710" s="160">
        <v>18</v>
      </c>
      <c r="E710" s="160">
        <v>20</v>
      </c>
    </row>
    <row r="711" spans="1:5">
      <c r="A711" s="160">
        <v>33473117</v>
      </c>
      <c r="B711" s="160" t="s">
        <v>242</v>
      </c>
      <c r="C711" s="160" t="s">
        <v>402</v>
      </c>
      <c r="D711" s="160">
        <v>16</v>
      </c>
      <c r="E711" s="160">
        <v>15</v>
      </c>
    </row>
    <row r="712" spans="1:5">
      <c r="A712" s="160">
        <v>75413412</v>
      </c>
      <c r="B712" s="160" t="s">
        <v>142</v>
      </c>
      <c r="C712" s="160" t="s">
        <v>402</v>
      </c>
      <c r="D712" s="160">
        <v>2</v>
      </c>
      <c r="E712" s="160">
        <v>19</v>
      </c>
    </row>
    <row r="713" spans="1:5">
      <c r="A713" s="160">
        <v>18093015</v>
      </c>
      <c r="B713" s="160" t="s">
        <v>142</v>
      </c>
      <c r="C713" s="160" t="s">
        <v>400</v>
      </c>
      <c r="D713" s="160">
        <v>18</v>
      </c>
      <c r="E713" s="160">
        <v>11</v>
      </c>
    </row>
    <row r="714" spans="1:5">
      <c r="A714" s="160">
        <v>88844590</v>
      </c>
      <c r="B714" s="160" t="s">
        <v>242</v>
      </c>
      <c r="C714" s="160" t="s">
        <v>399</v>
      </c>
      <c r="D714" s="160">
        <v>10</v>
      </c>
      <c r="E714" s="160">
        <v>8</v>
      </c>
    </row>
    <row r="715" spans="1:5">
      <c r="A715" s="160">
        <v>40089311</v>
      </c>
      <c r="B715" s="160" t="s">
        <v>142</v>
      </c>
      <c r="C715" s="160" t="s">
        <v>400</v>
      </c>
      <c r="D715" s="160">
        <v>9</v>
      </c>
      <c r="E715" s="160">
        <v>3</v>
      </c>
    </row>
    <row r="716" spans="1:5">
      <c r="A716" s="160">
        <v>95538469</v>
      </c>
      <c r="B716" s="160" t="s">
        <v>146</v>
      </c>
      <c r="C716" s="160" t="s">
        <v>401</v>
      </c>
      <c r="D716" s="160">
        <v>13</v>
      </c>
      <c r="E716" s="160">
        <v>1</v>
      </c>
    </row>
    <row r="717" spans="1:5">
      <c r="A717" s="160">
        <v>96222764</v>
      </c>
      <c r="B717" s="160" t="s">
        <v>142</v>
      </c>
      <c r="C717" s="160" t="s">
        <v>402</v>
      </c>
      <c r="D717" s="160">
        <v>10</v>
      </c>
      <c r="E717" s="160">
        <v>8</v>
      </c>
    </row>
    <row r="718" spans="1:5">
      <c r="A718" s="160">
        <v>73530577</v>
      </c>
      <c r="B718" s="160" t="s">
        <v>243</v>
      </c>
      <c r="C718" s="160" t="s">
        <v>402</v>
      </c>
      <c r="D718" s="160">
        <v>10</v>
      </c>
      <c r="E718" s="160">
        <v>20</v>
      </c>
    </row>
    <row r="719" spans="1:5">
      <c r="A719" s="160">
        <v>74371697</v>
      </c>
      <c r="B719" s="160" t="s">
        <v>244</v>
      </c>
      <c r="C719" s="160" t="s">
        <v>400</v>
      </c>
      <c r="D719" s="160">
        <v>18</v>
      </c>
      <c r="E719" s="160">
        <v>4</v>
      </c>
    </row>
    <row r="720" spans="1:5">
      <c r="A720" s="160">
        <v>55260064</v>
      </c>
      <c r="B720" s="160" t="s">
        <v>146</v>
      </c>
      <c r="C720" s="160" t="s">
        <v>401</v>
      </c>
      <c r="D720" s="160">
        <v>15</v>
      </c>
      <c r="E720" s="160">
        <v>16</v>
      </c>
    </row>
    <row r="721" spans="1:5">
      <c r="A721" s="160">
        <v>44091994</v>
      </c>
      <c r="B721" s="160" t="s">
        <v>242</v>
      </c>
      <c r="C721" s="160" t="s">
        <v>399</v>
      </c>
      <c r="D721" s="160">
        <v>12</v>
      </c>
      <c r="E721" s="160">
        <v>9</v>
      </c>
    </row>
    <row r="722" spans="1:5">
      <c r="A722" s="160">
        <v>65265245</v>
      </c>
      <c r="B722" s="160" t="s">
        <v>143</v>
      </c>
      <c r="C722" s="160" t="s">
        <v>398</v>
      </c>
      <c r="D722" s="160">
        <v>8</v>
      </c>
      <c r="E722" s="160">
        <v>1</v>
      </c>
    </row>
    <row r="723" spans="1:5">
      <c r="A723" s="160">
        <v>61200261</v>
      </c>
      <c r="B723" s="160" t="s">
        <v>143</v>
      </c>
      <c r="C723" s="160" t="s">
        <v>398</v>
      </c>
      <c r="D723" s="160">
        <v>7</v>
      </c>
      <c r="E723" s="160">
        <v>1</v>
      </c>
    </row>
    <row r="724" spans="1:5">
      <c r="A724" s="160">
        <v>34796052</v>
      </c>
      <c r="B724" s="160" t="s">
        <v>145</v>
      </c>
      <c r="C724" s="160" t="s">
        <v>399</v>
      </c>
      <c r="D724" s="160">
        <v>12</v>
      </c>
      <c r="E724" s="160">
        <v>3</v>
      </c>
    </row>
    <row r="725" spans="1:5">
      <c r="A725" s="160">
        <v>85208711</v>
      </c>
      <c r="B725" s="160" t="s">
        <v>242</v>
      </c>
      <c r="C725" s="160" t="s">
        <v>398</v>
      </c>
      <c r="D725" s="160">
        <v>13</v>
      </c>
      <c r="E725" s="160">
        <v>6</v>
      </c>
    </row>
    <row r="726" spans="1:5">
      <c r="A726" s="160">
        <v>13700874</v>
      </c>
      <c r="B726" s="160" t="s">
        <v>146</v>
      </c>
      <c r="C726" s="160" t="s">
        <v>399</v>
      </c>
      <c r="D726" s="160">
        <v>10</v>
      </c>
      <c r="E726" s="160">
        <v>11</v>
      </c>
    </row>
    <row r="727" spans="1:5">
      <c r="A727" s="160">
        <v>61414646</v>
      </c>
      <c r="B727" s="160" t="s">
        <v>142</v>
      </c>
      <c r="C727" s="160" t="s">
        <v>401</v>
      </c>
      <c r="D727" s="160">
        <v>2</v>
      </c>
      <c r="E727" s="160">
        <v>9</v>
      </c>
    </row>
    <row r="728" spans="1:5">
      <c r="A728" s="160">
        <v>27234241</v>
      </c>
      <c r="B728" s="160" t="s">
        <v>244</v>
      </c>
      <c r="C728" s="160" t="s">
        <v>401</v>
      </c>
      <c r="D728" s="160">
        <v>12</v>
      </c>
      <c r="E728" s="160">
        <v>18</v>
      </c>
    </row>
    <row r="729" spans="1:5">
      <c r="A729" s="160">
        <v>34683420</v>
      </c>
      <c r="B729" s="160" t="s">
        <v>243</v>
      </c>
      <c r="C729" s="160" t="s">
        <v>400</v>
      </c>
      <c r="D729" s="160">
        <v>13</v>
      </c>
      <c r="E729" s="160">
        <v>11</v>
      </c>
    </row>
    <row r="730" spans="1:5">
      <c r="A730" s="160">
        <v>62672111</v>
      </c>
      <c r="B730" s="160" t="s">
        <v>244</v>
      </c>
      <c r="C730" s="160" t="s">
        <v>398</v>
      </c>
      <c r="D730" s="160">
        <v>5</v>
      </c>
      <c r="E730" s="160">
        <v>19</v>
      </c>
    </row>
    <row r="731" spans="1:5">
      <c r="A731" s="160">
        <v>78751874</v>
      </c>
      <c r="B731" s="160" t="s">
        <v>143</v>
      </c>
      <c r="C731" s="160" t="s">
        <v>401</v>
      </c>
      <c r="D731" s="160">
        <v>19</v>
      </c>
      <c r="E731" s="160">
        <v>16</v>
      </c>
    </row>
    <row r="732" spans="1:5">
      <c r="A732" s="160">
        <v>69912584</v>
      </c>
      <c r="B732" s="160" t="s">
        <v>244</v>
      </c>
      <c r="C732" s="160" t="s">
        <v>399</v>
      </c>
      <c r="D732" s="160">
        <v>1</v>
      </c>
      <c r="E732" s="160">
        <v>16</v>
      </c>
    </row>
    <row r="733" spans="1:5">
      <c r="A733" s="160">
        <v>58542239</v>
      </c>
      <c r="B733" s="160" t="s">
        <v>244</v>
      </c>
      <c r="C733" s="160" t="s">
        <v>402</v>
      </c>
      <c r="D733" s="160">
        <v>8</v>
      </c>
      <c r="E733" s="160">
        <v>1</v>
      </c>
    </row>
    <row r="734" spans="1:5">
      <c r="A734" s="160">
        <v>78683340</v>
      </c>
      <c r="B734" s="160" t="s">
        <v>243</v>
      </c>
      <c r="C734" s="160" t="s">
        <v>398</v>
      </c>
      <c r="D734" s="160">
        <v>15</v>
      </c>
      <c r="E734" s="160">
        <v>11</v>
      </c>
    </row>
    <row r="735" spans="1:5">
      <c r="A735" s="160">
        <v>14958299</v>
      </c>
      <c r="B735" s="160" t="s">
        <v>244</v>
      </c>
      <c r="C735" s="160" t="s">
        <v>402</v>
      </c>
      <c r="D735" s="160">
        <v>2</v>
      </c>
      <c r="E735" s="160">
        <v>16</v>
      </c>
    </row>
    <row r="736" spans="1:5">
      <c r="A736" s="160">
        <v>19845753</v>
      </c>
      <c r="B736" s="160" t="s">
        <v>146</v>
      </c>
      <c r="C736" s="160" t="s">
        <v>398</v>
      </c>
      <c r="D736" s="160">
        <v>13</v>
      </c>
      <c r="E736" s="160">
        <v>3</v>
      </c>
    </row>
    <row r="737" spans="1:5">
      <c r="A737" s="160">
        <v>89767752</v>
      </c>
      <c r="B737" s="160" t="s">
        <v>243</v>
      </c>
      <c r="C737" s="160" t="s">
        <v>400</v>
      </c>
      <c r="D737" s="160">
        <v>13</v>
      </c>
      <c r="E737" s="160">
        <v>17</v>
      </c>
    </row>
    <row r="738" spans="1:5">
      <c r="A738" s="160">
        <v>60960518</v>
      </c>
      <c r="B738" s="160" t="s">
        <v>145</v>
      </c>
      <c r="C738" s="160" t="s">
        <v>399</v>
      </c>
      <c r="D738" s="160">
        <v>5</v>
      </c>
      <c r="E738" s="160">
        <v>8</v>
      </c>
    </row>
    <row r="739" spans="1:5">
      <c r="A739" s="160">
        <v>33096406</v>
      </c>
      <c r="B739" s="160" t="s">
        <v>145</v>
      </c>
      <c r="C739" s="160" t="s">
        <v>401</v>
      </c>
      <c r="D739" s="160">
        <v>19</v>
      </c>
      <c r="E739" s="160">
        <v>20</v>
      </c>
    </row>
    <row r="740" spans="1:5">
      <c r="A740" s="160">
        <v>94950907</v>
      </c>
      <c r="B740" s="160" t="s">
        <v>142</v>
      </c>
      <c r="C740" s="160" t="s">
        <v>401</v>
      </c>
      <c r="D740" s="160">
        <v>13</v>
      </c>
      <c r="E740" s="160">
        <v>17</v>
      </c>
    </row>
    <row r="741" spans="1:5">
      <c r="A741" s="160">
        <v>49624512</v>
      </c>
      <c r="B741" s="160" t="s">
        <v>143</v>
      </c>
      <c r="C741" s="160" t="s">
        <v>400</v>
      </c>
      <c r="D741" s="160">
        <v>2</v>
      </c>
      <c r="E741" s="160">
        <v>1</v>
      </c>
    </row>
    <row r="742" spans="1:5">
      <c r="A742" s="160">
        <v>84817346</v>
      </c>
      <c r="B742" s="160" t="s">
        <v>244</v>
      </c>
      <c r="C742" s="160" t="s">
        <v>401</v>
      </c>
      <c r="D742" s="160">
        <v>10</v>
      </c>
      <c r="E742" s="160">
        <v>6</v>
      </c>
    </row>
    <row r="743" spans="1:5">
      <c r="A743" s="160">
        <v>95470546</v>
      </c>
      <c r="B743" s="160" t="s">
        <v>145</v>
      </c>
      <c r="C743" s="160" t="s">
        <v>402</v>
      </c>
      <c r="D743" s="160">
        <v>5</v>
      </c>
      <c r="E743" s="160">
        <v>8</v>
      </c>
    </row>
    <row r="744" spans="1:5">
      <c r="A744" s="160">
        <v>85644310</v>
      </c>
      <c r="B744" s="160" t="s">
        <v>143</v>
      </c>
      <c r="C744" s="160" t="s">
        <v>402</v>
      </c>
      <c r="D744" s="160">
        <v>8</v>
      </c>
      <c r="E744" s="160">
        <v>18</v>
      </c>
    </row>
    <row r="745" spans="1:5">
      <c r="A745" s="160">
        <v>74278543</v>
      </c>
      <c r="B745" s="160" t="s">
        <v>145</v>
      </c>
      <c r="C745" s="160" t="s">
        <v>400</v>
      </c>
      <c r="D745" s="160">
        <v>20</v>
      </c>
      <c r="E745" s="160">
        <v>12</v>
      </c>
    </row>
    <row r="746" spans="1:5">
      <c r="A746" s="160">
        <v>31383860</v>
      </c>
      <c r="B746" s="160" t="s">
        <v>244</v>
      </c>
      <c r="C746" s="160" t="s">
        <v>402</v>
      </c>
      <c r="D746" s="160">
        <v>12</v>
      </c>
      <c r="E746" s="160">
        <v>18</v>
      </c>
    </row>
    <row r="747" spans="1:5">
      <c r="A747" s="160">
        <v>23483092</v>
      </c>
      <c r="B747" s="160" t="s">
        <v>142</v>
      </c>
      <c r="C747" s="160" t="s">
        <v>399</v>
      </c>
      <c r="D747" s="160">
        <v>18</v>
      </c>
      <c r="E747" s="160">
        <v>3</v>
      </c>
    </row>
    <row r="748" spans="1:5">
      <c r="A748" s="160">
        <v>85924482</v>
      </c>
      <c r="B748" s="160" t="s">
        <v>242</v>
      </c>
      <c r="C748" s="160" t="s">
        <v>400</v>
      </c>
      <c r="D748" s="160">
        <v>1</v>
      </c>
      <c r="E748" s="160">
        <v>16</v>
      </c>
    </row>
    <row r="749" spans="1:5">
      <c r="A749" s="160">
        <v>55804890</v>
      </c>
      <c r="B749" s="160" t="s">
        <v>143</v>
      </c>
      <c r="C749" s="160" t="s">
        <v>399</v>
      </c>
      <c r="D749" s="160">
        <v>9</v>
      </c>
      <c r="E749" s="160">
        <v>8</v>
      </c>
    </row>
    <row r="750" spans="1:5">
      <c r="A750" s="160">
        <v>97712413</v>
      </c>
      <c r="B750" s="160" t="s">
        <v>242</v>
      </c>
      <c r="C750" s="160" t="s">
        <v>399</v>
      </c>
      <c r="D750" s="160">
        <v>2</v>
      </c>
      <c r="E750" s="160">
        <v>10</v>
      </c>
    </row>
    <row r="751" spans="1:5">
      <c r="A751" s="160">
        <v>85601983</v>
      </c>
      <c r="B751" s="160" t="s">
        <v>142</v>
      </c>
      <c r="C751" s="160" t="s">
        <v>400</v>
      </c>
      <c r="D751" s="160">
        <v>16</v>
      </c>
      <c r="E751" s="160">
        <v>18</v>
      </c>
    </row>
    <row r="752" spans="1:5">
      <c r="A752" s="160">
        <v>18654724</v>
      </c>
      <c r="B752" s="160" t="s">
        <v>143</v>
      </c>
      <c r="C752" s="160" t="s">
        <v>401</v>
      </c>
      <c r="D752" s="160">
        <v>11</v>
      </c>
      <c r="E752" s="160">
        <v>14</v>
      </c>
    </row>
    <row r="753" spans="1:5">
      <c r="A753" s="160">
        <v>98479146</v>
      </c>
      <c r="B753" s="160" t="s">
        <v>142</v>
      </c>
      <c r="C753" s="160" t="s">
        <v>402</v>
      </c>
      <c r="D753" s="160">
        <v>18</v>
      </c>
      <c r="E753" s="160">
        <v>14</v>
      </c>
    </row>
    <row r="754" spans="1:5">
      <c r="A754" s="160">
        <v>28172992</v>
      </c>
      <c r="B754" s="160" t="s">
        <v>242</v>
      </c>
      <c r="C754" s="160" t="s">
        <v>399</v>
      </c>
      <c r="D754" s="160">
        <v>7</v>
      </c>
      <c r="E754" s="160">
        <v>1</v>
      </c>
    </row>
    <row r="755" spans="1:5">
      <c r="A755" s="160">
        <v>62846681</v>
      </c>
      <c r="B755" s="160" t="s">
        <v>243</v>
      </c>
      <c r="C755" s="160" t="s">
        <v>401</v>
      </c>
      <c r="D755" s="160">
        <v>16</v>
      </c>
      <c r="E755" s="160">
        <v>5</v>
      </c>
    </row>
    <row r="756" spans="1:5">
      <c r="A756" s="160">
        <v>30140545</v>
      </c>
      <c r="B756" s="160" t="s">
        <v>242</v>
      </c>
      <c r="C756" s="160" t="s">
        <v>401</v>
      </c>
      <c r="D756" s="160">
        <v>10</v>
      </c>
      <c r="E756" s="160">
        <v>16</v>
      </c>
    </row>
    <row r="757" spans="1:5">
      <c r="A757" s="160">
        <v>75916931</v>
      </c>
      <c r="B757" s="160" t="s">
        <v>146</v>
      </c>
      <c r="C757" s="160" t="s">
        <v>401</v>
      </c>
      <c r="D757" s="160">
        <v>11</v>
      </c>
      <c r="E757" s="160">
        <v>11</v>
      </c>
    </row>
    <row r="758" spans="1:5">
      <c r="A758" s="160">
        <v>53524161</v>
      </c>
      <c r="B758" s="160" t="s">
        <v>243</v>
      </c>
      <c r="C758" s="160" t="s">
        <v>401</v>
      </c>
      <c r="D758" s="160">
        <v>16</v>
      </c>
      <c r="E758" s="160">
        <v>10</v>
      </c>
    </row>
    <row r="759" spans="1:5">
      <c r="A759" s="160">
        <v>96424360</v>
      </c>
      <c r="B759" s="160" t="s">
        <v>243</v>
      </c>
      <c r="C759" s="160" t="s">
        <v>401</v>
      </c>
      <c r="D759" s="160">
        <v>8</v>
      </c>
      <c r="E759" s="160">
        <v>14</v>
      </c>
    </row>
    <row r="760" spans="1:5">
      <c r="A760" s="160">
        <v>40510504</v>
      </c>
      <c r="B760" s="160" t="s">
        <v>146</v>
      </c>
      <c r="C760" s="160" t="s">
        <v>399</v>
      </c>
      <c r="D760" s="160">
        <v>17</v>
      </c>
      <c r="E760" s="160">
        <v>10</v>
      </c>
    </row>
    <row r="761" spans="1:5">
      <c r="A761" s="160">
        <v>84924357</v>
      </c>
      <c r="B761" s="160" t="s">
        <v>243</v>
      </c>
      <c r="C761" s="160" t="s">
        <v>400</v>
      </c>
      <c r="D761" s="160">
        <v>17</v>
      </c>
      <c r="E761" s="160">
        <v>5</v>
      </c>
    </row>
    <row r="762" spans="1:5">
      <c r="A762" s="160">
        <v>49039011</v>
      </c>
      <c r="B762" s="160" t="s">
        <v>145</v>
      </c>
      <c r="C762" s="160" t="s">
        <v>398</v>
      </c>
      <c r="D762" s="160">
        <v>16</v>
      </c>
      <c r="E762" s="160">
        <v>3</v>
      </c>
    </row>
    <row r="763" spans="1:5">
      <c r="A763" s="160">
        <v>74192711</v>
      </c>
      <c r="B763" s="160" t="s">
        <v>146</v>
      </c>
      <c r="C763" s="160" t="s">
        <v>401</v>
      </c>
      <c r="D763" s="160">
        <v>14</v>
      </c>
      <c r="E763" s="160">
        <v>17</v>
      </c>
    </row>
    <row r="764" spans="1:5">
      <c r="A764" s="160">
        <v>24815051</v>
      </c>
      <c r="B764" s="160" t="s">
        <v>244</v>
      </c>
      <c r="C764" s="160" t="s">
        <v>399</v>
      </c>
      <c r="D764" s="160">
        <v>6</v>
      </c>
      <c r="E764" s="160">
        <v>1</v>
      </c>
    </row>
    <row r="765" spans="1:5">
      <c r="A765" s="160">
        <v>94220840</v>
      </c>
      <c r="B765" s="160" t="s">
        <v>243</v>
      </c>
      <c r="C765" s="160" t="s">
        <v>398</v>
      </c>
      <c r="D765" s="160">
        <v>4</v>
      </c>
      <c r="E765" s="160">
        <v>2</v>
      </c>
    </row>
    <row r="766" spans="1:5">
      <c r="A766" s="160">
        <v>65214712</v>
      </c>
      <c r="B766" s="160" t="s">
        <v>145</v>
      </c>
      <c r="C766" s="160" t="s">
        <v>401</v>
      </c>
      <c r="D766" s="160">
        <v>16</v>
      </c>
      <c r="E766" s="160">
        <v>7</v>
      </c>
    </row>
    <row r="767" spans="1:5">
      <c r="A767" s="160">
        <v>74729757</v>
      </c>
      <c r="B767" s="160" t="s">
        <v>145</v>
      </c>
      <c r="C767" s="160" t="s">
        <v>401</v>
      </c>
      <c r="D767" s="160">
        <v>17</v>
      </c>
      <c r="E767" s="160">
        <v>6</v>
      </c>
    </row>
    <row r="768" spans="1:5">
      <c r="A768" s="160">
        <v>85334898</v>
      </c>
      <c r="B768" s="160" t="s">
        <v>242</v>
      </c>
      <c r="C768" s="160" t="s">
        <v>399</v>
      </c>
      <c r="D768" s="160">
        <v>15</v>
      </c>
      <c r="E768" s="160">
        <v>10</v>
      </c>
    </row>
    <row r="769" spans="1:5">
      <c r="A769" s="160">
        <v>11616202</v>
      </c>
      <c r="B769" s="160" t="s">
        <v>243</v>
      </c>
      <c r="C769" s="160" t="s">
        <v>402</v>
      </c>
      <c r="D769" s="160">
        <v>4</v>
      </c>
      <c r="E769" s="160">
        <v>14</v>
      </c>
    </row>
    <row r="770" spans="1:5">
      <c r="A770" s="160">
        <v>43005487</v>
      </c>
      <c r="B770" s="160" t="s">
        <v>143</v>
      </c>
      <c r="C770" s="160" t="s">
        <v>398</v>
      </c>
      <c r="D770" s="160">
        <v>14</v>
      </c>
      <c r="E770" s="160">
        <v>19</v>
      </c>
    </row>
    <row r="771" spans="1:5">
      <c r="A771" s="160">
        <v>49090253</v>
      </c>
      <c r="B771" s="160" t="s">
        <v>143</v>
      </c>
      <c r="C771" s="160" t="s">
        <v>400</v>
      </c>
      <c r="D771" s="160">
        <v>4</v>
      </c>
      <c r="E771" s="160">
        <v>14</v>
      </c>
    </row>
    <row r="772" spans="1:5">
      <c r="A772" s="160">
        <v>28601512</v>
      </c>
      <c r="B772" s="160" t="s">
        <v>143</v>
      </c>
      <c r="C772" s="160" t="s">
        <v>402</v>
      </c>
      <c r="D772" s="160">
        <v>6</v>
      </c>
      <c r="E772" s="160">
        <v>18</v>
      </c>
    </row>
    <row r="773" spans="1:5">
      <c r="A773" s="160">
        <v>32707128</v>
      </c>
      <c r="B773" s="160" t="s">
        <v>142</v>
      </c>
      <c r="C773" s="160" t="s">
        <v>398</v>
      </c>
      <c r="D773" s="160">
        <v>16</v>
      </c>
      <c r="E773" s="160">
        <v>15</v>
      </c>
    </row>
    <row r="774" spans="1:5">
      <c r="A774" s="160">
        <v>59158837</v>
      </c>
      <c r="B774" s="160" t="s">
        <v>142</v>
      </c>
      <c r="C774" s="160" t="s">
        <v>402</v>
      </c>
      <c r="D774" s="160">
        <v>13</v>
      </c>
      <c r="E774" s="160">
        <v>2</v>
      </c>
    </row>
    <row r="775" spans="1:5">
      <c r="A775" s="160">
        <v>16283827</v>
      </c>
      <c r="B775" s="160" t="s">
        <v>243</v>
      </c>
      <c r="C775" s="160" t="s">
        <v>399</v>
      </c>
      <c r="D775" s="160">
        <v>4</v>
      </c>
      <c r="E775" s="160">
        <v>17</v>
      </c>
    </row>
    <row r="776" spans="1:5">
      <c r="A776" s="160">
        <v>13108077</v>
      </c>
      <c r="B776" s="160" t="s">
        <v>244</v>
      </c>
      <c r="C776" s="160" t="s">
        <v>402</v>
      </c>
      <c r="D776" s="160">
        <v>17</v>
      </c>
      <c r="E776" s="160">
        <v>16</v>
      </c>
    </row>
    <row r="777" spans="1:5">
      <c r="A777" s="160">
        <v>44625824</v>
      </c>
      <c r="B777" s="160" t="s">
        <v>244</v>
      </c>
      <c r="C777" s="160" t="s">
        <v>401</v>
      </c>
      <c r="D777" s="160">
        <v>4</v>
      </c>
      <c r="E777" s="160">
        <v>11</v>
      </c>
    </row>
    <row r="778" spans="1:5">
      <c r="A778" s="160">
        <v>20296285</v>
      </c>
      <c r="B778" s="160" t="s">
        <v>243</v>
      </c>
      <c r="C778" s="160" t="s">
        <v>398</v>
      </c>
      <c r="D778" s="160">
        <v>2</v>
      </c>
      <c r="E778" s="160">
        <v>7</v>
      </c>
    </row>
    <row r="779" spans="1:5">
      <c r="A779" s="160">
        <v>44672399</v>
      </c>
      <c r="B779" s="160" t="s">
        <v>243</v>
      </c>
      <c r="C779" s="160" t="s">
        <v>398</v>
      </c>
      <c r="D779" s="160">
        <v>15</v>
      </c>
      <c r="E779" s="160">
        <v>3</v>
      </c>
    </row>
    <row r="780" spans="1:5">
      <c r="A780" s="160">
        <v>66301296</v>
      </c>
      <c r="B780" s="160" t="s">
        <v>243</v>
      </c>
      <c r="C780" s="160" t="s">
        <v>400</v>
      </c>
      <c r="D780" s="160">
        <v>5</v>
      </c>
      <c r="E780" s="160">
        <v>10</v>
      </c>
    </row>
    <row r="781" spans="1:5">
      <c r="A781" s="160">
        <v>40606380</v>
      </c>
      <c r="B781" s="160" t="s">
        <v>143</v>
      </c>
      <c r="C781" s="160" t="s">
        <v>398</v>
      </c>
      <c r="D781" s="160">
        <v>8</v>
      </c>
      <c r="E781" s="160">
        <v>4</v>
      </c>
    </row>
    <row r="782" spans="1:5">
      <c r="A782" s="160">
        <v>18222642</v>
      </c>
      <c r="B782" s="160" t="s">
        <v>145</v>
      </c>
      <c r="C782" s="160" t="s">
        <v>399</v>
      </c>
      <c r="D782" s="160">
        <v>6</v>
      </c>
      <c r="E782" s="160">
        <v>1</v>
      </c>
    </row>
    <row r="783" spans="1:5">
      <c r="A783" s="160">
        <v>45177632</v>
      </c>
      <c r="B783" s="160" t="s">
        <v>243</v>
      </c>
      <c r="C783" s="160" t="s">
        <v>398</v>
      </c>
      <c r="D783" s="160">
        <v>20</v>
      </c>
      <c r="E783" s="160">
        <v>10</v>
      </c>
    </row>
    <row r="784" spans="1:5">
      <c r="A784" s="160">
        <v>63167066</v>
      </c>
      <c r="B784" s="160" t="s">
        <v>146</v>
      </c>
      <c r="C784" s="160" t="s">
        <v>401</v>
      </c>
      <c r="D784" s="160">
        <v>5</v>
      </c>
      <c r="E784" s="160">
        <v>5</v>
      </c>
    </row>
    <row r="785" spans="1:5">
      <c r="A785" s="160">
        <v>72875347</v>
      </c>
      <c r="B785" s="160" t="s">
        <v>146</v>
      </c>
      <c r="C785" s="160" t="s">
        <v>398</v>
      </c>
      <c r="D785" s="160">
        <v>13</v>
      </c>
      <c r="E785" s="160">
        <v>19</v>
      </c>
    </row>
    <row r="786" spans="1:5">
      <c r="A786" s="160">
        <v>54321998</v>
      </c>
      <c r="B786" s="160" t="s">
        <v>143</v>
      </c>
      <c r="C786" s="160" t="s">
        <v>402</v>
      </c>
      <c r="D786" s="160">
        <v>2</v>
      </c>
      <c r="E786" s="160">
        <v>16</v>
      </c>
    </row>
    <row r="787" spans="1:5">
      <c r="A787" s="160">
        <v>86568013</v>
      </c>
      <c r="B787" s="160" t="s">
        <v>242</v>
      </c>
      <c r="C787" s="160" t="s">
        <v>402</v>
      </c>
      <c r="D787" s="160">
        <v>12</v>
      </c>
      <c r="E787" s="160">
        <v>2</v>
      </c>
    </row>
    <row r="788" spans="1:5">
      <c r="A788" s="160">
        <v>42547595</v>
      </c>
      <c r="B788" s="160" t="s">
        <v>143</v>
      </c>
      <c r="C788" s="160" t="s">
        <v>399</v>
      </c>
      <c r="D788" s="160">
        <v>6</v>
      </c>
      <c r="E788" s="160">
        <v>12</v>
      </c>
    </row>
    <row r="789" spans="1:5">
      <c r="A789" s="160">
        <v>21617449</v>
      </c>
      <c r="B789" s="160" t="s">
        <v>244</v>
      </c>
      <c r="C789" s="160" t="s">
        <v>401</v>
      </c>
      <c r="D789" s="160">
        <v>7</v>
      </c>
      <c r="E789" s="160">
        <v>7</v>
      </c>
    </row>
    <row r="790" spans="1:5">
      <c r="A790" s="160">
        <v>17904650</v>
      </c>
      <c r="B790" s="160" t="s">
        <v>244</v>
      </c>
      <c r="C790" s="160" t="s">
        <v>398</v>
      </c>
      <c r="D790" s="160">
        <v>14</v>
      </c>
      <c r="E790" s="160">
        <v>4</v>
      </c>
    </row>
    <row r="791" spans="1:5">
      <c r="A791" s="160">
        <v>46554966</v>
      </c>
      <c r="B791" s="160" t="s">
        <v>145</v>
      </c>
      <c r="C791" s="160" t="s">
        <v>401</v>
      </c>
      <c r="D791" s="160">
        <v>12</v>
      </c>
      <c r="E791" s="160">
        <v>14</v>
      </c>
    </row>
    <row r="792" spans="1:5">
      <c r="A792" s="160">
        <v>38649680</v>
      </c>
      <c r="B792" s="160" t="s">
        <v>146</v>
      </c>
      <c r="C792" s="160" t="s">
        <v>400</v>
      </c>
      <c r="D792" s="160">
        <v>6</v>
      </c>
      <c r="E792" s="160">
        <v>2</v>
      </c>
    </row>
    <row r="793" spans="1:5">
      <c r="A793" s="160">
        <v>53794480</v>
      </c>
      <c r="B793" s="160" t="s">
        <v>146</v>
      </c>
      <c r="C793" s="160" t="s">
        <v>401</v>
      </c>
      <c r="D793" s="160">
        <v>7</v>
      </c>
      <c r="E793" s="160">
        <v>16</v>
      </c>
    </row>
    <row r="794" spans="1:5">
      <c r="A794" s="160">
        <v>54501207</v>
      </c>
      <c r="B794" s="160" t="s">
        <v>242</v>
      </c>
      <c r="C794" s="160" t="s">
        <v>401</v>
      </c>
      <c r="D794" s="160">
        <v>8</v>
      </c>
      <c r="E794" s="160">
        <v>19</v>
      </c>
    </row>
    <row r="795" spans="1:5">
      <c r="A795" s="160">
        <v>42574719</v>
      </c>
      <c r="B795" s="160" t="s">
        <v>244</v>
      </c>
      <c r="C795" s="160" t="s">
        <v>398</v>
      </c>
      <c r="D795" s="160">
        <v>13</v>
      </c>
      <c r="E795" s="160">
        <v>11</v>
      </c>
    </row>
    <row r="796" spans="1:5">
      <c r="A796" s="160">
        <v>31992318</v>
      </c>
      <c r="B796" s="160" t="s">
        <v>243</v>
      </c>
      <c r="C796" s="160" t="s">
        <v>401</v>
      </c>
      <c r="D796" s="160">
        <v>19</v>
      </c>
      <c r="E796" s="160">
        <v>8</v>
      </c>
    </row>
    <row r="797" spans="1:5">
      <c r="A797" s="160">
        <v>70088321</v>
      </c>
      <c r="B797" s="160" t="s">
        <v>145</v>
      </c>
      <c r="C797" s="160" t="s">
        <v>402</v>
      </c>
      <c r="D797" s="160">
        <v>2</v>
      </c>
      <c r="E797" s="160">
        <v>18</v>
      </c>
    </row>
    <row r="798" spans="1:5">
      <c r="A798" s="160">
        <v>40776205</v>
      </c>
      <c r="B798" s="160" t="s">
        <v>142</v>
      </c>
      <c r="C798" s="160" t="s">
        <v>402</v>
      </c>
      <c r="D798" s="160">
        <v>14</v>
      </c>
      <c r="E798" s="160">
        <v>14</v>
      </c>
    </row>
    <row r="799" spans="1:5">
      <c r="A799" s="160">
        <v>33121845</v>
      </c>
      <c r="B799" s="160" t="s">
        <v>142</v>
      </c>
      <c r="C799" s="160" t="s">
        <v>399</v>
      </c>
      <c r="D799" s="160">
        <v>6</v>
      </c>
      <c r="E799" s="160">
        <v>10</v>
      </c>
    </row>
    <row r="800" spans="1:5">
      <c r="A800" s="160">
        <v>96726454</v>
      </c>
      <c r="B800" s="160" t="s">
        <v>143</v>
      </c>
      <c r="C800" s="160" t="s">
        <v>398</v>
      </c>
      <c r="D800" s="160">
        <v>12</v>
      </c>
      <c r="E800" s="160">
        <v>10</v>
      </c>
    </row>
    <row r="801" spans="1:5">
      <c r="A801" s="160">
        <v>74990675</v>
      </c>
      <c r="B801" s="160" t="s">
        <v>244</v>
      </c>
      <c r="C801" s="160" t="s">
        <v>398</v>
      </c>
      <c r="D801" s="160">
        <v>20</v>
      </c>
      <c r="E801" s="160">
        <v>20</v>
      </c>
    </row>
    <row r="802" spans="1:5">
      <c r="A802" s="160">
        <v>48352717</v>
      </c>
      <c r="B802" s="160" t="s">
        <v>244</v>
      </c>
      <c r="C802" s="160" t="s">
        <v>399</v>
      </c>
      <c r="D802" s="160">
        <v>11</v>
      </c>
      <c r="E802" s="160">
        <v>3</v>
      </c>
    </row>
    <row r="803" spans="1:5">
      <c r="A803" s="160">
        <v>40397362</v>
      </c>
      <c r="B803" s="160" t="s">
        <v>146</v>
      </c>
      <c r="C803" s="160" t="s">
        <v>402</v>
      </c>
      <c r="D803" s="160">
        <v>10</v>
      </c>
      <c r="E803" s="160">
        <v>9</v>
      </c>
    </row>
    <row r="804" spans="1:5">
      <c r="A804" s="160">
        <v>97863782</v>
      </c>
      <c r="B804" s="160" t="s">
        <v>145</v>
      </c>
      <c r="C804" s="160" t="s">
        <v>401</v>
      </c>
      <c r="D804" s="160">
        <v>18</v>
      </c>
      <c r="E804" s="160">
        <v>12</v>
      </c>
    </row>
    <row r="805" spans="1:5">
      <c r="A805" s="160">
        <v>28892267</v>
      </c>
      <c r="B805" s="160" t="s">
        <v>242</v>
      </c>
      <c r="C805" s="160" t="s">
        <v>399</v>
      </c>
      <c r="D805" s="160">
        <v>9</v>
      </c>
      <c r="E805" s="160">
        <v>6</v>
      </c>
    </row>
    <row r="806" spans="1:5">
      <c r="A806" s="160">
        <v>17574720</v>
      </c>
      <c r="B806" s="160" t="s">
        <v>145</v>
      </c>
      <c r="C806" s="160" t="s">
        <v>401</v>
      </c>
      <c r="D806" s="160">
        <v>16</v>
      </c>
      <c r="E806" s="160">
        <v>19</v>
      </c>
    </row>
    <row r="807" spans="1:5">
      <c r="A807" s="160">
        <v>34487823</v>
      </c>
      <c r="B807" s="160" t="s">
        <v>243</v>
      </c>
      <c r="C807" s="160" t="s">
        <v>400</v>
      </c>
      <c r="D807" s="160">
        <v>14</v>
      </c>
      <c r="E807" s="160">
        <v>9</v>
      </c>
    </row>
    <row r="808" spans="1:5">
      <c r="A808" s="160">
        <v>96790642</v>
      </c>
      <c r="B808" s="160" t="s">
        <v>243</v>
      </c>
      <c r="C808" s="160" t="s">
        <v>401</v>
      </c>
      <c r="D808" s="160">
        <v>3</v>
      </c>
      <c r="E808" s="160">
        <v>11</v>
      </c>
    </row>
    <row r="809" spans="1:5">
      <c r="A809" s="160">
        <v>33401931</v>
      </c>
      <c r="B809" s="160" t="s">
        <v>242</v>
      </c>
      <c r="C809" s="160" t="s">
        <v>401</v>
      </c>
      <c r="D809" s="160">
        <v>8</v>
      </c>
      <c r="E809" s="160">
        <v>12</v>
      </c>
    </row>
    <row r="810" spans="1:5">
      <c r="A810" s="160">
        <v>37279508</v>
      </c>
      <c r="B810" s="160" t="s">
        <v>243</v>
      </c>
      <c r="C810" s="160" t="s">
        <v>401</v>
      </c>
      <c r="D810" s="160">
        <v>19</v>
      </c>
      <c r="E810" s="160">
        <v>4</v>
      </c>
    </row>
    <row r="811" spans="1:5">
      <c r="A811" s="160">
        <v>36675432</v>
      </c>
      <c r="B811" s="160" t="s">
        <v>244</v>
      </c>
      <c r="C811" s="160" t="s">
        <v>402</v>
      </c>
      <c r="D811" s="160">
        <v>9</v>
      </c>
      <c r="E811" s="160">
        <v>1</v>
      </c>
    </row>
    <row r="812" spans="1:5">
      <c r="A812" s="160">
        <v>21995722</v>
      </c>
      <c r="B812" s="160" t="s">
        <v>145</v>
      </c>
      <c r="C812" s="160" t="s">
        <v>398</v>
      </c>
      <c r="D812" s="160">
        <v>20</v>
      </c>
      <c r="E812" s="160">
        <v>14</v>
      </c>
    </row>
    <row r="813" spans="1:5">
      <c r="A813" s="160">
        <v>83913972</v>
      </c>
      <c r="B813" s="160" t="s">
        <v>242</v>
      </c>
      <c r="C813" s="160" t="s">
        <v>400</v>
      </c>
      <c r="D813" s="160">
        <v>7</v>
      </c>
      <c r="E813" s="160">
        <v>20</v>
      </c>
    </row>
    <row r="814" spans="1:5">
      <c r="A814" s="160">
        <v>35094999</v>
      </c>
      <c r="B814" s="160" t="s">
        <v>146</v>
      </c>
      <c r="C814" s="160" t="s">
        <v>398</v>
      </c>
      <c r="D814" s="160">
        <v>17</v>
      </c>
      <c r="E814" s="160">
        <v>14</v>
      </c>
    </row>
    <row r="815" spans="1:5">
      <c r="A815" s="160">
        <v>78830172</v>
      </c>
      <c r="B815" s="160" t="s">
        <v>142</v>
      </c>
      <c r="C815" s="160" t="s">
        <v>398</v>
      </c>
      <c r="D815" s="160">
        <v>14</v>
      </c>
      <c r="E815" s="160">
        <v>4</v>
      </c>
    </row>
    <row r="816" spans="1:5">
      <c r="A816" s="160">
        <v>15290326</v>
      </c>
      <c r="B816" s="160" t="s">
        <v>146</v>
      </c>
      <c r="C816" s="160" t="s">
        <v>402</v>
      </c>
      <c r="D816" s="160">
        <v>20</v>
      </c>
      <c r="E816" s="160">
        <v>6</v>
      </c>
    </row>
    <row r="817" spans="1:5">
      <c r="A817" s="160">
        <v>15503973</v>
      </c>
      <c r="B817" s="160" t="s">
        <v>243</v>
      </c>
      <c r="C817" s="160" t="s">
        <v>398</v>
      </c>
      <c r="D817" s="160">
        <v>1</v>
      </c>
      <c r="E817" s="160">
        <v>8</v>
      </c>
    </row>
    <row r="818" spans="1:5">
      <c r="A818" s="160">
        <v>51388185</v>
      </c>
      <c r="B818" s="160" t="s">
        <v>142</v>
      </c>
      <c r="C818" s="160" t="s">
        <v>400</v>
      </c>
      <c r="D818" s="160">
        <v>14</v>
      </c>
      <c r="E818" s="160">
        <v>6</v>
      </c>
    </row>
    <row r="819" spans="1:5">
      <c r="A819" s="160">
        <v>44857461</v>
      </c>
      <c r="B819" s="160" t="s">
        <v>146</v>
      </c>
      <c r="C819" s="160" t="s">
        <v>402</v>
      </c>
      <c r="D819" s="160">
        <v>5</v>
      </c>
      <c r="E819" s="160">
        <v>8</v>
      </c>
    </row>
    <row r="820" spans="1:5">
      <c r="A820" s="160">
        <v>67985665</v>
      </c>
      <c r="B820" s="160" t="s">
        <v>244</v>
      </c>
      <c r="C820" s="160" t="s">
        <v>402</v>
      </c>
      <c r="D820" s="160">
        <v>6</v>
      </c>
      <c r="E820" s="160">
        <v>11</v>
      </c>
    </row>
    <row r="821" spans="1:5">
      <c r="A821" s="160">
        <v>13395726</v>
      </c>
      <c r="B821" s="160" t="s">
        <v>143</v>
      </c>
      <c r="C821" s="160" t="s">
        <v>400</v>
      </c>
      <c r="D821" s="160">
        <v>3</v>
      </c>
      <c r="E821" s="160">
        <v>16</v>
      </c>
    </row>
    <row r="822" spans="1:5">
      <c r="A822" s="160">
        <v>92665928</v>
      </c>
      <c r="B822" s="160" t="s">
        <v>145</v>
      </c>
      <c r="C822" s="160" t="s">
        <v>401</v>
      </c>
      <c r="D822" s="160">
        <v>13</v>
      </c>
      <c r="E822" s="160">
        <v>13</v>
      </c>
    </row>
    <row r="823" spans="1:5">
      <c r="A823" s="160">
        <v>50696620</v>
      </c>
      <c r="B823" s="160" t="s">
        <v>244</v>
      </c>
      <c r="C823" s="160" t="s">
        <v>399</v>
      </c>
      <c r="D823" s="160">
        <v>10</v>
      </c>
      <c r="E823" s="160">
        <v>9</v>
      </c>
    </row>
    <row r="824" spans="1:5">
      <c r="A824" s="160">
        <v>88317889</v>
      </c>
      <c r="B824" s="160" t="s">
        <v>146</v>
      </c>
      <c r="C824" s="160" t="s">
        <v>399</v>
      </c>
      <c r="D824" s="160">
        <v>16</v>
      </c>
      <c r="E824" s="160">
        <v>4</v>
      </c>
    </row>
    <row r="825" spans="1:5">
      <c r="A825" s="160">
        <v>97706072</v>
      </c>
      <c r="B825" s="160" t="s">
        <v>146</v>
      </c>
      <c r="C825" s="160" t="s">
        <v>398</v>
      </c>
      <c r="D825" s="160">
        <v>6</v>
      </c>
      <c r="E825" s="160">
        <v>17</v>
      </c>
    </row>
    <row r="826" spans="1:5">
      <c r="A826" s="160">
        <v>98237612</v>
      </c>
      <c r="B826" s="160" t="s">
        <v>243</v>
      </c>
      <c r="C826" s="160" t="s">
        <v>398</v>
      </c>
      <c r="D826" s="160">
        <v>2</v>
      </c>
      <c r="E826" s="160">
        <v>10</v>
      </c>
    </row>
    <row r="827" spans="1:5">
      <c r="A827" s="160">
        <v>79982463</v>
      </c>
      <c r="B827" s="160" t="s">
        <v>244</v>
      </c>
      <c r="C827" s="160" t="s">
        <v>402</v>
      </c>
      <c r="D827" s="160">
        <v>12</v>
      </c>
      <c r="E827" s="160">
        <v>3</v>
      </c>
    </row>
    <row r="828" spans="1:5">
      <c r="A828" s="160">
        <v>84606700</v>
      </c>
      <c r="B828" s="160" t="s">
        <v>145</v>
      </c>
      <c r="C828" s="160" t="s">
        <v>401</v>
      </c>
      <c r="D828" s="160">
        <v>19</v>
      </c>
      <c r="E828" s="160">
        <v>11</v>
      </c>
    </row>
    <row r="829" spans="1:5">
      <c r="A829" s="160">
        <v>13074981</v>
      </c>
      <c r="B829" s="160" t="s">
        <v>145</v>
      </c>
      <c r="C829" s="160" t="s">
        <v>401</v>
      </c>
      <c r="D829" s="160">
        <v>5</v>
      </c>
      <c r="E829" s="160">
        <v>16</v>
      </c>
    </row>
    <row r="830" spans="1:5">
      <c r="A830" s="160">
        <v>28836457</v>
      </c>
      <c r="B830" s="160" t="s">
        <v>244</v>
      </c>
      <c r="C830" s="160" t="s">
        <v>401</v>
      </c>
      <c r="D830" s="160">
        <v>6</v>
      </c>
      <c r="E830" s="160">
        <v>9</v>
      </c>
    </row>
    <row r="831" spans="1:5">
      <c r="A831" s="160">
        <v>51715110</v>
      </c>
      <c r="B831" s="160" t="s">
        <v>242</v>
      </c>
      <c r="C831" s="160" t="s">
        <v>400</v>
      </c>
      <c r="D831" s="160">
        <v>15</v>
      </c>
      <c r="E831" s="160">
        <v>14</v>
      </c>
    </row>
    <row r="832" spans="1:5">
      <c r="A832" s="160">
        <v>30979975</v>
      </c>
      <c r="B832" s="160" t="s">
        <v>243</v>
      </c>
      <c r="C832" s="160" t="s">
        <v>398</v>
      </c>
      <c r="D832" s="160">
        <v>9</v>
      </c>
      <c r="E832" s="160">
        <v>4</v>
      </c>
    </row>
    <row r="833" spans="1:5">
      <c r="A833" s="160">
        <v>58709216</v>
      </c>
      <c r="B833" s="160" t="s">
        <v>145</v>
      </c>
      <c r="C833" s="160" t="s">
        <v>398</v>
      </c>
      <c r="D833" s="160">
        <v>18</v>
      </c>
      <c r="E833" s="160">
        <v>5</v>
      </c>
    </row>
    <row r="834" spans="1:5">
      <c r="A834" s="160">
        <v>21575252</v>
      </c>
      <c r="B834" s="160" t="s">
        <v>143</v>
      </c>
      <c r="C834" s="160" t="s">
        <v>399</v>
      </c>
      <c r="D834" s="160">
        <v>16</v>
      </c>
      <c r="E834" s="160">
        <v>9</v>
      </c>
    </row>
    <row r="835" spans="1:5">
      <c r="A835" s="160">
        <v>56361735</v>
      </c>
      <c r="B835" s="160" t="s">
        <v>143</v>
      </c>
      <c r="C835" s="160" t="s">
        <v>402</v>
      </c>
      <c r="D835" s="160">
        <v>19</v>
      </c>
      <c r="E835" s="160">
        <v>3</v>
      </c>
    </row>
    <row r="836" spans="1:5">
      <c r="A836" s="160">
        <v>66975963</v>
      </c>
      <c r="B836" s="160" t="s">
        <v>244</v>
      </c>
      <c r="C836" s="160" t="s">
        <v>401</v>
      </c>
      <c r="D836" s="160">
        <v>4</v>
      </c>
      <c r="E836" s="160">
        <v>20</v>
      </c>
    </row>
    <row r="837" spans="1:5">
      <c r="A837" s="160">
        <v>78445420</v>
      </c>
      <c r="B837" s="160" t="s">
        <v>243</v>
      </c>
      <c r="C837" s="160" t="s">
        <v>402</v>
      </c>
      <c r="D837" s="160">
        <v>10</v>
      </c>
      <c r="E837" s="160">
        <v>12</v>
      </c>
    </row>
    <row r="838" spans="1:5">
      <c r="A838" s="160">
        <v>69377966</v>
      </c>
      <c r="B838" s="160" t="s">
        <v>142</v>
      </c>
      <c r="C838" s="160" t="s">
        <v>401</v>
      </c>
      <c r="D838" s="160">
        <v>14</v>
      </c>
      <c r="E838" s="160">
        <v>7</v>
      </c>
    </row>
    <row r="839" spans="1:5">
      <c r="A839" s="160">
        <v>27226976</v>
      </c>
      <c r="B839" s="160" t="s">
        <v>142</v>
      </c>
      <c r="C839" s="160" t="s">
        <v>402</v>
      </c>
      <c r="D839" s="160">
        <v>8</v>
      </c>
      <c r="E839" s="160">
        <v>10</v>
      </c>
    </row>
    <row r="840" spans="1:5">
      <c r="A840" s="160">
        <v>22476398</v>
      </c>
      <c r="B840" s="160" t="s">
        <v>143</v>
      </c>
      <c r="C840" s="160" t="s">
        <v>402</v>
      </c>
      <c r="D840" s="160">
        <v>11</v>
      </c>
      <c r="E840" s="160">
        <v>13</v>
      </c>
    </row>
    <row r="841" spans="1:5">
      <c r="A841" s="160">
        <v>24393265</v>
      </c>
      <c r="B841" s="160" t="s">
        <v>145</v>
      </c>
      <c r="C841" s="160" t="s">
        <v>399</v>
      </c>
      <c r="D841" s="160">
        <v>17</v>
      </c>
      <c r="E841" s="160">
        <v>1</v>
      </c>
    </row>
    <row r="842" spans="1:5">
      <c r="A842" s="160">
        <v>98290046</v>
      </c>
      <c r="B842" s="160" t="s">
        <v>142</v>
      </c>
      <c r="C842" s="160" t="s">
        <v>400</v>
      </c>
      <c r="D842" s="160">
        <v>9</v>
      </c>
      <c r="E842" s="160">
        <v>10</v>
      </c>
    </row>
    <row r="843" spans="1:5">
      <c r="A843" s="160">
        <v>63517062</v>
      </c>
      <c r="B843" s="160" t="s">
        <v>143</v>
      </c>
      <c r="C843" s="160" t="s">
        <v>398</v>
      </c>
      <c r="D843" s="160">
        <v>2</v>
      </c>
      <c r="E843" s="160">
        <v>6</v>
      </c>
    </row>
    <row r="844" spans="1:5">
      <c r="A844" s="160">
        <v>58781438</v>
      </c>
      <c r="B844" s="160" t="s">
        <v>142</v>
      </c>
      <c r="C844" s="160" t="s">
        <v>400</v>
      </c>
      <c r="D844" s="160">
        <v>17</v>
      </c>
      <c r="E844" s="160">
        <v>9</v>
      </c>
    </row>
    <row r="845" spans="1:5">
      <c r="A845" s="160">
        <v>63087919</v>
      </c>
      <c r="B845" s="160" t="s">
        <v>145</v>
      </c>
      <c r="C845" s="160" t="s">
        <v>401</v>
      </c>
      <c r="D845" s="160">
        <v>19</v>
      </c>
      <c r="E845" s="160">
        <v>17</v>
      </c>
    </row>
    <row r="846" spans="1:5">
      <c r="A846" s="160">
        <v>59206578</v>
      </c>
      <c r="B846" s="160" t="s">
        <v>145</v>
      </c>
      <c r="C846" s="160" t="s">
        <v>399</v>
      </c>
      <c r="D846" s="160">
        <v>2</v>
      </c>
      <c r="E846" s="160">
        <v>15</v>
      </c>
    </row>
    <row r="847" spans="1:5">
      <c r="A847" s="160">
        <v>98317414</v>
      </c>
      <c r="B847" s="160" t="s">
        <v>243</v>
      </c>
      <c r="C847" s="160" t="s">
        <v>402</v>
      </c>
      <c r="D847" s="160">
        <v>8</v>
      </c>
      <c r="E847" s="160">
        <v>15</v>
      </c>
    </row>
    <row r="848" spans="1:5">
      <c r="A848" s="160">
        <v>13430620</v>
      </c>
      <c r="B848" s="160" t="s">
        <v>142</v>
      </c>
      <c r="C848" s="160" t="s">
        <v>399</v>
      </c>
      <c r="D848" s="160">
        <v>7</v>
      </c>
      <c r="E848" s="160">
        <v>3</v>
      </c>
    </row>
    <row r="849" spans="1:5">
      <c r="A849" s="160">
        <v>47980192</v>
      </c>
      <c r="B849" s="160" t="s">
        <v>143</v>
      </c>
      <c r="C849" s="160" t="s">
        <v>398</v>
      </c>
      <c r="D849" s="160">
        <v>1</v>
      </c>
      <c r="E849" s="160">
        <v>13</v>
      </c>
    </row>
    <row r="850" spans="1:5">
      <c r="A850" s="160">
        <v>20131479</v>
      </c>
      <c r="B850" s="160" t="s">
        <v>242</v>
      </c>
      <c r="C850" s="160" t="s">
        <v>402</v>
      </c>
      <c r="D850" s="160">
        <v>2</v>
      </c>
      <c r="E850" s="160">
        <v>20</v>
      </c>
    </row>
    <row r="851" spans="1:5">
      <c r="A851" s="160">
        <v>61706662</v>
      </c>
      <c r="B851" s="160" t="s">
        <v>243</v>
      </c>
      <c r="C851" s="160" t="s">
        <v>399</v>
      </c>
      <c r="D851" s="160">
        <v>3</v>
      </c>
      <c r="E851" s="160">
        <v>11</v>
      </c>
    </row>
    <row r="852" spans="1:5">
      <c r="A852" s="160">
        <v>20806754</v>
      </c>
      <c r="B852" s="160" t="s">
        <v>143</v>
      </c>
      <c r="C852" s="160" t="s">
        <v>399</v>
      </c>
      <c r="D852" s="160">
        <v>14</v>
      </c>
      <c r="E852" s="160">
        <v>7</v>
      </c>
    </row>
    <row r="853" spans="1:5">
      <c r="A853" s="160">
        <v>22628372</v>
      </c>
      <c r="B853" s="160" t="s">
        <v>145</v>
      </c>
      <c r="C853" s="160" t="s">
        <v>399</v>
      </c>
      <c r="D853" s="160">
        <v>6</v>
      </c>
      <c r="E853" s="160">
        <v>15</v>
      </c>
    </row>
    <row r="854" spans="1:5">
      <c r="A854" s="160">
        <v>36425554</v>
      </c>
      <c r="B854" s="160" t="s">
        <v>146</v>
      </c>
      <c r="C854" s="160" t="s">
        <v>399</v>
      </c>
      <c r="D854" s="160">
        <v>3</v>
      </c>
      <c r="E854" s="160">
        <v>4</v>
      </c>
    </row>
    <row r="855" spans="1:5">
      <c r="A855" s="160">
        <v>47978336</v>
      </c>
      <c r="B855" s="160" t="s">
        <v>244</v>
      </c>
      <c r="C855" s="160" t="s">
        <v>401</v>
      </c>
      <c r="D855" s="160">
        <v>7</v>
      </c>
      <c r="E855" s="160">
        <v>1</v>
      </c>
    </row>
    <row r="856" spans="1:5">
      <c r="A856" s="160">
        <v>78544662</v>
      </c>
      <c r="B856" s="160" t="s">
        <v>243</v>
      </c>
      <c r="C856" s="160" t="s">
        <v>398</v>
      </c>
      <c r="D856" s="160">
        <v>9</v>
      </c>
      <c r="E856" s="160">
        <v>9</v>
      </c>
    </row>
    <row r="857" spans="1:5">
      <c r="A857" s="160">
        <v>84768363</v>
      </c>
      <c r="B857" s="160" t="s">
        <v>143</v>
      </c>
      <c r="C857" s="160" t="s">
        <v>399</v>
      </c>
      <c r="D857" s="160">
        <v>6</v>
      </c>
      <c r="E857" s="160">
        <v>16</v>
      </c>
    </row>
    <row r="858" spans="1:5">
      <c r="A858" s="160">
        <v>49855728</v>
      </c>
      <c r="B858" s="160" t="s">
        <v>244</v>
      </c>
      <c r="C858" s="160" t="s">
        <v>402</v>
      </c>
      <c r="D858" s="160">
        <v>3</v>
      </c>
      <c r="E858" s="160">
        <v>9</v>
      </c>
    </row>
    <row r="859" spans="1:5">
      <c r="A859" s="160">
        <v>29665738</v>
      </c>
      <c r="B859" s="160" t="s">
        <v>146</v>
      </c>
      <c r="C859" s="160" t="s">
        <v>399</v>
      </c>
      <c r="D859" s="160">
        <v>5</v>
      </c>
      <c r="E859" s="160">
        <v>10</v>
      </c>
    </row>
    <row r="860" spans="1:5">
      <c r="A860" s="160">
        <v>61003654</v>
      </c>
      <c r="B860" s="160" t="s">
        <v>244</v>
      </c>
      <c r="C860" s="160" t="s">
        <v>399</v>
      </c>
      <c r="D860" s="160">
        <v>1</v>
      </c>
      <c r="E860" s="160">
        <v>3</v>
      </c>
    </row>
    <row r="861" spans="1:5">
      <c r="A861" s="160">
        <v>21238890</v>
      </c>
      <c r="B861" s="160" t="s">
        <v>244</v>
      </c>
      <c r="C861" s="160" t="s">
        <v>399</v>
      </c>
      <c r="D861" s="160">
        <v>11</v>
      </c>
      <c r="E861" s="160">
        <v>4</v>
      </c>
    </row>
    <row r="862" spans="1:5">
      <c r="A862" s="160">
        <v>68777959</v>
      </c>
      <c r="B862" s="160" t="s">
        <v>243</v>
      </c>
      <c r="C862" s="160" t="s">
        <v>402</v>
      </c>
      <c r="D862" s="160">
        <v>12</v>
      </c>
      <c r="E862" s="160">
        <v>6</v>
      </c>
    </row>
    <row r="863" spans="1:5">
      <c r="A863" s="160">
        <v>47226867</v>
      </c>
      <c r="B863" s="160" t="s">
        <v>242</v>
      </c>
      <c r="C863" s="160" t="s">
        <v>402</v>
      </c>
      <c r="D863" s="160">
        <v>8</v>
      </c>
      <c r="E863" s="160">
        <v>5</v>
      </c>
    </row>
    <row r="864" spans="1:5">
      <c r="A864" s="160">
        <v>89070965</v>
      </c>
      <c r="B864" s="160" t="s">
        <v>143</v>
      </c>
      <c r="C864" s="160" t="s">
        <v>401</v>
      </c>
      <c r="D864" s="160">
        <v>5</v>
      </c>
      <c r="E864" s="160">
        <v>12</v>
      </c>
    </row>
    <row r="865" spans="1:5">
      <c r="A865" s="160">
        <v>63825189</v>
      </c>
      <c r="B865" s="160" t="s">
        <v>145</v>
      </c>
      <c r="C865" s="160" t="s">
        <v>401</v>
      </c>
      <c r="D865" s="160">
        <v>11</v>
      </c>
      <c r="E865" s="160">
        <v>19</v>
      </c>
    </row>
    <row r="866" spans="1:5">
      <c r="A866" s="160">
        <v>19222863</v>
      </c>
      <c r="B866" s="160" t="s">
        <v>243</v>
      </c>
      <c r="C866" s="160" t="s">
        <v>402</v>
      </c>
      <c r="D866" s="160">
        <v>5</v>
      </c>
      <c r="E866" s="160">
        <v>8</v>
      </c>
    </row>
    <row r="867" spans="1:5">
      <c r="A867" s="160">
        <v>65392345</v>
      </c>
      <c r="B867" s="160" t="s">
        <v>146</v>
      </c>
      <c r="C867" s="160" t="s">
        <v>398</v>
      </c>
      <c r="D867" s="160">
        <v>18</v>
      </c>
      <c r="E867" s="160">
        <v>7</v>
      </c>
    </row>
    <row r="868" spans="1:5">
      <c r="A868" s="160">
        <v>12048051</v>
      </c>
      <c r="B868" s="160" t="s">
        <v>244</v>
      </c>
      <c r="C868" s="160" t="s">
        <v>400</v>
      </c>
      <c r="D868" s="160">
        <v>3</v>
      </c>
      <c r="E868" s="160">
        <v>1</v>
      </c>
    </row>
    <row r="869" spans="1:5">
      <c r="A869" s="160">
        <v>16421187</v>
      </c>
      <c r="B869" s="160" t="s">
        <v>242</v>
      </c>
      <c r="C869" s="160" t="s">
        <v>401</v>
      </c>
      <c r="D869" s="160">
        <v>14</v>
      </c>
      <c r="E869" s="160">
        <v>19</v>
      </c>
    </row>
    <row r="870" spans="1:5">
      <c r="A870" s="160">
        <v>65079891</v>
      </c>
      <c r="B870" s="160" t="s">
        <v>145</v>
      </c>
      <c r="C870" s="160" t="s">
        <v>398</v>
      </c>
      <c r="D870" s="160">
        <v>4</v>
      </c>
      <c r="E870" s="160">
        <v>16</v>
      </c>
    </row>
    <row r="871" spans="1:5">
      <c r="A871" s="160">
        <v>86911556</v>
      </c>
      <c r="B871" s="160" t="s">
        <v>242</v>
      </c>
      <c r="C871" s="160" t="s">
        <v>399</v>
      </c>
      <c r="D871" s="160">
        <v>8</v>
      </c>
      <c r="E871" s="160">
        <v>11</v>
      </c>
    </row>
    <row r="872" spans="1:5">
      <c r="A872" s="160">
        <v>22595185</v>
      </c>
      <c r="B872" s="160" t="s">
        <v>242</v>
      </c>
      <c r="C872" s="160" t="s">
        <v>401</v>
      </c>
      <c r="D872" s="160">
        <v>3</v>
      </c>
      <c r="E872" s="160">
        <v>14</v>
      </c>
    </row>
    <row r="873" spans="1:5">
      <c r="A873" s="160">
        <v>44975221</v>
      </c>
      <c r="B873" s="160" t="s">
        <v>242</v>
      </c>
      <c r="C873" s="160" t="s">
        <v>399</v>
      </c>
      <c r="D873" s="160">
        <v>5</v>
      </c>
      <c r="E873" s="160">
        <v>17</v>
      </c>
    </row>
    <row r="874" spans="1:5">
      <c r="A874" s="160">
        <v>79490482</v>
      </c>
      <c r="B874" s="160" t="s">
        <v>243</v>
      </c>
      <c r="C874" s="160" t="s">
        <v>401</v>
      </c>
      <c r="D874" s="160">
        <v>6</v>
      </c>
      <c r="E874" s="160">
        <v>11</v>
      </c>
    </row>
    <row r="875" spans="1:5">
      <c r="A875" s="160">
        <v>38168299</v>
      </c>
      <c r="B875" s="160" t="s">
        <v>142</v>
      </c>
      <c r="C875" s="160" t="s">
        <v>402</v>
      </c>
      <c r="D875" s="160">
        <v>7</v>
      </c>
      <c r="E875" s="160">
        <v>7</v>
      </c>
    </row>
    <row r="876" spans="1:5">
      <c r="A876" s="160">
        <v>46675294</v>
      </c>
      <c r="B876" s="160" t="s">
        <v>146</v>
      </c>
      <c r="C876" s="160" t="s">
        <v>401</v>
      </c>
      <c r="D876" s="160">
        <v>13</v>
      </c>
      <c r="E876" s="160">
        <v>3</v>
      </c>
    </row>
    <row r="877" spans="1:5">
      <c r="A877" s="160">
        <v>65658577</v>
      </c>
      <c r="B877" s="160" t="s">
        <v>242</v>
      </c>
      <c r="C877" s="160" t="s">
        <v>400</v>
      </c>
      <c r="D877" s="160">
        <v>8</v>
      </c>
      <c r="E877" s="160">
        <v>13</v>
      </c>
    </row>
    <row r="878" spans="1:5">
      <c r="A878" s="160">
        <v>36824632</v>
      </c>
      <c r="B878" s="160" t="s">
        <v>145</v>
      </c>
      <c r="C878" s="160" t="s">
        <v>400</v>
      </c>
      <c r="D878" s="160">
        <v>1</v>
      </c>
      <c r="E878" s="160">
        <v>19</v>
      </c>
    </row>
    <row r="879" spans="1:5">
      <c r="A879" s="160">
        <v>64033460</v>
      </c>
      <c r="B879" s="160" t="s">
        <v>146</v>
      </c>
      <c r="C879" s="160" t="s">
        <v>402</v>
      </c>
      <c r="D879" s="160">
        <v>1</v>
      </c>
      <c r="E879" s="160">
        <v>9</v>
      </c>
    </row>
    <row r="880" spans="1:5">
      <c r="A880" s="160">
        <v>73646868</v>
      </c>
      <c r="B880" s="160" t="s">
        <v>143</v>
      </c>
      <c r="C880" s="160" t="s">
        <v>399</v>
      </c>
      <c r="D880" s="160">
        <v>19</v>
      </c>
      <c r="E880" s="160">
        <v>16</v>
      </c>
    </row>
    <row r="881" spans="1:5">
      <c r="A881" s="160">
        <v>17688756</v>
      </c>
      <c r="B881" s="160" t="s">
        <v>143</v>
      </c>
      <c r="C881" s="160" t="s">
        <v>402</v>
      </c>
      <c r="D881" s="160">
        <v>15</v>
      </c>
      <c r="E881" s="160">
        <v>12</v>
      </c>
    </row>
    <row r="882" spans="1:5">
      <c r="A882" s="160">
        <v>24094585</v>
      </c>
      <c r="B882" s="160" t="s">
        <v>143</v>
      </c>
      <c r="C882" s="160" t="s">
        <v>401</v>
      </c>
      <c r="D882" s="160">
        <v>19</v>
      </c>
      <c r="E882" s="160">
        <v>5</v>
      </c>
    </row>
    <row r="883" spans="1:5">
      <c r="A883" s="160">
        <v>28216134</v>
      </c>
      <c r="B883" s="160" t="s">
        <v>242</v>
      </c>
      <c r="C883" s="160" t="s">
        <v>398</v>
      </c>
      <c r="D883" s="160">
        <v>9</v>
      </c>
      <c r="E883" s="160">
        <v>4</v>
      </c>
    </row>
    <row r="884" spans="1:5">
      <c r="A884" s="160">
        <v>22775710</v>
      </c>
      <c r="B884" s="160" t="s">
        <v>242</v>
      </c>
      <c r="C884" s="160" t="s">
        <v>398</v>
      </c>
      <c r="D884" s="160">
        <v>12</v>
      </c>
      <c r="E884" s="160">
        <v>17</v>
      </c>
    </row>
    <row r="885" spans="1:5">
      <c r="A885" s="160">
        <v>35112260</v>
      </c>
      <c r="B885" s="160" t="s">
        <v>146</v>
      </c>
      <c r="C885" s="160" t="s">
        <v>398</v>
      </c>
      <c r="D885" s="160">
        <v>14</v>
      </c>
      <c r="E885" s="160">
        <v>20</v>
      </c>
    </row>
    <row r="886" spans="1:5">
      <c r="A886" s="160">
        <v>11940743</v>
      </c>
      <c r="B886" s="160" t="s">
        <v>142</v>
      </c>
      <c r="C886" s="160" t="s">
        <v>402</v>
      </c>
      <c r="D886" s="160">
        <v>10</v>
      </c>
      <c r="E886" s="160">
        <v>1</v>
      </c>
    </row>
    <row r="887" spans="1:5">
      <c r="A887" s="160">
        <v>54283500</v>
      </c>
      <c r="B887" s="160" t="s">
        <v>244</v>
      </c>
      <c r="C887" s="160" t="s">
        <v>402</v>
      </c>
      <c r="D887" s="160">
        <v>18</v>
      </c>
      <c r="E887" s="160">
        <v>6</v>
      </c>
    </row>
    <row r="888" spans="1:5">
      <c r="A888" s="160">
        <v>44910235</v>
      </c>
      <c r="B888" s="160" t="s">
        <v>142</v>
      </c>
      <c r="C888" s="160" t="s">
        <v>400</v>
      </c>
      <c r="D888" s="160">
        <v>6</v>
      </c>
      <c r="E888" s="160">
        <v>20</v>
      </c>
    </row>
    <row r="889" spans="1:5">
      <c r="A889" s="160">
        <v>28701988</v>
      </c>
      <c r="B889" s="160" t="s">
        <v>146</v>
      </c>
      <c r="C889" s="160" t="s">
        <v>402</v>
      </c>
      <c r="D889" s="160">
        <v>1</v>
      </c>
      <c r="E889" s="160">
        <v>18</v>
      </c>
    </row>
    <row r="890" spans="1:5">
      <c r="A890" s="160">
        <v>48283691</v>
      </c>
      <c r="B890" s="160" t="s">
        <v>146</v>
      </c>
      <c r="C890" s="160" t="s">
        <v>402</v>
      </c>
      <c r="D890" s="160">
        <v>19</v>
      </c>
      <c r="E890" s="160">
        <v>18</v>
      </c>
    </row>
    <row r="891" spans="1:5">
      <c r="A891" s="160">
        <v>21567807</v>
      </c>
      <c r="B891" s="160" t="s">
        <v>145</v>
      </c>
      <c r="C891" s="160" t="s">
        <v>401</v>
      </c>
      <c r="D891" s="160">
        <v>10</v>
      </c>
      <c r="E891" s="160">
        <v>10</v>
      </c>
    </row>
    <row r="892" spans="1:5">
      <c r="A892" s="160">
        <v>28847551</v>
      </c>
      <c r="B892" s="160" t="s">
        <v>146</v>
      </c>
      <c r="C892" s="160" t="s">
        <v>401</v>
      </c>
      <c r="D892" s="160">
        <v>16</v>
      </c>
      <c r="E892" s="160">
        <v>1</v>
      </c>
    </row>
    <row r="893" spans="1:5">
      <c r="A893" s="160">
        <v>57378267</v>
      </c>
      <c r="B893" s="160" t="s">
        <v>242</v>
      </c>
      <c r="C893" s="160" t="s">
        <v>402</v>
      </c>
      <c r="D893" s="160">
        <v>3</v>
      </c>
      <c r="E893" s="160">
        <v>10</v>
      </c>
    </row>
    <row r="894" spans="1:5">
      <c r="A894" s="160">
        <v>34311311</v>
      </c>
      <c r="B894" s="160" t="s">
        <v>142</v>
      </c>
      <c r="C894" s="160" t="s">
        <v>400</v>
      </c>
      <c r="D894" s="160">
        <v>16</v>
      </c>
      <c r="E894" s="160">
        <v>7</v>
      </c>
    </row>
    <row r="895" spans="1:5">
      <c r="A895" s="160">
        <v>82286519</v>
      </c>
      <c r="B895" s="160" t="s">
        <v>242</v>
      </c>
      <c r="C895" s="160" t="s">
        <v>400</v>
      </c>
      <c r="D895" s="160">
        <v>16</v>
      </c>
      <c r="E895" s="160">
        <v>1</v>
      </c>
    </row>
    <row r="896" spans="1:5">
      <c r="A896" s="160">
        <v>63355378</v>
      </c>
      <c r="B896" s="160" t="s">
        <v>143</v>
      </c>
      <c r="C896" s="160" t="s">
        <v>398</v>
      </c>
      <c r="D896" s="160">
        <v>16</v>
      </c>
      <c r="E896" s="160">
        <v>3</v>
      </c>
    </row>
    <row r="897" spans="1:5">
      <c r="A897" s="160">
        <v>30608020</v>
      </c>
      <c r="B897" s="160" t="s">
        <v>142</v>
      </c>
      <c r="C897" s="160" t="s">
        <v>401</v>
      </c>
      <c r="D897" s="160">
        <v>12</v>
      </c>
      <c r="E897" s="160">
        <v>18</v>
      </c>
    </row>
    <row r="898" spans="1:5">
      <c r="A898" s="160">
        <v>66946435</v>
      </c>
      <c r="B898" s="160" t="s">
        <v>142</v>
      </c>
      <c r="C898" s="160" t="s">
        <v>400</v>
      </c>
      <c r="D898" s="160">
        <v>2</v>
      </c>
      <c r="E898" s="160">
        <v>2</v>
      </c>
    </row>
    <row r="899" spans="1:5">
      <c r="A899" s="160">
        <v>43382991</v>
      </c>
      <c r="B899" s="160" t="s">
        <v>242</v>
      </c>
      <c r="C899" s="160" t="s">
        <v>399</v>
      </c>
      <c r="D899" s="160">
        <v>12</v>
      </c>
      <c r="E899" s="160">
        <v>5</v>
      </c>
    </row>
    <row r="900" spans="1:5">
      <c r="A900" s="160">
        <v>11356309</v>
      </c>
      <c r="B900" s="160" t="s">
        <v>242</v>
      </c>
      <c r="C900" s="160" t="s">
        <v>399</v>
      </c>
      <c r="D900" s="160">
        <v>16</v>
      </c>
      <c r="E900" s="160">
        <v>19</v>
      </c>
    </row>
    <row r="901" spans="1:5">
      <c r="A901" s="160">
        <v>27034278</v>
      </c>
      <c r="B901" s="160" t="s">
        <v>142</v>
      </c>
      <c r="C901" s="160" t="s">
        <v>401</v>
      </c>
      <c r="D901" s="160">
        <v>17</v>
      </c>
      <c r="E901" s="160">
        <v>2</v>
      </c>
    </row>
    <row r="902" spans="1:5">
      <c r="A902" s="160">
        <v>73476292</v>
      </c>
      <c r="B902" s="160" t="s">
        <v>142</v>
      </c>
      <c r="C902" s="160" t="s">
        <v>402</v>
      </c>
      <c r="D902" s="160">
        <v>1</v>
      </c>
      <c r="E902" s="160">
        <v>18</v>
      </c>
    </row>
    <row r="903" spans="1:5">
      <c r="A903" s="160">
        <v>88115592</v>
      </c>
      <c r="B903" s="160" t="s">
        <v>145</v>
      </c>
      <c r="C903" s="160" t="s">
        <v>398</v>
      </c>
      <c r="D903" s="160">
        <v>1</v>
      </c>
      <c r="E903" s="160">
        <v>13</v>
      </c>
    </row>
    <row r="904" spans="1:5">
      <c r="A904" s="160">
        <v>73923343</v>
      </c>
      <c r="B904" s="160" t="s">
        <v>242</v>
      </c>
      <c r="C904" s="160" t="s">
        <v>401</v>
      </c>
      <c r="D904" s="160">
        <v>13</v>
      </c>
      <c r="E904" s="160">
        <v>3</v>
      </c>
    </row>
    <row r="905" spans="1:5">
      <c r="A905" s="160">
        <v>35403999</v>
      </c>
      <c r="B905" s="160" t="s">
        <v>142</v>
      </c>
      <c r="C905" s="160" t="s">
        <v>402</v>
      </c>
      <c r="D905" s="160">
        <v>14</v>
      </c>
      <c r="E905" s="160">
        <v>6</v>
      </c>
    </row>
    <row r="906" spans="1:5">
      <c r="A906" s="160">
        <v>76565824</v>
      </c>
      <c r="B906" s="160" t="s">
        <v>244</v>
      </c>
      <c r="C906" s="160" t="s">
        <v>400</v>
      </c>
      <c r="D906" s="160">
        <v>1</v>
      </c>
      <c r="E906" s="160">
        <v>18</v>
      </c>
    </row>
    <row r="907" spans="1:5">
      <c r="A907" s="160">
        <v>85275599</v>
      </c>
      <c r="B907" s="160" t="s">
        <v>243</v>
      </c>
      <c r="C907" s="160" t="s">
        <v>398</v>
      </c>
      <c r="D907" s="160">
        <v>10</v>
      </c>
      <c r="E907" s="160">
        <v>20</v>
      </c>
    </row>
    <row r="908" spans="1:5">
      <c r="A908" s="160">
        <v>14235723</v>
      </c>
      <c r="B908" s="160" t="s">
        <v>142</v>
      </c>
      <c r="C908" s="160" t="s">
        <v>402</v>
      </c>
      <c r="D908" s="160">
        <v>5</v>
      </c>
      <c r="E908" s="160">
        <v>17</v>
      </c>
    </row>
    <row r="909" spans="1:5">
      <c r="A909" s="160">
        <v>94978409</v>
      </c>
      <c r="B909" s="160" t="s">
        <v>242</v>
      </c>
      <c r="C909" s="160" t="s">
        <v>399</v>
      </c>
      <c r="D909" s="160">
        <v>14</v>
      </c>
      <c r="E909" s="160">
        <v>9</v>
      </c>
    </row>
    <row r="910" spans="1:5">
      <c r="A910" s="160">
        <v>29510624</v>
      </c>
      <c r="B910" s="160" t="s">
        <v>145</v>
      </c>
      <c r="C910" s="160" t="s">
        <v>400</v>
      </c>
      <c r="D910" s="160">
        <v>15</v>
      </c>
      <c r="E910" s="160">
        <v>1</v>
      </c>
    </row>
    <row r="911" spans="1:5">
      <c r="A911" s="160">
        <v>30406777</v>
      </c>
      <c r="B911" s="160" t="s">
        <v>243</v>
      </c>
      <c r="C911" s="160" t="s">
        <v>402</v>
      </c>
      <c r="D911" s="160">
        <v>3</v>
      </c>
      <c r="E911" s="160">
        <v>1</v>
      </c>
    </row>
    <row r="912" spans="1:5">
      <c r="A912" s="160">
        <v>40786662</v>
      </c>
      <c r="B912" s="160" t="s">
        <v>243</v>
      </c>
      <c r="C912" s="160" t="s">
        <v>400</v>
      </c>
      <c r="D912" s="160">
        <v>4</v>
      </c>
      <c r="E912" s="160">
        <v>17</v>
      </c>
    </row>
    <row r="913" spans="1:5">
      <c r="A913" s="160">
        <v>14602199</v>
      </c>
      <c r="B913" s="160" t="s">
        <v>146</v>
      </c>
      <c r="C913" s="160" t="s">
        <v>398</v>
      </c>
      <c r="D913" s="160">
        <v>11</v>
      </c>
      <c r="E913" s="160">
        <v>19</v>
      </c>
    </row>
    <row r="914" spans="1:5">
      <c r="A914" s="160">
        <v>62979574</v>
      </c>
      <c r="B914" s="160" t="s">
        <v>244</v>
      </c>
      <c r="C914" s="160" t="s">
        <v>400</v>
      </c>
      <c r="D914" s="160">
        <v>6</v>
      </c>
      <c r="E914" s="160">
        <v>1</v>
      </c>
    </row>
    <row r="915" spans="1:5">
      <c r="A915" s="160">
        <v>17802404</v>
      </c>
      <c r="B915" s="160" t="s">
        <v>146</v>
      </c>
      <c r="C915" s="160" t="s">
        <v>398</v>
      </c>
      <c r="D915" s="160">
        <v>11</v>
      </c>
      <c r="E915" s="160">
        <v>20</v>
      </c>
    </row>
    <row r="916" spans="1:5">
      <c r="A916" s="160">
        <v>32977480</v>
      </c>
      <c r="B916" s="160" t="s">
        <v>143</v>
      </c>
      <c r="C916" s="160" t="s">
        <v>401</v>
      </c>
      <c r="D916" s="160">
        <v>16</v>
      </c>
      <c r="E916" s="160">
        <v>10</v>
      </c>
    </row>
    <row r="917" spans="1:5">
      <c r="A917" s="160">
        <v>27267566</v>
      </c>
      <c r="B917" s="160" t="s">
        <v>143</v>
      </c>
      <c r="C917" s="160" t="s">
        <v>401</v>
      </c>
      <c r="D917" s="160">
        <v>4</v>
      </c>
      <c r="E917" s="160">
        <v>18</v>
      </c>
    </row>
    <row r="918" spans="1:5">
      <c r="A918" s="160">
        <v>70563258</v>
      </c>
      <c r="B918" s="160" t="s">
        <v>146</v>
      </c>
      <c r="C918" s="160" t="s">
        <v>401</v>
      </c>
      <c r="D918" s="160">
        <v>15</v>
      </c>
      <c r="E918" s="160">
        <v>12</v>
      </c>
    </row>
    <row r="919" spans="1:5">
      <c r="A919" s="160">
        <v>81361541</v>
      </c>
      <c r="B919" s="160" t="s">
        <v>243</v>
      </c>
      <c r="C919" s="160" t="s">
        <v>402</v>
      </c>
      <c r="D919" s="160">
        <v>10</v>
      </c>
      <c r="E919" s="160">
        <v>1</v>
      </c>
    </row>
    <row r="920" spans="1:5">
      <c r="A920" s="160">
        <v>58404264</v>
      </c>
      <c r="B920" s="160" t="s">
        <v>143</v>
      </c>
      <c r="C920" s="160" t="s">
        <v>400</v>
      </c>
      <c r="D920" s="160">
        <v>14</v>
      </c>
      <c r="E920" s="160">
        <v>13</v>
      </c>
    </row>
    <row r="921" spans="1:5">
      <c r="A921" s="160">
        <v>70344542</v>
      </c>
      <c r="B921" s="160" t="s">
        <v>242</v>
      </c>
      <c r="C921" s="160" t="s">
        <v>402</v>
      </c>
      <c r="D921" s="160">
        <v>19</v>
      </c>
      <c r="E921" s="160">
        <v>19</v>
      </c>
    </row>
    <row r="922" spans="1:5">
      <c r="A922" s="160">
        <v>42059668</v>
      </c>
      <c r="B922" s="160" t="s">
        <v>242</v>
      </c>
      <c r="C922" s="160" t="s">
        <v>398</v>
      </c>
      <c r="D922" s="160">
        <v>12</v>
      </c>
      <c r="E922" s="160">
        <v>3</v>
      </c>
    </row>
    <row r="923" spans="1:5">
      <c r="A923" s="160">
        <v>96108768</v>
      </c>
      <c r="B923" s="160" t="s">
        <v>242</v>
      </c>
      <c r="C923" s="160" t="s">
        <v>399</v>
      </c>
      <c r="D923" s="160">
        <v>8</v>
      </c>
      <c r="E923" s="160">
        <v>12</v>
      </c>
    </row>
    <row r="924" spans="1:5">
      <c r="A924" s="160">
        <v>88847793</v>
      </c>
      <c r="B924" s="160" t="s">
        <v>242</v>
      </c>
      <c r="C924" s="160" t="s">
        <v>400</v>
      </c>
      <c r="D924" s="160">
        <v>12</v>
      </c>
      <c r="E924" s="160">
        <v>4</v>
      </c>
    </row>
    <row r="925" spans="1:5">
      <c r="A925" s="160">
        <v>38416135</v>
      </c>
      <c r="B925" s="160" t="s">
        <v>146</v>
      </c>
      <c r="C925" s="160" t="s">
        <v>398</v>
      </c>
      <c r="D925" s="160">
        <v>12</v>
      </c>
      <c r="E925" s="160">
        <v>12</v>
      </c>
    </row>
    <row r="926" spans="1:5">
      <c r="A926" s="160">
        <v>64210645</v>
      </c>
      <c r="B926" s="160" t="s">
        <v>142</v>
      </c>
      <c r="C926" s="160" t="s">
        <v>398</v>
      </c>
      <c r="D926" s="160">
        <v>16</v>
      </c>
      <c r="E926" s="160">
        <v>11</v>
      </c>
    </row>
    <row r="927" spans="1:5">
      <c r="A927" s="160">
        <v>41055406</v>
      </c>
      <c r="B927" s="160" t="s">
        <v>242</v>
      </c>
      <c r="C927" s="160" t="s">
        <v>401</v>
      </c>
      <c r="D927" s="160">
        <v>15</v>
      </c>
      <c r="E927" s="160">
        <v>7</v>
      </c>
    </row>
    <row r="928" spans="1:5">
      <c r="A928" s="160">
        <v>35575794</v>
      </c>
      <c r="B928" s="160" t="s">
        <v>143</v>
      </c>
      <c r="C928" s="160" t="s">
        <v>400</v>
      </c>
      <c r="D928" s="160">
        <v>4</v>
      </c>
      <c r="E928" s="160">
        <v>4</v>
      </c>
    </row>
    <row r="929" spans="1:5">
      <c r="A929" s="160">
        <v>57546778</v>
      </c>
      <c r="B929" s="160" t="s">
        <v>146</v>
      </c>
      <c r="C929" s="160" t="s">
        <v>400</v>
      </c>
      <c r="D929" s="160">
        <v>7</v>
      </c>
      <c r="E929" s="160">
        <v>8</v>
      </c>
    </row>
    <row r="930" spans="1:5">
      <c r="A930" s="160">
        <v>11873312</v>
      </c>
      <c r="B930" s="160" t="s">
        <v>146</v>
      </c>
      <c r="C930" s="160" t="s">
        <v>401</v>
      </c>
      <c r="D930" s="160">
        <v>5</v>
      </c>
      <c r="E930" s="160">
        <v>13</v>
      </c>
    </row>
    <row r="931" spans="1:5">
      <c r="A931" s="160">
        <v>30015142</v>
      </c>
      <c r="B931" s="160" t="s">
        <v>243</v>
      </c>
      <c r="C931" s="160" t="s">
        <v>399</v>
      </c>
      <c r="D931" s="160">
        <v>4</v>
      </c>
      <c r="E931" s="160">
        <v>5</v>
      </c>
    </row>
    <row r="932" spans="1:5">
      <c r="A932" s="160">
        <v>25403372</v>
      </c>
      <c r="B932" s="160" t="s">
        <v>143</v>
      </c>
      <c r="C932" s="160" t="s">
        <v>398</v>
      </c>
      <c r="D932" s="160">
        <v>1</v>
      </c>
      <c r="E932" s="160">
        <v>5</v>
      </c>
    </row>
    <row r="933" spans="1:5">
      <c r="A933" s="160">
        <v>38294465</v>
      </c>
      <c r="B933" s="160" t="s">
        <v>243</v>
      </c>
      <c r="C933" s="160" t="s">
        <v>401</v>
      </c>
      <c r="D933" s="160">
        <v>1</v>
      </c>
      <c r="E933" s="160">
        <v>1</v>
      </c>
    </row>
    <row r="934" spans="1:5">
      <c r="A934" s="160">
        <v>49106563</v>
      </c>
      <c r="B934" s="160" t="s">
        <v>146</v>
      </c>
      <c r="C934" s="160" t="s">
        <v>399</v>
      </c>
      <c r="D934" s="160">
        <v>13</v>
      </c>
      <c r="E934" s="160">
        <v>7</v>
      </c>
    </row>
    <row r="935" spans="1:5">
      <c r="A935" s="160">
        <v>32332457</v>
      </c>
      <c r="B935" s="160" t="s">
        <v>145</v>
      </c>
      <c r="C935" s="160" t="s">
        <v>402</v>
      </c>
      <c r="D935" s="160">
        <v>7</v>
      </c>
      <c r="E935" s="160">
        <v>13</v>
      </c>
    </row>
    <row r="936" spans="1:5">
      <c r="A936" s="160">
        <v>69572384</v>
      </c>
      <c r="B936" s="160" t="s">
        <v>145</v>
      </c>
      <c r="C936" s="160" t="s">
        <v>399</v>
      </c>
      <c r="D936" s="160">
        <v>20</v>
      </c>
      <c r="E936" s="160">
        <v>5</v>
      </c>
    </row>
    <row r="937" spans="1:5">
      <c r="A937" s="160">
        <v>89654867</v>
      </c>
      <c r="B937" s="160" t="s">
        <v>146</v>
      </c>
      <c r="C937" s="160" t="s">
        <v>399</v>
      </c>
      <c r="D937" s="160">
        <v>12</v>
      </c>
      <c r="E937" s="160">
        <v>19</v>
      </c>
    </row>
    <row r="938" spans="1:5">
      <c r="A938" s="160">
        <v>76233578</v>
      </c>
      <c r="B938" s="160" t="s">
        <v>242</v>
      </c>
      <c r="C938" s="160" t="s">
        <v>398</v>
      </c>
      <c r="D938" s="160">
        <v>8</v>
      </c>
      <c r="E938" s="160">
        <v>14</v>
      </c>
    </row>
    <row r="939" spans="1:5">
      <c r="A939" s="160">
        <v>24787207</v>
      </c>
      <c r="B939" s="160" t="s">
        <v>145</v>
      </c>
      <c r="C939" s="160" t="s">
        <v>402</v>
      </c>
      <c r="D939" s="160">
        <v>6</v>
      </c>
      <c r="E939" s="160">
        <v>6</v>
      </c>
    </row>
    <row r="940" spans="1:5">
      <c r="A940" s="160">
        <v>49508762</v>
      </c>
      <c r="B940" s="160" t="s">
        <v>145</v>
      </c>
      <c r="C940" s="160" t="s">
        <v>400</v>
      </c>
      <c r="D940" s="160">
        <v>20</v>
      </c>
      <c r="E940" s="160">
        <v>10</v>
      </c>
    </row>
    <row r="941" spans="1:5">
      <c r="A941" s="160">
        <v>51046777</v>
      </c>
      <c r="B941" s="160" t="s">
        <v>146</v>
      </c>
      <c r="C941" s="160" t="s">
        <v>402</v>
      </c>
      <c r="D941" s="160">
        <v>19</v>
      </c>
      <c r="E941" s="160">
        <v>16</v>
      </c>
    </row>
    <row r="942" spans="1:5">
      <c r="A942" s="160">
        <v>77086450</v>
      </c>
      <c r="B942" s="160" t="s">
        <v>242</v>
      </c>
      <c r="C942" s="160" t="s">
        <v>400</v>
      </c>
      <c r="D942" s="160">
        <v>12</v>
      </c>
      <c r="E942" s="160">
        <v>10</v>
      </c>
    </row>
    <row r="943" spans="1:5">
      <c r="A943" s="160">
        <v>80667962</v>
      </c>
      <c r="B943" s="160" t="s">
        <v>242</v>
      </c>
      <c r="C943" s="160" t="s">
        <v>401</v>
      </c>
      <c r="D943" s="160">
        <v>3</v>
      </c>
      <c r="E943" s="160">
        <v>7</v>
      </c>
    </row>
    <row r="944" spans="1:5">
      <c r="A944" s="160">
        <v>40323407</v>
      </c>
      <c r="B944" s="160" t="s">
        <v>145</v>
      </c>
      <c r="C944" s="160" t="s">
        <v>399</v>
      </c>
      <c r="D944" s="160">
        <v>16</v>
      </c>
      <c r="E944" s="160">
        <v>16</v>
      </c>
    </row>
    <row r="945" spans="1:5">
      <c r="A945" s="160">
        <v>16960066</v>
      </c>
      <c r="B945" s="160" t="s">
        <v>145</v>
      </c>
      <c r="C945" s="160" t="s">
        <v>398</v>
      </c>
      <c r="D945" s="160">
        <v>7</v>
      </c>
      <c r="E945" s="160">
        <v>16</v>
      </c>
    </row>
    <row r="946" spans="1:5">
      <c r="A946" s="160">
        <v>28064735</v>
      </c>
      <c r="B946" s="160" t="s">
        <v>146</v>
      </c>
      <c r="C946" s="160" t="s">
        <v>402</v>
      </c>
      <c r="D946" s="160">
        <v>13</v>
      </c>
      <c r="E946" s="160">
        <v>18</v>
      </c>
    </row>
    <row r="947" spans="1:5">
      <c r="A947" s="160">
        <v>95577678</v>
      </c>
      <c r="B947" s="160" t="s">
        <v>243</v>
      </c>
      <c r="C947" s="160" t="s">
        <v>401</v>
      </c>
      <c r="D947" s="160">
        <v>1</v>
      </c>
      <c r="E947" s="160">
        <v>5</v>
      </c>
    </row>
    <row r="948" spans="1:5">
      <c r="A948" s="160">
        <v>49865293</v>
      </c>
      <c r="B948" s="160" t="s">
        <v>242</v>
      </c>
      <c r="C948" s="160" t="s">
        <v>399</v>
      </c>
      <c r="D948" s="160">
        <v>12</v>
      </c>
      <c r="E948" s="160">
        <v>12</v>
      </c>
    </row>
    <row r="949" spans="1:5">
      <c r="A949" s="160">
        <v>21569741</v>
      </c>
      <c r="B949" s="160" t="s">
        <v>243</v>
      </c>
      <c r="C949" s="160" t="s">
        <v>398</v>
      </c>
      <c r="D949" s="160">
        <v>3</v>
      </c>
      <c r="E949" s="160">
        <v>19</v>
      </c>
    </row>
    <row r="950" spans="1:5">
      <c r="A950" s="160">
        <v>23273227</v>
      </c>
      <c r="B950" s="160" t="s">
        <v>145</v>
      </c>
      <c r="C950" s="160" t="s">
        <v>399</v>
      </c>
      <c r="D950" s="160">
        <v>10</v>
      </c>
      <c r="E950" s="160">
        <v>1</v>
      </c>
    </row>
    <row r="951" spans="1:5">
      <c r="A951" s="160">
        <v>86661856</v>
      </c>
      <c r="B951" s="160" t="s">
        <v>242</v>
      </c>
      <c r="C951" s="160" t="s">
        <v>400</v>
      </c>
      <c r="D951" s="160">
        <v>12</v>
      </c>
      <c r="E951" s="160">
        <v>10</v>
      </c>
    </row>
    <row r="952" spans="1:5">
      <c r="A952" s="160">
        <v>92334057</v>
      </c>
      <c r="B952" s="160" t="s">
        <v>143</v>
      </c>
      <c r="C952" s="160" t="s">
        <v>401</v>
      </c>
      <c r="D952" s="160">
        <v>16</v>
      </c>
      <c r="E952" s="160">
        <v>2</v>
      </c>
    </row>
    <row r="953" spans="1:5">
      <c r="A953" s="160">
        <v>12983370</v>
      </c>
      <c r="B953" s="160" t="s">
        <v>143</v>
      </c>
      <c r="C953" s="160" t="s">
        <v>401</v>
      </c>
      <c r="D953" s="160">
        <v>7</v>
      </c>
      <c r="E953" s="160">
        <v>16</v>
      </c>
    </row>
    <row r="954" spans="1:5">
      <c r="A954" s="160">
        <v>43500328</v>
      </c>
      <c r="B954" s="160" t="s">
        <v>244</v>
      </c>
      <c r="C954" s="160" t="s">
        <v>402</v>
      </c>
      <c r="D954" s="160">
        <v>17</v>
      </c>
      <c r="E954" s="160">
        <v>2</v>
      </c>
    </row>
    <row r="955" spans="1:5">
      <c r="A955" s="160">
        <v>22458719</v>
      </c>
      <c r="B955" s="160" t="s">
        <v>143</v>
      </c>
      <c r="C955" s="160" t="s">
        <v>399</v>
      </c>
      <c r="D955" s="160">
        <v>12</v>
      </c>
      <c r="E955" s="160">
        <v>3</v>
      </c>
    </row>
    <row r="956" spans="1:5">
      <c r="A956" s="160">
        <v>43322836</v>
      </c>
      <c r="B956" s="160" t="s">
        <v>242</v>
      </c>
      <c r="C956" s="160" t="s">
        <v>400</v>
      </c>
      <c r="D956" s="160">
        <v>15</v>
      </c>
      <c r="E956" s="160">
        <v>17</v>
      </c>
    </row>
    <row r="957" spans="1:5">
      <c r="A957" s="160">
        <v>28806834</v>
      </c>
      <c r="B957" s="160" t="s">
        <v>244</v>
      </c>
      <c r="C957" s="160" t="s">
        <v>400</v>
      </c>
      <c r="D957" s="160">
        <v>10</v>
      </c>
      <c r="E957" s="160">
        <v>20</v>
      </c>
    </row>
    <row r="958" spans="1:5">
      <c r="A958" s="160">
        <v>18877791</v>
      </c>
      <c r="B958" s="160" t="s">
        <v>145</v>
      </c>
      <c r="C958" s="160" t="s">
        <v>402</v>
      </c>
      <c r="D958" s="160">
        <v>9</v>
      </c>
      <c r="E958" s="160">
        <v>10</v>
      </c>
    </row>
    <row r="959" spans="1:5">
      <c r="A959" s="160">
        <v>67613531</v>
      </c>
      <c r="B959" s="160" t="s">
        <v>242</v>
      </c>
      <c r="C959" s="160" t="s">
        <v>398</v>
      </c>
      <c r="D959" s="160">
        <v>8</v>
      </c>
      <c r="E959" s="160">
        <v>3</v>
      </c>
    </row>
    <row r="960" spans="1:5">
      <c r="A960" s="160">
        <v>23686261</v>
      </c>
      <c r="B960" s="160" t="s">
        <v>146</v>
      </c>
      <c r="C960" s="160" t="s">
        <v>400</v>
      </c>
      <c r="D960" s="160">
        <v>2</v>
      </c>
      <c r="E960" s="160">
        <v>15</v>
      </c>
    </row>
    <row r="961" spans="1:5">
      <c r="A961" s="160">
        <v>49747849</v>
      </c>
      <c r="B961" s="160" t="s">
        <v>146</v>
      </c>
      <c r="C961" s="160" t="s">
        <v>400</v>
      </c>
      <c r="D961" s="160">
        <v>7</v>
      </c>
      <c r="E961" s="160">
        <v>8</v>
      </c>
    </row>
    <row r="962" spans="1:5">
      <c r="A962" s="160">
        <v>59049776</v>
      </c>
      <c r="B962" s="160" t="s">
        <v>243</v>
      </c>
      <c r="C962" s="160" t="s">
        <v>398</v>
      </c>
      <c r="D962" s="160">
        <v>12</v>
      </c>
      <c r="E962" s="160">
        <v>20</v>
      </c>
    </row>
    <row r="963" spans="1:5">
      <c r="A963" s="160">
        <v>26018225</v>
      </c>
      <c r="B963" s="160" t="s">
        <v>146</v>
      </c>
      <c r="C963" s="160" t="s">
        <v>400</v>
      </c>
      <c r="D963" s="160">
        <v>14</v>
      </c>
      <c r="E963" s="160">
        <v>19</v>
      </c>
    </row>
    <row r="964" spans="1:5">
      <c r="A964" s="160">
        <v>41580628</v>
      </c>
      <c r="B964" s="160" t="s">
        <v>143</v>
      </c>
      <c r="C964" s="160" t="s">
        <v>401</v>
      </c>
      <c r="D964" s="160">
        <v>1</v>
      </c>
      <c r="E964" s="160">
        <v>11</v>
      </c>
    </row>
    <row r="965" spans="1:5">
      <c r="A965" s="160">
        <v>22870675</v>
      </c>
      <c r="B965" s="160" t="s">
        <v>244</v>
      </c>
      <c r="C965" s="160" t="s">
        <v>401</v>
      </c>
      <c r="D965" s="160">
        <v>12</v>
      </c>
      <c r="E965" s="160">
        <v>8</v>
      </c>
    </row>
    <row r="966" spans="1:5">
      <c r="A966" s="160">
        <v>79615813</v>
      </c>
      <c r="B966" s="160" t="s">
        <v>243</v>
      </c>
      <c r="C966" s="160" t="s">
        <v>399</v>
      </c>
      <c r="D966" s="160">
        <v>6</v>
      </c>
      <c r="E966" s="160">
        <v>14</v>
      </c>
    </row>
    <row r="967" spans="1:5">
      <c r="A967" s="160">
        <v>47520776</v>
      </c>
      <c r="B967" s="160" t="s">
        <v>145</v>
      </c>
      <c r="C967" s="160" t="s">
        <v>399</v>
      </c>
      <c r="D967" s="160">
        <v>5</v>
      </c>
      <c r="E967" s="160">
        <v>12</v>
      </c>
    </row>
    <row r="968" spans="1:5">
      <c r="A968" s="160">
        <v>49421621</v>
      </c>
      <c r="B968" s="160" t="s">
        <v>243</v>
      </c>
      <c r="C968" s="160" t="s">
        <v>400</v>
      </c>
      <c r="D968" s="160">
        <v>15</v>
      </c>
      <c r="E968" s="160">
        <v>17</v>
      </c>
    </row>
    <row r="969" spans="1:5">
      <c r="A969" s="160">
        <v>47103825</v>
      </c>
      <c r="B969" s="160" t="s">
        <v>243</v>
      </c>
      <c r="C969" s="160" t="s">
        <v>401</v>
      </c>
      <c r="D969" s="160">
        <v>13</v>
      </c>
      <c r="E969" s="160">
        <v>14</v>
      </c>
    </row>
    <row r="970" spans="1:5">
      <c r="A970" s="160">
        <v>51128117</v>
      </c>
      <c r="B970" s="160" t="s">
        <v>243</v>
      </c>
      <c r="C970" s="160" t="s">
        <v>399</v>
      </c>
      <c r="D970" s="160">
        <v>4</v>
      </c>
      <c r="E970" s="160">
        <v>10</v>
      </c>
    </row>
    <row r="971" spans="1:5">
      <c r="A971" s="160">
        <v>19565104</v>
      </c>
      <c r="B971" s="160" t="s">
        <v>143</v>
      </c>
      <c r="C971" s="160" t="s">
        <v>402</v>
      </c>
      <c r="D971" s="160">
        <v>18</v>
      </c>
      <c r="E971" s="160">
        <v>10</v>
      </c>
    </row>
    <row r="972" spans="1:5">
      <c r="A972" s="160">
        <v>41867845</v>
      </c>
      <c r="B972" s="160" t="s">
        <v>243</v>
      </c>
      <c r="C972" s="160" t="s">
        <v>401</v>
      </c>
      <c r="D972" s="160">
        <v>3</v>
      </c>
      <c r="E972" s="160">
        <v>3</v>
      </c>
    </row>
    <row r="973" spans="1:5">
      <c r="A973" s="160">
        <v>77121065</v>
      </c>
      <c r="B973" s="160" t="s">
        <v>146</v>
      </c>
      <c r="C973" s="160" t="s">
        <v>398</v>
      </c>
      <c r="D973" s="160">
        <v>12</v>
      </c>
      <c r="E973" s="160">
        <v>12</v>
      </c>
    </row>
    <row r="974" spans="1:5">
      <c r="A974" s="160">
        <v>23249253</v>
      </c>
      <c r="B974" s="160" t="s">
        <v>243</v>
      </c>
      <c r="C974" s="160" t="s">
        <v>398</v>
      </c>
      <c r="D974" s="160">
        <v>10</v>
      </c>
      <c r="E974" s="160">
        <v>9</v>
      </c>
    </row>
    <row r="975" spans="1:5">
      <c r="A975" s="160">
        <v>83980915</v>
      </c>
      <c r="B975" s="160" t="s">
        <v>146</v>
      </c>
      <c r="C975" s="160" t="s">
        <v>399</v>
      </c>
      <c r="D975" s="160">
        <v>2</v>
      </c>
      <c r="E975" s="160">
        <v>15</v>
      </c>
    </row>
    <row r="976" spans="1:5">
      <c r="A976" s="160">
        <v>77700285</v>
      </c>
      <c r="B976" s="160" t="s">
        <v>143</v>
      </c>
      <c r="C976" s="160" t="s">
        <v>401</v>
      </c>
      <c r="D976" s="160">
        <v>2</v>
      </c>
      <c r="E976" s="160">
        <v>9</v>
      </c>
    </row>
    <row r="977" spans="1:5">
      <c r="A977" s="160">
        <v>91107159</v>
      </c>
      <c r="B977" s="160" t="s">
        <v>244</v>
      </c>
      <c r="C977" s="160" t="s">
        <v>402</v>
      </c>
      <c r="D977" s="160">
        <v>14</v>
      </c>
      <c r="E977" s="160">
        <v>7</v>
      </c>
    </row>
    <row r="978" spans="1:5">
      <c r="A978" s="160">
        <v>13084386</v>
      </c>
      <c r="B978" s="160" t="s">
        <v>243</v>
      </c>
      <c r="C978" s="160" t="s">
        <v>399</v>
      </c>
      <c r="D978" s="160">
        <v>5</v>
      </c>
      <c r="E978" s="160">
        <v>11</v>
      </c>
    </row>
    <row r="979" spans="1:5">
      <c r="A979" s="160">
        <v>61666878</v>
      </c>
      <c r="B979" s="160" t="s">
        <v>243</v>
      </c>
      <c r="C979" s="160" t="s">
        <v>400</v>
      </c>
      <c r="D979" s="160">
        <v>12</v>
      </c>
      <c r="E979" s="160">
        <v>18</v>
      </c>
    </row>
    <row r="980" spans="1:5">
      <c r="A980" s="160">
        <v>35927410</v>
      </c>
      <c r="B980" s="160" t="s">
        <v>143</v>
      </c>
      <c r="C980" s="160" t="s">
        <v>398</v>
      </c>
      <c r="D980" s="160">
        <v>5</v>
      </c>
      <c r="E980" s="160">
        <v>2</v>
      </c>
    </row>
    <row r="981" spans="1:5">
      <c r="A981" s="160">
        <v>29838249</v>
      </c>
      <c r="B981" s="160" t="s">
        <v>242</v>
      </c>
      <c r="C981" s="160" t="s">
        <v>401</v>
      </c>
      <c r="D981" s="160">
        <v>7</v>
      </c>
      <c r="E981" s="160">
        <v>13</v>
      </c>
    </row>
    <row r="982" spans="1:5">
      <c r="A982" s="160">
        <v>61882627</v>
      </c>
      <c r="B982" s="160" t="s">
        <v>143</v>
      </c>
      <c r="C982" s="160" t="s">
        <v>400</v>
      </c>
      <c r="D982" s="160">
        <v>13</v>
      </c>
      <c r="E982" s="160">
        <v>12</v>
      </c>
    </row>
    <row r="983" spans="1:5">
      <c r="A983" s="160">
        <v>94419110</v>
      </c>
      <c r="B983" s="160" t="s">
        <v>146</v>
      </c>
      <c r="C983" s="160" t="s">
        <v>399</v>
      </c>
      <c r="D983" s="160">
        <v>14</v>
      </c>
      <c r="E983" s="160">
        <v>15</v>
      </c>
    </row>
    <row r="984" spans="1:5">
      <c r="A984" s="160">
        <v>85581163</v>
      </c>
      <c r="B984" s="160" t="s">
        <v>142</v>
      </c>
      <c r="C984" s="160" t="s">
        <v>399</v>
      </c>
      <c r="D984" s="160">
        <v>20</v>
      </c>
      <c r="E984" s="160">
        <v>1</v>
      </c>
    </row>
    <row r="985" spans="1:5">
      <c r="A985" s="160">
        <v>30759063</v>
      </c>
      <c r="B985" s="160" t="s">
        <v>242</v>
      </c>
      <c r="C985" s="160" t="s">
        <v>402</v>
      </c>
      <c r="D985" s="160">
        <v>8</v>
      </c>
      <c r="E985" s="160">
        <v>19</v>
      </c>
    </row>
    <row r="986" spans="1:5">
      <c r="A986" s="160">
        <v>22159364</v>
      </c>
      <c r="B986" s="160" t="s">
        <v>242</v>
      </c>
      <c r="C986" s="160" t="s">
        <v>400</v>
      </c>
      <c r="D986" s="160">
        <v>2</v>
      </c>
      <c r="E986" s="160">
        <v>4</v>
      </c>
    </row>
    <row r="987" spans="1:5">
      <c r="A987" s="160">
        <v>21093815</v>
      </c>
      <c r="B987" s="160" t="s">
        <v>242</v>
      </c>
      <c r="C987" s="160" t="s">
        <v>401</v>
      </c>
      <c r="D987" s="160">
        <v>16</v>
      </c>
      <c r="E987" s="160">
        <v>7</v>
      </c>
    </row>
    <row r="988" spans="1:5">
      <c r="A988" s="160">
        <v>13363415</v>
      </c>
      <c r="B988" s="160" t="s">
        <v>243</v>
      </c>
      <c r="C988" s="160" t="s">
        <v>401</v>
      </c>
      <c r="D988" s="160">
        <v>12</v>
      </c>
      <c r="E988" s="160">
        <v>5</v>
      </c>
    </row>
    <row r="989" spans="1:5">
      <c r="A989" s="160">
        <v>97930201</v>
      </c>
      <c r="B989" s="160" t="s">
        <v>243</v>
      </c>
      <c r="C989" s="160" t="s">
        <v>402</v>
      </c>
      <c r="D989" s="160">
        <v>18</v>
      </c>
      <c r="E989" s="160">
        <v>12</v>
      </c>
    </row>
    <row r="990" spans="1:5">
      <c r="A990" s="160">
        <v>37499661</v>
      </c>
      <c r="B990" s="160" t="s">
        <v>146</v>
      </c>
      <c r="C990" s="160" t="s">
        <v>400</v>
      </c>
      <c r="D990" s="160">
        <v>10</v>
      </c>
      <c r="E990" s="160">
        <v>10</v>
      </c>
    </row>
    <row r="991" spans="1:5">
      <c r="A991" s="160">
        <v>12106984</v>
      </c>
      <c r="B991" s="160" t="s">
        <v>143</v>
      </c>
      <c r="C991" s="160" t="s">
        <v>401</v>
      </c>
      <c r="D991" s="160">
        <v>2</v>
      </c>
      <c r="E991" s="160">
        <v>5</v>
      </c>
    </row>
    <row r="992" spans="1:5">
      <c r="A992" s="160">
        <v>54512197</v>
      </c>
      <c r="B992" s="160" t="s">
        <v>242</v>
      </c>
      <c r="C992" s="160" t="s">
        <v>402</v>
      </c>
      <c r="D992" s="160">
        <v>17</v>
      </c>
      <c r="E992" s="160">
        <v>2</v>
      </c>
    </row>
    <row r="993" spans="1:5">
      <c r="A993" s="160">
        <v>20383255</v>
      </c>
      <c r="B993" s="160" t="s">
        <v>145</v>
      </c>
      <c r="C993" s="160" t="s">
        <v>401</v>
      </c>
      <c r="D993" s="160">
        <v>10</v>
      </c>
      <c r="E993" s="160">
        <v>3</v>
      </c>
    </row>
    <row r="994" spans="1:5">
      <c r="A994" s="160">
        <v>23681194</v>
      </c>
      <c r="B994" s="160" t="s">
        <v>142</v>
      </c>
      <c r="C994" s="160" t="s">
        <v>400</v>
      </c>
      <c r="D994" s="160">
        <v>10</v>
      </c>
      <c r="E994" s="160">
        <v>1</v>
      </c>
    </row>
    <row r="995" spans="1:5">
      <c r="A995" s="160">
        <v>29479614</v>
      </c>
      <c r="B995" s="160" t="s">
        <v>142</v>
      </c>
      <c r="C995" s="160" t="s">
        <v>398</v>
      </c>
      <c r="D995" s="160">
        <v>3</v>
      </c>
      <c r="E995" s="160">
        <v>1</v>
      </c>
    </row>
    <row r="996" spans="1:5">
      <c r="A996" s="160">
        <v>54119026</v>
      </c>
      <c r="B996" s="160" t="s">
        <v>142</v>
      </c>
      <c r="C996" s="160" t="s">
        <v>398</v>
      </c>
      <c r="D996" s="160">
        <v>6</v>
      </c>
      <c r="E996" s="160">
        <v>2</v>
      </c>
    </row>
    <row r="997" spans="1:5">
      <c r="A997" s="160">
        <v>34009053</v>
      </c>
      <c r="B997" s="160" t="s">
        <v>143</v>
      </c>
      <c r="C997" s="160" t="s">
        <v>402</v>
      </c>
      <c r="D997" s="160">
        <v>3</v>
      </c>
      <c r="E997" s="160">
        <v>1</v>
      </c>
    </row>
    <row r="998" spans="1:5">
      <c r="A998" s="160">
        <v>65023791</v>
      </c>
      <c r="B998" s="160" t="s">
        <v>143</v>
      </c>
      <c r="C998" s="160" t="s">
        <v>400</v>
      </c>
      <c r="D998" s="160">
        <v>10</v>
      </c>
      <c r="E998" s="160">
        <v>6</v>
      </c>
    </row>
    <row r="999" spans="1:5">
      <c r="A999" s="160">
        <v>72549199</v>
      </c>
      <c r="B999" s="160" t="s">
        <v>145</v>
      </c>
      <c r="C999" s="160" t="s">
        <v>398</v>
      </c>
      <c r="D999" s="160">
        <v>3</v>
      </c>
      <c r="E999" s="160">
        <v>18</v>
      </c>
    </row>
    <row r="1000" spans="1:5">
      <c r="A1000" s="160">
        <v>38133105</v>
      </c>
      <c r="B1000" s="160" t="s">
        <v>146</v>
      </c>
      <c r="C1000" s="160" t="s">
        <v>398</v>
      </c>
      <c r="D1000" s="160">
        <v>7</v>
      </c>
      <c r="E1000" s="160">
        <v>10</v>
      </c>
    </row>
    <row r="1001" spans="1:5">
      <c r="A1001" s="160">
        <v>35620279</v>
      </c>
      <c r="B1001" s="160" t="s">
        <v>243</v>
      </c>
      <c r="C1001" s="160" t="s">
        <v>398</v>
      </c>
      <c r="D1001" s="160">
        <v>9</v>
      </c>
      <c r="E1001" s="160">
        <v>12</v>
      </c>
    </row>
    <row r="1002" spans="1:5">
      <c r="A1002" s="160">
        <v>30471387</v>
      </c>
      <c r="B1002" s="160" t="s">
        <v>145</v>
      </c>
      <c r="C1002" s="160" t="s">
        <v>402</v>
      </c>
      <c r="D1002" s="160">
        <v>2</v>
      </c>
      <c r="E1002" s="160">
        <v>15</v>
      </c>
    </row>
    <row r="1003" spans="1:5">
      <c r="A1003" s="160">
        <v>40181689</v>
      </c>
      <c r="B1003" s="160" t="s">
        <v>243</v>
      </c>
      <c r="C1003" s="160" t="s">
        <v>399</v>
      </c>
      <c r="D1003" s="160">
        <v>7</v>
      </c>
      <c r="E1003" s="160">
        <v>10</v>
      </c>
    </row>
    <row r="1004" spans="1:5">
      <c r="A1004" s="160">
        <v>12724866</v>
      </c>
      <c r="B1004" s="160" t="s">
        <v>243</v>
      </c>
      <c r="C1004" s="160" t="s">
        <v>399</v>
      </c>
      <c r="D1004" s="160">
        <v>3</v>
      </c>
      <c r="E1004" s="160">
        <v>3</v>
      </c>
    </row>
    <row r="1005" spans="1:5">
      <c r="A1005" s="160">
        <v>47614359</v>
      </c>
      <c r="B1005" s="160" t="s">
        <v>142</v>
      </c>
      <c r="C1005" s="160" t="s">
        <v>402</v>
      </c>
      <c r="D1005" s="160">
        <v>5</v>
      </c>
      <c r="E1005" s="160">
        <v>3</v>
      </c>
    </row>
    <row r="1006" spans="1:5">
      <c r="A1006" s="160">
        <v>19708253</v>
      </c>
      <c r="B1006" s="160" t="s">
        <v>142</v>
      </c>
      <c r="C1006" s="160" t="s">
        <v>398</v>
      </c>
      <c r="D1006" s="160">
        <v>3</v>
      </c>
      <c r="E1006" s="160">
        <v>11</v>
      </c>
    </row>
    <row r="1007" spans="1:5">
      <c r="A1007" s="160">
        <v>32323114</v>
      </c>
      <c r="B1007" s="160" t="s">
        <v>146</v>
      </c>
      <c r="C1007" s="160" t="s">
        <v>402</v>
      </c>
      <c r="D1007" s="160">
        <v>20</v>
      </c>
      <c r="E1007" s="160">
        <v>13</v>
      </c>
    </row>
    <row r="1008" spans="1:5">
      <c r="A1008" s="160">
        <v>75301702</v>
      </c>
      <c r="B1008" s="160" t="s">
        <v>145</v>
      </c>
      <c r="C1008" s="160" t="s">
        <v>400</v>
      </c>
      <c r="D1008" s="160">
        <v>11</v>
      </c>
      <c r="E1008" s="160">
        <v>13</v>
      </c>
    </row>
    <row r="1009" spans="1:5">
      <c r="A1009" s="160">
        <v>74269748</v>
      </c>
      <c r="B1009" s="160" t="s">
        <v>142</v>
      </c>
      <c r="C1009" s="160" t="s">
        <v>399</v>
      </c>
      <c r="D1009" s="160">
        <v>16</v>
      </c>
      <c r="E1009" s="160">
        <v>9</v>
      </c>
    </row>
    <row r="1010" spans="1:5">
      <c r="A1010" s="160">
        <v>55120111</v>
      </c>
      <c r="B1010" s="160" t="s">
        <v>145</v>
      </c>
      <c r="C1010" s="160" t="s">
        <v>401</v>
      </c>
      <c r="D1010" s="160">
        <v>10</v>
      </c>
      <c r="E1010" s="160">
        <v>20</v>
      </c>
    </row>
    <row r="1011" spans="1:5">
      <c r="A1011" s="160">
        <v>35042280</v>
      </c>
      <c r="B1011" s="160" t="s">
        <v>146</v>
      </c>
      <c r="C1011" s="160" t="s">
        <v>400</v>
      </c>
      <c r="D1011" s="160">
        <v>18</v>
      </c>
      <c r="E1011" s="160">
        <v>8</v>
      </c>
    </row>
    <row r="1012" spans="1:5">
      <c r="A1012" s="160">
        <v>52618979</v>
      </c>
      <c r="B1012" s="160" t="s">
        <v>142</v>
      </c>
      <c r="C1012" s="160" t="s">
        <v>400</v>
      </c>
      <c r="D1012" s="160">
        <v>12</v>
      </c>
      <c r="E1012" s="160">
        <v>19</v>
      </c>
    </row>
    <row r="1013" spans="1:5">
      <c r="A1013" s="160">
        <v>48779085</v>
      </c>
      <c r="B1013" s="160" t="s">
        <v>146</v>
      </c>
      <c r="C1013" s="160" t="s">
        <v>401</v>
      </c>
      <c r="D1013" s="160">
        <v>4</v>
      </c>
      <c r="E1013" s="160">
        <v>18</v>
      </c>
    </row>
    <row r="1014" spans="1:5">
      <c r="A1014" s="160">
        <v>95431523</v>
      </c>
      <c r="B1014" s="160" t="s">
        <v>146</v>
      </c>
      <c r="C1014" s="160" t="s">
        <v>400</v>
      </c>
      <c r="D1014" s="160">
        <v>14</v>
      </c>
      <c r="E1014" s="160">
        <v>14</v>
      </c>
    </row>
    <row r="1015" spans="1:5">
      <c r="A1015" s="160">
        <v>67685891</v>
      </c>
      <c r="B1015" s="160" t="s">
        <v>242</v>
      </c>
      <c r="C1015" s="160" t="s">
        <v>401</v>
      </c>
      <c r="D1015" s="160">
        <v>17</v>
      </c>
      <c r="E1015" s="160">
        <v>14</v>
      </c>
    </row>
    <row r="1016" spans="1:5">
      <c r="A1016" s="160">
        <v>86480313</v>
      </c>
      <c r="B1016" s="160" t="s">
        <v>243</v>
      </c>
      <c r="C1016" s="160" t="s">
        <v>400</v>
      </c>
      <c r="D1016" s="160">
        <v>6</v>
      </c>
      <c r="E1016" s="160">
        <v>13</v>
      </c>
    </row>
    <row r="1017" spans="1:5">
      <c r="A1017" s="160">
        <v>98859787</v>
      </c>
      <c r="B1017" s="160" t="s">
        <v>143</v>
      </c>
      <c r="C1017" s="160" t="s">
        <v>401</v>
      </c>
      <c r="D1017" s="160">
        <v>4</v>
      </c>
      <c r="E1017" s="160">
        <v>5</v>
      </c>
    </row>
    <row r="1018" spans="1:5">
      <c r="A1018" s="160">
        <v>78911999</v>
      </c>
      <c r="B1018" s="160" t="s">
        <v>146</v>
      </c>
      <c r="C1018" s="160" t="s">
        <v>400</v>
      </c>
      <c r="D1018" s="160">
        <v>18</v>
      </c>
      <c r="E1018" s="160">
        <v>7</v>
      </c>
    </row>
    <row r="1019" spans="1:5">
      <c r="A1019" s="160">
        <v>20702147</v>
      </c>
      <c r="B1019" s="160" t="s">
        <v>145</v>
      </c>
      <c r="C1019" s="160" t="s">
        <v>401</v>
      </c>
      <c r="D1019" s="160">
        <v>17</v>
      </c>
      <c r="E1019" s="160">
        <v>7</v>
      </c>
    </row>
    <row r="1020" spans="1:5">
      <c r="A1020" s="160">
        <v>48131293</v>
      </c>
      <c r="B1020" s="160" t="s">
        <v>242</v>
      </c>
      <c r="C1020" s="160" t="s">
        <v>398</v>
      </c>
      <c r="D1020" s="160">
        <v>6</v>
      </c>
      <c r="E1020" s="160">
        <v>17</v>
      </c>
    </row>
    <row r="1021" spans="1:5">
      <c r="A1021" s="160">
        <v>68341671</v>
      </c>
      <c r="B1021" s="160" t="s">
        <v>145</v>
      </c>
      <c r="C1021" s="160" t="s">
        <v>399</v>
      </c>
      <c r="D1021" s="160">
        <v>5</v>
      </c>
      <c r="E1021" s="160">
        <v>8</v>
      </c>
    </row>
    <row r="1022" spans="1:5">
      <c r="A1022" s="160">
        <v>34365018</v>
      </c>
      <c r="B1022" s="160" t="s">
        <v>146</v>
      </c>
      <c r="C1022" s="160" t="s">
        <v>401</v>
      </c>
      <c r="D1022" s="160">
        <v>16</v>
      </c>
      <c r="E1022" s="160">
        <v>5</v>
      </c>
    </row>
    <row r="1023" spans="1:5">
      <c r="A1023" s="160">
        <v>42815468</v>
      </c>
      <c r="B1023" s="160" t="s">
        <v>146</v>
      </c>
      <c r="C1023" s="160" t="s">
        <v>401</v>
      </c>
      <c r="D1023" s="160">
        <v>17</v>
      </c>
      <c r="E1023" s="160">
        <v>18</v>
      </c>
    </row>
    <row r="1024" spans="1:5">
      <c r="A1024" s="160">
        <v>19359033</v>
      </c>
      <c r="B1024" s="160" t="s">
        <v>242</v>
      </c>
      <c r="C1024" s="160" t="s">
        <v>400</v>
      </c>
      <c r="D1024" s="160">
        <v>10</v>
      </c>
      <c r="E1024" s="160">
        <v>3</v>
      </c>
    </row>
    <row r="1025" spans="1:5">
      <c r="A1025" s="160">
        <v>44937711</v>
      </c>
      <c r="B1025" s="160" t="s">
        <v>142</v>
      </c>
      <c r="C1025" s="160" t="s">
        <v>402</v>
      </c>
      <c r="D1025" s="160">
        <v>4</v>
      </c>
      <c r="E1025" s="160">
        <v>8</v>
      </c>
    </row>
    <row r="1026" spans="1:5">
      <c r="A1026" s="160">
        <v>51309846</v>
      </c>
      <c r="B1026" s="160" t="s">
        <v>243</v>
      </c>
      <c r="C1026" s="160" t="s">
        <v>401</v>
      </c>
      <c r="D1026" s="160">
        <v>14</v>
      </c>
      <c r="E1026" s="160">
        <v>17</v>
      </c>
    </row>
    <row r="1027" spans="1:5">
      <c r="A1027" s="160">
        <v>71444871</v>
      </c>
      <c r="B1027" s="160" t="s">
        <v>143</v>
      </c>
      <c r="C1027" s="160" t="s">
        <v>400</v>
      </c>
      <c r="D1027" s="160">
        <v>5</v>
      </c>
      <c r="E1027" s="160">
        <v>7</v>
      </c>
    </row>
    <row r="1028" spans="1:5">
      <c r="A1028" s="160">
        <v>26936020</v>
      </c>
      <c r="B1028" s="160" t="s">
        <v>145</v>
      </c>
      <c r="C1028" s="160" t="s">
        <v>399</v>
      </c>
      <c r="D1028" s="160">
        <v>3</v>
      </c>
      <c r="E1028" s="160">
        <v>6</v>
      </c>
    </row>
    <row r="1029" spans="1:5">
      <c r="A1029" s="160">
        <v>47554867</v>
      </c>
      <c r="B1029" s="160" t="s">
        <v>244</v>
      </c>
      <c r="C1029" s="160" t="s">
        <v>400</v>
      </c>
      <c r="D1029" s="160">
        <v>18</v>
      </c>
      <c r="E1029" s="160">
        <v>6</v>
      </c>
    </row>
    <row r="1030" spans="1:5">
      <c r="A1030" s="160">
        <v>64823143</v>
      </c>
      <c r="B1030" s="160" t="s">
        <v>145</v>
      </c>
      <c r="C1030" s="160" t="s">
        <v>398</v>
      </c>
      <c r="D1030" s="160">
        <v>13</v>
      </c>
      <c r="E1030" s="160">
        <v>9</v>
      </c>
    </row>
    <row r="1031" spans="1:5">
      <c r="A1031" s="160">
        <v>78768082</v>
      </c>
      <c r="B1031" s="160" t="s">
        <v>143</v>
      </c>
      <c r="C1031" s="160" t="s">
        <v>400</v>
      </c>
      <c r="D1031" s="160">
        <v>20</v>
      </c>
      <c r="E1031" s="160">
        <v>3</v>
      </c>
    </row>
    <row r="1032" spans="1:5">
      <c r="A1032" s="160">
        <v>77010012</v>
      </c>
      <c r="B1032" s="160" t="s">
        <v>142</v>
      </c>
      <c r="C1032" s="160" t="s">
        <v>398</v>
      </c>
      <c r="D1032" s="160">
        <v>15</v>
      </c>
      <c r="E1032" s="160">
        <v>1</v>
      </c>
    </row>
    <row r="1033" spans="1:5">
      <c r="A1033" s="160">
        <v>30928837</v>
      </c>
      <c r="B1033" s="160" t="s">
        <v>242</v>
      </c>
      <c r="C1033" s="160" t="s">
        <v>401</v>
      </c>
      <c r="D1033" s="160">
        <v>12</v>
      </c>
      <c r="E1033" s="160">
        <v>2</v>
      </c>
    </row>
    <row r="1034" spans="1:5">
      <c r="A1034" s="160">
        <v>98763414</v>
      </c>
      <c r="B1034" s="160" t="s">
        <v>142</v>
      </c>
      <c r="C1034" s="160" t="s">
        <v>398</v>
      </c>
      <c r="D1034" s="160">
        <v>14</v>
      </c>
      <c r="E1034" s="160">
        <v>3</v>
      </c>
    </row>
    <row r="1035" spans="1:5">
      <c r="A1035" s="160">
        <v>83613892</v>
      </c>
      <c r="B1035" s="160" t="s">
        <v>145</v>
      </c>
      <c r="C1035" s="160" t="s">
        <v>399</v>
      </c>
      <c r="D1035" s="160">
        <v>1</v>
      </c>
      <c r="E1035" s="160">
        <v>11</v>
      </c>
    </row>
    <row r="1036" spans="1:5">
      <c r="A1036" s="160">
        <v>11727658</v>
      </c>
      <c r="B1036" s="160" t="s">
        <v>145</v>
      </c>
      <c r="C1036" s="160" t="s">
        <v>398</v>
      </c>
      <c r="D1036" s="160">
        <v>6</v>
      </c>
      <c r="E1036" s="160">
        <v>14</v>
      </c>
    </row>
    <row r="1037" spans="1:5">
      <c r="A1037" s="160">
        <v>27471816</v>
      </c>
      <c r="B1037" s="160" t="s">
        <v>242</v>
      </c>
      <c r="C1037" s="160" t="s">
        <v>402</v>
      </c>
      <c r="D1037" s="160">
        <v>12</v>
      </c>
      <c r="E1037" s="160">
        <v>10</v>
      </c>
    </row>
    <row r="1038" spans="1:5">
      <c r="A1038" s="160">
        <v>99161768</v>
      </c>
      <c r="B1038" s="160" t="s">
        <v>142</v>
      </c>
      <c r="C1038" s="160" t="s">
        <v>399</v>
      </c>
      <c r="D1038" s="160">
        <v>14</v>
      </c>
      <c r="E1038" s="160">
        <v>15</v>
      </c>
    </row>
    <row r="1039" spans="1:5">
      <c r="A1039" s="160">
        <v>52444301</v>
      </c>
      <c r="B1039" s="160" t="s">
        <v>244</v>
      </c>
      <c r="C1039" s="160" t="s">
        <v>398</v>
      </c>
      <c r="D1039" s="160">
        <v>12</v>
      </c>
      <c r="E1039" s="160">
        <v>14</v>
      </c>
    </row>
    <row r="1040" spans="1:5">
      <c r="A1040" s="160">
        <v>39192712</v>
      </c>
      <c r="B1040" s="160" t="s">
        <v>143</v>
      </c>
      <c r="C1040" s="160" t="s">
        <v>399</v>
      </c>
      <c r="D1040" s="160">
        <v>20</v>
      </c>
      <c r="E1040" s="160">
        <v>8</v>
      </c>
    </row>
    <row r="1041" spans="1:5">
      <c r="A1041" s="160">
        <v>82758118</v>
      </c>
      <c r="B1041" s="160" t="s">
        <v>243</v>
      </c>
      <c r="C1041" s="160" t="s">
        <v>399</v>
      </c>
      <c r="D1041" s="160">
        <v>7</v>
      </c>
      <c r="E1041" s="160">
        <v>12</v>
      </c>
    </row>
    <row r="1042" spans="1:5">
      <c r="A1042" s="160">
        <v>17729899</v>
      </c>
      <c r="B1042" s="160" t="s">
        <v>243</v>
      </c>
      <c r="C1042" s="160" t="s">
        <v>400</v>
      </c>
      <c r="D1042" s="160">
        <v>18</v>
      </c>
      <c r="E1042" s="160">
        <v>3</v>
      </c>
    </row>
    <row r="1043" spans="1:5">
      <c r="A1043" s="160">
        <v>91783408</v>
      </c>
      <c r="B1043" s="160" t="s">
        <v>145</v>
      </c>
      <c r="C1043" s="160" t="s">
        <v>400</v>
      </c>
      <c r="D1043" s="160">
        <v>17</v>
      </c>
      <c r="E1043" s="160">
        <v>12</v>
      </c>
    </row>
    <row r="1044" spans="1:5">
      <c r="A1044" s="160">
        <v>98489206</v>
      </c>
      <c r="B1044" s="160" t="s">
        <v>242</v>
      </c>
      <c r="C1044" s="160" t="s">
        <v>402</v>
      </c>
      <c r="D1044" s="160">
        <v>19</v>
      </c>
      <c r="E1044" s="160">
        <v>1</v>
      </c>
    </row>
    <row r="1045" spans="1:5">
      <c r="A1045" s="160">
        <v>86194106</v>
      </c>
      <c r="B1045" s="160" t="s">
        <v>145</v>
      </c>
      <c r="C1045" s="160" t="s">
        <v>402</v>
      </c>
      <c r="D1045" s="160">
        <v>18</v>
      </c>
      <c r="E1045" s="160">
        <v>17</v>
      </c>
    </row>
    <row r="1046" spans="1:5">
      <c r="A1046" s="160">
        <v>87814982</v>
      </c>
      <c r="B1046" s="160" t="s">
        <v>145</v>
      </c>
      <c r="C1046" s="160" t="s">
        <v>400</v>
      </c>
      <c r="D1046" s="160">
        <v>3</v>
      </c>
      <c r="E1046" s="160">
        <v>15</v>
      </c>
    </row>
    <row r="1047" spans="1:5">
      <c r="A1047" s="160">
        <v>35548480</v>
      </c>
      <c r="B1047" s="160" t="s">
        <v>242</v>
      </c>
      <c r="C1047" s="160" t="s">
        <v>398</v>
      </c>
      <c r="D1047" s="160">
        <v>17</v>
      </c>
      <c r="E1047" s="160">
        <v>20</v>
      </c>
    </row>
    <row r="1048" spans="1:5">
      <c r="A1048" s="160">
        <v>68528128</v>
      </c>
      <c r="B1048" s="160" t="s">
        <v>145</v>
      </c>
      <c r="C1048" s="160" t="s">
        <v>398</v>
      </c>
      <c r="D1048" s="160">
        <v>19</v>
      </c>
      <c r="E1048" s="160">
        <v>5</v>
      </c>
    </row>
    <row r="1049" spans="1:5">
      <c r="A1049" s="160">
        <v>43498284</v>
      </c>
      <c r="B1049" s="160" t="s">
        <v>146</v>
      </c>
      <c r="C1049" s="160" t="s">
        <v>400</v>
      </c>
      <c r="D1049" s="160">
        <v>10</v>
      </c>
      <c r="E1049" s="160">
        <v>20</v>
      </c>
    </row>
    <row r="1050" spans="1:5">
      <c r="A1050" s="160">
        <v>69803966</v>
      </c>
      <c r="B1050" s="160" t="s">
        <v>142</v>
      </c>
      <c r="C1050" s="160" t="s">
        <v>402</v>
      </c>
      <c r="D1050" s="160">
        <v>14</v>
      </c>
      <c r="E1050" s="160">
        <v>4</v>
      </c>
    </row>
    <row r="1051" spans="1:5">
      <c r="A1051" s="160">
        <v>39029209</v>
      </c>
      <c r="B1051" s="160" t="s">
        <v>243</v>
      </c>
      <c r="C1051" s="160" t="s">
        <v>402</v>
      </c>
      <c r="D1051" s="160">
        <v>4</v>
      </c>
      <c r="E1051" s="160">
        <v>13</v>
      </c>
    </row>
    <row r="1052" spans="1:5">
      <c r="A1052" s="160">
        <v>78976207</v>
      </c>
      <c r="B1052" s="160" t="s">
        <v>146</v>
      </c>
      <c r="C1052" s="160" t="s">
        <v>402</v>
      </c>
      <c r="D1052" s="160">
        <v>15</v>
      </c>
      <c r="E1052" s="160">
        <v>20</v>
      </c>
    </row>
    <row r="1053" spans="1:5">
      <c r="A1053" s="160">
        <v>30002894</v>
      </c>
      <c r="B1053" s="160" t="s">
        <v>243</v>
      </c>
      <c r="C1053" s="160" t="s">
        <v>399</v>
      </c>
      <c r="D1053" s="160">
        <v>10</v>
      </c>
      <c r="E1053" s="160">
        <v>12</v>
      </c>
    </row>
    <row r="1054" spans="1:5">
      <c r="A1054" s="160">
        <v>37445448</v>
      </c>
      <c r="B1054" s="160" t="s">
        <v>142</v>
      </c>
      <c r="C1054" s="160" t="s">
        <v>401</v>
      </c>
      <c r="D1054" s="160">
        <v>13</v>
      </c>
      <c r="E1054" s="160">
        <v>12</v>
      </c>
    </row>
    <row r="1055" spans="1:5">
      <c r="A1055" s="160">
        <v>99417265</v>
      </c>
      <c r="B1055" s="160" t="s">
        <v>146</v>
      </c>
      <c r="C1055" s="160" t="s">
        <v>401</v>
      </c>
      <c r="D1055" s="160">
        <v>20</v>
      </c>
      <c r="E1055" s="160">
        <v>8</v>
      </c>
    </row>
    <row r="1056" spans="1:5">
      <c r="A1056" s="160">
        <v>75084782</v>
      </c>
      <c r="B1056" s="160" t="s">
        <v>146</v>
      </c>
      <c r="C1056" s="160" t="s">
        <v>398</v>
      </c>
      <c r="D1056" s="160">
        <v>4</v>
      </c>
      <c r="E1056" s="160">
        <v>6</v>
      </c>
    </row>
    <row r="1057" spans="1:5">
      <c r="A1057" s="160">
        <v>45054763</v>
      </c>
      <c r="B1057" s="160" t="s">
        <v>244</v>
      </c>
      <c r="C1057" s="160" t="s">
        <v>400</v>
      </c>
      <c r="D1057" s="160">
        <v>9</v>
      </c>
      <c r="E1057" s="160">
        <v>16</v>
      </c>
    </row>
    <row r="1058" spans="1:5">
      <c r="A1058" s="160">
        <v>98400431</v>
      </c>
      <c r="B1058" s="160" t="s">
        <v>143</v>
      </c>
      <c r="C1058" s="160" t="s">
        <v>400</v>
      </c>
      <c r="D1058" s="160">
        <v>16</v>
      </c>
      <c r="E1058" s="160">
        <v>2</v>
      </c>
    </row>
    <row r="1059" spans="1:5">
      <c r="A1059" s="160">
        <v>93705667</v>
      </c>
      <c r="B1059" s="160" t="s">
        <v>143</v>
      </c>
      <c r="C1059" s="160" t="s">
        <v>400</v>
      </c>
      <c r="D1059" s="160">
        <v>9</v>
      </c>
      <c r="E1059" s="160">
        <v>18</v>
      </c>
    </row>
    <row r="1060" spans="1:5">
      <c r="A1060" s="160">
        <v>30712655</v>
      </c>
      <c r="B1060" s="160" t="s">
        <v>242</v>
      </c>
      <c r="C1060" s="160" t="s">
        <v>398</v>
      </c>
      <c r="D1060" s="160">
        <v>8</v>
      </c>
      <c r="E1060" s="160">
        <v>5</v>
      </c>
    </row>
    <row r="1061" spans="1:5">
      <c r="A1061" s="160">
        <v>52989934</v>
      </c>
      <c r="B1061" s="160" t="s">
        <v>243</v>
      </c>
      <c r="C1061" s="160" t="s">
        <v>401</v>
      </c>
      <c r="D1061" s="160">
        <v>6</v>
      </c>
      <c r="E1061" s="160">
        <v>7</v>
      </c>
    </row>
    <row r="1062" spans="1:5">
      <c r="A1062" s="160">
        <v>29593384</v>
      </c>
      <c r="B1062" s="160" t="s">
        <v>244</v>
      </c>
      <c r="C1062" s="160" t="s">
        <v>399</v>
      </c>
      <c r="D1062" s="160">
        <v>9</v>
      </c>
      <c r="E1062" s="160">
        <v>11</v>
      </c>
    </row>
    <row r="1063" spans="1:5">
      <c r="A1063" s="160">
        <v>84174291</v>
      </c>
      <c r="B1063" s="160" t="s">
        <v>242</v>
      </c>
      <c r="C1063" s="160" t="s">
        <v>402</v>
      </c>
      <c r="D1063" s="160">
        <v>18</v>
      </c>
      <c r="E1063" s="160">
        <v>11</v>
      </c>
    </row>
    <row r="1064" spans="1:5">
      <c r="A1064" s="160">
        <v>91246433</v>
      </c>
      <c r="B1064" s="160" t="s">
        <v>143</v>
      </c>
      <c r="C1064" s="160" t="s">
        <v>400</v>
      </c>
      <c r="D1064" s="160">
        <v>8</v>
      </c>
      <c r="E1064" s="160">
        <v>3</v>
      </c>
    </row>
    <row r="1065" spans="1:5">
      <c r="A1065" s="160">
        <v>65664096</v>
      </c>
      <c r="B1065" s="160" t="s">
        <v>146</v>
      </c>
      <c r="C1065" s="160" t="s">
        <v>401</v>
      </c>
      <c r="D1065" s="160">
        <v>4</v>
      </c>
      <c r="E1065" s="160">
        <v>5</v>
      </c>
    </row>
    <row r="1066" spans="1:5">
      <c r="A1066" s="160">
        <v>79175285</v>
      </c>
      <c r="B1066" s="160" t="s">
        <v>145</v>
      </c>
      <c r="C1066" s="160" t="s">
        <v>401</v>
      </c>
      <c r="D1066" s="160">
        <v>9</v>
      </c>
      <c r="E1066" s="160">
        <v>17</v>
      </c>
    </row>
    <row r="1067" spans="1:5">
      <c r="A1067" s="160">
        <v>81410901</v>
      </c>
      <c r="B1067" s="160" t="s">
        <v>243</v>
      </c>
      <c r="C1067" s="160" t="s">
        <v>402</v>
      </c>
      <c r="D1067" s="160">
        <v>2</v>
      </c>
      <c r="E1067" s="160">
        <v>8</v>
      </c>
    </row>
    <row r="1068" spans="1:5">
      <c r="A1068" s="160">
        <v>22652820</v>
      </c>
      <c r="B1068" s="160" t="s">
        <v>244</v>
      </c>
      <c r="C1068" s="160" t="s">
        <v>400</v>
      </c>
      <c r="D1068" s="160">
        <v>2</v>
      </c>
      <c r="E1068" s="160">
        <v>1</v>
      </c>
    </row>
    <row r="1069" spans="1:5">
      <c r="A1069" s="160">
        <v>82505646</v>
      </c>
      <c r="B1069" s="160" t="s">
        <v>142</v>
      </c>
      <c r="C1069" s="160" t="s">
        <v>400</v>
      </c>
      <c r="D1069" s="160">
        <v>5</v>
      </c>
      <c r="E1069" s="160">
        <v>1</v>
      </c>
    </row>
    <row r="1070" spans="1:5">
      <c r="A1070" s="160">
        <v>57933608</v>
      </c>
      <c r="B1070" s="160" t="s">
        <v>143</v>
      </c>
      <c r="C1070" s="160" t="s">
        <v>399</v>
      </c>
      <c r="D1070" s="160">
        <v>6</v>
      </c>
      <c r="E1070" s="160">
        <v>19</v>
      </c>
    </row>
    <row r="1071" spans="1:5">
      <c r="A1071" s="160">
        <v>62763854</v>
      </c>
      <c r="B1071" s="160" t="s">
        <v>145</v>
      </c>
      <c r="C1071" s="160" t="s">
        <v>400</v>
      </c>
      <c r="D1071" s="160">
        <v>3</v>
      </c>
      <c r="E1071" s="160">
        <v>18</v>
      </c>
    </row>
    <row r="1072" spans="1:5">
      <c r="A1072" s="160">
        <v>81048788</v>
      </c>
      <c r="B1072" s="160" t="s">
        <v>143</v>
      </c>
      <c r="C1072" s="160" t="s">
        <v>400</v>
      </c>
      <c r="D1072" s="160">
        <v>20</v>
      </c>
      <c r="E1072" s="160">
        <v>3</v>
      </c>
    </row>
    <row r="1073" spans="1:5">
      <c r="A1073" s="160">
        <v>98220150</v>
      </c>
      <c r="B1073" s="160" t="s">
        <v>146</v>
      </c>
      <c r="C1073" s="160" t="s">
        <v>400</v>
      </c>
      <c r="D1073" s="160">
        <v>14</v>
      </c>
      <c r="E1073" s="160">
        <v>17</v>
      </c>
    </row>
    <row r="1074" spans="1:5">
      <c r="A1074" s="160">
        <v>17426507</v>
      </c>
      <c r="B1074" s="160" t="s">
        <v>143</v>
      </c>
      <c r="C1074" s="160" t="s">
        <v>398</v>
      </c>
      <c r="D1074" s="160">
        <v>16</v>
      </c>
      <c r="E1074" s="160">
        <v>16</v>
      </c>
    </row>
    <row r="1075" spans="1:5">
      <c r="A1075" s="160">
        <v>80761690</v>
      </c>
      <c r="B1075" s="160" t="s">
        <v>143</v>
      </c>
      <c r="C1075" s="160" t="s">
        <v>401</v>
      </c>
      <c r="D1075" s="160">
        <v>6</v>
      </c>
      <c r="E1075" s="160">
        <v>9</v>
      </c>
    </row>
    <row r="1076" spans="1:5">
      <c r="A1076" s="160">
        <v>46638822</v>
      </c>
      <c r="B1076" s="160" t="s">
        <v>242</v>
      </c>
      <c r="C1076" s="160" t="s">
        <v>402</v>
      </c>
      <c r="D1076" s="160">
        <v>14</v>
      </c>
      <c r="E1076" s="160">
        <v>8</v>
      </c>
    </row>
    <row r="1077" spans="1:5">
      <c r="A1077" s="160">
        <v>49017365</v>
      </c>
      <c r="B1077" s="160" t="s">
        <v>145</v>
      </c>
      <c r="C1077" s="160" t="s">
        <v>400</v>
      </c>
      <c r="D1077" s="160">
        <v>10</v>
      </c>
      <c r="E1077" s="160">
        <v>6</v>
      </c>
    </row>
    <row r="1078" spans="1:5">
      <c r="A1078" s="160">
        <v>37168705</v>
      </c>
      <c r="B1078" s="160" t="s">
        <v>142</v>
      </c>
      <c r="C1078" s="160" t="s">
        <v>402</v>
      </c>
      <c r="D1078" s="160">
        <v>12</v>
      </c>
      <c r="E1078" s="160">
        <v>14</v>
      </c>
    </row>
    <row r="1079" spans="1:5">
      <c r="A1079" s="160">
        <v>42771307</v>
      </c>
      <c r="B1079" s="160" t="s">
        <v>242</v>
      </c>
      <c r="C1079" s="160" t="s">
        <v>401</v>
      </c>
      <c r="D1079" s="160">
        <v>15</v>
      </c>
      <c r="E1079" s="160">
        <v>11</v>
      </c>
    </row>
    <row r="1080" spans="1:5">
      <c r="A1080" s="160">
        <v>42788938</v>
      </c>
      <c r="B1080" s="160" t="s">
        <v>242</v>
      </c>
      <c r="C1080" s="160" t="s">
        <v>398</v>
      </c>
      <c r="D1080" s="160">
        <v>17</v>
      </c>
      <c r="E1080" s="160">
        <v>19</v>
      </c>
    </row>
    <row r="1081" spans="1:5">
      <c r="A1081" s="160">
        <v>12037027</v>
      </c>
      <c r="B1081" s="160" t="s">
        <v>143</v>
      </c>
      <c r="C1081" s="160" t="s">
        <v>398</v>
      </c>
      <c r="D1081" s="160">
        <v>16</v>
      </c>
      <c r="E1081" s="160">
        <v>16</v>
      </c>
    </row>
    <row r="1082" spans="1:5">
      <c r="A1082" s="160">
        <v>98025491</v>
      </c>
      <c r="B1082" s="160" t="s">
        <v>243</v>
      </c>
      <c r="C1082" s="160" t="s">
        <v>398</v>
      </c>
      <c r="D1082" s="160">
        <v>13</v>
      </c>
      <c r="E1082" s="160">
        <v>17</v>
      </c>
    </row>
    <row r="1083" spans="1:5">
      <c r="A1083" s="160">
        <v>74681641</v>
      </c>
      <c r="B1083" s="160" t="s">
        <v>143</v>
      </c>
      <c r="C1083" s="160" t="s">
        <v>402</v>
      </c>
      <c r="D1083" s="160">
        <v>14</v>
      </c>
      <c r="E1083" s="160">
        <v>10</v>
      </c>
    </row>
    <row r="1084" spans="1:5">
      <c r="A1084" s="160">
        <v>23884557</v>
      </c>
      <c r="B1084" s="160" t="s">
        <v>146</v>
      </c>
      <c r="C1084" s="160" t="s">
        <v>401</v>
      </c>
      <c r="D1084" s="160">
        <v>4</v>
      </c>
      <c r="E1084" s="160">
        <v>20</v>
      </c>
    </row>
    <row r="1085" spans="1:5">
      <c r="A1085" s="160">
        <v>94205210</v>
      </c>
      <c r="B1085" s="160" t="s">
        <v>242</v>
      </c>
      <c r="C1085" s="160" t="s">
        <v>400</v>
      </c>
      <c r="D1085" s="160">
        <v>18</v>
      </c>
      <c r="E1085" s="160">
        <v>14</v>
      </c>
    </row>
    <row r="1086" spans="1:5">
      <c r="A1086" s="160">
        <v>45970566</v>
      </c>
      <c r="B1086" s="160" t="s">
        <v>243</v>
      </c>
      <c r="C1086" s="160" t="s">
        <v>398</v>
      </c>
      <c r="D1086" s="160">
        <v>15</v>
      </c>
      <c r="E1086" s="160">
        <v>8</v>
      </c>
    </row>
    <row r="1087" spans="1:5">
      <c r="A1087" s="160">
        <v>69181410</v>
      </c>
      <c r="B1087" s="160" t="s">
        <v>244</v>
      </c>
      <c r="C1087" s="160" t="s">
        <v>400</v>
      </c>
      <c r="D1087" s="160">
        <v>10</v>
      </c>
      <c r="E1087" s="160">
        <v>16</v>
      </c>
    </row>
    <row r="1088" spans="1:5">
      <c r="A1088" s="160">
        <v>61797823</v>
      </c>
      <c r="B1088" s="160" t="s">
        <v>145</v>
      </c>
      <c r="C1088" s="160" t="s">
        <v>398</v>
      </c>
      <c r="D1088" s="160">
        <v>7</v>
      </c>
      <c r="E1088" s="160">
        <v>3</v>
      </c>
    </row>
    <row r="1089" spans="1:5">
      <c r="A1089" s="160">
        <v>97493369</v>
      </c>
      <c r="B1089" s="160" t="s">
        <v>146</v>
      </c>
      <c r="C1089" s="160" t="s">
        <v>402</v>
      </c>
      <c r="D1089" s="160">
        <v>11</v>
      </c>
      <c r="E1089" s="160">
        <v>15</v>
      </c>
    </row>
    <row r="1090" spans="1:5">
      <c r="A1090" s="160">
        <v>25911748</v>
      </c>
      <c r="B1090" s="160" t="s">
        <v>243</v>
      </c>
      <c r="C1090" s="160" t="s">
        <v>402</v>
      </c>
      <c r="D1090" s="160">
        <v>20</v>
      </c>
      <c r="E1090" s="160">
        <v>8</v>
      </c>
    </row>
    <row r="1091" spans="1:5">
      <c r="A1091" s="160">
        <v>79243730</v>
      </c>
      <c r="B1091" s="160" t="s">
        <v>145</v>
      </c>
      <c r="C1091" s="160" t="s">
        <v>401</v>
      </c>
      <c r="D1091" s="160">
        <v>5</v>
      </c>
      <c r="E1091" s="160">
        <v>17</v>
      </c>
    </row>
    <row r="1092" spans="1:5">
      <c r="A1092" s="160">
        <v>40756046</v>
      </c>
      <c r="B1092" s="160" t="s">
        <v>243</v>
      </c>
      <c r="C1092" s="160" t="s">
        <v>402</v>
      </c>
      <c r="D1092" s="160">
        <v>17</v>
      </c>
      <c r="E1092" s="160">
        <v>5</v>
      </c>
    </row>
    <row r="1093" spans="1:5">
      <c r="A1093" s="160">
        <v>54277170</v>
      </c>
      <c r="B1093" s="160" t="s">
        <v>243</v>
      </c>
      <c r="C1093" s="160" t="s">
        <v>400</v>
      </c>
      <c r="D1093" s="160">
        <v>5</v>
      </c>
      <c r="E1093" s="160">
        <v>6</v>
      </c>
    </row>
    <row r="1094" spans="1:5">
      <c r="A1094" s="160">
        <v>16100775</v>
      </c>
      <c r="B1094" s="160" t="s">
        <v>145</v>
      </c>
      <c r="C1094" s="160" t="s">
        <v>400</v>
      </c>
      <c r="D1094" s="160">
        <v>12</v>
      </c>
      <c r="E1094" s="160">
        <v>5</v>
      </c>
    </row>
    <row r="1095" spans="1:5">
      <c r="A1095" s="160">
        <v>52757779</v>
      </c>
      <c r="B1095" s="160" t="s">
        <v>146</v>
      </c>
      <c r="C1095" s="160" t="s">
        <v>402</v>
      </c>
      <c r="D1095" s="160">
        <v>5</v>
      </c>
      <c r="E1095" s="160">
        <v>15</v>
      </c>
    </row>
    <row r="1096" spans="1:5">
      <c r="A1096" s="160">
        <v>68134949</v>
      </c>
      <c r="B1096" s="160" t="s">
        <v>146</v>
      </c>
      <c r="C1096" s="160" t="s">
        <v>399</v>
      </c>
      <c r="D1096" s="160">
        <v>18</v>
      </c>
      <c r="E1096" s="160">
        <v>13</v>
      </c>
    </row>
    <row r="1097" spans="1:5">
      <c r="A1097" s="160">
        <v>20226741</v>
      </c>
      <c r="B1097" s="160" t="s">
        <v>143</v>
      </c>
      <c r="C1097" s="160" t="s">
        <v>400</v>
      </c>
      <c r="D1097" s="160">
        <v>3</v>
      </c>
      <c r="E1097" s="160">
        <v>15</v>
      </c>
    </row>
    <row r="1098" spans="1:5">
      <c r="A1098" s="160">
        <v>79879184</v>
      </c>
      <c r="B1098" s="160" t="s">
        <v>143</v>
      </c>
      <c r="C1098" s="160" t="s">
        <v>400</v>
      </c>
      <c r="D1098" s="160">
        <v>18</v>
      </c>
      <c r="E1098" s="160">
        <v>9</v>
      </c>
    </row>
    <row r="1099" spans="1:5">
      <c r="A1099" s="160">
        <v>53339950</v>
      </c>
      <c r="B1099" s="160" t="s">
        <v>145</v>
      </c>
      <c r="C1099" s="160" t="s">
        <v>402</v>
      </c>
      <c r="D1099" s="160">
        <v>9</v>
      </c>
      <c r="E1099" s="160">
        <v>4</v>
      </c>
    </row>
    <row r="1100" spans="1:5">
      <c r="A1100" s="160">
        <v>29874189</v>
      </c>
      <c r="B1100" s="160" t="s">
        <v>143</v>
      </c>
      <c r="C1100" s="160" t="s">
        <v>401</v>
      </c>
      <c r="D1100" s="160">
        <v>11</v>
      </c>
      <c r="E1100" s="160">
        <v>14</v>
      </c>
    </row>
    <row r="1101" spans="1:5">
      <c r="A1101" s="160">
        <v>54655272</v>
      </c>
      <c r="B1101" s="160" t="s">
        <v>146</v>
      </c>
      <c r="C1101" s="160" t="s">
        <v>401</v>
      </c>
      <c r="D1101" s="160">
        <v>20</v>
      </c>
      <c r="E1101" s="160">
        <v>18</v>
      </c>
    </row>
    <row r="1102" spans="1:5">
      <c r="A1102" s="160">
        <v>64259988</v>
      </c>
      <c r="B1102" s="160" t="s">
        <v>242</v>
      </c>
      <c r="C1102" s="160" t="s">
        <v>402</v>
      </c>
      <c r="D1102" s="160">
        <v>5</v>
      </c>
      <c r="E1102" s="160">
        <v>18</v>
      </c>
    </row>
    <row r="1103" spans="1:5">
      <c r="A1103" s="160">
        <v>84388676</v>
      </c>
      <c r="B1103" s="160" t="s">
        <v>143</v>
      </c>
      <c r="C1103" s="160" t="s">
        <v>402</v>
      </c>
      <c r="D1103" s="160">
        <v>20</v>
      </c>
      <c r="E1103" s="160">
        <v>14</v>
      </c>
    </row>
    <row r="1104" spans="1:5">
      <c r="A1104" s="160">
        <v>20127805</v>
      </c>
      <c r="B1104" s="160" t="s">
        <v>142</v>
      </c>
      <c r="C1104" s="160" t="s">
        <v>402</v>
      </c>
      <c r="D1104" s="160">
        <v>6</v>
      </c>
      <c r="E1104" s="160">
        <v>7</v>
      </c>
    </row>
    <row r="1105" spans="1:5">
      <c r="A1105" s="160">
        <v>37474840</v>
      </c>
      <c r="B1105" s="160" t="s">
        <v>146</v>
      </c>
      <c r="C1105" s="160" t="s">
        <v>399</v>
      </c>
      <c r="D1105" s="160">
        <v>11</v>
      </c>
      <c r="E1105" s="160">
        <v>3</v>
      </c>
    </row>
    <row r="1106" spans="1:5">
      <c r="A1106" s="160">
        <v>15618373</v>
      </c>
      <c r="B1106" s="160" t="s">
        <v>242</v>
      </c>
      <c r="C1106" s="160" t="s">
        <v>400</v>
      </c>
      <c r="D1106" s="160">
        <v>16</v>
      </c>
      <c r="E1106" s="160">
        <v>19</v>
      </c>
    </row>
    <row r="1107" spans="1:5">
      <c r="A1107" s="160">
        <v>74456406</v>
      </c>
      <c r="B1107" s="160" t="s">
        <v>242</v>
      </c>
      <c r="C1107" s="160" t="s">
        <v>400</v>
      </c>
      <c r="D1107" s="160">
        <v>3</v>
      </c>
      <c r="E1107" s="160">
        <v>19</v>
      </c>
    </row>
    <row r="1108" spans="1:5">
      <c r="A1108" s="160">
        <v>30964933</v>
      </c>
      <c r="B1108" s="160" t="s">
        <v>242</v>
      </c>
      <c r="C1108" s="160" t="s">
        <v>401</v>
      </c>
      <c r="D1108" s="160">
        <v>9</v>
      </c>
      <c r="E1108" s="160">
        <v>6</v>
      </c>
    </row>
    <row r="1109" spans="1:5">
      <c r="A1109" s="160">
        <v>39623954</v>
      </c>
      <c r="B1109" s="160" t="s">
        <v>142</v>
      </c>
      <c r="C1109" s="160" t="s">
        <v>400</v>
      </c>
      <c r="D1109" s="160">
        <v>5</v>
      </c>
      <c r="E1109" s="160">
        <v>3</v>
      </c>
    </row>
    <row r="1110" spans="1:5">
      <c r="A1110" s="160">
        <v>59045208</v>
      </c>
      <c r="B1110" s="160" t="s">
        <v>146</v>
      </c>
      <c r="C1110" s="160" t="s">
        <v>400</v>
      </c>
      <c r="D1110" s="160">
        <v>8</v>
      </c>
      <c r="E1110" s="160">
        <v>15</v>
      </c>
    </row>
    <row r="1111" spans="1:5">
      <c r="A1111" s="160">
        <v>34620921</v>
      </c>
      <c r="B1111" s="160" t="s">
        <v>244</v>
      </c>
      <c r="C1111" s="160" t="s">
        <v>398</v>
      </c>
      <c r="D1111" s="160">
        <v>4</v>
      </c>
      <c r="E1111" s="160">
        <v>4</v>
      </c>
    </row>
    <row r="1112" spans="1:5">
      <c r="A1112" s="160">
        <v>41973402</v>
      </c>
      <c r="B1112" s="160" t="s">
        <v>146</v>
      </c>
      <c r="C1112" s="160" t="s">
        <v>402</v>
      </c>
      <c r="D1112" s="160">
        <v>16</v>
      </c>
      <c r="E1112" s="160">
        <v>1</v>
      </c>
    </row>
    <row r="1113" spans="1:5">
      <c r="A1113" s="160">
        <v>19554123</v>
      </c>
      <c r="B1113" s="160" t="s">
        <v>143</v>
      </c>
      <c r="C1113" s="160" t="s">
        <v>398</v>
      </c>
      <c r="D1113" s="160">
        <v>10</v>
      </c>
      <c r="E1113" s="160">
        <v>14</v>
      </c>
    </row>
    <row r="1114" spans="1:5">
      <c r="A1114" s="160">
        <v>88545295</v>
      </c>
      <c r="B1114" s="160" t="s">
        <v>146</v>
      </c>
      <c r="C1114" s="160" t="s">
        <v>402</v>
      </c>
      <c r="D1114" s="160">
        <v>17</v>
      </c>
      <c r="E1114" s="160">
        <v>20</v>
      </c>
    </row>
    <row r="1115" spans="1:5">
      <c r="A1115" s="160">
        <v>84954141</v>
      </c>
      <c r="B1115" s="160" t="s">
        <v>146</v>
      </c>
      <c r="C1115" s="160" t="s">
        <v>401</v>
      </c>
      <c r="D1115" s="160">
        <v>3</v>
      </c>
      <c r="E1115" s="160">
        <v>20</v>
      </c>
    </row>
    <row r="1116" spans="1:5">
      <c r="A1116" s="160">
        <v>20493907</v>
      </c>
      <c r="B1116" s="160" t="s">
        <v>243</v>
      </c>
      <c r="C1116" s="160" t="s">
        <v>402</v>
      </c>
      <c r="D1116" s="160">
        <v>4</v>
      </c>
      <c r="E1116" s="160">
        <v>17</v>
      </c>
    </row>
    <row r="1117" spans="1:5">
      <c r="A1117" s="160">
        <v>44672149</v>
      </c>
      <c r="B1117" s="160" t="s">
        <v>146</v>
      </c>
      <c r="C1117" s="160" t="s">
        <v>402</v>
      </c>
      <c r="D1117" s="160">
        <v>4</v>
      </c>
      <c r="E1117" s="160">
        <v>19</v>
      </c>
    </row>
    <row r="1118" spans="1:5">
      <c r="A1118" s="160">
        <v>21319787</v>
      </c>
      <c r="B1118" s="160" t="s">
        <v>146</v>
      </c>
      <c r="C1118" s="160" t="s">
        <v>398</v>
      </c>
      <c r="D1118" s="160">
        <v>17</v>
      </c>
      <c r="E1118" s="160">
        <v>4</v>
      </c>
    </row>
    <row r="1119" spans="1:5">
      <c r="A1119" s="160">
        <v>77683889</v>
      </c>
      <c r="B1119" s="160" t="s">
        <v>143</v>
      </c>
      <c r="C1119" s="160" t="s">
        <v>399</v>
      </c>
      <c r="D1119" s="160">
        <v>1</v>
      </c>
      <c r="E1119" s="160">
        <v>12</v>
      </c>
    </row>
    <row r="1120" spans="1:5">
      <c r="A1120" s="160">
        <v>74360543</v>
      </c>
      <c r="B1120" s="160" t="s">
        <v>244</v>
      </c>
      <c r="C1120" s="160" t="s">
        <v>401</v>
      </c>
      <c r="D1120" s="160">
        <v>12</v>
      </c>
      <c r="E1120" s="160">
        <v>13</v>
      </c>
    </row>
    <row r="1121" spans="1:5">
      <c r="A1121" s="160">
        <v>84817446</v>
      </c>
      <c r="B1121" s="160" t="s">
        <v>143</v>
      </c>
      <c r="C1121" s="160" t="s">
        <v>399</v>
      </c>
      <c r="D1121" s="160">
        <v>14</v>
      </c>
      <c r="E1121" s="160">
        <v>16</v>
      </c>
    </row>
    <row r="1122" spans="1:5">
      <c r="A1122" s="160">
        <v>73312787</v>
      </c>
      <c r="B1122" s="160" t="s">
        <v>143</v>
      </c>
      <c r="C1122" s="160" t="s">
        <v>398</v>
      </c>
      <c r="D1122" s="160">
        <v>20</v>
      </c>
      <c r="E1122" s="160">
        <v>16</v>
      </c>
    </row>
    <row r="1123" spans="1:5">
      <c r="A1123" s="160">
        <v>67997831</v>
      </c>
      <c r="B1123" s="160" t="s">
        <v>243</v>
      </c>
      <c r="C1123" s="160" t="s">
        <v>400</v>
      </c>
      <c r="D1123" s="160">
        <v>9</v>
      </c>
      <c r="E1123" s="160">
        <v>12</v>
      </c>
    </row>
    <row r="1124" spans="1:5">
      <c r="A1124" s="160">
        <v>51843133</v>
      </c>
      <c r="B1124" s="160" t="s">
        <v>143</v>
      </c>
      <c r="C1124" s="160" t="s">
        <v>402</v>
      </c>
      <c r="D1124" s="160">
        <v>15</v>
      </c>
      <c r="E1124" s="160">
        <v>12</v>
      </c>
    </row>
    <row r="1125" spans="1:5">
      <c r="A1125" s="160">
        <v>69127779</v>
      </c>
      <c r="B1125" s="160" t="s">
        <v>142</v>
      </c>
      <c r="C1125" s="160" t="s">
        <v>401</v>
      </c>
      <c r="D1125" s="160">
        <v>2</v>
      </c>
      <c r="E1125" s="160">
        <v>7</v>
      </c>
    </row>
    <row r="1126" spans="1:5">
      <c r="A1126" s="160">
        <v>60123503</v>
      </c>
      <c r="B1126" s="160" t="s">
        <v>243</v>
      </c>
      <c r="C1126" s="160" t="s">
        <v>401</v>
      </c>
      <c r="D1126" s="160">
        <v>19</v>
      </c>
      <c r="E1126" s="160">
        <v>2</v>
      </c>
    </row>
    <row r="1127" spans="1:5">
      <c r="A1127" s="160">
        <v>74730658</v>
      </c>
      <c r="B1127" s="160" t="s">
        <v>143</v>
      </c>
      <c r="C1127" s="160" t="s">
        <v>401</v>
      </c>
      <c r="D1127" s="160">
        <v>6</v>
      </c>
      <c r="E1127" s="160">
        <v>16</v>
      </c>
    </row>
    <row r="1128" spans="1:5">
      <c r="A1128" s="160">
        <v>26350735</v>
      </c>
      <c r="B1128" s="160" t="s">
        <v>145</v>
      </c>
      <c r="C1128" s="160" t="s">
        <v>398</v>
      </c>
      <c r="D1128" s="160">
        <v>14</v>
      </c>
      <c r="E1128" s="160">
        <v>2</v>
      </c>
    </row>
    <row r="1129" spans="1:5">
      <c r="A1129" s="160">
        <v>22880900</v>
      </c>
      <c r="B1129" s="160" t="s">
        <v>244</v>
      </c>
      <c r="C1129" s="160" t="s">
        <v>402</v>
      </c>
      <c r="D1129" s="160">
        <v>9</v>
      </c>
      <c r="E1129" s="160">
        <v>2</v>
      </c>
    </row>
    <row r="1130" spans="1:5">
      <c r="A1130" s="160">
        <v>43245437</v>
      </c>
      <c r="B1130" s="160" t="s">
        <v>242</v>
      </c>
      <c r="C1130" s="160" t="s">
        <v>398</v>
      </c>
      <c r="D1130" s="160">
        <v>5</v>
      </c>
      <c r="E1130" s="160">
        <v>7</v>
      </c>
    </row>
    <row r="1131" spans="1:5">
      <c r="A1131" s="160">
        <v>50543083</v>
      </c>
      <c r="B1131" s="160" t="s">
        <v>143</v>
      </c>
      <c r="C1131" s="160" t="s">
        <v>400</v>
      </c>
      <c r="D1131" s="160">
        <v>17</v>
      </c>
      <c r="E1131" s="160">
        <v>12</v>
      </c>
    </row>
    <row r="1132" spans="1:5">
      <c r="A1132" s="160">
        <v>35520001</v>
      </c>
      <c r="B1132" s="160" t="s">
        <v>142</v>
      </c>
      <c r="C1132" s="160" t="s">
        <v>402</v>
      </c>
      <c r="D1132" s="160">
        <v>17</v>
      </c>
      <c r="E1132" s="160">
        <v>20</v>
      </c>
    </row>
    <row r="1133" spans="1:5">
      <c r="A1133" s="160">
        <v>55507188</v>
      </c>
      <c r="B1133" s="160" t="s">
        <v>243</v>
      </c>
      <c r="C1133" s="160" t="s">
        <v>402</v>
      </c>
      <c r="D1133" s="160">
        <v>8</v>
      </c>
      <c r="E1133" s="160">
        <v>9</v>
      </c>
    </row>
    <row r="1134" spans="1:5">
      <c r="A1134" s="160">
        <v>43234961</v>
      </c>
      <c r="B1134" s="160" t="s">
        <v>242</v>
      </c>
      <c r="C1134" s="160" t="s">
        <v>399</v>
      </c>
      <c r="D1134" s="160">
        <v>5</v>
      </c>
      <c r="E1134" s="160">
        <v>18</v>
      </c>
    </row>
    <row r="1135" spans="1:5">
      <c r="A1135" s="160">
        <v>15068289</v>
      </c>
      <c r="B1135" s="160" t="s">
        <v>244</v>
      </c>
      <c r="C1135" s="160" t="s">
        <v>399</v>
      </c>
      <c r="D1135" s="160">
        <v>14</v>
      </c>
      <c r="E1135" s="160">
        <v>18</v>
      </c>
    </row>
    <row r="1136" spans="1:5">
      <c r="A1136" s="160">
        <v>12877994</v>
      </c>
      <c r="B1136" s="160" t="s">
        <v>143</v>
      </c>
      <c r="C1136" s="160" t="s">
        <v>399</v>
      </c>
      <c r="D1136" s="160">
        <v>2</v>
      </c>
      <c r="E1136" s="160">
        <v>8</v>
      </c>
    </row>
    <row r="1137" spans="1:5">
      <c r="A1137" s="160">
        <v>11993513</v>
      </c>
      <c r="B1137" s="160" t="s">
        <v>243</v>
      </c>
      <c r="C1137" s="160" t="s">
        <v>400</v>
      </c>
      <c r="D1137" s="160">
        <v>1</v>
      </c>
      <c r="E1137" s="160">
        <v>7</v>
      </c>
    </row>
    <row r="1138" spans="1:5">
      <c r="A1138" s="160">
        <v>74884231</v>
      </c>
      <c r="B1138" s="160" t="s">
        <v>243</v>
      </c>
      <c r="C1138" s="160" t="s">
        <v>400</v>
      </c>
      <c r="D1138" s="160">
        <v>13</v>
      </c>
      <c r="E1138" s="160">
        <v>19</v>
      </c>
    </row>
    <row r="1139" spans="1:5">
      <c r="A1139" s="160">
        <v>31178437</v>
      </c>
      <c r="B1139" s="160" t="s">
        <v>143</v>
      </c>
      <c r="C1139" s="160" t="s">
        <v>401</v>
      </c>
      <c r="D1139" s="160">
        <v>5</v>
      </c>
      <c r="E1139" s="160">
        <v>18</v>
      </c>
    </row>
    <row r="1140" spans="1:5">
      <c r="A1140" s="160">
        <v>85926915</v>
      </c>
      <c r="B1140" s="160" t="s">
        <v>243</v>
      </c>
      <c r="C1140" s="160" t="s">
        <v>401</v>
      </c>
      <c r="D1140" s="160">
        <v>14</v>
      </c>
      <c r="E1140" s="160">
        <v>13</v>
      </c>
    </row>
    <row r="1141" spans="1:5">
      <c r="A1141" s="160">
        <v>11586933</v>
      </c>
      <c r="B1141" s="160" t="s">
        <v>242</v>
      </c>
      <c r="C1141" s="160" t="s">
        <v>398</v>
      </c>
      <c r="D1141" s="160">
        <v>14</v>
      </c>
      <c r="E1141" s="160">
        <v>19</v>
      </c>
    </row>
    <row r="1142" spans="1:5">
      <c r="A1142" s="160">
        <v>66653096</v>
      </c>
      <c r="B1142" s="160" t="s">
        <v>146</v>
      </c>
      <c r="C1142" s="160" t="s">
        <v>400</v>
      </c>
      <c r="D1142" s="160">
        <v>2</v>
      </c>
      <c r="E1142" s="160">
        <v>7</v>
      </c>
    </row>
    <row r="1143" spans="1:5">
      <c r="A1143" s="160">
        <v>26048019</v>
      </c>
      <c r="B1143" s="160" t="s">
        <v>243</v>
      </c>
      <c r="C1143" s="160" t="s">
        <v>398</v>
      </c>
      <c r="D1143" s="160">
        <v>17</v>
      </c>
      <c r="E1143" s="160">
        <v>2</v>
      </c>
    </row>
    <row r="1144" spans="1:5">
      <c r="A1144" s="160">
        <v>48548165</v>
      </c>
      <c r="B1144" s="160" t="s">
        <v>243</v>
      </c>
      <c r="C1144" s="160" t="s">
        <v>401</v>
      </c>
      <c r="D1144" s="160">
        <v>16</v>
      </c>
      <c r="E1144" s="160">
        <v>2</v>
      </c>
    </row>
    <row r="1145" spans="1:5">
      <c r="A1145" s="160">
        <v>34234623</v>
      </c>
      <c r="B1145" s="160" t="s">
        <v>242</v>
      </c>
      <c r="C1145" s="160" t="s">
        <v>402</v>
      </c>
      <c r="D1145" s="160">
        <v>19</v>
      </c>
      <c r="E1145" s="160">
        <v>14</v>
      </c>
    </row>
    <row r="1146" spans="1:5">
      <c r="A1146" s="160">
        <v>83499480</v>
      </c>
      <c r="B1146" s="160" t="s">
        <v>142</v>
      </c>
      <c r="C1146" s="160" t="s">
        <v>400</v>
      </c>
      <c r="D1146" s="160">
        <v>3</v>
      </c>
      <c r="E1146" s="160">
        <v>19</v>
      </c>
    </row>
    <row r="1147" spans="1:5">
      <c r="A1147" s="160">
        <v>79838947</v>
      </c>
      <c r="B1147" s="160" t="s">
        <v>244</v>
      </c>
      <c r="C1147" s="160" t="s">
        <v>401</v>
      </c>
      <c r="D1147" s="160">
        <v>17</v>
      </c>
      <c r="E1147" s="160">
        <v>1</v>
      </c>
    </row>
    <row r="1148" spans="1:5">
      <c r="A1148" s="160">
        <v>77067271</v>
      </c>
      <c r="B1148" s="160" t="s">
        <v>145</v>
      </c>
      <c r="C1148" s="160" t="s">
        <v>401</v>
      </c>
      <c r="D1148" s="160">
        <v>14</v>
      </c>
      <c r="E1148" s="160">
        <v>3</v>
      </c>
    </row>
    <row r="1149" spans="1:5">
      <c r="A1149" s="160">
        <v>78808273</v>
      </c>
      <c r="B1149" s="160" t="s">
        <v>145</v>
      </c>
      <c r="C1149" s="160" t="s">
        <v>399</v>
      </c>
      <c r="D1149" s="160">
        <v>1</v>
      </c>
      <c r="E1149" s="160">
        <v>11</v>
      </c>
    </row>
    <row r="1150" spans="1:5">
      <c r="A1150" s="160">
        <v>41777541</v>
      </c>
      <c r="B1150" s="160" t="s">
        <v>242</v>
      </c>
      <c r="C1150" s="160" t="s">
        <v>398</v>
      </c>
      <c r="D1150" s="160">
        <v>7</v>
      </c>
      <c r="E1150" s="160">
        <v>16</v>
      </c>
    </row>
    <row r="1151" spans="1:5">
      <c r="A1151" s="160">
        <v>73144241</v>
      </c>
      <c r="B1151" s="160" t="s">
        <v>146</v>
      </c>
      <c r="C1151" s="160" t="s">
        <v>399</v>
      </c>
      <c r="D1151" s="160">
        <v>20</v>
      </c>
      <c r="E1151" s="160">
        <v>6</v>
      </c>
    </row>
    <row r="1152" spans="1:5">
      <c r="A1152" s="160">
        <v>72445088</v>
      </c>
      <c r="B1152" s="160" t="s">
        <v>143</v>
      </c>
      <c r="C1152" s="160" t="s">
        <v>401</v>
      </c>
      <c r="D1152" s="160">
        <v>10</v>
      </c>
      <c r="E1152" s="160">
        <v>14</v>
      </c>
    </row>
    <row r="1153" spans="1:5">
      <c r="A1153" s="160">
        <v>44872989</v>
      </c>
      <c r="B1153" s="160" t="s">
        <v>142</v>
      </c>
      <c r="C1153" s="160" t="s">
        <v>402</v>
      </c>
      <c r="D1153" s="160">
        <v>18</v>
      </c>
      <c r="E1153" s="160">
        <v>8</v>
      </c>
    </row>
    <row r="1154" spans="1:5">
      <c r="A1154" s="160">
        <v>89455643</v>
      </c>
      <c r="B1154" s="160" t="s">
        <v>242</v>
      </c>
      <c r="C1154" s="160" t="s">
        <v>401</v>
      </c>
      <c r="D1154" s="160">
        <v>9</v>
      </c>
      <c r="E1154" s="160">
        <v>14</v>
      </c>
    </row>
    <row r="1155" spans="1:5">
      <c r="A1155" s="160">
        <v>61326174</v>
      </c>
      <c r="B1155" s="160" t="s">
        <v>145</v>
      </c>
      <c r="C1155" s="160" t="s">
        <v>401</v>
      </c>
      <c r="D1155" s="160">
        <v>6</v>
      </c>
      <c r="E1155" s="160">
        <v>3</v>
      </c>
    </row>
    <row r="1156" spans="1:5">
      <c r="A1156" s="160">
        <v>39395275</v>
      </c>
      <c r="B1156" s="160" t="s">
        <v>142</v>
      </c>
      <c r="C1156" s="160" t="s">
        <v>402</v>
      </c>
      <c r="D1156" s="160">
        <v>6</v>
      </c>
      <c r="E1156" s="160">
        <v>3</v>
      </c>
    </row>
    <row r="1157" spans="1:5">
      <c r="A1157" s="160">
        <v>61711931</v>
      </c>
      <c r="B1157" s="160" t="s">
        <v>243</v>
      </c>
      <c r="C1157" s="160" t="s">
        <v>399</v>
      </c>
      <c r="D1157" s="160">
        <v>10</v>
      </c>
      <c r="E1157" s="160">
        <v>13</v>
      </c>
    </row>
    <row r="1158" spans="1:5">
      <c r="A1158" s="160">
        <v>61991706</v>
      </c>
      <c r="B1158" s="160" t="s">
        <v>242</v>
      </c>
      <c r="C1158" s="160" t="s">
        <v>402</v>
      </c>
      <c r="D1158" s="160">
        <v>18</v>
      </c>
      <c r="E1158" s="160">
        <v>7</v>
      </c>
    </row>
    <row r="1159" spans="1:5">
      <c r="A1159" s="160">
        <v>70812762</v>
      </c>
      <c r="B1159" s="160" t="s">
        <v>146</v>
      </c>
      <c r="C1159" s="160" t="s">
        <v>401</v>
      </c>
      <c r="D1159" s="160">
        <v>20</v>
      </c>
      <c r="E1159" s="160">
        <v>13</v>
      </c>
    </row>
    <row r="1160" spans="1:5">
      <c r="A1160" s="160">
        <v>89212482</v>
      </c>
      <c r="B1160" s="160" t="s">
        <v>244</v>
      </c>
      <c r="C1160" s="160" t="s">
        <v>401</v>
      </c>
      <c r="D1160" s="160">
        <v>5</v>
      </c>
      <c r="E1160" s="160">
        <v>11</v>
      </c>
    </row>
    <row r="1161" spans="1:5">
      <c r="A1161" s="160">
        <v>56416497</v>
      </c>
      <c r="B1161" s="160" t="s">
        <v>146</v>
      </c>
      <c r="C1161" s="160" t="s">
        <v>401</v>
      </c>
      <c r="D1161" s="160">
        <v>19</v>
      </c>
      <c r="E1161" s="160">
        <v>15</v>
      </c>
    </row>
    <row r="1162" spans="1:5">
      <c r="A1162" s="160">
        <v>48988047</v>
      </c>
      <c r="B1162" s="160" t="s">
        <v>146</v>
      </c>
      <c r="C1162" s="160" t="s">
        <v>398</v>
      </c>
      <c r="D1162" s="160">
        <v>7</v>
      </c>
      <c r="E1162" s="160">
        <v>20</v>
      </c>
    </row>
    <row r="1163" spans="1:5">
      <c r="A1163" s="160">
        <v>97451705</v>
      </c>
      <c r="B1163" s="160" t="s">
        <v>244</v>
      </c>
      <c r="C1163" s="160" t="s">
        <v>398</v>
      </c>
      <c r="D1163" s="160">
        <v>3</v>
      </c>
      <c r="E1163" s="160">
        <v>13</v>
      </c>
    </row>
    <row r="1164" spans="1:5">
      <c r="A1164" s="160">
        <v>49674872</v>
      </c>
      <c r="B1164" s="160" t="s">
        <v>243</v>
      </c>
      <c r="C1164" s="160" t="s">
        <v>402</v>
      </c>
      <c r="D1164" s="160">
        <v>2</v>
      </c>
      <c r="E1164" s="160">
        <v>16</v>
      </c>
    </row>
    <row r="1165" spans="1:5">
      <c r="A1165" s="160">
        <v>56336984</v>
      </c>
      <c r="B1165" s="160" t="s">
        <v>145</v>
      </c>
      <c r="C1165" s="160" t="s">
        <v>401</v>
      </c>
      <c r="D1165" s="160">
        <v>15</v>
      </c>
      <c r="E1165" s="160">
        <v>9</v>
      </c>
    </row>
    <row r="1166" spans="1:5">
      <c r="A1166" s="160">
        <v>22828040</v>
      </c>
      <c r="B1166" s="160" t="s">
        <v>145</v>
      </c>
      <c r="C1166" s="160" t="s">
        <v>401</v>
      </c>
      <c r="D1166" s="160">
        <v>7</v>
      </c>
      <c r="E1166" s="160">
        <v>3</v>
      </c>
    </row>
    <row r="1167" spans="1:5">
      <c r="A1167" s="160">
        <v>68386140</v>
      </c>
      <c r="B1167" s="160" t="s">
        <v>243</v>
      </c>
      <c r="C1167" s="160" t="s">
        <v>401</v>
      </c>
      <c r="D1167" s="160">
        <v>16</v>
      </c>
      <c r="E1167" s="160">
        <v>9</v>
      </c>
    </row>
    <row r="1168" spans="1:5">
      <c r="A1168" s="160">
        <v>36046546</v>
      </c>
      <c r="B1168" s="160" t="s">
        <v>142</v>
      </c>
      <c r="C1168" s="160" t="s">
        <v>398</v>
      </c>
      <c r="D1168" s="160">
        <v>6</v>
      </c>
      <c r="E1168" s="160">
        <v>7</v>
      </c>
    </row>
    <row r="1169" spans="1:5">
      <c r="A1169" s="160">
        <v>60186292</v>
      </c>
      <c r="B1169" s="160" t="s">
        <v>145</v>
      </c>
      <c r="C1169" s="160" t="s">
        <v>398</v>
      </c>
      <c r="D1169" s="160">
        <v>11</v>
      </c>
      <c r="E1169" s="160">
        <v>9</v>
      </c>
    </row>
    <row r="1170" spans="1:5">
      <c r="A1170" s="160">
        <v>52087503</v>
      </c>
      <c r="B1170" s="160" t="s">
        <v>242</v>
      </c>
      <c r="C1170" s="160" t="s">
        <v>402</v>
      </c>
      <c r="D1170" s="160">
        <v>9</v>
      </c>
      <c r="E1170" s="160">
        <v>5</v>
      </c>
    </row>
    <row r="1171" spans="1:5">
      <c r="A1171" s="160">
        <v>96907256</v>
      </c>
      <c r="B1171" s="160" t="s">
        <v>145</v>
      </c>
      <c r="C1171" s="160" t="s">
        <v>402</v>
      </c>
      <c r="D1171" s="160">
        <v>16</v>
      </c>
      <c r="E1171" s="160">
        <v>9</v>
      </c>
    </row>
    <row r="1172" spans="1:5">
      <c r="A1172" s="160">
        <v>87676255</v>
      </c>
      <c r="B1172" s="160" t="s">
        <v>142</v>
      </c>
      <c r="C1172" s="160" t="s">
        <v>402</v>
      </c>
      <c r="D1172" s="160">
        <v>18</v>
      </c>
      <c r="E1172" s="160">
        <v>7</v>
      </c>
    </row>
    <row r="1173" spans="1:5">
      <c r="A1173" s="160">
        <v>45773402</v>
      </c>
      <c r="B1173" s="160" t="s">
        <v>146</v>
      </c>
      <c r="C1173" s="160" t="s">
        <v>402</v>
      </c>
      <c r="D1173" s="160">
        <v>11</v>
      </c>
      <c r="E1173" s="160">
        <v>10</v>
      </c>
    </row>
    <row r="1174" spans="1:5">
      <c r="A1174" s="160">
        <v>72407776</v>
      </c>
      <c r="B1174" s="160" t="s">
        <v>142</v>
      </c>
      <c r="C1174" s="160" t="s">
        <v>402</v>
      </c>
      <c r="D1174" s="160">
        <v>9</v>
      </c>
      <c r="E1174" s="160">
        <v>14</v>
      </c>
    </row>
    <row r="1175" spans="1:5">
      <c r="A1175" s="160">
        <v>85601290</v>
      </c>
      <c r="B1175" s="160" t="s">
        <v>143</v>
      </c>
      <c r="C1175" s="160" t="s">
        <v>401</v>
      </c>
      <c r="D1175" s="160">
        <v>18</v>
      </c>
      <c r="E1175" s="160">
        <v>10</v>
      </c>
    </row>
    <row r="1176" spans="1:5">
      <c r="A1176" s="160">
        <v>78877882</v>
      </c>
      <c r="B1176" s="160" t="s">
        <v>242</v>
      </c>
      <c r="C1176" s="160" t="s">
        <v>401</v>
      </c>
      <c r="D1176" s="160">
        <v>10</v>
      </c>
      <c r="E1176" s="160">
        <v>14</v>
      </c>
    </row>
    <row r="1177" spans="1:5">
      <c r="A1177" s="160">
        <v>39426385</v>
      </c>
      <c r="B1177" s="160" t="s">
        <v>143</v>
      </c>
      <c r="C1177" s="160" t="s">
        <v>400</v>
      </c>
      <c r="D1177" s="160">
        <v>19</v>
      </c>
      <c r="E1177" s="160">
        <v>16</v>
      </c>
    </row>
    <row r="1178" spans="1:5">
      <c r="A1178" s="160">
        <v>31535376</v>
      </c>
      <c r="B1178" s="160" t="s">
        <v>244</v>
      </c>
      <c r="C1178" s="160" t="s">
        <v>401</v>
      </c>
      <c r="D1178" s="160">
        <v>15</v>
      </c>
      <c r="E1178" s="160">
        <v>16</v>
      </c>
    </row>
    <row r="1179" spans="1:5">
      <c r="A1179" s="160">
        <v>26833566</v>
      </c>
      <c r="B1179" s="160" t="s">
        <v>143</v>
      </c>
      <c r="C1179" s="160" t="s">
        <v>398</v>
      </c>
      <c r="D1179" s="160">
        <v>7</v>
      </c>
      <c r="E1179" s="160">
        <v>15</v>
      </c>
    </row>
    <row r="1180" spans="1:5">
      <c r="A1180" s="160">
        <v>60517423</v>
      </c>
      <c r="B1180" s="160" t="s">
        <v>146</v>
      </c>
      <c r="C1180" s="160" t="s">
        <v>401</v>
      </c>
      <c r="D1180" s="160">
        <v>4</v>
      </c>
      <c r="E1180" s="160">
        <v>13</v>
      </c>
    </row>
    <row r="1181" spans="1:5">
      <c r="A1181" s="160">
        <v>66624631</v>
      </c>
      <c r="B1181" s="160" t="s">
        <v>145</v>
      </c>
      <c r="C1181" s="160" t="s">
        <v>400</v>
      </c>
      <c r="D1181" s="160">
        <v>5</v>
      </c>
      <c r="E1181" s="160">
        <v>10</v>
      </c>
    </row>
    <row r="1182" spans="1:5">
      <c r="A1182" s="160">
        <v>16321304</v>
      </c>
      <c r="B1182" s="160" t="s">
        <v>244</v>
      </c>
      <c r="C1182" s="160" t="s">
        <v>398</v>
      </c>
      <c r="D1182" s="160">
        <v>7</v>
      </c>
      <c r="E1182" s="160">
        <v>16</v>
      </c>
    </row>
    <row r="1183" spans="1:5">
      <c r="A1183" s="160">
        <v>84304278</v>
      </c>
      <c r="B1183" s="160" t="s">
        <v>243</v>
      </c>
      <c r="C1183" s="160" t="s">
        <v>402</v>
      </c>
      <c r="D1183" s="160">
        <v>2</v>
      </c>
      <c r="E1183" s="160">
        <v>11</v>
      </c>
    </row>
    <row r="1184" spans="1:5">
      <c r="A1184" s="160">
        <v>69868022</v>
      </c>
      <c r="B1184" s="160" t="s">
        <v>146</v>
      </c>
      <c r="C1184" s="160" t="s">
        <v>398</v>
      </c>
      <c r="D1184" s="160">
        <v>2</v>
      </c>
      <c r="E1184" s="160">
        <v>1</v>
      </c>
    </row>
    <row r="1185" spans="1:5">
      <c r="A1185" s="160">
        <v>99676190</v>
      </c>
      <c r="B1185" s="160" t="s">
        <v>146</v>
      </c>
      <c r="C1185" s="160" t="s">
        <v>402</v>
      </c>
      <c r="D1185" s="160">
        <v>17</v>
      </c>
      <c r="E1185" s="160">
        <v>17</v>
      </c>
    </row>
    <row r="1186" spans="1:5">
      <c r="A1186" s="160">
        <v>80606489</v>
      </c>
      <c r="B1186" s="160" t="s">
        <v>143</v>
      </c>
      <c r="C1186" s="160" t="s">
        <v>401</v>
      </c>
      <c r="D1186" s="160">
        <v>17</v>
      </c>
      <c r="E1186" s="160">
        <v>15</v>
      </c>
    </row>
    <row r="1187" spans="1:5">
      <c r="A1187" s="160">
        <v>91002229</v>
      </c>
      <c r="B1187" s="160" t="s">
        <v>243</v>
      </c>
      <c r="C1187" s="160" t="s">
        <v>402</v>
      </c>
      <c r="D1187" s="160">
        <v>13</v>
      </c>
      <c r="E1187" s="160">
        <v>16</v>
      </c>
    </row>
    <row r="1188" spans="1:5">
      <c r="A1188" s="160">
        <v>94844798</v>
      </c>
      <c r="B1188" s="160" t="s">
        <v>242</v>
      </c>
      <c r="C1188" s="160" t="s">
        <v>399</v>
      </c>
      <c r="D1188" s="160">
        <v>19</v>
      </c>
      <c r="E1188" s="160">
        <v>13</v>
      </c>
    </row>
    <row r="1189" spans="1:5">
      <c r="A1189" s="160">
        <v>39914904</v>
      </c>
      <c r="B1189" s="160" t="s">
        <v>243</v>
      </c>
      <c r="C1189" s="160" t="s">
        <v>402</v>
      </c>
      <c r="D1189" s="160">
        <v>8</v>
      </c>
      <c r="E1189" s="160">
        <v>12</v>
      </c>
    </row>
    <row r="1190" spans="1:5">
      <c r="A1190" s="160">
        <v>45761416</v>
      </c>
      <c r="B1190" s="160" t="s">
        <v>143</v>
      </c>
      <c r="C1190" s="160" t="s">
        <v>402</v>
      </c>
      <c r="D1190" s="160">
        <v>12</v>
      </c>
      <c r="E1190" s="160">
        <v>4</v>
      </c>
    </row>
    <row r="1191" spans="1:5">
      <c r="A1191" s="160">
        <v>33735315</v>
      </c>
      <c r="B1191" s="160" t="s">
        <v>142</v>
      </c>
      <c r="C1191" s="160" t="s">
        <v>402</v>
      </c>
      <c r="D1191" s="160">
        <v>20</v>
      </c>
      <c r="E1191" s="160">
        <v>3</v>
      </c>
    </row>
    <row r="1192" spans="1:5">
      <c r="A1192" s="160">
        <v>58552793</v>
      </c>
      <c r="B1192" s="160" t="s">
        <v>244</v>
      </c>
      <c r="C1192" s="160" t="s">
        <v>402</v>
      </c>
      <c r="D1192" s="160">
        <v>13</v>
      </c>
      <c r="E1192" s="160">
        <v>11</v>
      </c>
    </row>
    <row r="1193" spans="1:5">
      <c r="A1193" s="160">
        <v>59368009</v>
      </c>
      <c r="B1193" s="160" t="s">
        <v>243</v>
      </c>
      <c r="C1193" s="160" t="s">
        <v>398</v>
      </c>
      <c r="D1193" s="160">
        <v>4</v>
      </c>
      <c r="E1193" s="160">
        <v>16</v>
      </c>
    </row>
    <row r="1194" spans="1:5">
      <c r="A1194" s="160">
        <v>92365268</v>
      </c>
      <c r="B1194" s="160" t="s">
        <v>244</v>
      </c>
      <c r="C1194" s="160" t="s">
        <v>400</v>
      </c>
      <c r="D1194" s="160">
        <v>19</v>
      </c>
      <c r="E1194" s="160">
        <v>19</v>
      </c>
    </row>
    <row r="1195" spans="1:5">
      <c r="A1195" s="160">
        <v>61612107</v>
      </c>
      <c r="B1195" s="160" t="s">
        <v>242</v>
      </c>
      <c r="C1195" s="160" t="s">
        <v>400</v>
      </c>
      <c r="D1195" s="160">
        <v>12</v>
      </c>
      <c r="E1195" s="160">
        <v>14</v>
      </c>
    </row>
    <row r="1196" spans="1:5">
      <c r="A1196" s="160">
        <v>60779148</v>
      </c>
      <c r="B1196" s="160" t="s">
        <v>145</v>
      </c>
      <c r="C1196" s="160" t="s">
        <v>402</v>
      </c>
      <c r="D1196" s="160">
        <v>16</v>
      </c>
      <c r="E1196" s="160">
        <v>16</v>
      </c>
    </row>
    <row r="1197" spans="1:5">
      <c r="A1197" s="160">
        <v>50453736</v>
      </c>
      <c r="B1197" s="160" t="s">
        <v>143</v>
      </c>
      <c r="C1197" s="160" t="s">
        <v>401</v>
      </c>
      <c r="D1197" s="160">
        <v>18</v>
      </c>
      <c r="E1197" s="160">
        <v>1</v>
      </c>
    </row>
    <row r="1198" spans="1:5">
      <c r="A1198" s="160">
        <v>59093201</v>
      </c>
      <c r="B1198" s="160" t="s">
        <v>143</v>
      </c>
      <c r="C1198" s="160" t="s">
        <v>399</v>
      </c>
      <c r="D1198" s="160">
        <v>13</v>
      </c>
      <c r="E1198" s="160">
        <v>7</v>
      </c>
    </row>
    <row r="1199" spans="1:5">
      <c r="A1199" s="160">
        <v>12616028</v>
      </c>
      <c r="B1199" s="160" t="s">
        <v>145</v>
      </c>
      <c r="C1199" s="160" t="s">
        <v>400</v>
      </c>
      <c r="D1199" s="160">
        <v>12</v>
      </c>
      <c r="E1199" s="160">
        <v>15</v>
      </c>
    </row>
    <row r="1200" spans="1:5">
      <c r="A1200" s="160">
        <v>72022638</v>
      </c>
      <c r="B1200" s="160" t="s">
        <v>244</v>
      </c>
      <c r="C1200" s="160" t="s">
        <v>399</v>
      </c>
      <c r="D1200" s="160">
        <v>4</v>
      </c>
      <c r="E1200" s="160">
        <v>7</v>
      </c>
    </row>
    <row r="1201" spans="1:5">
      <c r="A1201" s="160">
        <v>16665662</v>
      </c>
      <c r="B1201" s="160" t="s">
        <v>143</v>
      </c>
      <c r="C1201" s="160" t="s">
        <v>399</v>
      </c>
      <c r="D1201" s="160">
        <v>13</v>
      </c>
      <c r="E1201" s="160">
        <v>9</v>
      </c>
    </row>
    <row r="1202" spans="1:5">
      <c r="A1202" s="160">
        <v>95305714</v>
      </c>
      <c r="B1202" s="160" t="s">
        <v>142</v>
      </c>
      <c r="C1202" s="160" t="s">
        <v>399</v>
      </c>
      <c r="D1202" s="160">
        <v>17</v>
      </c>
      <c r="E1202" s="160">
        <v>14</v>
      </c>
    </row>
    <row r="1203" spans="1:5">
      <c r="A1203" s="160">
        <v>81637027</v>
      </c>
      <c r="B1203" s="160" t="s">
        <v>244</v>
      </c>
      <c r="C1203" s="160" t="s">
        <v>399</v>
      </c>
      <c r="D1203" s="160">
        <v>2</v>
      </c>
      <c r="E1203" s="160">
        <v>17</v>
      </c>
    </row>
    <row r="1204" spans="1:5">
      <c r="A1204" s="160">
        <v>59598349</v>
      </c>
      <c r="B1204" s="160" t="s">
        <v>243</v>
      </c>
      <c r="C1204" s="160" t="s">
        <v>401</v>
      </c>
      <c r="D1204" s="160">
        <v>11</v>
      </c>
      <c r="E1204" s="160">
        <v>15</v>
      </c>
    </row>
    <row r="1205" spans="1:5">
      <c r="A1205" s="160">
        <v>98090317</v>
      </c>
      <c r="B1205" s="160" t="s">
        <v>142</v>
      </c>
      <c r="C1205" s="160" t="s">
        <v>400</v>
      </c>
      <c r="D1205" s="160">
        <v>3</v>
      </c>
      <c r="E1205" s="160">
        <v>17</v>
      </c>
    </row>
    <row r="1206" spans="1:5">
      <c r="A1206" s="160">
        <v>51804919</v>
      </c>
      <c r="B1206" s="160" t="s">
        <v>145</v>
      </c>
      <c r="C1206" s="160" t="s">
        <v>398</v>
      </c>
      <c r="D1206" s="160">
        <v>13</v>
      </c>
      <c r="E1206" s="160">
        <v>6</v>
      </c>
    </row>
    <row r="1207" spans="1:5">
      <c r="A1207" s="160">
        <v>57992039</v>
      </c>
      <c r="B1207" s="160" t="s">
        <v>244</v>
      </c>
      <c r="C1207" s="160" t="s">
        <v>402</v>
      </c>
      <c r="D1207" s="160">
        <v>3</v>
      </c>
      <c r="E1207" s="160">
        <v>2</v>
      </c>
    </row>
    <row r="1208" spans="1:5">
      <c r="A1208" s="160">
        <v>53226399</v>
      </c>
      <c r="B1208" s="160" t="s">
        <v>143</v>
      </c>
      <c r="C1208" s="160" t="s">
        <v>400</v>
      </c>
      <c r="D1208" s="160">
        <v>15</v>
      </c>
      <c r="E1208" s="160">
        <v>17</v>
      </c>
    </row>
    <row r="1209" spans="1:5">
      <c r="A1209" s="160">
        <v>47749357</v>
      </c>
      <c r="B1209" s="160" t="s">
        <v>142</v>
      </c>
      <c r="C1209" s="160" t="s">
        <v>400</v>
      </c>
      <c r="D1209" s="160">
        <v>13</v>
      </c>
      <c r="E1209" s="160">
        <v>3</v>
      </c>
    </row>
    <row r="1210" spans="1:5">
      <c r="A1210" s="160">
        <v>44005617</v>
      </c>
      <c r="B1210" s="160" t="s">
        <v>242</v>
      </c>
      <c r="C1210" s="160" t="s">
        <v>401</v>
      </c>
      <c r="D1210" s="160">
        <v>11</v>
      </c>
      <c r="E1210" s="160">
        <v>2</v>
      </c>
    </row>
    <row r="1211" spans="1:5">
      <c r="A1211" s="160">
        <v>24311010</v>
      </c>
      <c r="B1211" s="160" t="s">
        <v>145</v>
      </c>
      <c r="C1211" s="160" t="s">
        <v>399</v>
      </c>
      <c r="D1211" s="160">
        <v>1</v>
      </c>
      <c r="E1211" s="160">
        <v>14</v>
      </c>
    </row>
    <row r="1212" spans="1:5">
      <c r="A1212" s="160">
        <v>69463877</v>
      </c>
      <c r="B1212" s="160" t="s">
        <v>242</v>
      </c>
      <c r="C1212" s="160" t="s">
        <v>402</v>
      </c>
      <c r="D1212" s="160">
        <v>12</v>
      </c>
      <c r="E1212" s="160">
        <v>16</v>
      </c>
    </row>
    <row r="1213" spans="1:5">
      <c r="A1213" s="160">
        <v>94490172</v>
      </c>
      <c r="B1213" s="160" t="s">
        <v>142</v>
      </c>
      <c r="C1213" s="160" t="s">
        <v>402</v>
      </c>
      <c r="D1213" s="160">
        <v>14</v>
      </c>
      <c r="E1213" s="160">
        <v>15</v>
      </c>
    </row>
    <row r="1214" spans="1:5">
      <c r="A1214" s="160">
        <v>32739736</v>
      </c>
      <c r="B1214" s="160" t="s">
        <v>143</v>
      </c>
      <c r="C1214" s="160" t="s">
        <v>400</v>
      </c>
      <c r="D1214" s="160">
        <v>13</v>
      </c>
      <c r="E1214" s="160">
        <v>11</v>
      </c>
    </row>
    <row r="1215" spans="1:5">
      <c r="A1215" s="160">
        <v>98169331</v>
      </c>
      <c r="B1215" s="160" t="s">
        <v>143</v>
      </c>
      <c r="C1215" s="160" t="s">
        <v>400</v>
      </c>
      <c r="D1215" s="160">
        <v>16</v>
      </c>
      <c r="E1215" s="160">
        <v>2</v>
      </c>
    </row>
    <row r="1216" spans="1:5">
      <c r="A1216" s="160">
        <v>65903713</v>
      </c>
      <c r="B1216" s="160" t="s">
        <v>244</v>
      </c>
      <c r="C1216" s="160" t="s">
        <v>400</v>
      </c>
      <c r="D1216" s="160">
        <v>17</v>
      </c>
      <c r="E1216" s="160">
        <v>5</v>
      </c>
    </row>
    <row r="1217" spans="1:5">
      <c r="A1217" s="160">
        <v>47573862</v>
      </c>
      <c r="B1217" s="160" t="s">
        <v>145</v>
      </c>
      <c r="C1217" s="160" t="s">
        <v>400</v>
      </c>
      <c r="D1217" s="160">
        <v>14</v>
      </c>
      <c r="E1217" s="160">
        <v>3</v>
      </c>
    </row>
    <row r="1218" spans="1:5">
      <c r="A1218" s="160">
        <v>81533982</v>
      </c>
      <c r="B1218" s="160" t="s">
        <v>244</v>
      </c>
      <c r="C1218" s="160" t="s">
        <v>398</v>
      </c>
      <c r="D1218" s="160">
        <v>9</v>
      </c>
      <c r="E1218" s="160">
        <v>3</v>
      </c>
    </row>
    <row r="1219" spans="1:5">
      <c r="A1219" s="160">
        <v>14586999</v>
      </c>
      <c r="B1219" s="160" t="s">
        <v>244</v>
      </c>
      <c r="C1219" s="160" t="s">
        <v>398</v>
      </c>
      <c r="D1219" s="160">
        <v>10</v>
      </c>
      <c r="E1219" s="160">
        <v>10</v>
      </c>
    </row>
    <row r="1220" spans="1:5">
      <c r="A1220" s="160">
        <v>82312823</v>
      </c>
      <c r="B1220" s="160" t="s">
        <v>243</v>
      </c>
      <c r="C1220" s="160" t="s">
        <v>398</v>
      </c>
      <c r="D1220" s="160">
        <v>15</v>
      </c>
      <c r="E1220" s="160">
        <v>4</v>
      </c>
    </row>
    <row r="1221" spans="1:5">
      <c r="A1221" s="160">
        <v>26815000</v>
      </c>
      <c r="B1221" s="160" t="s">
        <v>143</v>
      </c>
      <c r="C1221" s="160" t="s">
        <v>400</v>
      </c>
      <c r="D1221" s="160">
        <v>17</v>
      </c>
      <c r="E1221" s="160">
        <v>6</v>
      </c>
    </row>
    <row r="1222" spans="1:5">
      <c r="A1222" s="160">
        <v>27551743</v>
      </c>
      <c r="B1222" s="160" t="s">
        <v>244</v>
      </c>
      <c r="C1222" s="160" t="s">
        <v>401</v>
      </c>
      <c r="D1222" s="160">
        <v>5</v>
      </c>
      <c r="E1222" s="160">
        <v>6</v>
      </c>
    </row>
    <row r="1223" spans="1:5">
      <c r="A1223" s="160">
        <v>54617942</v>
      </c>
      <c r="B1223" s="160" t="s">
        <v>143</v>
      </c>
      <c r="C1223" s="160" t="s">
        <v>401</v>
      </c>
      <c r="D1223" s="160">
        <v>13</v>
      </c>
      <c r="E1223" s="160">
        <v>3</v>
      </c>
    </row>
    <row r="1224" spans="1:5">
      <c r="A1224" s="160">
        <v>97896159</v>
      </c>
      <c r="B1224" s="160" t="s">
        <v>146</v>
      </c>
      <c r="C1224" s="160" t="s">
        <v>399</v>
      </c>
      <c r="D1224" s="160">
        <v>4</v>
      </c>
      <c r="E1224" s="160">
        <v>4</v>
      </c>
    </row>
    <row r="1225" spans="1:5">
      <c r="A1225" s="160">
        <v>33657198</v>
      </c>
      <c r="B1225" s="160" t="s">
        <v>242</v>
      </c>
      <c r="C1225" s="160" t="s">
        <v>402</v>
      </c>
      <c r="D1225" s="160">
        <v>16</v>
      </c>
      <c r="E1225" s="160">
        <v>11</v>
      </c>
    </row>
    <row r="1226" spans="1:5">
      <c r="A1226" s="160">
        <v>68706603</v>
      </c>
      <c r="B1226" s="160" t="s">
        <v>243</v>
      </c>
      <c r="C1226" s="160" t="s">
        <v>398</v>
      </c>
      <c r="D1226" s="160">
        <v>15</v>
      </c>
      <c r="E1226" s="160">
        <v>20</v>
      </c>
    </row>
    <row r="1227" spans="1:5">
      <c r="A1227" s="160">
        <v>72071135</v>
      </c>
      <c r="B1227" s="160" t="s">
        <v>142</v>
      </c>
      <c r="C1227" s="160" t="s">
        <v>398</v>
      </c>
      <c r="D1227" s="160">
        <v>15</v>
      </c>
      <c r="E1227" s="160">
        <v>5</v>
      </c>
    </row>
    <row r="1228" spans="1:5">
      <c r="A1228" s="160">
        <v>93752673</v>
      </c>
      <c r="B1228" s="160" t="s">
        <v>143</v>
      </c>
      <c r="C1228" s="160" t="s">
        <v>402</v>
      </c>
      <c r="D1228" s="160">
        <v>1</v>
      </c>
      <c r="E1228" s="160">
        <v>2</v>
      </c>
    </row>
    <row r="1229" spans="1:5">
      <c r="A1229" s="160">
        <v>62416842</v>
      </c>
      <c r="B1229" s="160" t="s">
        <v>242</v>
      </c>
      <c r="C1229" s="160" t="s">
        <v>401</v>
      </c>
      <c r="D1229" s="160">
        <v>3</v>
      </c>
      <c r="E1229" s="160">
        <v>1</v>
      </c>
    </row>
    <row r="1230" spans="1:5">
      <c r="A1230" s="160">
        <v>69905029</v>
      </c>
      <c r="B1230" s="160" t="s">
        <v>243</v>
      </c>
      <c r="C1230" s="160" t="s">
        <v>399</v>
      </c>
      <c r="D1230" s="160">
        <v>19</v>
      </c>
      <c r="E1230" s="160">
        <v>17</v>
      </c>
    </row>
    <row r="1231" spans="1:5">
      <c r="A1231" s="160">
        <v>15689742</v>
      </c>
      <c r="B1231" s="160" t="s">
        <v>142</v>
      </c>
      <c r="C1231" s="160" t="s">
        <v>399</v>
      </c>
      <c r="D1231" s="160">
        <v>4</v>
      </c>
      <c r="E1231" s="160">
        <v>18</v>
      </c>
    </row>
    <row r="1232" spans="1:5">
      <c r="A1232" s="160">
        <v>68567814</v>
      </c>
      <c r="B1232" s="160" t="s">
        <v>143</v>
      </c>
      <c r="C1232" s="160" t="s">
        <v>399</v>
      </c>
      <c r="D1232" s="160">
        <v>14</v>
      </c>
      <c r="E1232" s="160">
        <v>13</v>
      </c>
    </row>
    <row r="1233" spans="1:5">
      <c r="A1233" s="160">
        <v>19547873</v>
      </c>
      <c r="B1233" s="160" t="s">
        <v>242</v>
      </c>
      <c r="C1233" s="160" t="s">
        <v>398</v>
      </c>
      <c r="D1233" s="160">
        <v>8</v>
      </c>
      <c r="E1233" s="160">
        <v>15</v>
      </c>
    </row>
    <row r="1234" spans="1:5">
      <c r="A1234" s="160">
        <v>75917466</v>
      </c>
      <c r="B1234" s="160" t="s">
        <v>146</v>
      </c>
      <c r="C1234" s="160" t="s">
        <v>400</v>
      </c>
      <c r="D1234" s="160">
        <v>5</v>
      </c>
      <c r="E1234" s="160">
        <v>17</v>
      </c>
    </row>
    <row r="1235" spans="1:5">
      <c r="A1235" s="160">
        <v>16166919</v>
      </c>
      <c r="B1235" s="160" t="s">
        <v>243</v>
      </c>
      <c r="C1235" s="160" t="s">
        <v>398</v>
      </c>
      <c r="D1235" s="160">
        <v>19</v>
      </c>
      <c r="E1235" s="160">
        <v>8</v>
      </c>
    </row>
    <row r="1236" spans="1:5">
      <c r="A1236" s="160">
        <v>60366760</v>
      </c>
      <c r="B1236" s="160" t="s">
        <v>243</v>
      </c>
      <c r="C1236" s="160" t="s">
        <v>402</v>
      </c>
      <c r="D1236" s="160">
        <v>1</v>
      </c>
      <c r="E1236" s="160">
        <v>12</v>
      </c>
    </row>
    <row r="1237" spans="1:5">
      <c r="A1237" s="160">
        <v>51930422</v>
      </c>
      <c r="B1237" s="160" t="s">
        <v>143</v>
      </c>
      <c r="C1237" s="160" t="s">
        <v>399</v>
      </c>
      <c r="D1237" s="160">
        <v>13</v>
      </c>
      <c r="E1237" s="160">
        <v>2</v>
      </c>
    </row>
    <row r="1238" spans="1:5">
      <c r="A1238" s="160">
        <v>70408433</v>
      </c>
      <c r="B1238" s="160" t="s">
        <v>244</v>
      </c>
      <c r="C1238" s="160" t="s">
        <v>401</v>
      </c>
      <c r="D1238" s="160">
        <v>13</v>
      </c>
      <c r="E1238" s="160">
        <v>3</v>
      </c>
    </row>
    <row r="1239" spans="1:5">
      <c r="A1239" s="160">
        <v>73756399</v>
      </c>
      <c r="B1239" s="160" t="s">
        <v>244</v>
      </c>
      <c r="C1239" s="160" t="s">
        <v>402</v>
      </c>
      <c r="D1239" s="160">
        <v>17</v>
      </c>
      <c r="E1239" s="160">
        <v>18</v>
      </c>
    </row>
    <row r="1240" spans="1:5">
      <c r="A1240" s="160">
        <v>18228733</v>
      </c>
      <c r="B1240" s="160" t="s">
        <v>142</v>
      </c>
      <c r="C1240" s="160" t="s">
        <v>398</v>
      </c>
      <c r="D1240" s="160">
        <v>19</v>
      </c>
      <c r="E1240" s="160">
        <v>5</v>
      </c>
    </row>
    <row r="1241" spans="1:5">
      <c r="A1241" s="160">
        <v>17913980</v>
      </c>
      <c r="B1241" s="160" t="s">
        <v>244</v>
      </c>
      <c r="C1241" s="160" t="s">
        <v>402</v>
      </c>
      <c r="D1241" s="160">
        <v>12</v>
      </c>
      <c r="E1241" s="160">
        <v>7</v>
      </c>
    </row>
    <row r="1242" spans="1:5">
      <c r="A1242" s="160">
        <v>79932501</v>
      </c>
      <c r="B1242" s="160" t="s">
        <v>142</v>
      </c>
      <c r="C1242" s="160" t="s">
        <v>399</v>
      </c>
      <c r="D1242" s="160">
        <v>9</v>
      </c>
      <c r="E1242" s="160">
        <v>7</v>
      </c>
    </row>
    <row r="1243" spans="1:5">
      <c r="A1243" s="160">
        <v>99252528</v>
      </c>
      <c r="B1243" s="160" t="s">
        <v>242</v>
      </c>
      <c r="C1243" s="160" t="s">
        <v>398</v>
      </c>
      <c r="D1243" s="160">
        <v>4</v>
      </c>
      <c r="E1243" s="160">
        <v>5</v>
      </c>
    </row>
    <row r="1244" spans="1:5">
      <c r="A1244" s="160">
        <v>42582999</v>
      </c>
      <c r="B1244" s="160" t="s">
        <v>244</v>
      </c>
      <c r="C1244" s="160" t="s">
        <v>401</v>
      </c>
      <c r="D1244" s="160">
        <v>18</v>
      </c>
      <c r="E1244" s="160">
        <v>8</v>
      </c>
    </row>
    <row r="1245" spans="1:5">
      <c r="A1245" s="160">
        <v>63539722</v>
      </c>
      <c r="B1245" s="160" t="s">
        <v>242</v>
      </c>
      <c r="C1245" s="160" t="s">
        <v>400</v>
      </c>
      <c r="D1245" s="160">
        <v>1</v>
      </c>
      <c r="E1245" s="160">
        <v>19</v>
      </c>
    </row>
    <row r="1246" spans="1:5">
      <c r="A1246" s="160">
        <v>21613864</v>
      </c>
      <c r="B1246" s="160" t="s">
        <v>145</v>
      </c>
      <c r="C1246" s="160" t="s">
        <v>402</v>
      </c>
      <c r="D1246" s="160">
        <v>12</v>
      </c>
      <c r="E1246" s="160">
        <v>14</v>
      </c>
    </row>
    <row r="1247" spans="1:5">
      <c r="A1247" s="160">
        <v>56001083</v>
      </c>
      <c r="B1247" s="160" t="s">
        <v>146</v>
      </c>
      <c r="C1247" s="160" t="s">
        <v>401</v>
      </c>
      <c r="D1247" s="160">
        <v>2</v>
      </c>
      <c r="E1247" s="160">
        <v>17</v>
      </c>
    </row>
    <row r="1248" spans="1:5">
      <c r="A1248" s="160">
        <v>38087319</v>
      </c>
      <c r="B1248" s="160" t="s">
        <v>146</v>
      </c>
      <c r="C1248" s="160" t="s">
        <v>399</v>
      </c>
      <c r="D1248" s="160">
        <v>20</v>
      </c>
      <c r="E1248" s="160">
        <v>5</v>
      </c>
    </row>
    <row r="1249" spans="1:5">
      <c r="A1249" s="160">
        <v>83712123</v>
      </c>
      <c r="B1249" s="160" t="s">
        <v>143</v>
      </c>
      <c r="C1249" s="160" t="s">
        <v>402</v>
      </c>
      <c r="D1249" s="160">
        <v>18</v>
      </c>
      <c r="E1249" s="160">
        <v>7</v>
      </c>
    </row>
    <row r="1250" spans="1:5">
      <c r="A1250" s="160">
        <v>13229493</v>
      </c>
      <c r="B1250" s="160" t="s">
        <v>146</v>
      </c>
      <c r="C1250" s="160" t="s">
        <v>398</v>
      </c>
      <c r="D1250" s="160">
        <v>8</v>
      </c>
      <c r="E1250" s="160">
        <v>15</v>
      </c>
    </row>
    <row r="1251" spans="1:5">
      <c r="A1251" s="160">
        <v>80428315</v>
      </c>
      <c r="B1251" s="160" t="s">
        <v>143</v>
      </c>
      <c r="C1251" s="160" t="s">
        <v>401</v>
      </c>
      <c r="D1251" s="160">
        <v>7</v>
      </c>
      <c r="E1251" s="160">
        <v>15</v>
      </c>
    </row>
    <row r="1252" spans="1:5">
      <c r="A1252" s="160">
        <v>59985556</v>
      </c>
      <c r="B1252" s="160" t="s">
        <v>143</v>
      </c>
      <c r="C1252" s="160" t="s">
        <v>399</v>
      </c>
      <c r="D1252" s="160">
        <v>14</v>
      </c>
      <c r="E1252" s="160">
        <v>9</v>
      </c>
    </row>
    <row r="1253" spans="1:5">
      <c r="A1253" s="160">
        <v>95911561</v>
      </c>
      <c r="B1253" s="160" t="s">
        <v>244</v>
      </c>
      <c r="C1253" s="160" t="s">
        <v>398</v>
      </c>
      <c r="D1253" s="160">
        <v>2</v>
      </c>
      <c r="E1253" s="160">
        <v>19</v>
      </c>
    </row>
    <row r="1254" spans="1:5">
      <c r="A1254" s="160">
        <v>53347173</v>
      </c>
      <c r="B1254" s="160" t="s">
        <v>142</v>
      </c>
      <c r="C1254" s="160" t="s">
        <v>398</v>
      </c>
      <c r="D1254" s="160">
        <v>3</v>
      </c>
      <c r="E1254" s="160">
        <v>4</v>
      </c>
    </row>
    <row r="1255" spans="1:5">
      <c r="A1255" s="160">
        <v>86712062</v>
      </c>
      <c r="B1255" s="160" t="s">
        <v>146</v>
      </c>
      <c r="C1255" s="160" t="s">
        <v>398</v>
      </c>
      <c r="D1255" s="160">
        <v>13</v>
      </c>
      <c r="E1255" s="160">
        <v>16</v>
      </c>
    </row>
    <row r="1256" spans="1:5">
      <c r="A1256" s="160">
        <v>87801646</v>
      </c>
      <c r="B1256" s="160" t="s">
        <v>244</v>
      </c>
      <c r="C1256" s="160" t="s">
        <v>402</v>
      </c>
      <c r="D1256" s="160">
        <v>13</v>
      </c>
      <c r="E1256" s="160">
        <v>17</v>
      </c>
    </row>
    <row r="1257" spans="1:5">
      <c r="A1257" s="160">
        <v>74178392</v>
      </c>
      <c r="B1257" s="160" t="s">
        <v>242</v>
      </c>
      <c r="C1257" s="160" t="s">
        <v>401</v>
      </c>
      <c r="D1257" s="160">
        <v>4</v>
      </c>
      <c r="E1257" s="160">
        <v>11</v>
      </c>
    </row>
    <row r="1258" spans="1:5">
      <c r="A1258" s="160">
        <v>81497448</v>
      </c>
      <c r="B1258" s="160" t="s">
        <v>243</v>
      </c>
      <c r="C1258" s="160" t="s">
        <v>398</v>
      </c>
      <c r="D1258" s="160">
        <v>16</v>
      </c>
      <c r="E1258" s="160">
        <v>10</v>
      </c>
    </row>
    <row r="1259" spans="1:5">
      <c r="A1259" s="160">
        <v>27255541</v>
      </c>
      <c r="B1259" s="160" t="s">
        <v>244</v>
      </c>
      <c r="C1259" s="160" t="s">
        <v>398</v>
      </c>
      <c r="D1259" s="160">
        <v>1</v>
      </c>
      <c r="E1259" s="160">
        <v>12</v>
      </c>
    </row>
    <row r="1260" spans="1:5">
      <c r="A1260" s="160">
        <v>46324679</v>
      </c>
      <c r="B1260" s="160" t="s">
        <v>243</v>
      </c>
      <c r="C1260" s="160" t="s">
        <v>400</v>
      </c>
      <c r="D1260" s="160">
        <v>6</v>
      </c>
      <c r="E1260" s="160">
        <v>18</v>
      </c>
    </row>
    <row r="1261" spans="1:5">
      <c r="A1261" s="160">
        <v>69736740</v>
      </c>
      <c r="B1261" s="160" t="s">
        <v>243</v>
      </c>
      <c r="C1261" s="160" t="s">
        <v>401</v>
      </c>
      <c r="D1261" s="160">
        <v>3</v>
      </c>
      <c r="E1261" s="160">
        <v>3</v>
      </c>
    </row>
    <row r="1262" spans="1:5">
      <c r="A1262" s="160">
        <v>15727520</v>
      </c>
      <c r="B1262" s="160" t="s">
        <v>146</v>
      </c>
      <c r="C1262" s="160" t="s">
        <v>401</v>
      </c>
      <c r="D1262" s="160">
        <v>10</v>
      </c>
      <c r="E1262" s="160">
        <v>14</v>
      </c>
    </row>
    <row r="1263" spans="1:5">
      <c r="A1263" s="160">
        <v>77973411</v>
      </c>
      <c r="B1263" s="160" t="s">
        <v>143</v>
      </c>
      <c r="C1263" s="160" t="s">
        <v>401</v>
      </c>
      <c r="D1263" s="160">
        <v>3</v>
      </c>
      <c r="E1263" s="160">
        <v>11</v>
      </c>
    </row>
    <row r="1264" spans="1:5">
      <c r="A1264" s="160">
        <v>82395628</v>
      </c>
      <c r="B1264" s="160" t="s">
        <v>244</v>
      </c>
      <c r="C1264" s="160" t="s">
        <v>399</v>
      </c>
      <c r="D1264" s="160">
        <v>3</v>
      </c>
      <c r="E1264" s="160">
        <v>10</v>
      </c>
    </row>
    <row r="1265" spans="1:5">
      <c r="A1265" s="160">
        <v>54832314</v>
      </c>
      <c r="B1265" s="160" t="s">
        <v>143</v>
      </c>
      <c r="C1265" s="160" t="s">
        <v>402</v>
      </c>
      <c r="D1265" s="160">
        <v>17</v>
      </c>
      <c r="E1265" s="160">
        <v>10</v>
      </c>
    </row>
    <row r="1266" spans="1:5">
      <c r="A1266" s="160">
        <v>43002639</v>
      </c>
      <c r="B1266" s="160" t="s">
        <v>242</v>
      </c>
      <c r="C1266" s="160" t="s">
        <v>398</v>
      </c>
      <c r="D1266" s="160">
        <v>16</v>
      </c>
      <c r="E1266" s="160">
        <v>18</v>
      </c>
    </row>
    <row r="1267" spans="1:5">
      <c r="A1267" s="160">
        <v>80528216</v>
      </c>
      <c r="B1267" s="160" t="s">
        <v>244</v>
      </c>
      <c r="C1267" s="160" t="s">
        <v>402</v>
      </c>
      <c r="D1267" s="160">
        <v>1</v>
      </c>
      <c r="E1267" s="160">
        <v>4</v>
      </c>
    </row>
    <row r="1268" spans="1:5">
      <c r="A1268" s="160">
        <v>29343748</v>
      </c>
      <c r="B1268" s="160" t="s">
        <v>243</v>
      </c>
      <c r="C1268" s="160" t="s">
        <v>399</v>
      </c>
      <c r="D1268" s="160">
        <v>14</v>
      </c>
      <c r="E1268" s="160">
        <v>5</v>
      </c>
    </row>
    <row r="1269" spans="1:5">
      <c r="A1269" s="160">
        <v>27061367</v>
      </c>
      <c r="B1269" s="160" t="s">
        <v>146</v>
      </c>
      <c r="C1269" s="160" t="s">
        <v>399</v>
      </c>
      <c r="D1269" s="160">
        <v>13</v>
      </c>
      <c r="E1269" s="160">
        <v>7</v>
      </c>
    </row>
    <row r="1270" spans="1:5">
      <c r="A1270" s="160">
        <v>16119108</v>
      </c>
      <c r="B1270" s="160" t="s">
        <v>146</v>
      </c>
      <c r="C1270" s="160" t="s">
        <v>399</v>
      </c>
      <c r="D1270" s="160">
        <v>16</v>
      </c>
      <c r="E1270" s="160">
        <v>8</v>
      </c>
    </row>
    <row r="1271" spans="1:5">
      <c r="A1271" s="160">
        <v>22506678</v>
      </c>
      <c r="B1271" s="160" t="s">
        <v>142</v>
      </c>
      <c r="C1271" s="160" t="s">
        <v>401</v>
      </c>
      <c r="D1271" s="160">
        <v>17</v>
      </c>
      <c r="E1271" s="160">
        <v>7</v>
      </c>
    </row>
    <row r="1272" spans="1:5">
      <c r="A1272" s="160">
        <v>33232557</v>
      </c>
      <c r="B1272" s="160" t="s">
        <v>143</v>
      </c>
      <c r="C1272" s="160" t="s">
        <v>402</v>
      </c>
      <c r="D1272" s="160">
        <v>7</v>
      </c>
      <c r="E1272" s="160">
        <v>3</v>
      </c>
    </row>
    <row r="1273" spans="1:5">
      <c r="A1273" s="160">
        <v>15399549</v>
      </c>
      <c r="B1273" s="160" t="s">
        <v>243</v>
      </c>
      <c r="C1273" s="160" t="s">
        <v>402</v>
      </c>
      <c r="D1273" s="160">
        <v>16</v>
      </c>
      <c r="E1273" s="160">
        <v>5</v>
      </c>
    </row>
    <row r="1274" spans="1:5">
      <c r="A1274" s="160">
        <v>85350280</v>
      </c>
      <c r="B1274" s="160" t="s">
        <v>145</v>
      </c>
      <c r="C1274" s="160" t="s">
        <v>399</v>
      </c>
      <c r="D1274" s="160">
        <v>4</v>
      </c>
      <c r="E1274" s="160">
        <v>9</v>
      </c>
    </row>
    <row r="1275" spans="1:5">
      <c r="A1275" s="160">
        <v>43712763</v>
      </c>
      <c r="B1275" s="160" t="s">
        <v>242</v>
      </c>
      <c r="C1275" s="160" t="s">
        <v>399</v>
      </c>
      <c r="D1275" s="160">
        <v>11</v>
      </c>
      <c r="E1275" s="160">
        <v>17</v>
      </c>
    </row>
    <row r="1276" spans="1:5">
      <c r="A1276" s="160">
        <v>76058304</v>
      </c>
      <c r="B1276" s="160" t="s">
        <v>244</v>
      </c>
      <c r="C1276" s="160" t="s">
        <v>402</v>
      </c>
      <c r="D1276" s="160">
        <v>17</v>
      </c>
      <c r="E1276" s="160">
        <v>5</v>
      </c>
    </row>
    <row r="1277" spans="1:5">
      <c r="A1277" s="160">
        <v>55462796</v>
      </c>
      <c r="B1277" s="160" t="s">
        <v>146</v>
      </c>
      <c r="C1277" s="160" t="s">
        <v>400</v>
      </c>
      <c r="D1277" s="160">
        <v>10</v>
      </c>
      <c r="E1277" s="160">
        <v>8</v>
      </c>
    </row>
    <row r="1278" spans="1:5">
      <c r="A1278" s="160">
        <v>69117608</v>
      </c>
      <c r="B1278" s="160" t="s">
        <v>145</v>
      </c>
      <c r="C1278" s="160" t="s">
        <v>400</v>
      </c>
      <c r="D1278" s="160">
        <v>5</v>
      </c>
      <c r="E1278" s="160">
        <v>11</v>
      </c>
    </row>
    <row r="1279" spans="1:5">
      <c r="A1279" s="160">
        <v>56536113</v>
      </c>
      <c r="B1279" s="160" t="s">
        <v>243</v>
      </c>
      <c r="C1279" s="160" t="s">
        <v>398</v>
      </c>
      <c r="D1279" s="160">
        <v>16</v>
      </c>
      <c r="E1279" s="160">
        <v>2</v>
      </c>
    </row>
    <row r="1280" spans="1:5">
      <c r="A1280" s="160">
        <v>31461911</v>
      </c>
      <c r="B1280" s="160" t="s">
        <v>142</v>
      </c>
      <c r="C1280" s="160" t="s">
        <v>400</v>
      </c>
      <c r="D1280" s="160">
        <v>1</v>
      </c>
      <c r="E1280" s="160">
        <v>16</v>
      </c>
    </row>
    <row r="1281" spans="1:5">
      <c r="A1281" s="160">
        <v>51338518</v>
      </c>
      <c r="B1281" s="160" t="s">
        <v>146</v>
      </c>
      <c r="C1281" s="160" t="s">
        <v>401</v>
      </c>
      <c r="D1281" s="160">
        <v>17</v>
      </c>
      <c r="E1281" s="160">
        <v>17</v>
      </c>
    </row>
    <row r="1282" spans="1:5">
      <c r="A1282" s="160">
        <v>55282146</v>
      </c>
      <c r="B1282" s="160" t="s">
        <v>242</v>
      </c>
      <c r="C1282" s="160" t="s">
        <v>399</v>
      </c>
      <c r="D1282" s="160">
        <v>11</v>
      </c>
      <c r="E1282" s="160">
        <v>13</v>
      </c>
    </row>
    <row r="1283" spans="1:5">
      <c r="A1283" s="160">
        <v>81593215</v>
      </c>
      <c r="B1283" s="160" t="s">
        <v>243</v>
      </c>
      <c r="C1283" s="160" t="s">
        <v>400</v>
      </c>
      <c r="D1283" s="160">
        <v>11</v>
      </c>
      <c r="E1283" s="160">
        <v>3</v>
      </c>
    </row>
    <row r="1284" spans="1:5">
      <c r="A1284" s="160">
        <v>26692527</v>
      </c>
      <c r="B1284" s="160" t="s">
        <v>145</v>
      </c>
      <c r="C1284" s="160" t="s">
        <v>401</v>
      </c>
      <c r="D1284" s="160">
        <v>17</v>
      </c>
      <c r="E1284" s="160">
        <v>20</v>
      </c>
    </row>
    <row r="1285" spans="1:5">
      <c r="A1285" s="160">
        <v>27154413</v>
      </c>
      <c r="B1285" s="160" t="s">
        <v>143</v>
      </c>
      <c r="C1285" s="160" t="s">
        <v>398</v>
      </c>
      <c r="D1285" s="160">
        <v>6</v>
      </c>
      <c r="E1285" s="160">
        <v>1</v>
      </c>
    </row>
    <row r="1286" spans="1:5">
      <c r="A1286" s="160">
        <v>99928088</v>
      </c>
      <c r="B1286" s="160" t="s">
        <v>244</v>
      </c>
      <c r="C1286" s="160" t="s">
        <v>399</v>
      </c>
      <c r="D1286" s="160">
        <v>4</v>
      </c>
      <c r="E1286" s="160">
        <v>3</v>
      </c>
    </row>
    <row r="1287" spans="1:5">
      <c r="A1287" s="160">
        <v>96235492</v>
      </c>
      <c r="B1287" s="160" t="s">
        <v>142</v>
      </c>
      <c r="C1287" s="160" t="s">
        <v>398</v>
      </c>
      <c r="D1287" s="160">
        <v>3</v>
      </c>
      <c r="E1287" s="160">
        <v>14</v>
      </c>
    </row>
    <row r="1288" spans="1:5">
      <c r="A1288" s="160">
        <v>20189334</v>
      </c>
      <c r="B1288" s="160" t="s">
        <v>142</v>
      </c>
      <c r="C1288" s="160" t="s">
        <v>400</v>
      </c>
      <c r="D1288" s="160">
        <v>8</v>
      </c>
      <c r="E1288" s="160">
        <v>7</v>
      </c>
    </row>
    <row r="1289" spans="1:5">
      <c r="A1289" s="160">
        <v>94503160</v>
      </c>
      <c r="B1289" s="160" t="s">
        <v>142</v>
      </c>
      <c r="C1289" s="160" t="s">
        <v>401</v>
      </c>
      <c r="D1289" s="160">
        <v>8</v>
      </c>
      <c r="E1289" s="160">
        <v>8</v>
      </c>
    </row>
    <row r="1290" spans="1:5">
      <c r="A1290" s="160">
        <v>89125287</v>
      </c>
      <c r="B1290" s="160" t="s">
        <v>143</v>
      </c>
      <c r="C1290" s="160" t="s">
        <v>402</v>
      </c>
      <c r="D1290" s="160">
        <v>12</v>
      </c>
      <c r="E1290" s="160">
        <v>3</v>
      </c>
    </row>
    <row r="1291" spans="1:5">
      <c r="A1291" s="160">
        <v>52236758</v>
      </c>
      <c r="B1291" s="160" t="s">
        <v>146</v>
      </c>
      <c r="C1291" s="160" t="s">
        <v>401</v>
      </c>
      <c r="D1291" s="160">
        <v>14</v>
      </c>
      <c r="E1291" s="160">
        <v>12</v>
      </c>
    </row>
    <row r="1292" spans="1:5">
      <c r="A1292" s="160">
        <v>84187161</v>
      </c>
      <c r="B1292" s="160" t="s">
        <v>143</v>
      </c>
      <c r="C1292" s="160" t="s">
        <v>399</v>
      </c>
      <c r="D1292" s="160">
        <v>7</v>
      </c>
      <c r="E1292" s="160">
        <v>6</v>
      </c>
    </row>
    <row r="1293" spans="1:5">
      <c r="A1293" s="160">
        <v>50572768</v>
      </c>
      <c r="B1293" s="160" t="s">
        <v>242</v>
      </c>
      <c r="C1293" s="160" t="s">
        <v>398</v>
      </c>
      <c r="D1293" s="160">
        <v>19</v>
      </c>
      <c r="E1293" s="160">
        <v>4</v>
      </c>
    </row>
    <row r="1294" spans="1:5">
      <c r="A1294" s="160">
        <v>84615725</v>
      </c>
      <c r="B1294" s="160" t="s">
        <v>244</v>
      </c>
      <c r="C1294" s="160" t="s">
        <v>398</v>
      </c>
      <c r="D1294" s="160">
        <v>10</v>
      </c>
      <c r="E1294" s="160">
        <v>2</v>
      </c>
    </row>
    <row r="1295" spans="1:5">
      <c r="A1295" s="160">
        <v>34139026</v>
      </c>
      <c r="B1295" s="160" t="s">
        <v>145</v>
      </c>
      <c r="C1295" s="160" t="s">
        <v>399</v>
      </c>
      <c r="D1295" s="160">
        <v>13</v>
      </c>
      <c r="E1295" s="160">
        <v>15</v>
      </c>
    </row>
    <row r="1296" spans="1:5">
      <c r="A1296" s="160">
        <v>62651936</v>
      </c>
      <c r="B1296" s="160" t="s">
        <v>143</v>
      </c>
      <c r="C1296" s="160" t="s">
        <v>401</v>
      </c>
      <c r="D1296" s="160">
        <v>16</v>
      </c>
      <c r="E1296" s="160">
        <v>12</v>
      </c>
    </row>
    <row r="1297" spans="1:5">
      <c r="A1297" s="160">
        <v>84209932</v>
      </c>
      <c r="B1297" s="160" t="s">
        <v>243</v>
      </c>
      <c r="C1297" s="160" t="s">
        <v>400</v>
      </c>
      <c r="D1297" s="160">
        <v>8</v>
      </c>
      <c r="E1297" s="160">
        <v>19</v>
      </c>
    </row>
    <row r="1298" spans="1:5">
      <c r="A1298" s="160">
        <v>86507929</v>
      </c>
      <c r="B1298" s="160" t="s">
        <v>146</v>
      </c>
      <c r="C1298" s="160" t="s">
        <v>400</v>
      </c>
      <c r="D1298" s="160">
        <v>6</v>
      </c>
      <c r="E1298" s="160">
        <v>20</v>
      </c>
    </row>
    <row r="1299" spans="1:5">
      <c r="A1299" s="160">
        <v>14656709</v>
      </c>
      <c r="B1299" s="160" t="s">
        <v>143</v>
      </c>
      <c r="C1299" s="160" t="s">
        <v>399</v>
      </c>
      <c r="D1299" s="160">
        <v>13</v>
      </c>
      <c r="E1299" s="160">
        <v>5</v>
      </c>
    </row>
    <row r="1300" spans="1:5">
      <c r="A1300" s="160">
        <v>61092781</v>
      </c>
      <c r="B1300" s="160" t="s">
        <v>243</v>
      </c>
      <c r="C1300" s="160" t="s">
        <v>401</v>
      </c>
      <c r="D1300" s="160">
        <v>17</v>
      </c>
      <c r="E1300" s="160">
        <v>13</v>
      </c>
    </row>
    <row r="1301" spans="1:5">
      <c r="A1301" s="160">
        <v>11704175</v>
      </c>
      <c r="B1301" s="160" t="s">
        <v>146</v>
      </c>
      <c r="C1301" s="160" t="s">
        <v>400</v>
      </c>
      <c r="D1301" s="160">
        <v>16</v>
      </c>
      <c r="E1301" s="160">
        <v>14</v>
      </c>
    </row>
    <row r="1302" spans="1:5">
      <c r="A1302" s="160">
        <v>41011333</v>
      </c>
      <c r="B1302" s="160" t="s">
        <v>243</v>
      </c>
      <c r="C1302" s="160" t="s">
        <v>399</v>
      </c>
      <c r="D1302" s="160">
        <v>1</v>
      </c>
      <c r="E1302" s="160">
        <v>3</v>
      </c>
    </row>
    <row r="1303" spans="1:5">
      <c r="A1303" s="160">
        <v>90780072</v>
      </c>
      <c r="B1303" s="160" t="s">
        <v>244</v>
      </c>
      <c r="C1303" s="160" t="s">
        <v>400</v>
      </c>
      <c r="D1303" s="160">
        <v>16</v>
      </c>
      <c r="E1303" s="160">
        <v>2</v>
      </c>
    </row>
    <row r="1304" spans="1:5">
      <c r="A1304" s="160">
        <v>36651768</v>
      </c>
      <c r="B1304" s="160" t="s">
        <v>146</v>
      </c>
      <c r="C1304" s="160" t="s">
        <v>401</v>
      </c>
      <c r="D1304" s="160">
        <v>15</v>
      </c>
      <c r="E1304" s="160">
        <v>19</v>
      </c>
    </row>
    <row r="1305" spans="1:5">
      <c r="A1305" s="160">
        <v>59807609</v>
      </c>
      <c r="B1305" s="160" t="s">
        <v>146</v>
      </c>
      <c r="C1305" s="160" t="s">
        <v>400</v>
      </c>
      <c r="D1305" s="160">
        <v>4</v>
      </c>
      <c r="E1305" s="160">
        <v>13</v>
      </c>
    </row>
    <row r="1306" spans="1:5">
      <c r="A1306" s="160">
        <v>96223065</v>
      </c>
      <c r="B1306" s="160" t="s">
        <v>142</v>
      </c>
      <c r="C1306" s="160" t="s">
        <v>398</v>
      </c>
      <c r="D1306" s="160">
        <v>6</v>
      </c>
      <c r="E1306" s="160">
        <v>18</v>
      </c>
    </row>
    <row r="1307" spans="1:5">
      <c r="A1307" s="160">
        <v>66655553</v>
      </c>
      <c r="B1307" s="160" t="s">
        <v>143</v>
      </c>
      <c r="C1307" s="160" t="s">
        <v>401</v>
      </c>
      <c r="D1307" s="160">
        <v>9</v>
      </c>
      <c r="E1307" s="160">
        <v>1</v>
      </c>
    </row>
    <row r="1308" spans="1:5">
      <c r="A1308" s="160">
        <v>13974415</v>
      </c>
      <c r="B1308" s="160" t="s">
        <v>145</v>
      </c>
      <c r="C1308" s="160" t="s">
        <v>401</v>
      </c>
      <c r="D1308" s="160">
        <v>6</v>
      </c>
      <c r="E1308" s="160">
        <v>13</v>
      </c>
    </row>
    <row r="1309" spans="1:5">
      <c r="A1309" s="160">
        <v>96186967</v>
      </c>
      <c r="B1309" s="160" t="s">
        <v>243</v>
      </c>
      <c r="C1309" s="160" t="s">
        <v>401</v>
      </c>
      <c r="D1309" s="160">
        <v>15</v>
      </c>
      <c r="E1309" s="160">
        <v>14</v>
      </c>
    </row>
    <row r="1310" spans="1:5">
      <c r="A1310" s="160">
        <v>13845780</v>
      </c>
      <c r="B1310" s="160" t="s">
        <v>242</v>
      </c>
      <c r="C1310" s="160" t="s">
        <v>402</v>
      </c>
      <c r="D1310" s="160">
        <v>18</v>
      </c>
      <c r="E1310" s="160">
        <v>19</v>
      </c>
    </row>
    <row r="1311" spans="1:5">
      <c r="A1311" s="160">
        <v>25244634</v>
      </c>
      <c r="B1311" s="160" t="s">
        <v>145</v>
      </c>
      <c r="C1311" s="160" t="s">
        <v>402</v>
      </c>
      <c r="D1311" s="160">
        <v>15</v>
      </c>
      <c r="E1311" s="160">
        <v>16</v>
      </c>
    </row>
    <row r="1312" spans="1:5">
      <c r="A1312" s="160">
        <v>98741727</v>
      </c>
      <c r="B1312" s="160" t="s">
        <v>142</v>
      </c>
      <c r="C1312" s="160" t="s">
        <v>399</v>
      </c>
      <c r="D1312" s="160">
        <v>6</v>
      </c>
      <c r="E1312" s="160">
        <v>15</v>
      </c>
    </row>
    <row r="1313" spans="1:5">
      <c r="A1313" s="160">
        <v>59534285</v>
      </c>
      <c r="B1313" s="160" t="s">
        <v>143</v>
      </c>
      <c r="C1313" s="160" t="s">
        <v>398</v>
      </c>
      <c r="D1313" s="160">
        <v>18</v>
      </c>
      <c r="E1313" s="160">
        <v>18</v>
      </c>
    </row>
    <row r="1314" spans="1:5">
      <c r="A1314" s="160">
        <v>97742615</v>
      </c>
      <c r="B1314" s="160" t="s">
        <v>242</v>
      </c>
      <c r="C1314" s="160" t="s">
        <v>401</v>
      </c>
      <c r="D1314" s="160">
        <v>20</v>
      </c>
      <c r="E1314" s="160">
        <v>16</v>
      </c>
    </row>
    <row r="1315" spans="1:5">
      <c r="A1315" s="160">
        <v>45638897</v>
      </c>
      <c r="B1315" s="160" t="s">
        <v>243</v>
      </c>
      <c r="C1315" s="160" t="s">
        <v>398</v>
      </c>
      <c r="D1315" s="160">
        <v>10</v>
      </c>
      <c r="E1315" s="160">
        <v>12</v>
      </c>
    </row>
    <row r="1316" spans="1:5">
      <c r="A1316" s="160">
        <v>23599068</v>
      </c>
      <c r="B1316" s="160" t="s">
        <v>143</v>
      </c>
      <c r="C1316" s="160" t="s">
        <v>399</v>
      </c>
      <c r="D1316" s="160">
        <v>16</v>
      </c>
      <c r="E1316" s="160">
        <v>6</v>
      </c>
    </row>
    <row r="1317" spans="1:5">
      <c r="A1317" s="160">
        <v>49487466</v>
      </c>
      <c r="B1317" s="160" t="s">
        <v>143</v>
      </c>
      <c r="C1317" s="160" t="s">
        <v>398</v>
      </c>
      <c r="D1317" s="160">
        <v>6</v>
      </c>
      <c r="E1317" s="160">
        <v>1</v>
      </c>
    </row>
    <row r="1318" spans="1:5">
      <c r="A1318" s="160">
        <v>64829581</v>
      </c>
      <c r="B1318" s="160" t="s">
        <v>143</v>
      </c>
      <c r="C1318" s="160" t="s">
        <v>400</v>
      </c>
      <c r="D1318" s="160">
        <v>16</v>
      </c>
      <c r="E1318" s="160">
        <v>17</v>
      </c>
    </row>
    <row r="1319" spans="1:5">
      <c r="A1319" s="160">
        <v>58935522</v>
      </c>
      <c r="B1319" s="160" t="s">
        <v>244</v>
      </c>
      <c r="C1319" s="160" t="s">
        <v>401</v>
      </c>
      <c r="D1319" s="160">
        <v>7</v>
      </c>
      <c r="E1319" s="160">
        <v>8</v>
      </c>
    </row>
    <row r="1320" spans="1:5">
      <c r="A1320" s="160">
        <v>42063412</v>
      </c>
      <c r="B1320" s="160" t="s">
        <v>243</v>
      </c>
      <c r="C1320" s="160" t="s">
        <v>400</v>
      </c>
      <c r="D1320" s="160">
        <v>13</v>
      </c>
      <c r="E1320" s="160">
        <v>1</v>
      </c>
    </row>
    <row r="1321" spans="1:5">
      <c r="A1321" s="160">
        <v>81449580</v>
      </c>
      <c r="B1321" s="160" t="s">
        <v>243</v>
      </c>
      <c r="C1321" s="160" t="s">
        <v>402</v>
      </c>
      <c r="D1321" s="160">
        <v>11</v>
      </c>
      <c r="E1321" s="160">
        <v>1</v>
      </c>
    </row>
    <row r="1322" spans="1:5">
      <c r="A1322" s="160">
        <v>14612892</v>
      </c>
      <c r="B1322" s="160" t="s">
        <v>145</v>
      </c>
      <c r="C1322" s="160" t="s">
        <v>399</v>
      </c>
      <c r="D1322" s="160">
        <v>1</v>
      </c>
      <c r="E1322" s="160">
        <v>13</v>
      </c>
    </row>
    <row r="1323" spans="1:5">
      <c r="A1323" s="160">
        <v>59154291</v>
      </c>
      <c r="B1323" s="160" t="s">
        <v>243</v>
      </c>
      <c r="C1323" s="160" t="s">
        <v>402</v>
      </c>
      <c r="D1323" s="160">
        <v>4</v>
      </c>
      <c r="E1323" s="160">
        <v>17</v>
      </c>
    </row>
    <row r="1324" spans="1:5">
      <c r="A1324" s="160">
        <v>27543578</v>
      </c>
      <c r="B1324" s="160" t="s">
        <v>146</v>
      </c>
      <c r="C1324" s="160" t="s">
        <v>401</v>
      </c>
      <c r="D1324" s="160">
        <v>6</v>
      </c>
      <c r="E1324" s="160">
        <v>18</v>
      </c>
    </row>
    <row r="1325" spans="1:5">
      <c r="A1325" s="160">
        <v>38322216</v>
      </c>
      <c r="B1325" s="160" t="s">
        <v>146</v>
      </c>
      <c r="C1325" s="160" t="s">
        <v>400</v>
      </c>
      <c r="D1325" s="160">
        <v>8</v>
      </c>
      <c r="E1325" s="160">
        <v>17</v>
      </c>
    </row>
    <row r="1326" spans="1:5">
      <c r="A1326" s="160">
        <v>47469245</v>
      </c>
      <c r="B1326" s="160" t="s">
        <v>143</v>
      </c>
      <c r="C1326" s="160" t="s">
        <v>398</v>
      </c>
      <c r="D1326" s="160">
        <v>2</v>
      </c>
      <c r="E1326" s="160">
        <v>8</v>
      </c>
    </row>
    <row r="1327" spans="1:5">
      <c r="A1327" s="160">
        <v>31694044</v>
      </c>
      <c r="B1327" s="160" t="s">
        <v>143</v>
      </c>
      <c r="C1327" s="160" t="s">
        <v>401</v>
      </c>
      <c r="D1327" s="160">
        <v>2</v>
      </c>
      <c r="E1327" s="160">
        <v>3</v>
      </c>
    </row>
    <row r="1328" spans="1:5">
      <c r="A1328" s="160">
        <v>50086766</v>
      </c>
      <c r="B1328" s="160" t="s">
        <v>145</v>
      </c>
      <c r="C1328" s="160" t="s">
        <v>398</v>
      </c>
      <c r="D1328" s="160">
        <v>17</v>
      </c>
      <c r="E1328" s="160">
        <v>19</v>
      </c>
    </row>
    <row r="1329" spans="1:5">
      <c r="A1329" s="160">
        <v>11690009</v>
      </c>
      <c r="B1329" s="160" t="s">
        <v>244</v>
      </c>
      <c r="C1329" s="160" t="s">
        <v>401</v>
      </c>
      <c r="D1329" s="160">
        <v>6</v>
      </c>
      <c r="E1329" s="160">
        <v>19</v>
      </c>
    </row>
    <row r="1330" spans="1:5">
      <c r="A1330" s="160">
        <v>78338651</v>
      </c>
      <c r="B1330" s="160" t="s">
        <v>243</v>
      </c>
      <c r="C1330" s="160" t="s">
        <v>400</v>
      </c>
      <c r="D1330" s="160">
        <v>12</v>
      </c>
      <c r="E1330" s="160">
        <v>10</v>
      </c>
    </row>
    <row r="1331" spans="1:5">
      <c r="A1331" s="160">
        <v>81037091</v>
      </c>
      <c r="B1331" s="160" t="s">
        <v>244</v>
      </c>
      <c r="C1331" s="160" t="s">
        <v>399</v>
      </c>
      <c r="D1331" s="160">
        <v>20</v>
      </c>
      <c r="E1331" s="160">
        <v>3</v>
      </c>
    </row>
    <row r="1332" spans="1:5">
      <c r="A1332" s="160">
        <v>47815836</v>
      </c>
      <c r="B1332" s="160" t="s">
        <v>243</v>
      </c>
      <c r="C1332" s="160" t="s">
        <v>398</v>
      </c>
      <c r="D1332" s="160">
        <v>14</v>
      </c>
      <c r="E1332" s="160">
        <v>11</v>
      </c>
    </row>
    <row r="1333" spans="1:5">
      <c r="A1333" s="160">
        <v>70614147</v>
      </c>
      <c r="B1333" s="160" t="s">
        <v>142</v>
      </c>
      <c r="C1333" s="160" t="s">
        <v>402</v>
      </c>
      <c r="D1333" s="160">
        <v>17</v>
      </c>
      <c r="E1333" s="160">
        <v>14</v>
      </c>
    </row>
    <row r="1334" spans="1:5">
      <c r="A1334" s="160">
        <v>72824615</v>
      </c>
      <c r="B1334" s="160" t="s">
        <v>145</v>
      </c>
      <c r="C1334" s="160" t="s">
        <v>399</v>
      </c>
      <c r="D1334" s="160">
        <v>16</v>
      </c>
      <c r="E1334" s="160">
        <v>5</v>
      </c>
    </row>
    <row r="1335" spans="1:5">
      <c r="A1335" s="160">
        <v>47445600</v>
      </c>
      <c r="B1335" s="160" t="s">
        <v>243</v>
      </c>
      <c r="C1335" s="160" t="s">
        <v>400</v>
      </c>
      <c r="D1335" s="160">
        <v>16</v>
      </c>
      <c r="E1335" s="160">
        <v>4</v>
      </c>
    </row>
    <row r="1336" spans="1:5">
      <c r="A1336" s="160">
        <v>80659478</v>
      </c>
      <c r="B1336" s="160" t="s">
        <v>243</v>
      </c>
      <c r="C1336" s="160" t="s">
        <v>398</v>
      </c>
      <c r="D1336" s="160">
        <v>12</v>
      </c>
      <c r="E1336" s="160">
        <v>14</v>
      </c>
    </row>
    <row r="1337" spans="1:5">
      <c r="A1337" s="160">
        <v>77244662</v>
      </c>
      <c r="B1337" s="160" t="s">
        <v>146</v>
      </c>
      <c r="C1337" s="160" t="s">
        <v>400</v>
      </c>
      <c r="D1337" s="160">
        <v>5</v>
      </c>
      <c r="E1337" s="160">
        <v>5</v>
      </c>
    </row>
    <row r="1338" spans="1:5">
      <c r="A1338" s="160">
        <v>16790359</v>
      </c>
      <c r="B1338" s="160" t="s">
        <v>145</v>
      </c>
      <c r="C1338" s="160" t="s">
        <v>402</v>
      </c>
      <c r="D1338" s="160">
        <v>8</v>
      </c>
      <c r="E1338" s="160">
        <v>3</v>
      </c>
    </row>
    <row r="1339" spans="1:5">
      <c r="A1339" s="160">
        <v>48590295</v>
      </c>
      <c r="B1339" s="160" t="s">
        <v>146</v>
      </c>
      <c r="C1339" s="160" t="s">
        <v>402</v>
      </c>
      <c r="D1339" s="160">
        <v>11</v>
      </c>
      <c r="E1339" s="160">
        <v>18</v>
      </c>
    </row>
    <row r="1340" spans="1:5">
      <c r="A1340" s="160">
        <v>30554989</v>
      </c>
      <c r="B1340" s="160" t="s">
        <v>242</v>
      </c>
      <c r="C1340" s="160" t="s">
        <v>398</v>
      </c>
      <c r="D1340" s="160">
        <v>4</v>
      </c>
      <c r="E1340" s="160">
        <v>20</v>
      </c>
    </row>
    <row r="1341" spans="1:5">
      <c r="A1341" s="160">
        <v>56295911</v>
      </c>
      <c r="B1341" s="160" t="s">
        <v>145</v>
      </c>
      <c r="C1341" s="160" t="s">
        <v>399</v>
      </c>
      <c r="D1341" s="160">
        <v>12</v>
      </c>
      <c r="E1341" s="160">
        <v>20</v>
      </c>
    </row>
    <row r="1342" spans="1:5">
      <c r="A1342" s="160">
        <v>81906750</v>
      </c>
      <c r="B1342" s="160" t="s">
        <v>142</v>
      </c>
      <c r="C1342" s="160" t="s">
        <v>399</v>
      </c>
      <c r="D1342" s="160">
        <v>7</v>
      </c>
      <c r="E1342" s="160">
        <v>17</v>
      </c>
    </row>
    <row r="1343" spans="1:5">
      <c r="A1343" s="160">
        <v>37728325</v>
      </c>
      <c r="B1343" s="160" t="s">
        <v>142</v>
      </c>
      <c r="C1343" s="160" t="s">
        <v>399</v>
      </c>
      <c r="D1343" s="160">
        <v>20</v>
      </c>
      <c r="E1343" s="160">
        <v>2</v>
      </c>
    </row>
    <row r="1344" spans="1:5">
      <c r="A1344" s="160">
        <v>69347661</v>
      </c>
      <c r="B1344" s="160" t="s">
        <v>146</v>
      </c>
      <c r="C1344" s="160" t="s">
        <v>402</v>
      </c>
      <c r="D1344" s="160">
        <v>20</v>
      </c>
      <c r="E1344" s="160">
        <v>20</v>
      </c>
    </row>
    <row r="1345" spans="1:5">
      <c r="A1345" s="160">
        <v>35933754</v>
      </c>
      <c r="B1345" s="160" t="s">
        <v>143</v>
      </c>
      <c r="C1345" s="160" t="s">
        <v>401</v>
      </c>
      <c r="D1345" s="160">
        <v>16</v>
      </c>
      <c r="E1345" s="160">
        <v>11</v>
      </c>
    </row>
    <row r="1346" spans="1:5">
      <c r="A1346" s="160">
        <v>87054670</v>
      </c>
      <c r="B1346" s="160" t="s">
        <v>146</v>
      </c>
      <c r="C1346" s="160" t="s">
        <v>399</v>
      </c>
      <c r="D1346" s="160">
        <v>3</v>
      </c>
      <c r="E1346" s="160">
        <v>3</v>
      </c>
    </row>
    <row r="1347" spans="1:5">
      <c r="A1347" s="160">
        <v>93897026</v>
      </c>
      <c r="B1347" s="160" t="s">
        <v>142</v>
      </c>
      <c r="C1347" s="160" t="s">
        <v>399</v>
      </c>
      <c r="D1347" s="160">
        <v>10</v>
      </c>
      <c r="E1347" s="160">
        <v>9</v>
      </c>
    </row>
    <row r="1348" spans="1:5">
      <c r="A1348" s="160">
        <v>37642453</v>
      </c>
      <c r="B1348" s="160" t="s">
        <v>244</v>
      </c>
      <c r="C1348" s="160" t="s">
        <v>399</v>
      </c>
      <c r="D1348" s="160">
        <v>17</v>
      </c>
      <c r="E1348" s="160">
        <v>14</v>
      </c>
    </row>
    <row r="1349" spans="1:5">
      <c r="A1349" s="160">
        <v>74629281</v>
      </c>
      <c r="B1349" s="160" t="s">
        <v>145</v>
      </c>
      <c r="C1349" s="160" t="s">
        <v>401</v>
      </c>
      <c r="D1349" s="160">
        <v>16</v>
      </c>
      <c r="E1349" s="160">
        <v>3</v>
      </c>
    </row>
    <row r="1350" spans="1:5">
      <c r="A1350" s="160">
        <v>88464527</v>
      </c>
      <c r="B1350" s="160" t="s">
        <v>146</v>
      </c>
      <c r="C1350" s="160" t="s">
        <v>402</v>
      </c>
      <c r="D1350" s="160">
        <v>5</v>
      </c>
      <c r="E1350" s="160">
        <v>12</v>
      </c>
    </row>
    <row r="1351" spans="1:5">
      <c r="A1351" s="160">
        <v>29041725</v>
      </c>
      <c r="B1351" s="160" t="s">
        <v>243</v>
      </c>
      <c r="C1351" s="160" t="s">
        <v>398</v>
      </c>
      <c r="D1351" s="160">
        <v>1</v>
      </c>
      <c r="E1351" s="160">
        <v>5</v>
      </c>
    </row>
    <row r="1352" spans="1:5">
      <c r="A1352" s="160">
        <v>43606505</v>
      </c>
      <c r="B1352" s="160" t="s">
        <v>243</v>
      </c>
      <c r="C1352" s="160" t="s">
        <v>398</v>
      </c>
      <c r="D1352" s="160">
        <v>1</v>
      </c>
      <c r="E1352" s="160">
        <v>2</v>
      </c>
    </row>
    <row r="1353" spans="1:5">
      <c r="A1353" s="160">
        <v>76722906</v>
      </c>
      <c r="B1353" s="160" t="s">
        <v>143</v>
      </c>
      <c r="C1353" s="160" t="s">
        <v>400</v>
      </c>
      <c r="D1353" s="160">
        <v>10</v>
      </c>
      <c r="E1353" s="160">
        <v>1</v>
      </c>
    </row>
    <row r="1354" spans="1:5">
      <c r="A1354" s="160">
        <v>76002812</v>
      </c>
      <c r="B1354" s="160" t="s">
        <v>243</v>
      </c>
      <c r="C1354" s="160" t="s">
        <v>402</v>
      </c>
      <c r="D1354" s="160">
        <v>14</v>
      </c>
      <c r="E1354" s="160">
        <v>14</v>
      </c>
    </row>
  </sheetData>
  <pageMargins left="0.7" right="0.7" top="0.75" bottom="0.75" header="0.3" footer="0.3"/>
  <pageSetup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53"/>
  <sheetViews>
    <sheetView rightToLeft="1" workbookViewId="0">
      <selection activeCell="G9" sqref="G9"/>
    </sheetView>
  </sheetViews>
  <sheetFormatPr defaultRowHeight="18"/>
  <cols>
    <col min="1" max="1" width="45.140625" style="159" customWidth="1"/>
    <col min="2" max="2" width="16.5703125" style="159" customWidth="1"/>
    <col min="3" max="3" width="20.5703125" style="159" bestFit="1" customWidth="1"/>
    <col min="4" max="16384" width="9.140625" style="159"/>
  </cols>
  <sheetData>
    <row r="1" spans="1:2">
      <c r="A1" s="161" t="s">
        <v>403</v>
      </c>
    </row>
    <row r="2" spans="1:2">
      <c r="A2" s="161" t="s">
        <v>404</v>
      </c>
    </row>
    <row r="3" spans="1:2">
      <c r="A3" s="161" t="s">
        <v>405</v>
      </c>
    </row>
    <row r="4" spans="1:2">
      <c r="A4" s="161" t="s">
        <v>406</v>
      </c>
      <c r="B4" s="162">
        <f>AVERAGEIF('Data (2)'!C1:C1354,'Data (2)'!C1353,'Data (2)'!E1:E1354)</f>
        <v>10.592592592592593</v>
      </c>
    </row>
    <row r="5" spans="1:2">
      <c r="A5" s="161" t="s">
        <v>407</v>
      </c>
      <c r="B5" s="163"/>
    </row>
    <row r="6" spans="1:2" ht="28.5">
      <c r="A6" s="164" t="s">
        <v>408</v>
      </c>
    </row>
    <row r="7" spans="1:2" ht="57">
      <c r="A7" s="164" t="s">
        <v>409</v>
      </c>
    </row>
    <row r="8" spans="1:2">
      <c r="A8" s="161" t="s">
        <v>410</v>
      </c>
    </row>
    <row r="9" spans="1:2">
      <c r="A9" s="161" t="s">
        <v>411</v>
      </c>
    </row>
    <row r="10" spans="1:2">
      <c r="A10" s="161" t="s">
        <v>412</v>
      </c>
    </row>
    <row r="11" spans="1:2">
      <c r="A11" s="161" t="s">
        <v>413</v>
      </c>
    </row>
    <row r="12" spans="1:2" ht="28.5">
      <c r="A12" s="164" t="s">
        <v>414</v>
      </c>
    </row>
    <row r="13" spans="1:2" ht="28.5">
      <c r="A13" s="164" t="s">
        <v>415</v>
      </c>
    </row>
    <row r="14" spans="1:2" ht="28.5">
      <c r="A14" s="164" t="s">
        <v>416</v>
      </c>
    </row>
    <row r="15" spans="1:2">
      <c r="A15" s="161"/>
    </row>
    <row r="16" spans="1:2">
      <c r="A16" s="161"/>
    </row>
    <row r="17" spans="1:1">
      <c r="A17" s="161"/>
    </row>
    <row r="18" spans="1:1">
      <c r="A18" s="161"/>
    </row>
    <row r="19" spans="1:1">
      <c r="A19" s="161"/>
    </row>
    <row r="20" spans="1:1">
      <c r="A20" s="161"/>
    </row>
    <row r="21" spans="1:1">
      <c r="A21" s="161"/>
    </row>
    <row r="22" spans="1:1">
      <c r="A22" s="161"/>
    </row>
    <row r="23" spans="1:1">
      <c r="A23" s="161"/>
    </row>
    <row r="24" spans="1:1">
      <c r="A24" s="161"/>
    </row>
    <row r="25" spans="1:1">
      <c r="A25" s="161"/>
    </row>
    <row r="26" spans="1:1">
      <c r="A26" s="161"/>
    </row>
    <row r="27" spans="1:1">
      <c r="A27" s="161"/>
    </row>
    <row r="28" spans="1:1">
      <c r="A28" s="161"/>
    </row>
    <row r="29" spans="1:1">
      <c r="A29" s="161"/>
    </row>
    <row r="30" spans="1:1">
      <c r="A30" s="161"/>
    </row>
    <row r="31" spans="1:1">
      <c r="A31" s="161"/>
    </row>
    <row r="32" spans="1:1">
      <c r="A32" s="161"/>
    </row>
    <row r="33" spans="1:1">
      <c r="A33" s="161"/>
    </row>
    <row r="34" spans="1:1">
      <c r="A34" s="161"/>
    </row>
    <row r="35" spans="1:1">
      <c r="A35" s="161"/>
    </row>
    <row r="36" spans="1:1">
      <c r="A36" s="161"/>
    </row>
    <row r="37" spans="1:1">
      <c r="A37" s="161"/>
    </row>
    <row r="38" spans="1:1">
      <c r="A38" s="161"/>
    </row>
    <row r="39" spans="1:1">
      <c r="A39" s="161"/>
    </row>
    <row r="40" spans="1:1">
      <c r="A40" s="161"/>
    </row>
    <row r="41" spans="1:1">
      <c r="A41" s="161"/>
    </row>
    <row r="42" spans="1:1">
      <c r="A42" s="161"/>
    </row>
    <row r="43" spans="1:1">
      <c r="A43" s="161"/>
    </row>
    <row r="44" spans="1:1">
      <c r="A44" s="161"/>
    </row>
    <row r="45" spans="1:1">
      <c r="A45" s="161"/>
    </row>
    <row r="46" spans="1:1">
      <c r="A46" s="161"/>
    </row>
    <row r="47" spans="1:1">
      <c r="A47" s="161"/>
    </row>
    <row r="48" spans="1:1">
      <c r="A48" s="161"/>
    </row>
    <row r="49" spans="1:1">
      <c r="A49" s="161"/>
    </row>
    <row r="50" spans="1:1">
      <c r="A50" s="161"/>
    </row>
    <row r="51" spans="1:1">
      <c r="A51" s="161"/>
    </row>
    <row r="52" spans="1:1">
      <c r="A52" s="161"/>
    </row>
    <row r="53" spans="1:1">
      <c r="A53" s="161"/>
    </row>
    <row r="54" spans="1:1">
      <c r="A54" s="161"/>
    </row>
    <row r="55" spans="1:1">
      <c r="A55" s="161"/>
    </row>
    <row r="56" spans="1:1">
      <c r="A56" s="161"/>
    </row>
    <row r="57" spans="1:1">
      <c r="A57" s="161"/>
    </row>
    <row r="58" spans="1:1">
      <c r="A58" s="161"/>
    </row>
    <row r="59" spans="1:1">
      <c r="A59" s="161"/>
    </row>
    <row r="60" spans="1:1">
      <c r="A60" s="161"/>
    </row>
    <row r="61" spans="1:1">
      <c r="A61" s="161"/>
    </row>
    <row r="62" spans="1:1">
      <c r="A62" s="161"/>
    </row>
    <row r="63" spans="1:1">
      <c r="A63" s="161"/>
    </row>
    <row r="64" spans="1:1">
      <c r="A64" s="161"/>
    </row>
    <row r="65" spans="1:1">
      <c r="A65" s="161"/>
    </row>
    <row r="66" spans="1:1">
      <c r="A66" s="161"/>
    </row>
    <row r="67" spans="1:1">
      <c r="A67" s="161"/>
    </row>
    <row r="68" spans="1:1">
      <c r="A68" s="161"/>
    </row>
    <row r="69" spans="1:1">
      <c r="A69" s="161"/>
    </row>
    <row r="70" spans="1:1">
      <c r="A70" s="161"/>
    </row>
    <row r="71" spans="1:1">
      <c r="A71" s="161"/>
    </row>
    <row r="72" spans="1:1">
      <c r="A72" s="161"/>
    </row>
    <row r="73" spans="1:1">
      <c r="A73" s="161"/>
    </row>
    <row r="74" spans="1:1">
      <c r="A74" s="161"/>
    </row>
    <row r="75" spans="1:1">
      <c r="A75" s="161"/>
    </row>
    <row r="76" spans="1:1">
      <c r="A76" s="161"/>
    </row>
    <row r="77" spans="1:1">
      <c r="A77" s="161"/>
    </row>
    <row r="78" spans="1:1">
      <c r="A78" s="161"/>
    </row>
    <row r="79" spans="1:1">
      <c r="A79" s="161"/>
    </row>
    <row r="80" spans="1:1">
      <c r="A80" s="161"/>
    </row>
    <row r="81" spans="1:1">
      <c r="A81" s="161"/>
    </row>
    <row r="82" spans="1:1">
      <c r="A82" s="161"/>
    </row>
    <row r="83" spans="1:1">
      <c r="A83" s="161"/>
    </row>
    <row r="84" spans="1:1">
      <c r="A84" s="161"/>
    </row>
    <row r="85" spans="1:1">
      <c r="A85" s="161"/>
    </row>
    <row r="86" spans="1:1">
      <c r="A86" s="161"/>
    </row>
    <row r="87" spans="1:1">
      <c r="A87" s="161"/>
    </row>
    <row r="88" spans="1:1">
      <c r="A88" s="161"/>
    </row>
    <row r="89" spans="1:1">
      <c r="A89" s="161"/>
    </row>
    <row r="90" spans="1:1">
      <c r="A90" s="161"/>
    </row>
    <row r="91" spans="1:1">
      <c r="A91" s="161"/>
    </row>
    <row r="92" spans="1:1">
      <c r="A92" s="161"/>
    </row>
    <row r="93" spans="1:1">
      <c r="A93" s="161"/>
    </row>
    <row r="94" spans="1:1">
      <c r="A94" s="161"/>
    </row>
    <row r="95" spans="1:1">
      <c r="A95" s="161"/>
    </row>
    <row r="96" spans="1:1">
      <c r="A96" s="161"/>
    </row>
    <row r="97" spans="1:1">
      <c r="A97" s="161"/>
    </row>
    <row r="98" spans="1:1">
      <c r="A98" s="161"/>
    </row>
    <row r="99" spans="1:1">
      <c r="A99" s="161"/>
    </row>
    <row r="100" spans="1:1">
      <c r="A100" s="161"/>
    </row>
    <row r="101" spans="1:1">
      <c r="A101" s="161"/>
    </row>
    <row r="102" spans="1:1">
      <c r="A102" s="161"/>
    </row>
    <row r="103" spans="1:1">
      <c r="A103" s="161"/>
    </row>
    <row r="104" spans="1:1">
      <c r="A104" s="161"/>
    </row>
    <row r="105" spans="1:1">
      <c r="A105" s="161"/>
    </row>
    <row r="106" spans="1:1">
      <c r="A106" s="161"/>
    </row>
    <row r="107" spans="1:1">
      <c r="A107" s="161"/>
    </row>
    <row r="108" spans="1:1">
      <c r="A108" s="161"/>
    </row>
    <row r="109" spans="1:1">
      <c r="A109" s="161"/>
    </row>
    <row r="110" spans="1:1">
      <c r="A110" s="161"/>
    </row>
    <row r="111" spans="1:1">
      <c r="A111" s="161"/>
    </row>
    <row r="112" spans="1:1">
      <c r="A112" s="161"/>
    </row>
    <row r="113" spans="1:1">
      <c r="A113" s="161"/>
    </row>
    <row r="114" spans="1:1">
      <c r="A114" s="161"/>
    </row>
    <row r="115" spans="1:1">
      <c r="A115" s="161"/>
    </row>
    <row r="116" spans="1:1">
      <c r="A116" s="161"/>
    </row>
    <row r="117" spans="1:1">
      <c r="A117" s="161"/>
    </row>
    <row r="118" spans="1:1">
      <c r="A118" s="161"/>
    </row>
    <row r="119" spans="1:1">
      <c r="A119" s="161"/>
    </row>
    <row r="120" spans="1:1">
      <c r="A120" s="161"/>
    </row>
    <row r="121" spans="1:1">
      <c r="A121" s="161"/>
    </row>
    <row r="122" spans="1:1">
      <c r="A122" s="161"/>
    </row>
    <row r="123" spans="1:1">
      <c r="A123" s="161"/>
    </row>
    <row r="124" spans="1:1">
      <c r="A124" s="161"/>
    </row>
    <row r="125" spans="1:1">
      <c r="A125" s="161"/>
    </row>
    <row r="126" spans="1:1">
      <c r="A126" s="161"/>
    </row>
    <row r="127" spans="1:1">
      <c r="A127" s="161"/>
    </row>
    <row r="128" spans="1:1">
      <c r="A128" s="161"/>
    </row>
    <row r="129" spans="1:1">
      <c r="A129" s="161"/>
    </row>
    <row r="130" spans="1:1">
      <c r="A130" s="161"/>
    </row>
    <row r="131" spans="1:1">
      <c r="A131" s="161"/>
    </row>
    <row r="132" spans="1:1">
      <c r="A132" s="161"/>
    </row>
    <row r="133" spans="1:1">
      <c r="A133" s="161"/>
    </row>
    <row r="134" spans="1:1">
      <c r="A134" s="161"/>
    </row>
    <row r="135" spans="1:1">
      <c r="A135" s="161"/>
    </row>
    <row r="136" spans="1:1">
      <c r="A136" s="161"/>
    </row>
    <row r="137" spans="1:1">
      <c r="A137" s="161"/>
    </row>
    <row r="138" spans="1:1">
      <c r="A138" s="161"/>
    </row>
    <row r="139" spans="1:1">
      <c r="A139" s="161"/>
    </row>
    <row r="140" spans="1:1">
      <c r="A140" s="161"/>
    </row>
    <row r="141" spans="1:1">
      <c r="A141" s="161"/>
    </row>
    <row r="142" spans="1:1">
      <c r="A142" s="161"/>
    </row>
    <row r="143" spans="1:1">
      <c r="A143" s="161"/>
    </row>
    <row r="144" spans="1:1">
      <c r="A144" s="161"/>
    </row>
    <row r="145" spans="1:1">
      <c r="A145" s="161"/>
    </row>
    <row r="146" spans="1:1">
      <c r="A146" s="161"/>
    </row>
    <row r="147" spans="1:1">
      <c r="A147" s="161"/>
    </row>
    <row r="148" spans="1:1">
      <c r="A148" s="161"/>
    </row>
    <row r="149" spans="1:1">
      <c r="A149" s="161"/>
    </row>
    <row r="150" spans="1:1">
      <c r="A150" s="161"/>
    </row>
    <row r="151" spans="1:1">
      <c r="A151" s="161"/>
    </row>
    <row r="152" spans="1:1">
      <c r="A152" s="161"/>
    </row>
    <row r="153" spans="1:1">
      <c r="A153" s="161"/>
    </row>
    <row r="154" spans="1:1">
      <c r="A154" s="161"/>
    </row>
    <row r="155" spans="1:1">
      <c r="A155" s="161"/>
    </row>
    <row r="156" spans="1:1">
      <c r="A156" s="161"/>
    </row>
    <row r="157" spans="1:1">
      <c r="A157" s="161"/>
    </row>
    <row r="158" spans="1:1">
      <c r="A158" s="161"/>
    </row>
    <row r="159" spans="1:1">
      <c r="A159" s="161"/>
    </row>
    <row r="160" spans="1:1">
      <c r="A160" s="161"/>
    </row>
    <row r="161" spans="1:1">
      <c r="A161" s="161"/>
    </row>
    <row r="162" spans="1:1">
      <c r="A162" s="161"/>
    </row>
    <row r="163" spans="1:1">
      <c r="A163" s="161"/>
    </row>
    <row r="164" spans="1:1">
      <c r="A164" s="161"/>
    </row>
    <row r="165" spans="1:1">
      <c r="A165" s="161"/>
    </row>
    <row r="166" spans="1:1">
      <c r="A166" s="161"/>
    </row>
    <row r="167" spans="1:1">
      <c r="A167" s="161"/>
    </row>
    <row r="168" spans="1:1">
      <c r="A168" s="161"/>
    </row>
    <row r="169" spans="1:1">
      <c r="A169" s="161"/>
    </row>
    <row r="170" spans="1:1">
      <c r="A170" s="161"/>
    </row>
    <row r="171" spans="1:1">
      <c r="A171" s="161"/>
    </row>
    <row r="172" spans="1:1">
      <c r="A172" s="161"/>
    </row>
    <row r="173" spans="1:1">
      <c r="A173" s="161"/>
    </row>
    <row r="174" spans="1:1">
      <c r="A174" s="161"/>
    </row>
    <row r="175" spans="1:1">
      <c r="A175" s="161"/>
    </row>
    <row r="176" spans="1:1">
      <c r="A176" s="161"/>
    </row>
    <row r="177" spans="1:1">
      <c r="A177" s="161"/>
    </row>
    <row r="178" spans="1:1">
      <c r="A178" s="161"/>
    </row>
    <row r="179" spans="1:1">
      <c r="A179" s="161"/>
    </row>
    <row r="180" spans="1:1">
      <c r="A180" s="161"/>
    </row>
    <row r="181" spans="1:1">
      <c r="A181" s="161"/>
    </row>
    <row r="182" spans="1:1">
      <c r="A182" s="161"/>
    </row>
    <row r="183" spans="1:1">
      <c r="A183" s="161"/>
    </row>
    <row r="184" spans="1:1">
      <c r="A184" s="161"/>
    </row>
    <row r="185" spans="1:1">
      <c r="A185" s="161"/>
    </row>
    <row r="186" spans="1:1">
      <c r="A186" s="161"/>
    </row>
    <row r="187" spans="1:1">
      <c r="A187" s="161"/>
    </row>
    <row r="188" spans="1:1">
      <c r="A188" s="161"/>
    </row>
    <row r="189" spans="1:1">
      <c r="A189" s="161"/>
    </row>
    <row r="190" spans="1:1">
      <c r="A190" s="161"/>
    </row>
    <row r="191" spans="1:1">
      <c r="A191" s="161"/>
    </row>
    <row r="192" spans="1:1">
      <c r="A192" s="161"/>
    </row>
    <row r="193" spans="1:1">
      <c r="A193" s="161"/>
    </row>
    <row r="194" spans="1:1">
      <c r="A194" s="161"/>
    </row>
    <row r="195" spans="1:1">
      <c r="A195" s="161"/>
    </row>
    <row r="196" spans="1:1">
      <c r="A196" s="161"/>
    </row>
    <row r="197" spans="1:1">
      <c r="A197" s="161"/>
    </row>
    <row r="198" spans="1:1">
      <c r="A198" s="161"/>
    </row>
    <row r="199" spans="1:1">
      <c r="A199" s="161"/>
    </row>
    <row r="200" spans="1:1">
      <c r="A200" s="161"/>
    </row>
    <row r="201" spans="1:1">
      <c r="A201" s="161"/>
    </row>
    <row r="202" spans="1:1">
      <c r="A202" s="161"/>
    </row>
    <row r="203" spans="1:1">
      <c r="A203" s="161"/>
    </row>
    <row r="204" spans="1:1">
      <c r="A204" s="161"/>
    </row>
    <row r="205" spans="1:1">
      <c r="A205" s="161"/>
    </row>
    <row r="206" spans="1:1">
      <c r="A206" s="161"/>
    </row>
    <row r="207" spans="1:1">
      <c r="A207" s="161"/>
    </row>
    <row r="208" spans="1:1">
      <c r="A208" s="161"/>
    </row>
    <row r="209" spans="1:1">
      <c r="A209" s="161"/>
    </row>
    <row r="210" spans="1:1">
      <c r="A210" s="161"/>
    </row>
    <row r="211" spans="1:1">
      <c r="A211" s="161"/>
    </row>
    <row r="212" spans="1:1">
      <c r="A212" s="161"/>
    </row>
    <row r="213" spans="1:1">
      <c r="A213" s="161"/>
    </row>
    <row r="214" spans="1:1">
      <c r="A214" s="161"/>
    </row>
    <row r="215" spans="1:1">
      <c r="A215" s="161"/>
    </row>
    <row r="216" spans="1:1">
      <c r="A216" s="161"/>
    </row>
    <row r="217" spans="1:1">
      <c r="A217" s="161"/>
    </row>
    <row r="218" spans="1:1">
      <c r="A218" s="161"/>
    </row>
    <row r="219" spans="1:1">
      <c r="A219" s="161"/>
    </row>
    <row r="220" spans="1:1">
      <c r="A220" s="161"/>
    </row>
    <row r="221" spans="1:1">
      <c r="A221" s="161"/>
    </row>
    <row r="222" spans="1:1">
      <c r="A222" s="161"/>
    </row>
    <row r="223" spans="1:1">
      <c r="A223" s="161"/>
    </row>
    <row r="224" spans="1:1">
      <c r="A224" s="161"/>
    </row>
    <row r="225" spans="1:1">
      <c r="A225" s="161"/>
    </row>
    <row r="226" spans="1:1">
      <c r="A226" s="161"/>
    </row>
    <row r="227" spans="1:1">
      <c r="A227" s="161"/>
    </row>
    <row r="228" spans="1:1">
      <c r="A228" s="161"/>
    </row>
    <row r="229" spans="1:1">
      <c r="A229" s="161"/>
    </row>
    <row r="230" spans="1:1">
      <c r="A230" s="161"/>
    </row>
    <row r="231" spans="1:1">
      <c r="A231" s="161"/>
    </row>
    <row r="232" spans="1:1">
      <c r="A232" s="161"/>
    </row>
    <row r="233" spans="1:1">
      <c r="A233" s="161"/>
    </row>
    <row r="234" spans="1:1">
      <c r="A234" s="161"/>
    </row>
    <row r="235" spans="1:1">
      <c r="A235" s="161"/>
    </row>
    <row r="236" spans="1:1">
      <c r="A236" s="161"/>
    </row>
    <row r="237" spans="1:1">
      <c r="A237" s="161"/>
    </row>
    <row r="238" spans="1:1">
      <c r="A238" s="161"/>
    </row>
    <row r="239" spans="1:1">
      <c r="A239" s="161"/>
    </row>
    <row r="240" spans="1:1">
      <c r="A240" s="161"/>
    </row>
    <row r="241" spans="1:1">
      <c r="A241" s="161"/>
    </row>
    <row r="242" spans="1:1">
      <c r="A242" s="161"/>
    </row>
    <row r="243" spans="1:1">
      <c r="A243" s="161"/>
    </row>
    <row r="244" spans="1:1">
      <c r="A244" s="161"/>
    </row>
    <row r="245" spans="1:1">
      <c r="A245" s="161"/>
    </row>
    <row r="246" spans="1:1">
      <c r="A246" s="161"/>
    </row>
    <row r="247" spans="1:1">
      <c r="A247" s="161"/>
    </row>
    <row r="248" spans="1:1">
      <c r="A248" s="161"/>
    </row>
    <row r="249" spans="1:1">
      <c r="A249" s="161"/>
    </row>
    <row r="250" spans="1:1">
      <c r="A250" s="161"/>
    </row>
    <row r="251" spans="1:1">
      <c r="A251" s="161"/>
    </row>
    <row r="252" spans="1:1">
      <c r="A252" s="161"/>
    </row>
    <row r="253" spans="1:1">
      <c r="A253" s="161"/>
    </row>
    <row r="254" spans="1:1">
      <c r="A254" s="161"/>
    </row>
    <row r="255" spans="1:1">
      <c r="A255" s="161"/>
    </row>
    <row r="256" spans="1:1">
      <c r="A256" s="161"/>
    </row>
    <row r="257" spans="1:1">
      <c r="A257" s="161"/>
    </row>
    <row r="258" spans="1:1">
      <c r="A258" s="161"/>
    </row>
    <row r="259" spans="1:1">
      <c r="A259" s="161"/>
    </row>
    <row r="260" spans="1:1">
      <c r="A260" s="161"/>
    </row>
    <row r="261" spans="1:1">
      <c r="A261" s="161"/>
    </row>
    <row r="262" spans="1:1">
      <c r="A262" s="161"/>
    </row>
    <row r="263" spans="1:1">
      <c r="A263" s="161"/>
    </row>
    <row r="264" spans="1:1">
      <c r="A264" s="161"/>
    </row>
    <row r="265" spans="1:1">
      <c r="A265" s="161"/>
    </row>
    <row r="266" spans="1:1">
      <c r="A266" s="161"/>
    </row>
    <row r="267" spans="1:1">
      <c r="A267" s="161"/>
    </row>
    <row r="268" spans="1:1">
      <c r="A268" s="161"/>
    </row>
    <row r="269" spans="1:1">
      <c r="A269" s="161"/>
    </row>
    <row r="270" spans="1:1">
      <c r="A270" s="161"/>
    </row>
    <row r="271" spans="1:1">
      <c r="A271" s="161"/>
    </row>
    <row r="272" spans="1:1">
      <c r="A272" s="161"/>
    </row>
    <row r="273" spans="1:1">
      <c r="A273" s="161"/>
    </row>
    <row r="274" spans="1:1">
      <c r="A274" s="161"/>
    </row>
    <row r="275" spans="1:1">
      <c r="A275" s="161"/>
    </row>
    <row r="276" spans="1:1">
      <c r="A276" s="161"/>
    </row>
    <row r="277" spans="1:1">
      <c r="A277" s="161"/>
    </row>
    <row r="278" spans="1:1">
      <c r="A278" s="161"/>
    </row>
    <row r="279" spans="1:1">
      <c r="A279" s="161"/>
    </row>
    <row r="280" spans="1:1">
      <c r="A280" s="161"/>
    </row>
    <row r="281" spans="1:1">
      <c r="A281" s="161"/>
    </row>
    <row r="282" spans="1:1">
      <c r="A282" s="161"/>
    </row>
    <row r="283" spans="1:1">
      <c r="A283" s="161"/>
    </row>
    <row r="284" spans="1:1">
      <c r="A284" s="161"/>
    </row>
    <row r="285" spans="1:1">
      <c r="A285" s="161"/>
    </row>
    <row r="286" spans="1:1">
      <c r="A286" s="161"/>
    </row>
    <row r="287" spans="1:1">
      <c r="A287" s="161"/>
    </row>
    <row r="288" spans="1:1">
      <c r="A288" s="161"/>
    </row>
    <row r="289" spans="1:1">
      <c r="A289" s="161"/>
    </row>
    <row r="290" spans="1:1">
      <c r="A290" s="161"/>
    </row>
    <row r="291" spans="1:1">
      <c r="A291" s="161"/>
    </row>
    <row r="292" spans="1:1">
      <c r="A292" s="161"/>
    </row>
    <row r="293" spans="1:1">
      <c r="A293" s="161"/>
    </row>
    <row r="294" spans="1:1">
      <c r="A294" s="161"/>
    </row>
    <row r="295" spans="1:1">
      <c r="A295" s="161"/>
    </row>
    <row r="296" spans="1:1">
      <c r="A296" s="161"/>
    </row>
    <row r="297" spans="1:1">
      <c r="A297" s="161"/>
    </row>
    <row r="298" spans="1:1">
      <c r="A298" s="161"/>
    </row>
    <row r="299" spans="1:1">
      <c r="A299" s="161"/>
    </row>
    <row r="300" spans="1:1">
      <c r="A300" s="161"/>
    </row>
    <row r="301" spans="1:1">
      <c r="A301" s="161"/>
    </row>
    <row r="302" spans="1:1">
      <c r="A302" s="161"/>
    </row>
    <row r="303" spans="1:1">
      <c r="A303" s="161"/>
    </row>
    <row r="304" spans="1:1">
      <c r="A304" s="161"/>
    </row>
    <row r="305" spans="1:1">
      <c r="A305" s="161"/>
    </row>
    <row r="306" spans="1:1">
      <c r="A306" s="161"/>
    </row>
    <row r="307" spans="1:1">
      <c r="A307" s="161"/>
    </row>
    <row r="308" spans="1:1">
      <c r="A308" s="161"/>
    </row>
    <row r="309" spans="1:1">
      <c r="A309" s="161"/>
    </row>
    <row r="310" spans="1:1">
      <c r="A310" s="161"/>
    </row>
    <row r="311" spans="1:1">
      <c r="A311" s="161"/>
    </row>
    <row r="312" spans="1:1">
      <c r="A312" s="161"/>
    </row>
    <row r="313" spans="1:1">
      <c r="A313" s="161"/>
    </row>
    <row r="314" spans="1:1">
      <c r="A314" s="161"/>
    </row>
    <row r="315" spans="1:1">
      <c r="A315" s="161"/>
    </row>
    <row r="316" spans="1:1">
      <c r="A316" s="161"/>
    </row>
    <row r="317" spans="1:1">
      <c r="A317" s="161"/>
    </row>
    <row r="318" spans="1:1">
      <c r="A318" s="161"/>
    </row>
    <row r="319" spans="1:1">
      <c r="A319" s="161"/>
    </row>
    <row r="320" spans="1:1">
      <c r="A320" s="161"/>
    </row>
    <row r="321" spans="1:1">
      <c r="A321" s="161"/>
    </row>
    <row r="322" spans="1:1">
      <c r="A322" s="161"/>
    </row>
    <row r="323" spans="1:1">
      <c r="A323" s="161"/>
    </row>
    <row r="324" spans="1:1">
      <c r="A324" s="161"/>
    </row>
    <row r="325" spans="1:1">
      <c r="A325" s="161"/>
    </row>
    <row r="326" spans="1:1">
      <c r="A326" s="161"/>
    </row>
    <row r="327" spans="1:1">
      <c r="A327" s="161"/>
    </row>
    <row r="328" spans="1:1">
      <c r="A328" s="161"/>
    </row>
    <row r="329" spans="1:1">
      <c r="A329" s="161"/>
    </row>
    <row r="330" spans="1:1">
      <c r="A330" s="161"/>
    </row>
    <row r="331" spans="1:1">
      <c r="A331" s="161"/>
    </row>
    <row r="332" spans="1:1">
      <c r="A332" s="161"/>
    </row>
    <row r="333" spans="1:1">
      <c r="A333" s="161"/>
    </row>
    <row r="334" spans="1:1">
      <c r="A334" s="161"/>
    </row>
    <row r="335" spans="1:1">
      <c r="A335" s="161"/>
    </row>
    <row r="336" spans="1:1">
      <c r="A336" s="161"/>
    </row>
    <row r="337" spans="1:1">
      <c r="A337" s="161"/>
    </row>
    <row r="338" spans="1:1">
      <c r="A338" s="161"/>
    </row>
    <row r="339" spans="1:1">
      <c r="A339" s="161"/>
    </row>
    <row r="340" spans="1:1">
      <c r="A340" s="161"/>
    </row>
    <row r="341" spans="1:1">
      <c r="A341" s="161"/>
    </row>
    <row r="342" spans="1:1">
      <c r="A342" s="161"/>
    </row>
    <row r="343" spans="1:1">
      <c r="A343" s="161"/>
    </row>
    <row r="344" spans="1:1">
      <c r="A344" s="161"/>
    </row>
    <row r="345" spans="1:1">
      <c r="A345" s="161"/>
    </row>
    <row r="346" spans="1:1">
      <c r="A346" s="161"/>
    </row>
    <row r="347" spans="1:1">
      <c r="A347" s="161"/>
    </row>
    <row r="348" spans="1:1">
      <c r="A348" s="161"/>
    </row>
    <row r="349" spans="1:1">
      <c r="A349" s="161"/>
    </row>
    <row r="350" spans="1:1">
      <c r="A350" s="161"/>
    </row>
    <row r="351" spans="1:1">
      <c r="A351" s="161"/>
    </row>
    <row r="352" spans="1:1">
      <c r="A352" s="161"/>
    </row>
    <row r="353" spans="1:1">
      <c r="A353" s="161"/>
    </row>
    <row r="354" spans="1:1">
      <c r="A354" s="161"/>
    </row>
    <row r="355" spans="1:1">
      <c r="A355" s="161"/>
    </row>
    <row r="356" spans="1:1">
      <c r="A356" s="161"/>
    </row>
    <row r="357" spans="1:1">
      <c r="A357" s="161"/>
    </row>
    <row r="358" spans="1:1">
      <c r="A358" s="161"/>
    </row>
    <row r="359" spans="1:1">
      <c r="A359" s="161"/>
    </row>
    <row r="360" spans="1:1">
      <c r="A360" s="161"/>
    </row>
    <row r="361" spans="1:1">
      <c r="A361" s="161"/>
    </row>
    <row r="362" spans="1:1">
      <c r="A362" s="161"/>
    </row>
    <row r="363" spans="1:1">
      <c r="A363" s="161"/>
    </row>
    <row r="364" spans="1:1">
      <c r="A364" s="161"/>
    </row>
    <row r="365" spans="1:1">
      <c r="A365" s="161"/>
    </row>
    <row r="366" spans="1:1">
      <c r="A366" s="161"/>
    </row>
    <row r="367" spans="1:1">
      <c r="A367" s="161"/>
    </row>
    <row r="368" spans="1:1">
      <c r="A368" s="161"/>
    </row>
    <row r="369" spans="1:1">
      <c r="A369" s="161"/>
    </row>
    <row r="370" spans="1:1">
      <c r="A370" s="161"/>
    </row>
    <row r="371" spans="1:1">
      <c r="A371" s="161"/>
    </row>
    <row r="372" spans="1:1">
      <c r="A372" s="161"/>
    </row>
    <row r="373" spans="1:1">
      <c r="A373" s="161"/>
    </row>
    <row r="374" spans="1:1">
      <c r="A374" s="161"/>
    </row>
    <row r="375" spans="1:1">
      <c r="A375" s="161"/>
    </row>
    <row r="376" spans="1:1">
      <c r="A376" s="161"/>
    </row>
    <row r="377" spans="1:1">
      <c r="A377" s="161"/>
    </row>
    <row r="378" spans="1:1">
      <c r="A378" s="161"/>
    </row>
    <row r="379" spans="1:1">
      <c r="A379" s="161"/>
    </row>
    <row r="380" spans="1:1">
      <c r="A380" s="161"/>
    </row>
    <row r="381" spans="1:1">
      <c r="A381" s="161"/>
    </row>
    <row r="382" spans="1:1">
      <c r="A382" s="161"/>
    </row>
    <row r="383" spans="1:1">
      <c r="A383" s="161"/>
    </row>
    <row r="384" spans="1:1">
      <c r="A384" s="161"/>
    </row>
    <row r="385" spans="1:1">
      <c r="A385" s="161"/>
    </row>
    <row r="386" spans="1:1">
      <c r="A386" s="161"/>
    </row>
    <row r="387" spans="1:1">
      <c r="A387" s="161"/>
    </row>
    <row r="388" spans="1:1">
      <c r="A388" s="161"/>
    </row>
    <row r="389" spans="1:1">
      <c r="A389" s="161"/>
    </row>
    <row r="390" spans="1:1">
      <c r="A390" s="161"/>
    </row>
    <row r="391" spans="1:1">
      <c r="A391" s="161"/>
    </row>
    <row r="392" spans="1:1">
      <c r="A392" s="161"/>
    </row>
    <row r="393" spans="1:1">
      <c r="A393" s="161"/>
    </row>
    <row r="394" spans="1:1">
      <c r="A394" s="161"/>
    </row>
    <row r="395" spans="1:1">
      <c r="A395" s="161"/>
    </row>
    <row r="396" spans="1:1">
      <c r="A396" s="161"/>
    </row>
    <row r="397" spans="1:1">
      <c r="A397" s="161"/>
    </row>
    <row r="398" spans="1:1">
      <c r="A398" s="161"/>
    </row>
    <row r="399" spans="1:1">
      <c r="A399" s="161"/>
    </row>
    <row r="400" spans="1:1">
      <c r="A400" s="161"/>
    </row>
    <row r="401" spans="1:1">
      <c r="A401" s="161"/>
    </row>
    <row r="402" spans="1:1">
      <c r="A402" s="161"/>
    </row>
    <row r="403" spans="1:1">
      <c r="A403" s="161"/>
    </row>
    <row r="404" spans="1:1">
      <c r="A404" s="161"/>
    </row>
    <row r="405" spans="1:1">
      <c r="A405" s="161"/>
    </row>
    <row r="406" spans="1:1">
      <c r="A406" s="161"/>
    </row>
    <row r="407" spans="1:1">
      <c r="A407" s="161"/>
    </row>
    <row r="408" spans="1:1">
      <c r="A408" s="161"/>
    </row>
    <row r="409" spans="1:1">
      <c r="A409" s="161"/>
    </row>
    <row r="410" spans="1:1">
      <c r="A410" s="161"/>
    </row>
    <row r="411" spans="1:1">
      <c r="A411" s="161"/>
    </row>
    <row r="412" spans="1:1">
      <c r="A412" s="161"/>
    </row>
    <row r="413" spans="1:1">
      <c r="A413" s="161"/>
    </row>
    <row r="414" spans="1:1">
      <c r="A414" s="161"/>
    </row>
    <row r="415" spans="1:1">
      <c r="A415" s="161"/>
    </row>
    <row r="416" spans="1:1">
      <c r="A416" s="161"/>
    </row>
    <row r="417" spans="1:1">
      <c r="A417" s="161"/>
    </row>
    <row r="418" spans="1:1">
      <c r="A418" s="161"/>
    </row>
    <row r="419" spans="1:1">
      <c r="A419" s="161"/>
    </row>
    <row r="420" spans="1:1">
      <c r="A420" s="161"/>
    </row>
    <row r="421" spans="1:1">
      <c r="A421" s="161"/>
    </row>
    <row r="422" spans="1:1">
      <c r="A422" s="161"/>
    </row>
    <row r="423" spans="1:1">
      <c r="A423" s="161"/>
    </row>
    <row r="424" spans="1:1">
      <c r="A424" s="161"/>
    </row>
    <row r="425" spans="1:1">
      <c r="A425" s="161"/>
    </row>
    <row r="426" spans="1:1">
      <c r="A426" s="161"/>
    </row>
    <row r="427" spans="1:1">
      <c r="A427" s="161"/>
    </row>
    <row r="428" spans="1:1">
      <c r="A428" s="161"/>
    </row>
    <row r="429" spans="1:1">
      <c r="A429" s="161"/>
    </row>
    <row r="430" spans="1:1">
      <c r="A430" s="161"/>
    </row>
    <row r="431" spans="1:1">
      <c r="A431" s="161"/>
    </row>
    <row r="432" spans="1:1">
      <c r="A432" s="161"/>
    </row>
    <row r="433" spans="1:1">
      <c r="A433" s="161"/>
    </row>
    <row r="434" spans="1:1">
      <c r="A434" s="161"/>
    </row>
    <row r="435" spans="1:1">
      <c r="A435" s="161"/>
    </row>
    <row r="436" spans="1:1">
      <c r="A436" s="161"/>
    </row>
    <row r="437" spans="1:1">
      <c r="A437" s="161"/>
    </row>
    <row r="438" spans="1:1">
      <c r="A438" s="161"/>
    </row>
    <row r="439" spans="1:1">
      <c r="A439" s="161"/>
    </row>
    <row r="440" spans="1:1">
      <c r="A440" s="161"/>
    </row>
    <row r="441" spans="1:1">
      <c r="A441" s="161"/>
    </row>
    <row r="442" spans="1:1">
      <c r="A442" s="161"/>
    </row>
    <row r="443" spans="1:1">
      <c r="A443" s="161"/>
    </row>
    <row r="444" spans="1:1">
      <c r="A444" s="161"/>
    </row>
    <row r="445" spans="1:1">
      <c r="A445" s="161"/>
    </row>
    <row r="446" spans="1:1">
      <c r="A446" s="161"/>
    </row>
    <row r="447" spans="1:1">
      <c r="A447" s="161"/>
    </row>
    <row r="448" spans="1:1">
      <c r="A448" s="161"/>
    </row>
    <row r="449" spans="1:1">
      <c r="A449" s="161"/>
    </row>
    <row r="450" spans="1:1">
      <c r="A450" s="161"/>
    </row>
    <row r="451" spans="1:1">
      <c r="A451" s="161"/>
    </row>
    <row r="452" spans="1:1">
      <c r="A452" s="161"/>
    </row>
    <row r="453" spans="1:1">
      <c r="A453" s="161"/>
    </row>
    <row r="454" spans="1:1">
      <c r="A454" s="161"/>
    </row>
    <row r="455" spans="1:1">
      <c r="A455" s="161"/>
    </row>
    <row r="456" spans="1:1">
      <c r="A456" s="161"/>
    </row>
    <row r="457" spans="1:1">
      <c r="A457" s="161"/>
    </row>
    <row r="458" spans="1:1">
      <c r="A458" s="161"/>
    </row>
    <row r="459" spans="1:1">
      <c r="A459" s="161"/>
    </row>
    <row r="460" spans="1:1">
      <c r="A460" s="161"/>
    </row>
    <row r="461" spans="1:1">
      <c r="A461" s="161"/>
    </row>
    <row r="462" spans="1:1">
      <c r="A462" s="161"/>
    </row>
    <row r="463" spans="1:1">
      <c r="A463" s="161"/>
    </row>
    <row r="464" spans="1:1">
      <c r="A464" s="161"/>
    </row>
    <row r="465" spans="1:1">
      <c r="A465" s="161"/>
    </row>
    <row r="466" spans="1:1">
      <c r="A466" s="161"/>
    </row>
    <row r="467" spans="1:1">
      <c r="A467" s="161"/>
    </row>
    <row r="468" spans="1:1">
      <c r="A468" s="161"/>
    </row>
    <row r="469" spans="1:1">
      <c r="A469" s="161"/>
    </row>
    <row r="470" spans="1:1">
      <c r="A470" s="161"/>
    </row>
    <row r="471" spans="1:1">
      <c r="A471" s="161"/>
    </row>
    <row r="472" spans="1:1">
      <c r="A472" s="161"/>
    </row>
    <row r="473" spans="1:1">
      <c r="A473" s="161"/>
    </row>
    <row r="474" spans="1:1">
      <c r="A474" s="161"/>
    </row>
    <row r="475" spans="1:1">
      <c r="A475" s="161"/>
    </row>
    <row r="476" spans="1:1">
      <c r="A476" s="161"/>
    </row>
    <row r="477" spans="1:1">
      <c r="A477" s="161"/>
    </row>
    <row r="478" spans="1:1">
      <c r="A478" s="161"/>
    </row>
    <row r="479" spans="1:1">
      <c r="A479" s="161"/>
    </row>
    <row r="480" spans="1:1">
      <c r="A480" s="161"/>
    </row>
    <row r="481" spans="1:1">
      <c r="A481" s="161"/>
    </row>
    <row r="482" spans="1:1">
      <c r="A482" s="161"/>
    </row>
    <row r="483" spans="1:1">
      <c r="A483" s="161"/>
    </row>
    <row r="484" spans="1:1">
      <c r="A484" s="161"/>
    </row>
    <row r="485" spans="1:1">
      <c r="A485" s="161"/>
    </row>
    <row r="486" spans="1:1">
      <c r="A486" s="161"/>
    </row>
    <row r="487" spans="1:1">
      <c r="A487" s="161"/>
    </row>
    <row r="488" spans="1:1">
      <c r="A488" s="161"/>
    </row>
    <row r="489" spans="1:1">
      <c r="A489" s="161"/>
    </row>
    <row r="490" spans="1:1">
      <c r="A490" s="161"/>
    </row>
    <row r="491" spans="1:1">
      <c r="A491" s="161"/>
    </row>
    <row r="492" spans="1:1">
      <c r="A492" s="161"/>
    </row>
    <row r="493" spans="1:1">
      <c r="A493" s="161"/>
    </row>
    <row r="494" spans="1:1">
      <c r="A494" s="161"/>
    </row>
    <row r="495" spans="1:1">
      <c r="A495" s="161"/>
    </row>
    <row r="496" spans="1:1">
      <c r="A496" s="161"/>
    </row>
    <row r="497" spans="1:1">
      <c r="A497" s="161"/>
    </row>
    <row r="498" spans="1:1">
      <c r="A498" s="161"/>
    </row>
    <row r="499" spans="1:1">
      <c r="A499" s="161"/>
    </row>
    <row r="500" spans="1:1">
      <c r="A500" s="161"/>
    </row>
    <row r="501" spans="1:1">
      <c r="A501" s="161"/>
    </row>
    <row r="502" spans="1:1">
      <c r="A502" s="161"/>
    </row>
    <row r="503" spans="1:1">
      <c r="A503" s="161"/>
    </row>
    <row r="504" spans="1:1">
      <c r="A504" s="161"/>
    </row>
    <row r="505" spans="1:1">
      <c r="A505" s="161"/>
    </row>
    <row r="506" spans="1:1">
      <c r="A506" s="161"/>
    </row>
    <row r="507" spans="1:1">
      <c r="A507" s="161"/>
    </row>
    <row r="508" spans="1:1">
      <c r="A508" s="161"/>
    </row>
    <row r="509" spans="1:1">
      <c r="A509" s="161"/>
    </row>
    <row r="510" spans="1:1">
      <c r="A510" s="161"/>
    </row>
    <row r="511" spans="1:1">
      <c r="A511" s="161"/>
    </row>
    <row r="512" spans="1:1">
      <c r="A512" s="161"/>
    </row>
    <row r="513" spans="1:1">
      <c r="A513" s="161"/>
    </row>
    <row r="514" spans="1:1">
      <c r="A514" s="161"/>
    </row>
    <row r="515" spans="1:1">
      <c r="A515" s="161"/>
    </row>
    <row r="516" spans="1:1">
      <c r="A516" s="161"/>
    </row>
    <row r="517" spans="1:1">
      <c r="A517" s="161"/>
    </row>
    <row r="518" spans="1:1">
      <c r="A518" s="161"/>
    </row>
    <row r="519" spans="1:1">
      <c r="A519" s="161"/>
    </row>
    <row r="520" spans="1:1">
      <c r="A520" s="161"/>
    </row>
    <row r="521" spans="1:1">
      <c r="A521" s="161"/>
    </row>
    <row r="522" spans="1:1">
      <c r="A522" s="161"/>
    </row>
    <row r="523" spans="1:1">
      <c r="A523" s="161"/>
    </row>
    <row r="524" spans="1:1">
      <c r="A524" s="161"/>
    </row>
    <row r="525" spans="1:1">
      <c r="A525" s="161"/>
    </row>
    <row r="526" spans="1:1">
      <c r="A526" s="161"/>
    </row>
    <row r="527" spans="1:1">
      <c r="A527" s="161"/>
    </row>
    <row r="528" spans="1:1">
      <c r="A528" s="161"/>
    </row>
    <row r="529" spans="1:1">
      <c r="A529" s="161"/>
    </row>
    <row r="530" spans="1:1">
      <c r="A530" s="161"/>
    </row>
    <row r="531" spans="1:1">
      <c r="A531" s="161"/>
    </row>
    <row r="532" spans="1:1">
      <c r="A532" s="161"/>
    </row>
    <row r="533" spans="1:1">
      <c r="A533" s="161"/>
    </row>
    <row r="534" spans="1:1">
      <c r="A534" s="161"/>
    </row>
    <row r="535" spans="1:1">
      <c r="A535" s="161"/>
    </row>
    <row r="536" spans="1:1">
      <c r="A536" s="161"/>
    </row>
    <row r="537" spans="1:1">
      <c r="A537" s="161"/>
    </row>
    <row r="538" spans="1:1">
      <c r="A538" s="161"/>
    </row>
    <row r="539" spans="1:1">
      <c r="A539" s="161"/>
    </row>
    <row r="540" spans="1:1">
      <c r="A540" s="161"/>
    </row>
    <row r="541" spans="1:1">
      <c r="A541" s="161"/>
    </row>
    <row r="542" spans="1:1">
      <c r="A542" s="161"/>
    </row>
    <row r="543" spans="1:1">
      <c r="A543" s="161"/>
    </row>
    <row r="544" spans="1:1">
      <c r="A544" s="161"/>
    </row>
    <row r="545" spans="1:1">
      <c r="A545" s="161"/>
    </row>
    <row r="546" spans="1:1">
      <c r="A546" s="161"/>
    </row>
    <row r="547" spans="1:1">
      <c r="A547" s="161"/>
    </row>
    <row r="548" spans="1:1">
      <c r="A548" s="161"/>
    </row>
    <row r="549" spans="1:1">
      <c r="A549" s="161"/>
    </row>
    <row r="550" spans="1:1">
      <c r="A550" s="161"/>
    </row>
    <row r="551" spans="1:1">
      <c r="A551" s="161"/>
    </row>
    <row r="552" spans="1:1">
      <c r="A552" s="161"/>
    </row>
    <row r="553" spans="1:1">
      <c r="A553" s="161"/>
    </row>
    <row r="554" spans="1:1">
      <c r="A554" s="161"/>
    </row>
    <row r="555" spans="1:1">
      <c r="A555" s="161"/>
    </row>
    <row r="556" spans="1:1">
      <c r="A556" s="161"/>
    </row>
    <row r="557" spans="1:1">
      <c r="A557" s="161"/>
    </row>
    <row r="558" spans="1:1">
      <c r="A558" s="161"/>
    </row>
    <row r="559" spans="1:1">
      <c r="A559" s="161"/>
    </row>
    <row r="560" spans="1:1">
      <c r="A560" s="161"/>
    </row>
    <row r="561" spans="1:1">
      <c r="A561" s="161"/>
    </row>
    <row r="562" spans="1:1">
      <c r="A562" s="161"/>
    </row>
    <row r="563" spans="1:1">
      <c r="A563" s="161"/>
    </row>
    <row r="564" spans="1:1">
      <c r="A564" s="161"/>
    </row>
    <row r="565" spans="1:1">
      <c r="A565" s="161"/>
    </row>
    <row r="566" spans="1:1">
      <c r="A566" s="161"/>
    </row>
    <row r="567" spans="1:1">
      <c r="A567" s="161"/>
    </row>
    <row r="568" spans="1:1">
      <c r="A568" s="161"/>
    </row>
    <row r="569" spans="1:1">
      <c r="A569" s="161"/>
    </row>
    <row r="570" spans="1:1">
      <c r="A570" s="161"/>
    </row>
    <row r="571" spans="1:1">
      <c r="A571" s="161"/>
    </row>
    <row r="572" spans="1:1">
      <c r="A572" s="161"/>
    </row>
    <row r="573" spans="1:1">
      <c r="A573" s="161"/>
    </row>
    <row r="574" spans="1:1">
      <c r="A574" s="161"/>
    </row>
    <row r="575" spans="1:1">
      <c r="A575" s="161"/>
    </row>
    <row r="576" spans="1:1">
      <c r="A576" s="161"/>
    </row>
    <row r="577" spans="1:1">
      <c r="A577" s="161"/>
    </row>
    <row r="578" spans="1:1">
      <c r="A578" s="161"/>
    </row>
    <row r="579" spans="1:1">
      <c r="A579" s="161"/>
    </row>
    <row r="580" spans="1:1">
      <c r="A580" s="161"/>
    </row>
    <row r="581" spans="1:1">
      <c r="A581" s="161"/>
    </row>
    <row r="582" spans="1:1">
      <c r="A582" s="161"/>
    </row>
    <row r="583" spans="1:1">
      <c r="A583" s="161"/>
    </row>
    <row r="584" spans="1:1">
      <c r="A584" s="161"/>
    </row>
    <row r="585" spans="1:1">
      <c r="A585" s="161"/>
    </row>
    <row r="586" spans="1:1">
      <c r="A586" s="161"/>
    </row>
    <row r="587" spans="1:1">
      <c r="A587" s="161"/>
    </row>
    <row r="588" spans="1:1">
      <c r="A588" s="161"/>
    </row>
    <row r="589" spans="1:1">
      <c r="A589" s="161"/>
    </row>
    <row r="590" spans="1:1">
      <c r="A590" s="161"/>
    </row>
    <row r="591" spans="1:1">
      <c r="A591" s="161"/>
    </row>
    <row r="592" spans="1:1">
      <c r="A592" s="161"/>
    </row>
    <row r="593" spans="1:1">
      <c r="A593" s="161"/>
    </row>
    <row r="594" spans="1:1">
      <c r="A594" s="161"/>
    </row>
    <row r="595" spans="1:1">
      <c r="A595" s="161"/>
    </row>
    <row r="596" spans="1:1">
      <c r="A596" s="161"/>
    </row>
    <row r="597" spans="1:1">
      <c r="A597" s="161"/>
    </row>
    <row r="598" spans="1:1">
      <c r="A598" s="161"/>
    </row>
    <row r="599" spans="1:1">
      <c r="A599" s="161"/>
    </row>
    <row r="600" spans="1:1">
      <c r="A600" s="161"/>
    </row>
    <row r="601" spans="1:1">
      <c r="A601" s="161"/>
    </row>
    <row r="602" spans="1:1">
      <c r="A602" s="161"/>
    </row>
    <row r="603" spans="1:1">
      <c r="A603" s="161"/>
    </row>
    <row r="604" spans="1:1">
      <c r="A604" s="161"/>
    </row>
    <row r="605" spans="1:1">
      <c r="A605" s="161"/>
    </row>
    <row r="606" spans="1:1">
      <c r="A606" s="161"/>
    </row>
    <row r="607" spans="1:1">
      <c r="A607" s="161"/>
    </row>
    <row r="608" spans="1:1">
      <c r="A608" s="161"/>
    </row>
    <row r="609" spans="1:1">
      <c r="A609" s="161"/>
    </row>
    <row r="610" spans="1:1">
      <c r="A610" s="161"/>
    </row>
    <row r="611" spans="1:1">
      <c r="A611" s="161"/>
    </row>
    <row r="612" spans="1:1">
      <c r="A612" s="161"/>
    </row>
    <row r="613" spans="1:1">
      <c r="A613" s="161"/>
    </row>
    <row r="614" spans="1:1">
      <c r="A614" s="161"/>
    </row>
    <row r="615" spans="1:1">
      <c r="A615" s="161"/>
    </row>
    <row r="616" spans="1:1">
      <c r="A616" s="161"/>
    </row>
    <row r="617" spans="1:1">
      <c r="A617" s="161"/>
    </row>
    <row r="618" spans="1:1">
      <c r="A618" s="161"/>
    </row>
    <row r="619" spans="1:1">
      <c r="A619" s="161"/>
    </row>
    <row r="620" spans="1:1">
      <c r="A620" s="161"/>
    </row>
    <row r="621" spans="1:1">
      <c r="A621" s="161"/>
    </row>
    <row r="622" spans="1:1">
      <c r="A622" s="161"/>
    </row>
    <row r="623" spans="1:1">
      <c r="A623" s="161"/>
    </row>
    <row r="624" spans="1:1">
      <c r="A624" s="161"/>
    </row>
    <row r="625" spans="1:1">
      <c r="A625" s="161"/>
    </row>
    <row r="626" spans="1:1">
      <c r="A626" s="161"/>
    </row>
    <row r="627" spans="1:1">
      <c r="A627" s="161"/>
    </row>
    <row r="628" spans="1:1">
      <c r="A628" s="161"/>
    </row>
    <row r="629" spans="1:1">
      <c r="A629" s="161"/>
    </row>
    <row r="630" spans="1:1">
      <c r="A630" s="161"/>
    </row>
    <row r="631" spans="1:1">
      <c r="A631" s="161"/>
    </row>
    <row r="632" spans="1:1">
      <c r="A632" s="161"/>
    </row>
    <row r="633" spans="1:1">
      <c r="A633" s="161"/>
    </row>
    <row r="634" spans="1:1">
      <c r="A634" s="161"/>
    </row>
    <row r="635" spans="1:1">
      <c r="A635" s="161"/>
    </row>
    <row r="636" spans="1:1">
      <c r="A636" s="161"/>
    </row>
    <row r="637" spans="1:1">
      <c r="A637" s="161"/>
    </row>
    <row r="638" spans="1:1">
      <c r="A638" s="161"/>
    </row>
    <row r="639" spans="1:1">
      <c r="A639" s="161"/>
    </row>
    <row r="640" spans="1:1">
      <c r="A640" s="161"/>
    </row>
    <row r="641" spans="1:1">
      <c r="A641" s="161"/>
    </row>
    <row r="642" spans="1:1">
      <c r="A642" s="161"/>
    </row>
    <row r="643" spans="1:1">
      <c r="A643" s="161"/>
    </row>
    <row r="644" spans="1:1">
      <c r="A644" s="161"/>
    </row>
    <row r="645" spans="1:1">
      <c r="A645" s="161"/>
    </row>
    <row r="646" spans="1:1">
      <c r="A646" s="161"/>
    </row>
    <row r="647" spans="1:1">
      <c r="A647" s="161"/>
    </row>
    <row r="648" spans="1:1">
      <c r="A648" s="161"/>
    </row>
    <row r="649" spans="1:1">
      <c r="A649" s="161"/>
    </row>
    <row r="650" spans="1:1">
      <c r="A650" s="161"/>
    </row>
    <row r="651" spans="1:1">
      <c r="A651" s="161"/>
    </row>
    <row r="652" spans="1:1">
      <c r="A652" s="161"/>
    </row>
    <row r="653" spans="1:1">
      <c r="A653" s="161"/>
    </row>
    <row r="654" spans="1:1">
      <c r="A654" s="161"/>
    </row>
    <row r="655" spans="1:1">
      <c r="A655" s="161"/>
    </row>
    <row r="656" spans="1:1">
      <c r="A656" s="161"/>
    </row>
    <row r="657" spans="1:1">
      <c r="A657" s="161"/>
    </row>
    <row r="658" spans="1:1">
      <c r="A658" s="161"/>
    </row>
    <row r="659" spans="1:1">
      <c r="A659" s="161"/>
    </row>
    <row r="660" spans="1:1">
      <c r="A660" s="161"/>
    </row>
    <row r="661" spans="1:1">
      <c r="A661" s="161"/>
    </row>
    <row r="662" spans="1:1">
      <c r="A662" s="161"/>
    </row>
    <row r="663" spans="1:1">
      <c r="A663" s="161"/>
    </row>
    <row r="664" spans="1:1">
      <c r="A664" s="161"/>
    </row>
    <row r="665" spans="1:1">
      <c r="A665" s="161"/>
    </row>
    <row r="666" spans="1:1">
      <c r="A666" s="161"/>
    </row>
    <row r="667" spans="1:1">
      <c r="A667" s="161"/>
    </row>
    <row r="668" spans="1:1">
      <c r="A668" s="161"/>
    </row>
    <row r="669" spans="1:1">
      <c r="A669" s="161"/>
    </row>
    <row r="670" spans="1:1">
      <c r="A670" s="161"/>
    </row>
    <row r="671" spans="1:1">
      <c r="A671" s="161"/>
    </row>
    <row r="672" spans="1:1">
      <c r="A672" s="161"/>
    </row>
    <row r="673" spans="1:1">
      <c r="A673" s="161"/>
    </row>
    <row r="674" spans="1:1">
      <c r="A674" s="161"/>
    </row>
    <row r="675" spans="1:1">
      <c r="A675" s="161"/>
    </row>
    <row r="676" spans="1:1">
      <c r="A676" s="161"/>
    </row>
    <row r="677" spans="1:1">
      <c r="A677" s="161"/>
    </row>
    <row r="678" spans="1:1">
      <c r="A678" s="161"/>
    </row>
    <row r="679" spans="1:1">
      <c r="A679" s="161"/>
    </row>
    <row r="680" spans="1:1">
      <c r="A680" s="161"/>
    </row>
    <row r="681" spans="1:1">
      <c r="A681" s="161"/>
    </row>
    <row r="682" spans="1:1">
      <c r="A682" s="161"/>
    </row>
    <row r="683" spans="1:1">
      <c r="A683" s="161"/>
    </row>
    <row r="684" spans="1:1">
      <c r="A684" s="161"/>
    </row>
    <row r="685" spans="1:1">
      <c r="A685" s="161"/>
    </row>
    <row r="686" spans="1:1">
      <c r="A686" s="161"/>
    </row>
    <row r="687" spans="1:1">
      <c r="A687" s="161"/>
    </row>
    <row r="688" spans="1:1">
      <c r="A688" s="161"/>
    </row>
    <row r="689" spans="1:1">
      <c r="A689" s="161"/>
    </row>
    <row r="690" spans="1:1">
      <c r="A690" s="161"/>
    </row>
    <row r="691" spans="1:1">
      <c r="A691" s="161"/>
    </row>
    <row r="692" spans="1:1">
      <c r="A692" s="161"/>
    </row>
    <row r="693" spans="1:1">
      <c r="A693" s="161"/>
    </row>
    <row r="694" spans="1:1">
      <c r="A694" s="161"/>
    </row>
    <row r="695" spans="1:1">
      <c r="A695" s="161"/>
    </row>
    <row r="696" spans="1:1">
      <c r="A696" s="161"/>
    </row>
    <row r="697" spans="1:1">
      <c r="A697" s="161"/>
    </row>
    <row r="698" spans="1:1">
      <c r="A698" s="161"/>
    </row>
    <row r="699" spans="1:1">
      <c r="A699" s="161"/>
    </row>
    <row r="700" spans="1:1">
      <c r="A700" s="161"/>
    </row>
    <row r="701" spans="1:1">
      <c r="A701" s="161"/>
    </row>
    <row r="702" spans="1:1">
      <c r="A702" s="161"/>
    </row>
    <row r="703" spans="1:1">
      <c r="A703" s="161"/>
    </row>
    <row r="704" spans="1:1">
      <c r="A704" s="161"/>
    </row>
    <row r="705" spans="1:1">
      <c r="A705" s="161"/>
    </row>
    <row r="706" spans="1:1">
      <c r="A706" s="161"/>
    </row>
    <row r="707" spans="1:1">
      <c r="A707" s="161"/>
    </row>
    <row r="708" spans="1:1">
      <c r="A708" s="161"/>
    </row>
    <row r="709" spans="1:1">
      <c r="A709" s="161"/>
    </row>
    <row r="710" spans="1:1">
      <c r="A710" s="161"/>
    </row>
    <row r="711" spans="1:1">
      <c r="A711" s="161"/>
    </row>
    <row r="712" spans="1:1">
      <c r="A712" s="161"/>
    </row>
    <row r="713" spans="1:1">
      <c r="A713" s="161"/>
    </row>
    <row r="714" spans="1:1">
      <c r="A714" s="161"/>
    </row>
    <row r="715" spans="1:1">
      <c r="A715" s="161"/>
    </row>
    <row r="716" spans="1:1">
      <c r="A716" s="161"/>
    </row>
    <row r="717" spans="1:1">
      <c r="A717" s="161"/>
    </row>
    <row r="718" spans="1:1">
      <c r="A718" s="161"/>
    </row>
    <row r="719" spans="1:1">
      <c r="A719" s="161"/>
    </row>
    <row r="720" spans="1:1">
      <c r="A720" s="161"/>
    </row>
    <row r="721" spans="1:1">
      <c r="A721" s="161"/>
    </row>
    <row r="722" spans="1:1">
      <c r="A722" s="161"/>
    </row>
    <row r="723" spans="1:1">
      <c r="A723" s="161"/>
    </row>
    <row r="724" spans="1:1">
      <c r="A724" s="161"/>
    </row>
    <row r="725" spans="1:1">
      <c r="A725" s="161"/>
    </row>
    <row r="726" spans="1:1">
      <c r="A726" s="161"/>
    </row>
    <row r="727" spans="1:1">
      <c r="A727" s="161"/>
    </row>
    <row r="728" spans="1:1">
      <c r="A728" s="161"/>
    </row>
    <row r="729" spans="1:1">
      <c r="A729" s="161"/>
    </row>
    <row r="730" spans="1:1">
      <c r="A730" s="161"/>
    </row>
    <row r="731" spans="1:1">
      <c r="A731" s="161"/>
    </row>
    <row r="732" spans="1:1">
      <c r="A732" s="161"/>
    </row>
    <row r="733" spans="1:1">
      <c r="A733" s="161"/>
    </row>
    <row r="734" spans="1:1">
      <c r="A734" s="161"/>
    </row>
    <row r="735" spans="1:1">
      <c r="A735" s="161"/>
    </row>
    <row r="736" spans="1:1">
      <c r="A736" s="161"/>
    </row>
    <row r="737" spans="1:1">
      <c r="A737" s="161"/>
    </row>
    <row r="738" spans="1:1">
      <c r="A738" s="161"/>
    </row>
    <row r="739" spans="1:1">
      <c r="A739" s="161"/>
    </row>
    <row r="740" spans="1:1">
      <c r="A740" s="161"/>
    </row>
    <row r="741" spans="1:1">
      <c r="A741" s="161"/>
    </row>
    <row r="742" spans="1:1">
      <c r="A742" s="161"/>
    </row>
    <row r="743" spans="1:1">
      <c r="A743" s="161"/>
    </row>
    <row r="744" spans="1:1">
      <c r="A744" s="161"/>
    </row>
    <row r="745" spans="1:1">
      <c r="A745" s="161"/>
    </row>
    <row r="746" spans="1:1">
      <c r="A746" s="161"/>
    </row>
    <row r="747" spans="1:1">
      <c r="A747" s="161"/>
    </row>
    <row r="748" spans="1:1">
      <c r="A748" s="161"/>
    </row>
    <row r="749" spans="1:1">
      <c r="A749" s="161"/>
    </row>
    <row r="750" spans="1:1">
      <c r="A750" s="161"/>
    </row>
    <row r="751" spans="1:1">
      <c r="A751" s="161"/>
    </row>
    <row r="752" spans="1:1">
      <c r="A752" s="161"/>
    </row>
    <row r="753" spans="1:1">
      <c r="A753" s="161"/>
    </row>
    <row r="754" spans="1:1">
      <c r="A754" s="161"/>
    </row>
    <row r="755" spans="1:1">
      <c r="A755" s="161"/>
    </row>
    <row r="756" spans="1:1">
      <c r="A756" s="161"/>
    </row>
    <row r="757" spans="1:1">
      <c r="A757" s="161"/>
    </row>
    <row r="758" spans="1:1">
      <c r="A758" s="161"/>
    </row>
    <row r="759" spans="1:1">
      <c r="A759" s="161"/>
    </row>
    <row r="760" spans="1:1">
      <c r="A760" s="161"/>
    </row>
    <row r="761" spans="1:1">
      <c r="A761" s="161"/>
    </row>
    <row r="762" spans="1:1">
      <c r="A762" s="161"/>
    </row>
    <row r="763" spans="1:1">
      <c r="A763" s="161"/>
    </row>
    <row r="764" spans="1:1">
      <c r="A764" s="161"/>
    </row>
    <row r="765" spans="1:1">
      <c r="A765" s="161"/>
    </row>
    <row r="766" spans="1:1">
      <c r="A766" s="161"/>
    </row>
    <row r="767" spans="1:1">
      <c r="A767" s="161"/>
    </row>
    <row r="768" spans="1:1">
      <c r="A768" s="161"/>
    </row>
    <row r="769" spans="1:1">
      <c r="A769" s="161"/>
    </row>
    <row r="770" spans="1:1">
      <c r="A770" s="161"/>
    </row>
    <row r="771" spans="1:1">
      <c r="A771" s="161"/>
    </row>
    <row r="772" spans="1:1">
      <c r="A772" s="161"/>
    </row>
    <row r="773" spans="1:1">
      <c r="A773" s="161"/>
    </row>
    <row r="774" spans="1:1">
      <c r="A774" s="161"/>
    </row>
    <row r="775" spans="1:1">
      <c r="A775" s="161"/>
    </row>
    <row r="776" spans="1:1">
      <c r="A776" s="161"/>
    </row>
    <row r="777" spans="1:1">
      <c r="A777" s="161"/>
    </row>
    <row r="778" spans="1:1">
      <c r="A778" s="161"/>
    </row>
    <row r="779" spans="1:1">
      <c r="A779" s="161"/>
    </row>
    <row r="780" spans="1:1">
      <c r="A780" s="161"/>
    </row>
    <row r="781" spans="1:1">
      <c r="A781" s="161"/>
    </row>
    <row r="782" spans="1:1">
      <c r="A782" s="161"/>
    </row>
    <row r="783" spans="1:1">
      <c r="A783" s="161"/>
    </row>
    <row r="784" spans="1:1">
      <c r="A784" s="161"/>
    </row>
    <row r="785" spans="1:1">
      <c r="A785" s="161"/>
    </row>
    <row r="786" spans="1:1">
      <c r="A786" s="161"/>
    </row>
    <row r="787" spans="1:1">
      <c r="A787" s="161"/>
    </row>
    <row r="788" spans="1:1">
      <c r="A788" s="161"/>
    </row>
    <row r="789" spans="1:1">
      <c r="A789" s="161"/>
    </row>
    <row r="790" spans="1:1">
      <c r="A790" s="161"/>
    </row>
    <row r="791" spans="1:1">
      <c r="A791" s="161"/>
    </row>
    <row r="792" spans="1:1">
      <c r="A792" s="161"/>
    </row>
    <row r="793" spans="1:1">
      <c r="A793" s="161"/>
    </row>
    <row r="794" spans="1:1">
      <c r="A794" s="161"/>
    </row>
    <row r="795" spans="1:1">
      <c r="A795" s="161"/>
    </row>
    <row r="796" spans="1:1">
      <c r="A796" s="161"/>
    </row>
    <row r="797" spans="1:1">
      <c r="A797" s="161"/>
    </row>
    <row r="798" spans="1:1">
      <c r="A798" s="161"/>
    </row>
    <row r="799" spans="1:1">
      <c r="A799" s="161"/>
    </row>
    <row r="800" spans="1:1">
      <c r="A800" s="161"/>
    </row>
    <row r="801" spans="1:1">
      <c r="A801" s="161"/>
    </row>
    <row r="802" spans="1:1">
      <c r="A802" s="161"/>
    </row>
    <row r="803" spans="1:1">
      <c r="A803" s="161"/>
    </row>
    <row r="804" spans="1:1">
      <c r="A804" s="161"/>
    </row>
    <row r="805" spans="1:1">
      <c r="A805" s="161"/>
    </row>
    <row r="806" spans="1:1">
      <c r="A806" s="161"/>
    </row>
    <row r="807" spans="1:1">
      <c r="A807" s="161"/>
    </row>
    <row r="808" spans="1:1">
      <c r="A808" s="161"/>
    </row>
    <row r="809" spans="1:1">
      <c r="A809" s="161"/>
    </row>
    <row r="810" spans="1:1">
      <c r="A810" s="161"/>
    </row>
    <row r="811" spans="1:1">
      <c r="A811" s="161"/>
    </row>
    <row r="812" spans="1:1">
      <c r="A812" s="161"/>
    </row>
    <row r="813" spans="1:1">
      <c r="A813" s="161"/>
    </row>
    <row r="814" spans="1:1">
      <c r="A814" s="161"/>
    </row>
    <row r="815" spans="1:1">
      <c r="A815" s="161"/>
    </row>
    <row r="816" spans="1:1">
      <c r="A816" s="161"/>
    </row>
    <row r="817" spans="1:1">
      <c r="A817" s="161"/>
    </row>
    <row r="818" spans="1:1">
      <c r="A818" s="161"/>
    </row>
    <row r="819" spans="1:1">
      <c r="A819" s="161"/>
    </row>
    <row r="820" spans="1:1">
      <c r="A820" s="161"/>
    </row>
    <row r="821" spans="1:1">
      <c r="A821" s="161"/>
    </row>
    <row r="822" spans="1:1">
      <c r="A822" s="161"/>
    </row>
    <row r="823" spans="1:1">
      <c r="A823" s="161"/>
    </row>
    <row r="824" spans="1:1">
      <c r="A824" s="161"/>
    </row>
    <row r="825" spans="1:1">
      <c r="A825" s="161"/>
    </row>
    <row r="826" spans="1:1">
      <c r="A826" s="161"/>
    </row>
    <row r="827" spans="1:1">
      <c r="A827" s="161"/>
    </row>
    <row r="828" spans="1:1">
      <c r="A828" s="161"/>
    </row>
    <row r="829" spans="1:1">
      <c r="A829" s="161"/>
    </row>
    <row r="830" spans="1:1">
      <c r="A830" s="161"/>
    </row>
    <row r="831" spans="1:1">
      <c r="A831" s="161"/>
    </row>
    <row r="832" spans="1:1">
      <c r="A832" s="161"/>
    </row>
    <row r="833" spans="1:1">
      <c r="A833" s="161"/>
    </row>
    <row r="834" spans="1:1">
      <c r="A834" s="161"/>
    </row>
    <row r="835" spans="1:1">
      <c r="A835" s="161"/>
    </row>
    <row r="836" spans="1:1">
      <c r="A836" s="161"/>
    </row>
    <row r="837" spans="1:1">
      <c r="A837" s="161"/>
    </row>
    <row r="838" spans="1:1">
      <c r="A838" s="161"/>
    </row>
    <row r="839" spans="1:1">
      <c r="A839" s="161"/>
    </row>
    <row r="840" spans="1:1">
      <c r="A840" s="161"/>
    </row>
    <row r="841" spans="1:1">
      <c r="A841" s="161"/>
    </row>
    <row r="842" spans="1:1">
      <c r="A842" s="161"/>
    </row>
    <row r="843" spans="1:1">
      <c r="A843" s="161"/>
    </row>
    <row r="844" spans="1:1">
      <c r="A844" s="161"/>
    </row>
    <row r="845" spans="1:1">
      <c r="A845" s="161"/>
    </row>
    <row r="846" spans="1:1">
      <c r="A846" s="161"/>
    </row>
    <row r="847" spans="1:1">
      <c r="A847" s="161"/>
    </row>
    <row r="848" spans="1:1">
      <c r="A848" s="161"/>
    </row>
    <row r="849" spans="1:1">
      <c r="A849" s="161"/>
    </row>
    <row r="850" spans="1:1">
      <c r="A850" s="161"/>
    </row>
    <row r="851" spans="1:1">
      <c r="A851" s="161"/>
    </row>
    <row r="852" spans="1:1">
      <c r="A852" s="161"/>
    </row>
    <row r="853" spans="1:1">
      <c r="A853" s="161"/>
    </row>
    <row r="854" spans="1:1">
      <c r="A854" s="161"/>
    </row>
    <row r="855" spans="1:1">
      <c r="A855" s="161"/>
    </row>
    <row r="856" spans="1:1">
      <c r="A856" s="161"/>
    </row>
    <row r="857" spans="1:1">
      <c r="A857" s="161"/>
    </row>
    <row r="858" spans="1:1">
      <c r="A858" s="161"/>
    </row>
    <row r="859" spans="1:1">
      <c r="A859" s="161"/>
    </row>
    <row r="860" spans="1:1">
      <c r="A860" s="161"/>
    </row>
    <row r="861" spans="1:1">
      <c r="A861" s="161"/>
    </row>
    <row r="862" spans="1:1">
      <c r="A862" s="161"/>
    </row>
    <row r="863" spans="1:1">
      <c r="A863" s="161"/>
    </row>
    <row r="864" spans="1:1">
      <c r="A864" s="161"/>
    </row>
    <row r="865" spans="1:1">
      <c r="A865" s="161"/>
    </row>
    <row r="866" spans="1:1">
      <c r="A866" s="161"/>
    </row>
    <row r="867" spans="1:1">
      <c r="A867" s="161"/>
    </row>
    <row r="868" spans="1:1">
      <c r="A868" s="161"/>
    </row>
    <row r="869" spans="1:1">
      <c r="A869" s="161"/>
    </row>
    <row r="870" spans="1:1">
      <c r="A870" s="161"/>
    </row>
    <row r="871" spans="1:1">
      <c r="A871" s="161"/>
    </row>
    <row r="872" spans="1:1">
      <c r="A872" s="161"/>
    </row>
    <row r="873" spans="1:1">
      <c r="A873" s="161"/>
    </row>
    <row r="874" spans="1:1">
      <c r="A874" s="161"/>
    </row>
    <row r="875" spans="1:1">
      <c r="A875" s="161"/>
    </row>
    <row r="876" spans="1:1">
      <c r="A876" s="161"/>
    </row>
    <row r="877" spans="1:1">
      <c r="A877" s="161"/>
    </row>
    <row r="878" spans="1:1">
      <c r="A878" s="161"/>
    </row>
    <row r="879" spans="1:1">
      <c r="A879" s="161"/>
    </row>
    <row r="880" spans="1:1">
      <c r="A880" s="161"/>
    </row>
    <row r="881" spans="1:1">
      <c r="A881" s="161"/>
    </row>
    <row r="882" spans="1:1">
      <c r="A882" s="161"/>
    </row>
    <row r="883" spans="1:1">
      <c r="A883" s="161"/>
    </row>
    <row r="884" spans="1:1">
      <c r="A884" s="161"/>
    </row>
    <row r="885" spans="1:1">
      <c r="A885" s="161"/>
    </row>
    <row r="886" spans="1:1">
      <c r="A886" s="161"/>
    </row>
    <row r="887" spans="1:1">
      <c r="A887" s="161"/>
    </row>
    <row r="888" spans="1:1">
      <c r="A888" s="161"/>
    </row>
    <row r="889" spans="1:1">
      <c r="A889" s="161"/>
    </row>
    <row r="890" spans="1:1">
      <c r="A890" s="161"/>
    </row>
    <row r="891" spans="1:1">
      <c r="A891" s="161"/>
    </row>
    <row r="892" spans="1:1">
      <c r="A892" s="161"/>
    </row>
    <row r="893" spans="1:1">
      <c r="A893" s="161"/>
    </row>
    <row r="894" spans="1:1">
      <c r="A894" s="161"/>
    </row>
    <row r="895" spans="1:1">
      <c r="A895" s="161"/>
    </row>
    <row r="896" spans="1:1">
      <c r="A896" s="161"/>
    </row>
    <row r="897" spans="1:1">
      <c r="A897" s="161"/>
    </row>
    <row r="898" spans="1:1">
      <c r="A898" s="161"/>
    </row>
    <row r="899" spans="1:1">
      <c r="A899" s="161"/>
    </row>
    <row r="900" spans="1:1">
      <c r="A900" s="161"/>
    </row>
    <row r="901" spans="1:1">
      <c r="A901" s="161"/>
    </row>
    <row r="902" spans="1:1">
      <c r="A902" s="161"/>
    </row>
    <row r="903" spans="1:1">
      <c r="A903" s="161"/>
    </row>
    <row r="904" spans="1:1">
      <c r="A904" s="161"/>
    </row>
    <row r="905" spans="1:1">
      <c r="A905" s="161"/>
    </row>
    <row r="906" spans="1:1">
      <c r="A906" s="161"/>
    </row>
    <row r="907" spans="1:1">
      <c r="A907" s="161"/>
    </row>
    <row r="908" spans="1:1">
      <c r="A908" s="161"/>
    </row>
    <row r="909" spans="1:1">
      <c r="A909" s="161"/>
    </row>
    <row r="910" spans="1:1">
      <c r="A910" s="161"/>
    </row>
    <row r="911" spans="1:1">
      <c r="A911" s="161"/>
    </row>
    <row r="912" spans="1:1">
      <c r="A912" s="161"/>
    </row>
    <row r="913" spans="1:1">
      <c r="A913" s="161"/>
    </row>
    <row r="914" spans="1:1">
      <c r="A914" s="161"/>
    </row>
    <row r="915" spans="1:1">
      <c r="A915" s="161"/>
    </row>
    <row r="916" spans="1:1">
      <c r="A916" s="161"/>
    </row>
    <row r="917" spans="1:1">
      <c r="A917" s="161"/>
    </row>
    <row r="918" spans="1:1">
      <c r="A918" s="161"/>
    </row>
    <row r="919" spans="1:1">
      <c r="A919" s="161"/>
    </row>
    <row r="920" spans="1:1">
      <c r="A920" s="161"/>
    </row>
    <row r="921" spans="1:1">
      <c r="A921" s="161"/>
    </row>
    <row r="922" spans="1:1">
      <c r="A922" s="161"/>
    </row>
    <row r="923" spans="1:1">
      <c r="A923" s="161"/>
    </row>
    <row r="924" spans="1:1">
      <c r="A924" s="161"/>
    </row>
    <row r="925" spans="1:1">
      <c r="A925" s="161"/>
    </row>
    <row r="926" spans="1:1">
      <c r="A926" s="161"/>
    </row>
    <row r="927" spans="1:1">
      <c r="A927" s="161"/>
    </row>
    <row r="928" spans="1:1">
      <c r="A928" s="161"/>
    </row>
    <row r="929" spans="1:1">
      <c r="A929" s="161"/>
    </row>
    <row r="930" spans="1:1">
      <c r="A930" s="161"/>
    </row>
    <row r="931" spans="1:1">
      <c r="A931" s="161"/>
    </row>
    <row r="932" spans="1:1">
      <c r="A932" s="161"/>
    </row>
    <row r="933" spans="1:1">
      <c r="A933" s="161"/>
    </row>
    <row r="934" spans="1:1">
      <c r="A934" s="161"/>
    </row>
    <row r="935" spans="1:1">
      <c r="A935" s="161"/>
    </row>
    <row r="936" spans="1:1">
      <c r="A936" s="161"/>
    </row>
    <row r="937" spans="1:1">
      <c r="A937" s="161"/>
    </row>
    <row r="938" spans="1:1">
      <c r="A938" s="161"/>
    </row>
    <row r="939" spans="1:1">
      <c r="A939" s="161"/>
    </row>
    <row r="940" spans="1:1">
      <c r="A940" s="161"/>
    </row>
    <row r="941" spans="1:1">
      <c r="A941" s="161"/>
    </row>
    <row r="942" spans="1:1">
      <c r="A942" s="161"/>
    </row>
    <row r="943" spans="1:1">
      <c r="A943" s="161"/>
    </row>
    <row r="944" spans="1:1">
      <c r="A944" s="161"/>
    </row>
    <row r="945" spans="1:1">
      <c r="A945" s="161"/>
    </row>
    <row r="946" spans="1:1">
      <c r="A946" s="161"/>
    </row>
    <row r="947" spans="1:1">
      <c r="A947" s="161"/>
    </row>
    <row r="948" spans="1:1">
      <c r="A948" s="161"/>
    </row>
    <row r="949" spans="1:1">
      <c r="A949" s="161"/>
    </row>
    <row r="950" spans="1:1">
      <c r="A950" s="161"/>
    </row>
    <row r="951" spans="1:1">
      <c r="A951" s="161"/>
    </row>
    <row r="952" spans="1:1">
      <c r="A952" s="161"/>
    </row>
    <row r="953" spans="1:1">
      <c r="A953" s="161"/>
    </row>
    <row r="954" spans="1:1">
      <c r="A954" s="161"/>
    </row>
    <row r="955" spans="1:1">
      <c r="A955" s="161"/>
    </row>
    <row r="956" spans="1:1">
      <c r="A956" s="161"/>
    </row>
    <row r="957" spans="1:1">
      <c r="A957" s="161"/>
    </row>
    <row r="958" spans="1:1">
      <c r="A958" s="161"/>
    </row>
    <row r="959" spans="1:1">
      <c r="A959" s="161"/>
    </row>
    <row r="960" spans="1:1">
      <c r="A960" s="161"/>
    </row>
    <row r="961" spans="1:1">
      <c r="A961" s="161"/>
    </row>
    <row r="962" spans="1:1">
      <c r="A962" s="161"/>
    </row>
    <row r="963" spans="1:1">
      <c r="A963" s="161"/>
    </row>
    <row r="964" spans="1:1">
      <c r="A964" s="161"/>
    </row>
    <row r="965" spans="1:1">
      <c r="A965" s="161"/>
    </row>
    <row r="966" spans="1:1">
      <c r="A966" s="161"/>
    </row>
    <row r="967" spans="1:1">
      <c r="A967" s="161"/>
    </row>
    <row r="968" spans="1:1">
      <c r="A968" s="161"/>
    </row>
    <row r="969" spans="1:1">
      <c r="A969" s="161"/>
    </row>
    <row r="970" spans="1:1">
      <c r="A970" s="161"/>
    </row>
    <row r="971" spans="1:1">
      <c r="A971" s="161"/>
    </row>
    <row r="972" spans="1:1">
      <c r="A972" s="161"/>
    </row>
    <row r="973" spans="1:1">
      <c r="A973" s="161"/>
    </row>
    <row r="974" spans="1:1">
      <c r="A974" s="161"/>
    </row>
    <row r="975" spans="1:1">
      <c r="A975" s="161"/>
    </row>
    <row r="976" spans="1:1">
      <c r="A976" s="161"/>
    </row>
    <row r="977" spans="1:1">
      <c r="A977" s="161"/>
    </row>
    <row r="978" spans="1:1">
      <c r="A978" s="161"/>
    </row>
    <row r="979" spans="1:1">
      <c r="A979" s="161"/>
    </row>
    <row r="980" spans="1:1">
      <c r="A980" s="161"/>
    </row>
    <row r="981" spans="1:1">
      <c r="A981" s="161"/>
    </row>
    <row r="982" spans="1:1">
      <c r="A982" s="161"/>
    </row>
    <row r="983" spans="1:1">
      <c r="A983" s="161"/>
    </row>
    <row r="984" spans="1:1">
      <c r="A984" s="161"/>
    </row>
    <row r="985" spans="1:1">
      <c r="A985" s="161"/>
    </row>
    <row r="986" spans="1:1">
      <c r="A986" s="161"/>
    </row>
    <row r="987" spans="1:1">
      <c r="A987" s="161"/>
    </row>
    <row r="988" spans="1:1">
      <c r="A988" s="161"/>
    </row>
    <row r="989" spans="1:1">
      <c r="A989" s="161"/>
    </row>
    <row r="990" spans="1:1">
      <c r="A990" s="161"/>
    </row>
    <row r="991" spans="1:1">
      <c r="A991" s="161"/>
    </row>
    <row r="992" spans="1:1">
      <c r="A992" s="161"/>
    </row>
    <row r="993" spans="1:1">
      <c r="A993" s="161"/>
    </row>
    <row r="994" spans="1:1">
      <c r="A994" s="161"/>
    </row>
    <row r="995" spans="1:1">
      <c r="A995" s="161"/>
    </row>
    <row r="996" spans="1:1">
      <c r="A996" s="161"/>
    </row>
    <row r="997" spans="1:1">
      <c r="A997" s="161"/>
    </row>
    <row r="998" spans="1:1">
      <c r="A998" s="161"/>
    </row>
    <row r="999" spans="1:1">
      <c r="A999" s="161"/>
    </row>
    <row r="1000" spans="1:1">
      <c r="A1000" s="161"/>
    </row>
    <row r="1001" spans="1:1">
      <c r="A1001" s="161"/>
    </row>
    <row r="1002" spans="1:1">
      <c r="A1002" s="161"/>
    </row>
    <row r="1003" spans="1:1">
      <c r="A1003" s="161"/>
    </row>
    <row r="1004" spans="1:1">
      <c r="A1004" s="161"/>
    </row>
    <row r="1005" spans="1:1">
      <c r="A1005" s="161"/>
    </row>
    <row r="1006" spans="1:1">
      <c r="A1006" s="161"/>
    </row>
    <row r="1007" spans="1:1">
      <c r="A1007" s="161"/>
    </row>
    <row r="1008" spans="1:1">
      <c r="A1008" s="161"/>
    </row>
    <row r="1009" spans="1:1">
      <c r="A1009" s="161"/>
    </row>
    <row r="1010" spans="1:1">
      <c r="A1010" s="161"/>
    </row>
    <row r="1011" spans="1:1">
      <c r="A1011" s="161"/>
    </row>
    <row r="1012" spans="1:1">
      <c r="A1012" s="161"/>
    </row>
    <row r="1013" spans="1:1">
      <c r="A1013" s="161"/>
    </row>
    <row r="1014" spans="1:1">
      <c r="A1014" s="161"/>
    </row>
    <row r="1015" spans="1:1">
      <c r="A1015" s="161"/>
    </row>
    <row r="1016" spans="1:1">
      <c r="A1016" s="161"/>
    </row>
    <row r="1017" spans="1:1">
      <c r="A1017" s="161"/>
    </row>
    <row r="1018" spans="1:1">
      <c r="A1018" s="161"/>
    </row>
    <row r="1019" spans="1:1">
      <c r="A1019" s="161"/>
    </row>
    <row r="1020" spans="1:1">
      <c r="A1020" s="161"/>
    </row>
    <row r="1021" spans="1:1">
      <c r="A1021" s="161"/>
    </row>
    <row r="1022" spans="1:1">
      <c r="A1022" s="161"/>
    </row>
    <row r="1023" spans="1:1">
      <c r="A1023" s="161"/>
    </row>
    <row r="1024" spans="1:1">
      <c r="A1024" s="161"/>
    </row>
    <row r="1025" spans="1:1">
      <c r="A1025" s="161"/>
    </row>
    <row r="1026" spans="1:1">
      <c r="A1026" s="161"/>
    </row>
    <row r="1027" spans="1:1">
      <c r="A1027" s="161"/>
    </row>
    <row r="1028" spans="1:1">
      <c r="A1028" s="161"/>
    </row>
    <row r="1029" spans="1:1">
      <c r="A1029" s="161"/>
    </row>
    <row r="1030" spans="1:1">
      <c r="A1030" s="161"/>
    </row>
    <row r="1031" spans="1:1">
      <c r="A1031" s="161"/>
    </row>
    <row r="1032" spans="1:1">
      <c r="A1032" s="161"/>
    </row>
    <row r="1033" spans="1:1">
      <c r="A1033" s="161"/>
    </row>
    <row r="1034" spans="1:1">
      <c r="A1034" s="161"/>
    </row>
    <row r="1035" spans="1:1">
      <c r="A1035" s="161"/>
    </row>
    <row r="1036" spans="1:1">
      <c r="A1036" s="161"/>
    </row>
    <row r="1037" spans="1:1">
      <c r="A1037" s="161"/>
    </row>
    <row r="1038" spans="1:1">
      <c r="A1038" s="161"/>
    </row>
    <row r="1039" spans="1:1">
      <c r="A1039" s="161"/>
    </row>
    <row r="1040" spans="1:1">
      <c r="A1040" s="161"/>
    </row>
    <row r="1041" spans="1:1">
      <c r="A1041" s="161"/>
    </row>
    <row r="1042" spans="1:1">
      <c r="A1042" s="161"/>
    </row>
    <row r="1043" spans="1:1">
      <c r="A1043" s="161"/>
    </row>
    <row r="1044" spans="1:1">
      <c r="A1044" s="161"/>
    </row>
    <row r="1045" spans="1:1">
      <c r="A1045" s="161"/>
    </row>
    <row r="1046" spans="1:1">
      <c r="A1046" s="161"/>
    </row>
    <row r="1047" spans="1:1">
      <c r="A1047" s="161"/>
    </row>
    <row r="1048" spans="1:1">
      <c r="A1048" s="161"/>
    </row>
    <row r="1049" spans="1:1">
      <c r="A1049" s="161"/>
    </row>
    <row r="1050" spans="1:1">
      <c r="A1050" s="161"/>
    </row>
    <row r="1051" spans="1:1">
      <c r="A1051" s="161"/>
    </row>
    <row r="1052" spans="1:1">
      <c r="A1052" s="161"/>
    </row>
    <row r="1053" spans="1:1">
      <c r="A1053" s="161"/>
    </row>
    <row r="1054" spans="1:1">
      <c r="A1054" s="161"/>
    </row>
    <row r="1055" spans="1:1">
      <c r="A1055" s="161"/>
    </row>
    <row r="1056" spans="1:1">
      <c r="A1056" s="161"/>
    </row>
    <row r="1057" spans="1:1">
      <c r="A1057" s="161"/>
    </row>
    <row r="1058" spans="1:1">
      <c r="A1058" s="161"/>
    </row>
    <row r="1059" spans="1:1">
      <c r="A1059" s="161"/>
    </row>
    <row r="1060" spans="1:1">
      <c r="A1060" s="161"/>
    </row>
    <row r="1061" spans="1:1">
      <c r="A1061" s="161"/>
    </row>
    <row r="1062" spans="1:1">
      <c r="A1062" s="161"/>
    </row>
    <row r="1063" spans="1:1">
      <c r="A1063" s="161"/>
    </row>
    <row r="1064" spans="1:1">
      <c r="A1064" s="161"/>
    </row>
    <row r="1065" spans="1:1">
      <c r="A1065" s="161"/>
    </row>
    <row r="1066" spans="1:1">
      <c r="A1066" s="161"/>
    </row>
    <row r="1067" spans="1:1">
      <c r="A1067" s="161"/>
    </row>
    <row r="1068" spans="1:1">
      <c r="A1068" s="161"/>
    </row>
    <row r="1069" spans="1:1">
      <c r="A1069" s="161"/>
    </row>
    <row r="1070" spans="1:1">
      <c r="A1070" s="161"/>
    </row>
    <row r="1071" spans="1:1">
      <c r="A1071" s="161"/>
    </row>
    <row r="1072" spans="1:1">
      <c r="A1072" s="161"/>
    </row>
    <row r="1073" spans="1:1">
      <c r="A1073" s="161"/>
    </row>
    <row r="1074" spans="1:1">
      <c r="A1074" s="161"/>
    </row>
    <row r="1075" spans="1:1">
      <c r="A1075" s="161"/>
    </row>
    <row r="1076" spans="1:1">
      <c r="A1076" s="161"/>
    </row>
    <row r="1077" spans="1:1">
      <c r="A1077" s="161"/>
    </row>
    <row r="1078" spans="1:1">
      <c r="A1078" s="161"/>
    </row>
    <row r="1079" spans="1:1">
      <c r="A1079" s="161"/>
    </row>
    <row r="1080" spans="1:1">
      <c r="A1080" s="161"/>
    </row>
    <row r="1081" spans="1:1">
      <c r="A1081" s="161"/>
    </row>
    <row r="1082" spans="1:1">
      <c r="A1082" s="161"/>
    </row>
    <row r="1083" spans="1:1">
      <c r="A1083" s="161"/>
    </row>
    <row r="1084" spans="1:1">
      <c r="A1084" s="161"/>
    </row>
    <row r="1085" spans="1:1">
      <c r="A1085" s="161"/>
    </row>
    <row r="1086" spans="1:1">
      <c r="A1086" s="161"/>
    </row>
    <row r="1087" spans="1:1">
      <c r="A1087" s="161"/>
    </row>
    <row r="1088" spans="1:1">
      <c r="A1088" s="161"/>
    </row>
    <row r="1089" spans="1:1">
      <c r="A1089" s="161"/>
    </row>
    <row r="1090" spans="1:1">
      <c r="A1090" s="161"/>
    </row>
    <row r="1091" spans="1:1">
      <c r="A1091" s="161"/>
    </row>
    <row r="1092" spans="1:1">
      <c r="A1092" s="161"/>
    </row>
    <row r="1093" spans="1:1">
      <c r="A1093" s="161"/>
    </row>
    <row r="1094" spans="1:1">
      <c r="A1094" s="161"/>
    </row>
    <row r="1095" spans="1:1">
      <c r="A1095" s="161"/>
    </row>
    <row r="1096" spans="1:1">
      <c r="A1096" s="161"/>
    </row>
    <row r="1097" spans="1:1">
      <c r="A1097" s="161"/>
    </row>
    <row r="1098" spans="1:1">
      <c r="A1098" s="161"/>
    </row>
    <row r="1099" spans="1:1">
      <c r="A1099" s="161"/>
    </row>
    <row r="1100" spans="1:1">
      <c r="A1100" s="161"/>
    </row>
    <row r="1101" spans="1:1">
      <c r="A1101" s="161"/>
    </row>
    <row r="1102" spans="1:1">
      <c r="A1102" s="161"/>
    </row>
    <row r="1103" spans="1:1">
      <c r="A1103" s="161"/>
    </row>
    <row r="1104" spans="1:1">
      <c r="A1104" s="161"/>
    </row>
    <row r="1105" spans="1:1">
      <c r="A1105" s="161"/>
    </row>
    <row r="1106" spans="1:1">
      <c r="A1106" s="161"/>
    </row>
    <row r="1107" spans="1:1">
      <c r="A1107" s="161"/>
    </row>
    <row r="1108" spans="1:1">
      <c r="A1108" s="161"/>
    </row>
    <row r="1109" spans="1:1">
      <c r="A1109" s="161"/>
    </row>
    <row r="1110" spans="1:1">
      <c r="A1110" s="161"/>
    </row>
    <row r="1111" spans="1:1">
      <c r="A1111" s="161"/>
    </row>
    <row r="1112" spans="1:1">
      <c r="A1112" s="161"/>
    </row>
    <row r="1113" spans="1:1">
      <c r="A1113" s="161"/>
    </row>
    <row r="1114" spans="1:1">
      <c r="A1114" s="161"/>
    </row>
    <row r="1115" spans="1:1">
      <c r="A1115" s="161"/>
    </row>
    <row r="1116" spans="1:1">
      <c r="A1116" s="161"/>
    </row>
    <row r="1117" spans="1:1">
      <c r="A1117" s="161"/>
    </row>
    <row r="1118" spans="1:1">
      <c r="A1118" s="161"/>
    </row>
    <row r="1119" spans="1:1">
      <c r="A1119" s="161"/>
    </row>
    <row r="1120" spans="1:1">
      <c r="A1120" s="161"/>
    </row>
    <row r="1121" spans="1:1">
      <c r="A1121" s="161"/>
    </row>
    <row r="1122" spans="1:1">
      <c r="A1122" s="161"/>
    </row>
    <row r="1123" spans="1:1">
      <c r="A1123" s="161"/>
    </row>
    <row r="1124" spans="1:1">
      <c r="A1124" s="161"/>
    </row>
    <row r="1125" spans="1:1">
      <c r="A1125" s="161"/>
    </row>
    <row r="1126" spans="1:1">
      <c r="A1126" s="161"/>
    </row>
    <row r="1127" spans="1:1">
      <c r="A1127" s="161"/>
    </row>
    <row r="1128" spans="1:1">
      <c r="A1128" s="161"/>
    </row>
    <row r="1129" spans="1:1">
      <c r="A1129" s="161"/>
    </row>
    <row r="1130" spans="1:1">
      <c r="A1130" s="161"/>
    </row>
    <row r="1131" spans="1:1">
      <c r="A1131" s="161"/>
    </row>
    <row r="1132" spans="1:1">
      <c r="A1132" s="161"/>
    </row>
    <row r="1133" spans="1:1">
      <c r="A1133" s="161"/>
    </row>
    <row r="1134" spans="1:1">
      <c r="A1134" s="161"/>
    </row>
    <row r="1135" spans="1:1">
      <c r="A1135" s="161"/>
    </row>
    <row r="1136" spans="1:1">
      <c r="A1136" s="161"/>
    </row>
    <row r="1137" spans="1:1">
      <c r="A1137" s="161"/>
    </row>
    <row r="1138" spans="1:1">
      <c r="A1138" s="161"/>
    </row>
    <row r="1139" spans="1:1">
      <c r="A1139" s="161"/>
    </row>
    <row r="1140" spans="1:1">
      <c r="A1140" s="161"/>
    </row>
    <row r="1141" spans="1:1">
      <c r="A1141" s="161"/>
    </row>
    <row r="1142" spans="1:1">
      <c r="A1142" s="161"/>
    </row>
    <row r="1143" spans="1:1">
      <c r="A1143" s="161"/>
    </row>
    <row r="1144" spans="1:1">
      <c r="A1144" s="161"/>
    </row>
    <row r="1145" spans="1:1">
      <c r="A1145" s="161"/>
    </row>
    <row r="1146" spans="1:1">
      <c r="A1146" s="161"/>
    </row>
    <row r="1147" spans="1:1">
      <c r="A1147" s="161"/>
    </row>
    <row r="1148" spans="1:1">
      <c r="A1148" s="161"/>
    </row>
    <row r="1149" spans="1:1">
      <c r="A1149" s="161"/>
    </row>
    <row r="1150" spans="1:1">
      <c r="A1150" s="161"/>
    </row>
    <row r="1151" spans="1:1">
      <c r="A1151" s="161"/>
    </row>
    <row r="1152" spans="1:1">
      <c r="A1152" s="161"/>
    </row>
    <row r="1153" spans="1:1">
      <c r="A1153" s="161"/>
    </row>
    <row r="1154" spans="1:1">
      <c r="A1154" s="161"/>
    </row>
    <row r="1155" spans="1:1">
      <c r="A1155" s="161"/>
    </row>
    <row r="1156" spans="1:1">
      <c r="A1156" s="161"/>
    </row>
    <row r="1157" spans="1:1">
      <c r="A1157" s="161"/>
    </row>
    <row r="1158" spans="1:1">
      <c r="A1158" s="161"/>
    </row>
    <row r="1159" spans="1:1">
      <c r="A1159" s="161"/>
    </row>
    <row r="1160" spans="1:1">
      <c r="A1160" s="161"/>
    </row>
    <row r="1161" spans="1:1">
      <c r="A1161" s="161"/>
    </row>
    <row r="1162" spans="1:1">
      <c r="A1162" s="161"/>
    </row>
    <row r="1163" spans="1:1">
      <c r="A1163" s="161"/>
    </row>
    <row r="1164" spans="1:1">
      <c r="A1164" s="161"/>
    </row>
    <row r="1165" spans="1:1">
      <c r="A1165" s="161"/>
    </row>
    <row r="1166" spans="1:1">
      <c r="A1166" s="161"/>
    </row>
    <row r="1167" spans="1:1">
      <c r="A1167" s="161"/>
    </row>
    <row r="1168" spans="1:1">
      <c r="A1168" s="161"/>
    </row>
    <row r="1169" spans="1:1">
      <c r="A1169" s="161"/>
    </row>
    <row r="1170" spans="1:1">
      <c r="A1170" s="161"/>
    </row>
    <row r="1171" spans="1:1">
      <c r="A1171" s="161"/>
    </row>
    <row r="1172" spans="1:1">
      <c r="A1172" s="161"/>
    </row>
    <row r="1173" spans="1:1">
      <c r="A1173" s="161"/>
    </row>
    <row r="1174" spans="1:1">
      <c r="A1174" s="161"/>
    </row>
    <row r="1175" spans="1:1">
      <c r="A1175" s="161"/>
    </row>
    <row r="1176" spans="1:1">
      <c r="A1176" s="161"/>
    </row>
    <row r="1177" spans="1:1">
      <c r="A1177" s="161"/>
    </row>
    <row r="1178" spans="1:1">
      <c r="A1178" s="161"/>
    </row>
    <row r="1179" spans="1:1">
      <c r="A1179" s="161"/>
    </row>
    <row r="1180" spans="1:1">
      <c r="A1180" s="161"/>
    </row>
    <row r="1181" spans="1:1">
      <c r="A1181" s="161"/>
    </row>
    <row r="1182" spans="1:1">
      <c r="A1182" s="161"/>
    </row>
    <row r="1183" spans="1:1">
      <c r="A1183" s="161"/>
    </row>
    <row r="1184" spans="1:1">
      <c r="A1184" s="161"/>
    </row>
    <row r="1185" spans="1:1">
      <c r="A1185" s="161"/>
    </row>
    <row r="1186" spans="1:1">
      <c r="A1186" s="161"/>
    </row>
    <row r="1187" spans="1:1">
      <c r="A1187" s="161"/>
    </row>
    <row r="1188" spans="1:1">
      <c r="A1188" s="161"/>
    </row>
    <row r="1189" spans="1:1">
      <c r="A1189" s="161"/>
    </row>
    <row r="1190" spans="1:1">
      <c r="A1190" s="161"/>
    </row>
    <row r="1191" spans="1:1">
      <c r="A1191" s="161"/>
    </row>
    <row r="1192" spans="1:1">
      <c r="A1192" s="161"/>
    </row>
    <row r="1193" spans="1:1">
      <c r="A1193" s="161"/>
    </row>
    <row r="1194" spans="1:1">
      <c r="A1194" s="161"/>
    </row>
    <row r="1195" spans="1:1">
      <c r="A1195" s="161"/>
    </row>
    <row r="1196" spans="1:1">
      <c r="A1196" s="161"/>
    </row>
    <row r="1197" spans="1:1">
      <c r="A1197" s="161"/>
    </row>
    <row r="1198" spans="1:1">
      <c r="A1198" s="161"/>
    </row>
    <row r="1199" spans="1:1">
      <c r="A1199" s="161"/>
    </row>
    <row r="1200" spans="1:1">
      <c r="A1200" s="161"/>
    </row>
    <row r="1201" spans="1:1">
      <c r="A1201" s="161"/>
    </row>
    <row r="1202" spans="1:1">
      <c r="A1202" s="161"/>
    </row>
    <row r="1203" spans="1:1">
      <c r="A1203" s="161"/>
    </row>
    <row r="1204" spans="1:1">
      <c r="A1204" s="161"/>
    </row>
    <row r="1205" spans="1:1">
      <c r="A1205" s="161"/>
    </row>
    <row r="1206" spans="1:1">
      <c r="A1206" s="161"/>
    </row>
    <row r="1207" spans="1:1">
      <c r="A1207" s="161"/>
    </row>
    <row r="1208" spans="1:1">
      <c r="A1208" s="161"/>
    </row>
    <row r="1209" spans="1:1">
      <c r="A1209" s="161"/>
    </row>
    <row r="1210" spans="1:1">
      <c r="A1210" s="161"/>
    </row>
    <row r="1211" spans="1:1">
      <c r="A1211" s="161"/>
    </row>
    <row r="1212" spans="1:1">
      <c r="A1212" s="161"/>
    </row>
    <row r="1213" spans="1:1">
      <c r="A1213" s="161"/>
    </row>
    <row r="1214" spans="1:1">
      <c r="A1214" s="161"/>
    </row>
    <row r="1215" spans="1:1">
      <c r="A1215" s="161"/>
    </row>
    <row r="1216" spans="1:1">
      <c r="A1216" s="161"/>
    </row>
    <row r="1217" spans="1:1">
      <c r="A1217" s="161"/>
    </row>
    <row r="1218" spans="1:1">
      <c r="A1218" s="161"/>
    </row>
    <row r="1219" spans="1:1">
      <c r="A1219" s="161"/>
    </row>
    <row r="1220" spans="1:1">
      <c r="A1220" s="161"/>
    </row>
    <row r="1221" spans="1:1">
      <c r="A1221" s="161"/>
    </row>
    <row r="1222" spans="1:1">
      <c r="A1222" s="161"/>
    </row>
    <row r="1223" spans="1:1">
      <c r="A1223" s="161"/>
    </row>
    <row r="1224" spans="1:1">
      <c r="A1224" s="161"/>
    </row>
    <row r="1225" spans="1:1">
      <c r="A1225" s="161"/>
    </row>
    <row r="1226" spans="1:1">
      <c r="A1226" s="161"/>
    </row>
    <row r="1227" spans="1:1">
      <c r="A1227" s="161"/>
    </row>
    <row r="1228" spans="1:1">
      <c r="A1228" s="161"/>
    </row>
    <row r="1229" spans="1:1">
      <c r="A1229" s="161"/>
    </row>
    <row r="1230" spans="1:1">
      <c r="A1230" s="161"/>
    </row>
    <row r="1231" spans="1:1">
      <c r="A1231" s="161"/>
    </row>
    <row r="1232" spans="1:1">
      <c r="A1232" s="161"/>
    </row>
    <row r="1233" spans="1:1">
      <c r="A1233" s="161"/>
    </row>
    <row r="1234" spans="1:1">
      <c r="A1234" s="161"/>
    </row>
    <row r="1235" spans="1:1">
      <c r="A1235" s="161"/>
    </row>
    <row r="1236" spans="1:1">
      <c r="A1236" s="161"/>
    </row>
    <row r="1237" spans="1:1">
      <c r="A1237" s="161"/>
    </row>
    <row r="1238" spans="1:1">
      <c r="A1238" s="161"/>
    </row>
    <row r="1239" spans="1:1">
      <c r="A1239" s="161"/>
    </row>
    <row r="1240" spans="1:1">
      <c r="A1240" s="161"/>
    </row>
    <row r="1241" spans="1:1">
      <c r="A1241" s="161"/>
    </row>
    <row r="1242" spans="1:1">
      <c r="A1242" s="161"/>
    </row>
    <row r="1243" spans="1:1">
      <c r="A1243" s="161"/>
    </row>
    <row r="1244" spans="1:1">
      <c r="A1244" s="161"/>
    </row>
    <row r="1245" spans="1:1">
      <c r="A1245" s="161"/>
    </row>
    <row r="1246" spans="1:1">
      <c r="A1246" s="161"/>
    </row>
    <row r="1247" spans="1:1">
      <c r="A1247" s="161"/>
    </row>
    <row r="1248" spans="1:1">
      <c r="A1248" s="161"/>
    </row>
    <row r="1249" spans="1:1">
      <c r="A1249" s="161"/>
    </row>
    <row r="1250" spans="1:1">
      <c r="A1250" s="161"/>
    </row>
    <row r="1251" spans="1:1">
      <c r="A1251" s="161"/>
    </row>
    <row r="1252" spans="1:1">
      <c r="A1252" s="161"/>
    </row>
    <row r="1253" spans="1:1">
      <c r="A1253" s="161"/>
    </row>
    <row r="1254" spans="1:1">
      <c r="A1254" s="161"/>
    </row>
    <row r="1255" spans="1:1">
      <c r="A1255" s="161"/>
    </row>
    <row r="1256" spans="1:1">
      <c r="A1256" s="161"/>
    </row>
    <row r="1257" spans="1:1">
      <c r="A1257" s="161"/>
    </row>
    <row r="1258" spans="1:1">
      <c r="A1258" s="161"/>
    </row>
    <row r="1259" spans="1:1">
      <c r="A1259" s="161"/>
    </row>
    <row r="1260" spans="1:1">
      <c r="A1260" s="161"/>
    </row>
    <row r="1261" spans="1:1">
      <c r="A1261" s="161"/>
    </row>
    <row r="1262" spans="1:1">
      <c r="A1262" s="161"/>
    </row>
    <row r="1263" spans="1:1">
      <c r="A1263" s="161"/>
    </row>
    <row r="1264" spans="1:1">
      <c r="A1264" s="161"/>
    </row>
    <row r="1265" spans="1:1">
      <c r="A1265" s="161"/>
    </row>
    <row r="1266" spans="1:1">
      <c r="A1266" s="161"/>
    </row>
    <row r="1267" spans="1:1">
      <c r="A1267" s="161"/>
    </row>
    <row r="1268" spans="1:1">
      <c r="A1268" s="161"/>
    </row>
    <row r="1269" spans="1:1">
      <c r="A1269" s="161"/>
    </row>
    <row r="1270" spans="1:1">
      <c r="A1270" s="161"/>
    </row>
    <row r="1271" spans="1:1">
      <c r="A1271" s="161"/>
    </row>
    <row r="1272" spans="1:1">
      <c r="A1272" s="161"/>
    </row>
    <row r="1273" spans="1:1">
      <c r="A1273" s="161"/>
    </row>
    <row r="1274" spans="1:1">
      <c r="A1274" s="161"/>
    </row>
    <row r="1275" spans="1:1">
      <c r="A1275" s="161"/>
    </row>
    <row r="1276" spans="1:1">
      <c r="A1276" s="161"/>
    </row>
    <row r="1277" spans="1:1">
      <c r="A1277" s="161"/>
    </row>
    <row r="1278" spans="1:1">
      <c r="A1278" s="161"/>
    </row>
    <row r="1279" spans="1:1">
      <c r="A1279" s="161"/>
    </row>
    <row r="1280" spans="1:1">
      <c r="A1280" s="161"/>
    </row>
    <row r="1281" spans="1:1">
      <c r="A1281" s="161"/>
    </row>
    <row r="1282" spans="1:1">
      <c r="A1282" s="161"/>
    </row>
    <row r="1283" spans="1:1">
      <c r="A1283" s="161"/>
    </row>
    <row r="1284" spans="1:1">
      <c r="A1284" s="161"/>
    </row>
    <row r="1285" spans="1:1">
      <c r="A1285" s="161"/>
    </row>
    <row r="1286" spans="1:1">
      <c r="A1286" s="161"/>
    </row>
    <row r="1287" spans="1:1">
      <c r="A1287" s="161"/>
    </row>
    <row r="1288" spans="1:1">
      <c r="A1288" s="161"/>
    </row>
    <row r="1289" spans="1:1">
      <c r="A1289" s="161"/>
    </row>
    <row r="1290" spans="1:1">
      <c r="A1290" s="161"/>
    </row>
    <row r="1291" spans="1:1">
      <c r="A1291" s="161"/>
    </row>
    <row r="1292" spans="1:1">
      <c r="A1292" s="161"/>
    </row>
    <row r="1293" spans="1:1">
      <c r="A1293" s="161"/>
    </row>
    <row r="1294" spans="1:1">
      <c r="A1294" s="161"/>
    </row>
    <row r="1295" spans="1:1">
      <c r="A1295" s="161"/>
    </row>
    <row r="1296" spans="1:1">
      <c r="A1296" s="161"/>
    </row>
    <row r="1297" spans="1:1">
      <c r="A1297" s="161"/>
    </row>
    <row r="1298" spans="1:1">
      <c r="A1298" s="161"/>
    </row>
    <row r="1299" spans="1:1">
      <c r="A1299" s="161"/>
    </row>
    <row r="1300" spans="1:1">
      <c r="A1300" s="161"/>
    </row>
    <row r="1301" spans="1:1">
      <c r="A1301" s="161"/>
    </row>
    <row r="1302" spans="1:1">
      <c r="A1302" s="161"/>
    </row>
    <row r="1303" spans="1:1">
      <c r="A1303" s="161"/>
    </row>
    <row r="1304" spans="1:1">
      <c r="A1304" s="161"/>
    </row>
    <row r="1305" spans="1:1">
      <c r="A1305" s="161"/>
    </row>
    <row r="1306" spans="1:1">
      <c r="A1306" s="161"/>
    </row>
    <row r="1307" spans="1:1">
      <c r="A1307" s="161"/>
    </row>
    <row r="1308" spans="1:1">
      <c r="A1308" s="161"/>
    </row>
    <row r="1309" spans="1:1">
      <c r="A1309" s="161"/>
    </row>
    <row r="1310" spans="1:1">
      <c r="A1310" s="161"/>
    </row>
    <row r="1311" spans="1:1">
      <c r="A1311" s="161"/>
    </row>
    <row r="1312" spans="1:1">
      <c r="A1312" s="161"/>
    </row>
    <row r="1313" spans="1:1">
      <c r="A1313" s="161"/>
    </row>
    <row r="1314" spans="1:1">
      <c r="A1314" s="161"/>
    </row>
    <row r="1315" spans="1:1">
      <c r="A1315" s="161"/>
    </row>
    <row r="1316" spans="1:1">
      <c r="A1316" s="161"/>
    </row>
    <row r="1317" spans="1:1">
      <c r="A1317" s="161"/>
    </row>
    <row r="1318" spans="1:1">
      <c r="A1318" s="161"/>
    </row>
    <row r="1319" spans="1:1">
      <c r="A1319" s="161"/>
    </row>
    <row r="1320" spans="1:1">
      <c r="A1320" s="161"/>
    </row>
    <row r="1321" spans="1:1">
      <c r="A1321" s="161"/>
    </row>
    <row r="1322" spans="1:1">
      <c r="A1322" s="161"/>
    </row>
    <row r="1323" spans="1:1">
      <c r="A1323" s="161"/>
    </row>
    <row r="1324" spans="1:1">
      <c r="A1324" s="161"/>
    </row>
    <row r="1325" spans="1:1">
      <c r="A1325" s="161"/>
    </row>
    <row r="1326" spans="1:1">
      <c r="A1326" s="161"/>
    </row>
    <row r="1327" spans="1:1">
      <c r="A1327" s="161"/>
    </row>
    <row r="1328" spans="1:1">
      <c r="A1328" s="161"/>
    </row>
    <row r="1329" spans="1:1">
      <c r="A1329" s="161"/>
    </row>
    <row r="1330" spans="1:1">
      <c r="A1330" s="161"/>
    </row>
    <row r="1331" spans="1:1">
      <c r="A1331" s="161"/>
    </row>
    <row r="1332" spans="1:1">
      <c r="A1332" s="161"/>
    </row>
    <row r="1333" spans="1:1">
      <c r="A1333" s="161"/>
    </row>
    <row r="1334" spans="1:1">
      <c r="A1334" s="161"/>
    </row>
    <row r="1335" spans="1:1">
      <c r="A1335" s="161"/>
    </row>
    <row r="1336" spans="1:1">
      <c r="A1336" s="161"/>
    </row>
    <row r="1337" spans="1:1">
      <c r="A1337" s="161"/>
    </row>
    <row r="1338" spans="1:1">
      <c r="A1338" s="161"/>
    </row>
    <row r="1339" spans="1:1">
      <c r="A1339" s="161"/>
    </row>
    <row r="1340" spans="1:1">
      <c r="A1340" s="161"/>
    </row>
    <row r="1341" spans="1:1">
      <c r="A1341" s="161"/>
    </row>
    <row r="1342" spans="1:1">
      <c r="A1342" s="161"/>
    </row>
    <row r="1343" spans="1:1">
      <c r="A1343" s="161"/>
    </row>
    <row r="1344" spans="1:1">
      <c r="A1344" s="161"/>
    </row>
    <row r="1345" spans="1:1">
      <c r="A1345" s="161"/>
    </row>
    <row r="1346" spans="1:1">
      <c r="A1346" s="161"/>
    </row>
    <row r="1347" spans="1:1">
      <c r="A1347" s="161"/>
    </row>
    <row r="1348" spans="1:1">
      <c r="A1348" s="161"/>
    </row>
    <row r="1349" spans="1:1">
      <c r="A1349" s="161"/>
    </row>
    <row r="1350" spans="1:1">
      <c r="A1350" s="161"/>
    </row>
    <row r="1351" spans="1:1">
      <c r="A1351" s="161"/>
    </row>
    <row r="1352" spans="1:1">
      <c r="A1352" s="161"/>
    </row>
    <row r="1353" spans="1:1">
      <c r="A1353" s="161"/>
    </row>
  </sheetData>
  <pageMargins left="0.7" right="0.7" top="0.75" bottom="0.75" header="0.3" footer="0.3"/>
  <pageSetup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
  <sheetViews>
    <sheetView workbookViewId="0">
      <selection activeCell="E9" sqref="E9"/>
    </sheetView>
  </sheetViews>
  <sheetFormatPr defaultRowHeight="14.25"/>
  <cols>
    <col min="1" max="1" width="9.140625" style="156"/>
    <col min="2" max="2" width="10.85546875" style="156" bestFit="1" customWidth="1"/>
    <col min="3" max="3" width="10.5703125" style="156" bestFit="1" customWidth="1"/>
    <col min="4" max="5" width="11.140625" style="156" bestFit="1" customWidth="1"/>
    <col min="6" max="7" width="10.85546875" style="156" bestFit="1" customWidth="1"/>
    <col min="8" max="8" width="10.5703125" style="156" bestFit="1" customWidth="1"/>
    <col min="9" max="9" width="10.85546875" style="156" bestFit="1" customWidth="1"/>
    <col min="10" max="16384" width="9.140625" style="156"/>
  </cols>
  <sheetData>
    <row r="1" spans="2:9">
      <c r="B1" s="155"/>
      <c r="C1" s="155" t="s">
        <v>91</v>
      </c>
      <c r="D1" s="155" t="s">
        <v>92</v>
      </c>
      <c r="E1" s="155" t="s">
        <v>94</v>
      </c>
      <c r="F1" s="155" t="s">
        <v>97</v>
      </c>
      <c r="G1" s="155" t="s">
        <v>100</v>
      </c>
      <c r="H1" s="155" t="s">
        <v>105</v>
      </c>
      <c r="I1" s="155" t="s">
        <v>107</v>
      </c>
    </row>
    <row r="2" spans="2:9">
      <c r="B2" s="155" t="s">
        <v>395</v>
      </c>
      <c r="C2" s="155">
        <v>827</v>
      </c>
      <c r="D2" s="155">
        <v>989</v>
      </c>
      <c r="E2" s="155">
        <v>654</v>
      </c>
      <c r="F2" s="155">
        <v>563</v>
      </c>
      <c r="G2" s="155">
        <v>654</v>
      </c>
      <c r="H2" s="155">
        <v>767</v>
      </c>
      <c r="I2" s="155">
        <v>638</v>
      </c>
    </row>
    <row r="3" spans="2:9">
      <c r="B3" s="155" t="s">
        <v>359</v>
      </c>
      <c r="C3" s="157">
        <v>119785</v>
      </c>
      <c r="D3" s="157">
        <v>193766</v>
      </c>
      <c r="E3" s="157">
        <v>152856</v>
      </c>
      <c r="F3" s="157">
        <v>130497</v>
      </c>
      <c r="G3" s="157">
        <v>152078</v>
      </c>
      <c r="H3" s="157">
        <v>160207</v>
      </c>
      <c r="I3" s="157">
        <v>142413</v>
      </c>
    </row>
    <row r="5" spans="2:9">
      <c r="B5" s="156" t="s">
        <v>396</v>
      </c>
      <c r="C5" s="156" t="s">
        <v>100</v>
      </c>
    </row>
    <row r="6" spans="2:9">
      <c r="B6" s="156" t="s">
        <v>359</v>
      </c>
    </row>
  </sheetData>
  <dataValidations count="1">
    <dataValidation type="list" allowBlank="1" showInputMessage="1" showErrorMessage="1" sqref="C5">
      <formula1>$C$1:$I$1</formula1>
    </dataValidation>
  </dataValidation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showGridLines="0" zoomScaleNormal="100" workbookViewId="0">
      <pane ySplit="1" topLeftCell="A7" activePane="bottomLeft" state="frozen"/>
      <selection pane="bottomLeft" activeCell="I11" sqref="I11"/>
    </sheetView>
  </sheetViews>
  <sheetFormatPr defaultRowHeight="15"/>
  <cols>
    <col min="1" max="1" width="12.85546875" bestFit="1" customWidth="1"/>
    <col min="2" max="2" width="10.7109375" bestFit="1" customWidth="1"/>
    <col min="3" max="3" width="5.5703125" bestFit="1" customWidth="1"/>
    <col min="4" max="4" width="9" bestFit="1" customWidth="1"/>
    <col min="5" max="5" width="1.5703125" customWidth="1"/>
    <col min="6" max="6" width="11.85546875" bestFit="1" customWidth="1"/>
    <col min="7" max="7" width="16.7109375" bestFit="1" customWidth="1"/>
    <col min="8" max="8" width="13" customWidth="1"/>
    <col min="9" max="9" width="25.140625" customWidth="1"/>
  </cols>
  <sheetData>
    <row r="1" spans="1:9" ht="18">
      <c r="A1" s="28" t="s">
        <v>111</v>
      </c>
      <c r="B1" s="28" t="s">
        <v>112</v>
      </c>
      <c r="C1" s="28" t="s">
        <v>113</v>
      </c>
      <c r="D1" s="28" t="s">
        <v>114</v>
      </c>
      <c r="E1" s="31"/>
      <c r="F1" s="32" t="s">
        <v>111</v>
      </c>
      <c r="G1" s="32" t="s">
        <v>113</v>
      </c>
      <c r="H1" s="32" t="s">
        <v>119</v>
      </c>
    </row>
    <row r="2" spans="1:9" ht="18">
      <c r="A2" s="33">
        <v>131490</v>
      </c>
      <c r="B2" s="33" t="s">
        <v>120</v>
      </c>
      <c r="C2" s="33">
        <v>1395</v>
      </c>
      <c r="D2" s="33">
        <v>4550000</v>
      </c>
      <c r="F2" s="36">
        <v>523219</v>
      </c>
      <c r="G2" s="36">
        <v>1394</v>
      </c>
      <c r="H2" s="36" t="s">
        <v>121</v>
      </c>
      <c r="I2" s="37"/>
    </row>
    <row r="3" spans="1:9" ht="18">
      <c r="A3" s="33">
        <v>523219</v>
      </c>
      <c r="B3" s="33" t="s">
        <v>122</v>
      </c>
      <c r="C3" s="33">
        <v>1395</v>
      </c>
      <c r="D3" s="33">
        <v>1681371</v>
      </c>
    </row>
    <row r="4" spans="1:9" ht="18">
      <c r="A4" s="33">
        <v>921316</v>
      </c>
      <c r="B4" s="33" t="s">
        <v>120</v>
      </c>
      <c r="C4" s="33">
        <v>1394</v>
      </c>
      <c r="D4" s="33">
        <v>1678525</v>
      </c>
      <c r="F4" s="336"/>
      <c r="G4" s="336"/>
    </row>
    <row r="5" spans="1:9" ht="18">
      <c r="A5" s="33">
        <v>557364</v>
      </c>
      <c r="B5" s="33" t="s">
        <v>120</v>
      </c>
      <c r="C5" s="33">
        <v>1395</v>
      </c>
      <c r="D5" s="33">
        <v>1539561</v>
      </c>
      <c r="F5" s="39" t="s">
        <v>123</v>
      </c>
      <c r="G5" s="40">
        <f>MAX(D2:D23)</f>
        <v>4550000</v>
      </c>
    </row>
    <row r="6" spans="1:9" ht="18">
      <c r="A6" s="33">
        <v>1063371</v>
      </c>
      <c r="B6" s="33" t="s">
        <v>120</v>
      </c>
      <c r="C6" s="33">
        <v>1394</v>
      </c>
      <c r="D6" s="33">
        <v>1969819</v>
      </c>
      <c r="F6" s="39" t="s">
        <v>124</v>
      </c>
      <c r="G6" s="40">
        <f>MIN(D2:D23)</f>
        <v>1345566</v>
      </c>
    </row>
    <row r="7" spans="1:9" ht="18">
      <c r="A7" s="33">
        <v>557364</v>
      </c>
      <c r="B7" s="33" t="s">
        <v>122</v>
      </c>
      <c r="C7" s="33">
        <v>1394</v>
      </c>
      <c r="D7" s="33">
        <v>2932390</v>
      </c>
      <c r="F7" s="33">
        <v>879722</v>
      </c>
      <c r="G7" s="154">
        <v>1395</v>
      </c>
      <c r="H7" s="154" t="s">
        <v>121</v>
      </c>
    </row>
    <row r="8" spans="1:9" ht="18">
      <c r="A8" s="33">
        <v>197273</v>
      </c>
      <c r="B8" s="33" t="s">
        <v>120</v>
      </c>
      <c r="C8" s="33">
        <v>1394</v>
      </c>
      <c r="D8" s="33">
        <v>2295202</v>
      </c>
    </row>
    <row r="9" spans="1:9" ht="18">
      <c r="A9" s="33">
        <v>807289</v>
      </c>
      <c r="B9" s="33" t="s">
        <v>120</v>
      </c>
      <c r="C9" s="33">
        <v>1394</v>
      </c>
      <c r="D9" s="33">
        <v>2326645</v>
      </c>
    </row>
    <row r="10" spans="1:9" ht="18">
      <c r="A10" s="33">
        <v>807289</v>
      </c>
      <c r="B10" s="33" t="s">
        <v>122</v>
      </c>
      <c r="C10" s="33">
        <v>1395</v>
      </c>
      <c r="D10" s="33">
        <v>2073919</v>
      </c>
    </row>
    <row r="11" spans="1:9" ht="18">
      <c r="A11" s="33">
        <v>921316</v>
      </c>
      <c r="B11" s="33" t="s">
        <v>120</v>
      </c>
      <c r="C11" s="33">
        <v>1395</v>
      </c>
      <c r="D11" s="33">
        <v>1521303</v>
      </c>
    </row>
    <row r="12" spans="1:9" ht="18">
      <c r="A12" s="33">
        <v>1063371</v>
      </c>
      <c r="B12" s="33" t="s">
        <v>122</v>
      </c>
      <c r="C12" s="33">
        <v>1395</v>
      </c>
      <c r="D12" s="33">
        <v>2192741</v>
      </c>
    </row>
    <row r="13" spans="1:9" ht="18">
      <c r="A13" s="33">
        <v>458213</v>
      </c>
      <c r="B13" s="33" t="s">
        <v>122</v>
      </c>
      <c r="C13" s="33">
        <v>1394</v>
      </c>
      <c r="D13" s="33">
        <v>1839548</v>
      </c>
    </row>
    <row r="14" spans="1:9" ht="18">
      <c r="A14" s="33">
        <v>1063371</v>
      </c>
      <c r="B14" s="33" t="s">
        <v>122</v>
      </c>
      <c r="C14" s="33">
        <v>1394</v>
      </c>
      <c r="D14" s="33">
        <v>2938273</v>
      </c>
    </row>
    <row r="15" spans="1:9" ht="18">
      <c r="A15" s="33">
        <v>458213</v>
      </c>
      <c r="B15" s="33" t="s">
        <v>120</v>
      </c>
      <c r="C15" s="33">
        <v>1395</v>
      </c>
      <c r="D15" s="33">
        <v>2195832</v>
      </c>
    </row>
    <row r="16" spans="1:9" ht="18">
      <c r="A16" s="33">
        <v>131490</v>
      </c>
      <c r="B16" s="33" t="s">
        <v>120</v>
      </c>
      <c r="C16" s="33">
        <v>1394</v>
      </c>
      <c r="D16" s="33">
        <v>1345566</v>
      </c>
    </row>
    <row r="17" spans="1:4" ht="18">
      <c r="A17" s="33">
        <v>879722</v>
      </c>
      <c r="B17" s="33" t="s">
        <v>122</v>
      </c>
      <c r="C17" s="33">
        <v>1394</v>
      </c>
      <c r="D17" s="33">
        <v>2745436</v>
      </c>
    </row>
    <row r="18" spans="1:4" ht="18">
      <c r="A18" s="33">
        <v>879722</v>
      </c>
      <c r="B18" s="33" t="s">
        <v>120</v>
      </c>
      <c r="C18" s="33">
        <v>1395</v>
      </c>
      <c r="D18" s="33">
        <v>2123300</v>
      </c>
    </row>
    <row r="19" spans="1:4" ht="18">
      <c r="A19" s="33">
        <v>893728</v>
      </c>
      <c r="B19" s="33" t="s">
        <v>120</v>
      </c>
      <c r="C19" s="33">
        <v>1394</v>
      </c>
      <c r="D19" s="33">
        <v>2057974</v>
      </c>
    </row>
    <row r="20" spans="1:4" ht="18">
      <c r="A20" s="33">
        <v>893728</v>
      </c>
      <c r="B20" s="33" t="s">
        <v>120</v>
      </c>
      <c r="C20" s="33">
        <v>1395</v>
      </c>
      <c r="D20" s="33">
        <v>1586561</v>
      </c>
    </row>
    <row r="21" spans="1:4" ht="18">
      <c r="A21" s="33">
        <v>1060272</v>
      </c>
      <c r="B21" s="33" t="s">
        <v>120</v>
      </c>
      <c r="C21" s="33">
        <v>1394</v>
      </c>
      <c r="D21" s="33">
        <v>2721002</v>
      </c>
    </row>
    <row r="22" spans="1:4" ht="18">
      <c r="A22" s="33">
        <v>197273</v>
      </c>
      <c r="B22" s="33" t="s">
        <v>120</v>
      </c>
      <c r="C22" s="33">
        <v>1395</v>
      </c>
      <c r="D22" s="33">
        <v>2773291</v>
      </c>
    </row>
    <row r="23" spans="1:4" ht="18">
      <c r="A23" s="33">
        <v>1060272</v>
      </c>
      <c r="B23" s="33" t="s">
        <v>122</v>
      </c>
      <c r="C23" s="33">
        <v>1395</v>
      </c>
      <c r="D23" s="33">
        <v>1387378</v>
      </c>
    </row>
  </sheetData>
  <mergeCells count="1">
    <mergeCell ref="F4:G4"/>
  </mergeCells>
  <pageMargins left="0.7" right="0.7" top="0.75" bottom="0.75" header="0.3" footer="0.3"/>
  <pageSetup scale="63" fitToWidth="0" fitToHeight="0" orientation="portrait" horizontalDpi="200" verticalDpi="2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4:H14"/>
  <sheetViews>
    <sheetView workbookViewId="0">
      <selection activeCell="E11" sqref="E11"/>
    </sheetView>
  </sheetViews>
  <sheetFormatPr defaultRowHeight="22.5"/>
  <cols>
    <col min="1" max="16384" width="9.140625" style="2"/>
  </cols>
  <sheetData>
    <row r="4" spans="4:8">
      <c r="D4" s="2" t="s">
        <v>389</v>
      </c>
      <c r="F4" s="2" t="s">
        <v>390</v>
      </c>
      <c r="H4" s="2" t="s">
        <v>391</v>
      </c>
    </row>
    <row r="5" spans="4:8">
      <c r="D5" s="2" t="s">
        <v>84</v>
      </c>
      <c r="F5" s="2" t="s">
        <v>161</v>
      </c>
      <c r="H5" s="2" t="s">
        <v>239</v>
      </c>
    </row>
    <row r="6" spans="4:8">
      <c r="D6" s="2" t="s">
        <v>164</v>
      </c>
      <c r="F6" s="2" t="s">
        <v>237</v>
      </c>
      <c r="H6" s="2" t="s">
        <v>237</v>
      </c>
    </row>
    <row r="7" spans="4:8">
      <c r="D7" s="2" t="s">
        <v>161</v>
      </c>
      <c r="F7" s="2" t="s">
        <v>84</v>
      </c>
      <c r="H7" s="2" t="s">
        <v>164</v>
      </c>
    </row>
    <row r="8" spans="4:8">
      <c r="D8" s="2" t="s">
        <v>236</v>
      </c>
      <c r="F8" s="2" t="s">
        <v>161</v>
      </c>
      <c r="H8" s="2" t="s">
        <v>84</v>
      </c>
    </row>
    <row r="9" spans="4:8">
      <c r="D9" s="2" t="s">
        <v>238</v>
      </c>
      <c r="F9" s="2" t="s">
        <v>237</v>
      </c>
      <c r="H9" s="2" t="s">
        <v>239</v>
      </c>
    </row>
    <row r="10" spans="4:8">
      <c r="D10" s="2" t="s">
        <v>239</v>
      </c>
      <c r="F10" s="2" t="s">
        <v>84</v>
      </c>
      <c r="H10" s="2" t="s">
        <v>237</v>
      </c>
    </row>
    <row r="11" spans="4:8">
      <c r="D11" s="2" t="s">
        <v>237</v>
      </c>
      <c r="F11" s="2" t="s">
        <v>392</v>
      </c>
      <c r="H11" s="2" t="s">
        <v>164</v>
      </c>
    </row>
    <row r="12" spans="4:8">
      <c r="D12" s="2" t="s">
        <v>393</v>
      </c>
      <c r="F12" s="2" t="s">
        <v>392</v>
      </c>
      <c r="H12" s="2" t="s">
        <v>84</v>
      </c>
    </row>
    <row r="13" spans="4:8">
      <c r="D13" s="2" t="s">
        <v>394</v>
      </c>
    </row>
    <row r="14" spans="4:8">
      <c r="D14" s="2" t="s">
        <v>392</v>
      </c>
    </row>
  </sheetData>
  <pageMargins left="0.7" right="0.7" top="0.75" bottom="0.75" header="0.3" footer="0.3"/>
  <pageSetup paperSize="0" orientation="portrait" horizontalDpi="0" verticalDpi="0" copie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C2:M22"/>
  <sheetViews>
    <sheetView zoomScaleNormal="100" workbookViewId="0">
      <selection activeCell="H6" sqref="H6"/>
    </sheetView>
  </sheetViews>
  <sheetFormatPr defaultRowHeight="22.5"/>
  <cols>
    <col min="1" max="1" width="9.140625" style="2"/>
    <col min="2" max="3" width="9.42578125" style="2" bestFit="1" customWidth="1"/>
    <col min="4" max="4" width="11.5703125" style="2" bestFit="1" customWidth="1"/>
    <col min="5" max="5" width="10.7109375" style="2" bestFit="1" customWidth="1"/>
    <col min="6" max="6" width="16" style="2" bestFit="1" customWidth="1"/>
    <col min="7" max="7" width="11.28515625" style="2" bestFit="1" customWidth="1"/>
    <col min="8" max="8" width="9.140625" style="2"/>
    <col min="9" max="9" width="9.42578125" style="2" bestFit="1" customWidth="1"/>
    <col min="10" max="10" width="10.28515625" style="2" bestFit="1" customWidth="1"/>
    <col min="11" max="11" width="9.140625" style="2"/>
    <col min="12" max="12" width="9.42578125" style="2" bestFit="1" customWidth="1"/>
    <col min="13" max="13" width="10.7109375" style="2" bestFit="1" customWidth="1"/>
    <col min="14" max="16384" width="9.140625" style="2"/>
  </cols>
  <sheetData>
    <row r="2" spans="3:13">
      <c r="C2" s="1" t="s">
        <v>14</v>
      </c>
      <c r="D2" s="1" t="s">
        <v>15</v>
      </c>
      <c r="E2" s="1" t="s">
        <v>13</v>
      </c>
      <c r="F2" s="1" t="s">
        <v>119</v>
      </c>
      <c r="I2"/>
      <c r="J2"/>
      <c r="K2"/>
      <c r="L2"/>
      <c r="M2"/>
    </row>
    <row r="3" spans="3:13">
      <c r="C3" s="24" t="s">
        <v>375</v>
      </c>
      <c r="D3" s="24" t="s">
        <v>376</v>
      </c>
      <c r="E3" s="24">
        <v>1332</v>
      </c>
      <c r="F3" s="149">
        <v>1658787</v>
      </c>
      <c r="I3"/>
      <c r="J3"/>
      <c r="K3"/>
      <c r="L3"/>
      <c r="M3"/>
    </row>
    <row r="4" spans="3:13">
      <c r="C4" s="24" t="s">
        <v>377</v>
      </c>
      <c r="D4" s="24" t="s">
        <v>378</v>
      </c>
      <c r="E4" s="24">
        <v>4906</v>
      </c>
      <c r="F4" s="149">
        <v>1696661</v>
      </c>
      <c r="I4"/>
      <c r="J4"/>
      <c r="K4"/>
      <c r="L4"/>
      <c r="M4"/>
    </row>
    <row r="5" spans="3:13">
      <c r="C5" s="24" t="s">
        <v>379</v>
      </c>
      <c r="D5" s="24" t="s">
        <v>188</v>
      </c>
      <c r="E5" s="24">
        <v>2210</v>
      </c>
      <c r="F5" s="149">
        <v>1129855</v>
      </c>
      <c r="I5"/>
      <c r="J5"/>
      <c r="K5"/>
      <c r="L5"/>
      <c r="M5"/>
    </row>
    <row r="6" spans="3:13">
      <c r="C6" s="24" t="s">
        <v>236</v>
      </c>
      <c r="D6" s="24" t="s">
        <v>380</v>
      </c>
      <c r="E6" s="24">
        <v>3711</v>
      </c>
      <c r="F6" s="149">
        <v>1035212</v>
      </c>
      <c r="I6"/>
      <c r="J6"/>
      <c r="K6"/>
      <c r="L6"/>
      <c r="M6"/>
    </row>
    <row r="7" spans="3:13">
      <c r="C7" s="24" t="s">
        <v>381</v>
      </c>
      <c r="D7" s="24" t="s">
        <v>32</v>
      </c>
      <c r="E7" s="24">
        <v>5036</v>
      </c>
      <c r="F7" s="149">
        <v>1796615</v>
      </c>
      <c r="I7"/>
      <c r="J7"/>
      <c r="K7"/>
      <c r="L7"/>
      <c r="M7"/>
    </row>
    <row r="8" spans="3:13">
      <c r="C8" s="24" t="s">
        <v>382</v>
      </c>
      <c r="D8" s="24" t="s">
        <v>383</v>
      </c>
      <c r="E8" s="24">
        <v>4958</v>
      </c>
      <c r="F8" s="149">
        <v>1938635</v>
      </c>
      <c r="I8"/>
      <c r="J8"/>
      <c r="K8"/>
      <c r="L8"/>
      <c r="M8"/>
    </row>
    <row r="9" spans="3:13">
      <c r="C9" s="24" t="s">
        <v>84</v>
      </c>
      <c r="D9" s="24" t="s">
        <v>384</v>
      </c>
      <c r="E9" s="24">
        <v>2181</v>
      </c>
      <c r="F9" s="149">
        <v>1789088</v>
      </c>
      <c r="I9"/>
      <c r="J9"/>
      <c r="K9"/>
      <c r="L9"/>
      <c r="M9"/>
    </row>
    <row r="10" spans="3:13">
      <c r="C10" s="24" t="s">
        <v>385</v>
      </c>
      <c r="D10" s="24" t="s">
        <v>386</v>
      </c>
      <c r="E10" s="24">
        <v>5057</v>
      </c>
      <c r="F10" s="149">
        <v>1653754</v>
      </c>
      <c r="I10"/>
      <c r="J10"/>
      <c r="K10"/>
      <c r="L10"/>
      <c r="M10"/>
    </row>
    <row r="11" spans="3:13">
      <c r="C11" s="24" t="s">
        <v>387</v>
      </c>
      <c r="D11" s="24" t="s">
        <v>388</v>
      </c>
      <c r="E11" s="24">
        <v>3930</v>
      </c>
      <c r="F11" s="149">
        <v>1413871</v>
      </c>
      <c r="I11"/>
      <c r="J11"/>
      <c r="K11"/>
      <c r="L11"/>
      <c r="M11"/>
    </row>
    <row r="13" spans="3:13">
      <c r="C13" s="150" t="s">
        <v>13</v>
      </c>
      <c r="D13" s="150" t="s">
        <v>14</v>
      </c>
      <c r="E13" s="150" t="s">
        <v>15</v>
      </c>
      <c r="F13" s="151" t="s">
        <v>119</v>
      </c>
    </row>
    <row r="14" spans="3:13">
      <c r="C14" s="152">
        <v>4958</v>
      </c>
      <c r="D14" s="153"/>
      <c r="E14" s="153"/>
      <c r="F14" s="153"/>
    </row>
    <row r="15" spans="3:13">
      <c r="C15" s="152">
        <v>3930</v>
      </c>
      <c r="D15" s="153"/>
      <c r="E15" s="153"/>
      <c r="F15" s="153"/>
    </row>
    <row r="16" spans="3:13">
      <c r="C16" s="152">
        <v>1332</v>
      </c>
      <c r="D16" s="153"/>
      <c r="E16" s="153"/>
      <c r="F16" s="153"/>
    </row>
    <row r="17" spans="3:6">
      <c r="C17" s="152">
        <v>5057</v>
      </c>
      <c r="D17" s="153"/>
      <c r="E17" s="153"/>
      <c r="F17" s="153"/>
    </row>
    <row r="18" spans="3:6">
      <c r="C18" s="152">
        <v>3711</v>
      </c>
      <c r="D18" s="153"/>
      <c r="E18" s="153"/>
      <c r="F18" s="153"/>
    </row>
    <row r="19" spans="3:6">
      <c r="C19" s="152">
        <v>5036</v>
      </c>
      <c r="D19" s="153"/>
      <c r="E19" s="153"/>
      <c r="F19" s="153"/>
    </row>
    <row r="20" spans="3:6">
      <c r="C20" s="152">
        <v>4906</v>
      </c>
      <c r="D20" s="153"/>
      <c r="E20" s="153"/>
      <c r="F20" s="153"/>
    </row>
    <row r="21" spans="3:6">
      <c r="C21" s="152">
        <v>2181</v>
      </c>
      <c r="D21" s="153"/>
      <c r="E21" s="153"/>
      <c r="F21" s="153"/>
    </row>
    <row r="22" spans="3:6">
      <c r="C22" s="152">
        <v>2210</v>
      </c>
      <c r="D22" s="153"/>
      <c r="E22" s="153"/>
      <c r="F22" s="153"/>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M18"/>
  <sheetViews>
    <sheetView zoomScale="150" zoomScaleNormal="150" workbookViewId="0">
      <selection sqref="A1:E1"/>
    </sheetView>
  </sheetViews>
  <sheetFormatPr defaultRowHeight="15"/>
  <cols>
    <col min="1" max="3" width="0.7109375" customWidth="1"/>
    <col min="4" max="4" width="14.28515625" style="66" bestFit="1" customWidth="1"/>
    <col min="5" max="5" width="8.5703125" style="66" bestFit="1" customWidth="1"/>
    <col min="6" max="6" width="12.28515625" style="66" customWidth="1"/>
    <col min="7" max="7" width="13.7109375" style="66" bestFit="1" customWidth="1"/>
    <col min="8" max="8" width="11" bestFit="1" customWidth="1"/>
    <col min="9" max="9" width="4.7109375" customWidth="1"/>
    <col min="10" max="10" width="13.85546875" bestFit="1" customWidth="1"/>
    <col min="11" max="11" width="16.5703125" bestFit="1" customWidth="1"/>
  </cols>
  <sheetData>
    <row r="1" spans="4:13" ht="17.25">
      <c r="D1" s="52" t="s">
        <v>137</v>
      </c>
      <c r="E1" s="53" t="s">
        <v>138</v>
      </c>
      <c r="F1" s="54" t="s">
        <v>139</v>
      </c>
      <c r="G1" s="55" t="s">
        <v>154</v>
      </c>
      <c r="H1" s="55" t="s">
        <v>141</v>
      </c>
      <c r="J1" s="56" t="s">
        <v>137</v>
      </c>
      <c r="K1" s="56" t="s">
        <v>155</v>
      </c>
      <c r="L1" s="56" t="s">
        <v>133</v>
      </c>
    </row>
    <row r="2" spans="4:13" ht="18">
      <c r="D2" s="57">
        <f>VALUE(LEFT([6]Grades!$A$2:$A$30,7))</f>
        <v>9265778</v>
      </c>
      <c r="E2" s="58" t="s">
        <v>142</v>
      </c>
      <c r="F2" s="58" t="str">
        <f>MID([6]Grades!A2,'[6]First-Course'!G2+1,'[6]First-Course'!H2-'[6]First-Course'!G2-1)</f>
        <v>3</v>
      </c>
      <c r="G2" s="59">
        <v>12</v>
      </c>
      <c r="H2" s="60" t="s">
        <v>121</v>
      </c>
      <c r="J2" s="61">
        <v>9119913</v>
      </c>
      <c r="K2" s="61" t="s">
        <v>139</v>
      </c>
      <c r="L2" s="61" t="s">
        <v>121</v>
      </c>
    </row>
    <row r="3" spans="4:13" ht="18">
      <c r="D3" s="62">
        <f>VALUE(LEFT([6]Grades!$A$2:$A$30,7))</f>
        <v>9270038</v>
      </c>
      <c r="E3" s="58" t="s">
        <v>143</v>
      </c>
      <c r="F3" s="61" t="str">
        <f>MID([6]Grades!A3,'[6]First-Course'!G3+1,'[6]First-Course'!H3-'[6]First-Course'!G3-1)</f>
        <v>16</v>
      </c>
      <c r="G3" s="63">
        <v>7</v>
      </c>
      <c r="H3" s="64"/>
    </row>
    <row r="4" spans="4:13" ht="18">
      <c r="D4" s="57">
        <f>VALUE(LEFT([6]Grades!$A$2:$A$30,7))</f>
        <v>9162627</v>
      </c>
      <c r="E4" s="58" t="s">
        <v>144</v>
      </c>
      <c r="F4" s="58" t="str">
        <f>MID([6]Grades!A4,'[6]First-Course'!G4+1,'[6]First-Course'!H4-'[6]First-Course'!G4-1)</f>
        <v>20</v>
      </c>
      <c r="G4" s="59">
        <v>17</v>
      </c>
      <c r="H4" s="64"/>
    </row>
    <row r="5" spans="4:13" ht="18">
      <c r="D5" s="62">
        <f>VALUE(LEFT([6]Grades!$A$2:$A$30,7))</f>
        <v>9229275</v>
      </c>
      <c r="E5" s="58" t="s">
        <v>145</v>
      </c>
      <c r="F5" s="61" t="str">
        <f>MID([6]Grades!A5,'[6]First-Course'!G5+1,'[6]First-Course'!H5-'[6]First-Course'!G5-1)</f>
        <v>13</v>
      </c>
      <c r="G5" s="63">
        <v>16</v>
      </c>
      <c r="H5" s="64"/>
    </row>
    <row r="6" spans="4:13" ht="18">
      <c r="D6" s="57">
        <f>VALUE(LEFT([6]Grades!$A$2:$A$30,7))</f>
        <v>9139918</v>
      </c>
      <c r="E6" s="58" t="s">
        <v>146</v>
      </c>
      <c r="F6" s="58" t="str">
        <f>MID([6]Grades!A6,'[6]First-Course'!G6+1,'[6]First-Course'!H6-'[6]First-Course'!G6-1)</f>
        <v>17</v>
      </c>
      <c r="G6" s="59">
        <v>18</v>
      </c>
      <c r="H6" s="64"/>
    </row>
    <row r="7" spans="4:13" ht="18">
      <c r="D7" s="62">
        <f>VALUE(LEFT([6]Grades!$A$2:$A$30,7))</f>
        <v>9251663</v>
      </c>
      <c r="E7" s="58" t="s">
        <v>144</v>
      </c>
      <c r="F7" s="61" t="str">
        <f>MID([6]Grades!A7,'[6]First-Course'!G7+1,'[6]First-Course'!H7-'[6]First-Course'!G7-1)</f>
        <v>20</v>
      </c>
      <c r="G7" s="63">
        <v>3</v>
      </c>
      <c r="H7" s="64"/>
      <c r="J7" s="378" t="s">
        <v>156</v>
      </c>
      <c r="K7" s="379"/>
      <c r="L7" s="380"/>
      <c r="M7" s="65" t="s">
        <v>121</v>
      </c>
    </row>
    <row r="8" spans="4:13" ht="18">
      <c r="D8" s="57">
        <f>VALUE(LEFT([6]Grades!$A$2:$A$30,7))</f>
        <v>8837478</v>
      </c>
      <c r="E8" s="58" t="s">
        <v>142</v>
      </c>
      <c r="F8" s="58" t="str">
        <f>MID([6]Grades!A8,'[6]First-Course'!G8+1,'[6]First-Course'!H8-'[6]First-Course'!G8-1)</f>
        <v>15</v>
      </c>
      <c r="G8" s="59">
        <v>14</v>
      </c>
      <c r="H8" s="64"/>
      <c r="J8" s="381" t="s">
        <v>157</v>
      </c>
      <c r="K8" s="382"/>
      <c r="L8" s="383"/>
      <c r="M8" s="65" t="s">
        <v>121</v>
      </c>
    </row>
    <row r="9" spans="4:13" ht="18">
      <c r="D9" s="62">
        <f>VALUE(LEFT([6]Grades!$A$2:$A$30,7))</f>
        <v>8973628</v>
      </c>
      <c r="E9" s="58" t="s">
        <v>142</v>
      </c>
      <c r="F9" s="61" t="str">
        <f>MID([6]Grades!A9,'[6]First-Course'!G9+1,'[6]First-Course'!H9-'[6]First-Course'!G9-1)</f>
        <v>18</v>
      </c>
      <c r="G9" s="63">
        <v>6</v>
      </c>
      <c r="H9" s="64"/>
    </row>
    <row r="10" spans="4:13" ht="18">
      <c r="D10" s="57">
        <f>VALUE(LEFT([6]Grades!$A$2:$A$30,7))</f>
        <v>9185319</v>
      </c>
      <c r="E10" s="58" t="s">
        <v>144</v>
      </c>
      <c r="F10" s="58" t="str">
        <f>MID([6]Grades!A10,'[6]First-Course'!G10+1,'[6]First-Course'!H10-'[6]First-Course'!G10-1)</f>
        <v>13</v>
      </c>
      <c r="G10" s="59">
        <v>2</v>
      </c>
      <c r="H10" s="64"/>
    </row>
    <row r="11" spans="4:13" ht="18">
      <c r="D11" s="62">
        <f>VALUE(LEFT([6]Grades!$A$2:$A$30,7))</f>
        <v>9245757</v>
      </c>
      <c r="E11" s="58" t="s">
        <v>143</v>
      </c>
      <c r="F11" s="61" t="str">
        <f>MID([6]Grades!A11,'[6]First-Course'!G11+1,'[6]First-Course'!H11-'[6]First-Course'!G11-1)</f>
        <v>16</v>
      </c>
      <c r="G11" s="63">
        <v>10</v>
      </c>
      <c r="H11" s="64"/>
    </row>
    <row r="12" spans="4:13" ht="18">
      <c r="D12" s="57">
        <f>VALUE(LEFT([6]Grades!$A$2:$A$30,7))</f>
        <v>9100400</v>
      </c>
      <c r="E12" s="58" t="s">
        <v>143</v>
      </c>
      <c r="F12" s="58" t="str">
        <f>MID([6]Grades!A12,'[6]First-Course'!G12+1,'[6]First-Course'!H12-'[6]First-Course'!G12-1)</f>
        <v>9</v>
      </c>
      <c r="G12" s="59">
        <v>20</v>
      </c>
      <c r="H12" s="64"/>
    </row>
    <row r="13" spans="4:13" ht="18">
      <c r="D13" s="62">
        <f>VALUE(LEFT([6]Grades!$A$2:$A$30,7))</f>
        <v>9119913</v>
      </c>
      <c r="E13" s="58" t="s">
        <v>143</v>
      </c>
      <c r="F13" s="61" t="str">
        <f>MID([6]Grades!A13,'[6]First-Course'!G13+1,'[6]First-Course'!H13-'[6]First-Course'!G13-1)</f>
        <v>20</v>
      </c>
      <c r="G13" s="63">
        <v>18</v>
      </c>
      <c r="H13" s="64"/>
    </row>
    <row r="14" spans="4:13" ht="18">
      <c r="D14" s="57">
        <f>VALUE(LEFT([6]Grades!$A$2:$A$30,7))</f>
        <v>9143220</v>
      </c>
      <c r="E14" s="58" t="s">
        <v>143</v>
      </c>
      <c r="F14" s="58" t="str">
        <f>MID([6]Grades!A14,'[6]First-Course'!G14+1,'[6]First-Course'!H14-'[6]First-Course'!G14-1)</f>
        <v>3</v>
      </c>
      <c r="G14" s="59">
        <v>12</v>
      </c>
      <c r="H14" s="64"/>
    </row>
    <row r="15" spans="4:13" ht="18">
      <c r="D15" s="62">
        <f>VALUE(LEFT([6]Grades!$A$2:$A$30,7))</f>
        <v>8957529</v>
      </c>
      <c r="E15" s="58" t="s">
        <v>143</v>
      </c>
      <c r="F15" s="61" t="str">
        <f>MID([6]Grades!A15,'[6]First-Course'!G15+1,'[6]First-Course'!H15-'[6]First-Course'!G15-1)</f>
        <v>15</v>
      </c>
      <c r="G15" s="63">
        <v>13</v>
      </c>
      <c r="H15" s="64"/>
    </row>
    <row r="16" spans="4:13" ht="18">
      <c r="D16" s="57">
        <f>VALUE(LEFT([6]Grades!$A$2:$A$30,7))</f>
        <v>8927862</v>
      </c>
      <c r="E16" s="58" t="s">
        <v>143</v>
      </c>
      <c r="F16" s="58" t="str">
        <f>MID([6]Grades!A16,'[6]First-Course'!G16+1,'[6]First-Course'!H16-'[6]First-Course'!G16-1)</f>
        <v>10</v>
      </c>
      <c r="G16" s="59">
        <v>18</v>
      </c>
      <c r="H16" s="64"/>
    </row>
    <row r="17" spans="4:8" ht="18">
      <c r="D17" s="62">
        <f>VALUE(LEFT([6]Grades!$A$2:$A$30,7))</f>
        <v>9131457</v>
      </c>
      <c r="E17" s="58" t="s">
        <v>145</v>
      </c>
      <c r="F17" s="61" t="str">
        <f>MID([6]Grades!A17,'[6]First-Course'!G17+1,'[6]First-Course'!H17-'[6]First-Course'!G17-1)</f>
        <v>17</v>
      </c>
      <c r="G17" s="63">
        <v>19</v>
      </c>
      <c r="H17" s="64"/>
    </row>
    <row r="18" spans="4:8" ht="18">
      <c r="D18" s="57">
        <f>VALUE(LEFT([6]Grades!$A$2:$A$30,7))</f>
        <v>9172412</v>
      </c>
      <c r="E18" s="58" t="s">
        <v>145</v>
      </c>
      <c r="F18" s="58" t="str">
        <f>MID([6]Grades!A18,'[6]First-Course'!G18+1,'[6]First-Course'!H18-'[6]First-Course'!G18-1)</f>
        <v>18</v>
      </c>
      <c r="G18" s="59">
        <v>14</v>
      </c>
      <c r="H18" s="64"/>
    </row>
  </sheetData>
  <mergeCells count="2">
    <mergeCell ref="J7:L7"/>
    <mergeCell ref="J8:L8"/>
  </mergeCells>
  <conditionalFormatting sqref="D1:D1048576">
    <cfRule type="duplicateValues" dxfId="93" priority="3"/>
  </conditionalFormatting>
  <conditionalFormatting sqref="J1:L1">
    <cfRule type="duplicateValues" dxfId="92" priority="2"/>
  </conditionalFormatting>
  <conditionalFormatting sqref="J7:J8">
    <cfRule type="duplicateValues" dxfId="91" priority="1"/>
  </conditionalFormatting>
  <dataValidations count="1">
    <dataValidation type="list" allowBlank="1" showInputMessage="1" showErrorMessage="1" sqref="K2">
      <formula1>$F$1:$G$1</formula1>
    </dataValidation>
  </dataValidation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O18"/>
  <sheetViews>
    <sheetView zoomScale="130" zoomScaleNormal="130" workbookViewId="0">
      <selection sqref="A1:E1"/>
    </sheetView>
  </sheetViews>
  <sheetFormatPr defaultRowHeight="15"/>
  <cols>
    <col min="1" max="3" width="1.7109375" customWidth="1"/>
    <col min="4" max="4" width="14.28515625" style="66" bestFit="1" customWidth="1"/>
    <col min="5" max="5" width="8.5703125" style="66" bestFit="1" customWidth="1"/>
    <col min="6" max="6" width="12.28515625" style="66" customWidth="1"/>
    <col min="7" max="7" width="13.7109375" style="66" bestFit="1" customWidth="1"/>
    <col min="8" max="8" width="11" bestFit="1" customWidth="1"/>
    <col min="9" max="9" width="12.28515625" bestFit="1" customWidth="1"/>
    <col min="10" max="10" width="13.85546875" bestFit="1" customWidth="1"/>
  </cols>
  <sheetData>
    <row r="1" spans="4:15" ht="18">
      <c r="D1" s="138" t="s">
        <v>137</v>
      </c>
      <c r="E1" s="139" t="s">
        <v>138</v>
      </c>
      <c r="F1" s="140" t="s">
        <v>139</v>
      </c>
      <c r="G1" s="141" t="s">
        <v>154</v>
      </c>
      <c r="H1" s="141" t="s">
        <v>141</v>
      </c>
      <c r="I1" t="b">
        <f>COUNTIF(D:D,D1)&lt;2</f>
        <v>1</v>
      </c>
    </row>
    <row r="2" spans="4:15" ht="18">
      <c r="D2" s="142">
        <f>VALUE(LEFT([6]Grades!$A$2:$A$30,7))</f>
        <v>9265778</v>
      </c>
      <c r="E2" s="143" t="s">
        <v>142</v>
      </c>
      <c r="F2" s="143" t="str">
        <f>MID([6]Grades!A2,'[6]First-Course'!G2+1,'[6]First-Course'!H2-'[6]First-Course'!G2-1)</f>
        <v>3</v>
      </c>
      <c r="G2" s="144">
        <v>12</v>
      </c>
      <c r="H2" s="121" t="str">
        <f>IF(OR(AND(G2&gt;12,F2&gt;10),AND(G2&gt;14,F2&gt;8)),"PASS","Fail")</f>
        <v>Fail</v>
      </c>
      <c r="I2" s="145" t="s">
        <v>137</v>
      </c>
      <c r="J2" s="146" t="s">
        <v>155</v>
      </c>
      <c r="K2" s="146" t="s">
        <v>133</v>
      </c>
    </row>
    <row r="3" spans="4:15" ht="18">
      <c r="D3" s="147">
        <f>VALUE(LEFT([6]Grades!$A$2:$A$30,7))</f>
        <v>9270038</v>
      </c>
      <c r="E3" s="143" t="s">
        <v>143</v>
      </c>
      <c r="F3" s="146" t="str">
        <f>MID([6]Grades!A3,'[6]First-Course'!G3+1,'[6]First-Course'!H3-'[6]First-Course'!G3-1)</f>
        <v>16</v>
      </c>
      <c r="G3" s="148">
        <v>7</v>
      </c>
      <c r="H3" s="42"/>
      <c r="I3" s="147">
        <f>VALUE(LEFT([6]Grades!$A$2:$A$30,7))</f>
        <v>9270038</v>
      </c>
      <c r="J3" s="146" t="s">
        <v>154</v>
      </c>
      <c r="K3" s="146">
        <f>INDEX(D:H,MATCH(I3,D:D,0),MATCH(J3,D1:G1,0))</f>
        <v>7</v>
      </c>
      <c r="L3" t="s">
        <v>374</v>
      </c>
      <c r="O3" t="s">
        <v>143</v>
      </c>
    </row>
    <row r="4" spans="4:15" ht="18">
      <c r="D4" s="142">
        <f>VALUE(LEFT([6]Grades!$A$2:$A$30,7))</f>
        <v>9162627</v>
      </c>
      <c r="E4" s="143" t="s">
        <v>144</v>
      </c>
      <c r="F4" s="143" t="str">
        <f>MID([6]Grades!A4,'[6]First-Course'!G4+1,'[6]First-Course'!H4-'[6]First-Course'!G4-1)</f>
        <v>20</v>
      </c>
      <c r="G4" s="144">
        <v>17</v>
      </c>
      <c r="H4" s="42"/>
      <c r="O4" t="s">
        <v>142</v>
      </c>
    </row>
    <row r="5" spans="4:15" ht="18">
      <c r="D5" s="147">
        <f>VALUE(LEFT([6]Grades!$A$2:$A$30,7))</f>
        <v>9229275</v>
      </c>
      <c r="E5" s="143" t="s">
        <v>145</v>
      </c>
      <c r="F5" s="146" t="str">
        <f>MID([6]Grades!A5,'[6]First-Course'!G5+1,'[6]First-Course'!H5-'[6]First-Course'!G5-1)</f>
        <v>13</v>
      </c>
      <c r="G5" s="148">
        <v>16</v>
      </c>
      <c r="H5" s="42"/>
      <c r="I5" s="384" t="s">
        <v>156</v>
      </c>
      <c r="J5" s="384"/>
      <c r="K5" s="385"/>
      <c r="L5" s="121">
        <f>COUNTIFS(E:E,"مکانیک",G:G,"&gt;=12",G:G,"&lt;=15")</f>
        <v>3</v>
      </c>
      <c r="O5" t="s">
        <v>144</v>
      </c>
    </row>
    <row r="6" spans="4:15" ht="18">
      <c r="D6" s="142">
        <f>VALUE(LEFT([6]Grades!$A$2:$A$30,7))</f>
        <v>9139918</v>
      </c>
      <c r="E6" s="143" t="s">
        <v>146</v>
      </c>
      <c r="F6" s="143" t="str">
        <f>MID([6]Grades!A6,'[6]First-Course'!G6+1,'[6]First-Course'!H6-'[6]First-Course'!G6-1)</f>
        <v>17</v>
      </c>
      <c r="G6" s="144">
        <v>18</v>
      </c>
      <c r="H6" s="42"/>
      <c r="I6" s="384" t="s">
        <v>157</v>
      </c>
      <c r="J6" s="384"/>
      <c r="K6" s="385"/>
      <c r="L6" s="121">
        <f ca="1">OFFSET(D1,COUNTA(D:D)-1,0,1,1)</f>
        <v>9172412</v>
      </c>
      <c r="O6" t="s">
        <v>145</v>
      </c>
    </row>
    <row r="7" spans="4:15" ht="18">
      <c r="D7" s="147">
        <f>VALUE(LEFT([6]Grades!$A$2:$A$30,7))</f>
        <v>9251663</v>
      </c>
      <c r="E7" s="143" t="s">
        <v>144</v>
      </c>
      <c r="F7" s="146" t="str">
        <f>MID([6]Grades!A7,'[6]First-Course'!G7+1,'[6]First-Course'!H7-'[6]First-Course'!G7-1)</f>
        <v>20</v>
      </c>
      <c r="G7" s="148">
        <v>3</v>
      </c>
      <c r="H7" s="42"/>
    </row>
    <row r="8" spans="4:15" ht="18">
      <c r="D8" s="142">
        <f>VALUE(LEFT([6]Grades!$A$2:$A$30,7))</f>
        <v>8837478</v>
      </c>
      <c r="E8" s="143" t="s">
        <v>142</v>
      </c>
      <c r="F8" s="143" t="str">
        <f>MID([6]Grades!A8,'[6]First-Course'!G8+1,'[6]First-Course'!H8-'[6]First-Course'!G8-1)</f>
        <v>15</v>
      </c>
      <c r="G8" s="144">
        <v>13</v>
      </c>
      <c r="H8" s="42"/>
    </row>
    <row r="9" spans="4:15" ht="18">
      <c r="D9" s="147">
        <f>VALUE(LEFT([6]Grades!$A$2:$A$30,7))</f>
        <v>8973628</v>
      </c>
      <c r="E9" s="143" t="s">
        <v>142</v>
      </c>
      <c r="F9" s="146" t="str">
        <f>MID([6]Grades!A9,'[6]First-Course'!G9+1,'[6]First-Course'!H9-'[6]First-Course'!G9-1)</f>
        <v>18</v>
      </c>
      <c r="G9" s="148">
        <v>14</v>
      </c>
      <c r="H9" s="42"/>
    </row>
    <row r="10" spans="4:15" ht="18">
      <c r="D10" s="142">
        <f>VALUE(LEFT([6]Grades!$A$2:$A$30,7))</f>
        <v>9185319</v>
      </c>
      <c r="E10" s="143" t="s">
        <v>144</v>
      </c>
      <c r="F10" s="143" t="str">
        <f>MID([6]Grades!A10,'[6]First-Course'!G10+1,'[6]First-Course'!H10-'[6]First-Course'!G10-1)</f>
        <v>13</v>
      </c>
      <c r="G10" s="144">
        <v>2</v>
      </c>
      <c r="H10" s="42"/>
    </row>
    <row r="11" spans="4:15" ht="18">
      <c r="D11" s="147">
        <f>VALUE(LEFT([6]Grades!$A$2:$A$30,7))</f>
        <v>9245757</v>
      </c>
      <c r="E11" s="143" t="s">
        <v>143</v>
      </c>
      <c r="F11" s="146" t="str">
        <f>MID([6]Grades!A11,'[6]First-Course'!G11+1,'[6]First-Course'!H11-'[6]First-Course'!G11-1)</f>
        <v>16</v>
      </c>
      <c r="G11" s="148">
        <v>10</v>
      </c>
      <c r="H11" s="42"/>
    </row>
    <row r="12" spans="4:15" ht="18">
      <c r="D12" s="142">
        <f>VALUE(LEFT([6]Grades!$A$2:$A$30,7))</f>
        <v>9100400</v>
      </c>
      <c r="E12" s="143" t="s">
        <v>143</v>
      </c>
      <c r="F12" s="143" t="str">
        <f>MID([6]Grades!A12,'[6]First-Course'!G12+1,'[6]First-Course'!H12-'[6]First-Course'!G12-1)</f>
        <v>9</v>
      </c>
      <c r="G12" s="144">
        <v>20</v>
      </c>
      <c r="H12" s="42"/>
    </row>
    <row r="13" spans="4:15" ht="18">
      <c r="D13" s="147">
        <f>VALUE(LEFT([6]Grades!$A$2:$A$30,7))</f>
        <v>9119913</v>
      </c>
      <c r="E13" s="143" t="s">
        <v>143</v>
      </c>
      <c r="F13" s="146" t="str">
        <f>MID([6]Grades!A13,'[6]First-Course'!G13+1,'[6]First-Course'!H13-'[6]First-Course'!G13-1)</f>
        <v>20</v>
      </c>
      <c r="G13" s="148">
        <v>18</v>
      </c>
      <c r="H13" s="42"/>
    </row>
    <row r="14" spans="4:15" ht="18">
      <c r="D14" s="142">
        <f>VALUE(LEFT([6]Grades!$A$2:$A$30,7))</f>
        <v>9143220</v>
      </c>
      <c r="E14" s="143" t="s">
        <v>143</v>
      </c>
      <c r="F14" s="143" t="str">
        <f>MID([6]Grades!A14,'[6]First-Course'!G14+1,'[6]First-Course'!H14-'[6]First-Course'!G14-1)</f>
        <v>3</v>
      </c>
      <c r="G14" s="144">
        <v>12</v>
      </c>
      <c r="H14" s="42"/>
    </row>
    <row r="15" spans="4:15" ht="18">
      <c r="D15" s="147">
        <f>VALUE(LEFT([6]Grades!$A$2:$A$30,7))</f>
        <v>8957529</v>
      </c>
      <c r="E15" s="143" t="s">
        <v>143</v>
      </c>
      <c r="F15" s="146" t="str">
        <f>MID([6]Grades!A15,'[6]First-Course'!G15+1,'[6]First-Course'!H15-'[6]First-Course'!G15-1)</f>
        <v>15</v>
      </c>
      <c r="G15" s="148">
        <v>13</v>
      </c>
      <c r="H15" s="42"/>
    </row>
    <row r="16" spans="4:15" ht="18">
      <c r="D16" s="142">
        <f>VALUE(LEFT([6]Grades!$A$2:$A$30,7))</f>
        <v>8927862</v>
      </c>
      <c r="E16" s="143" t="s">
        <v>143</v>
      </c>
      <c r="F16" s="143" t="str">
        <f>MID([6]Grades!A16,'[6]First-Course'!G16+1,'[6]First-Course'!H16-'[6]First-Course'!G16-1)</f>
        <v>10</v>
      </c>
      <c r="G16" s="144">
        <v>18</v>
      </c>
      <c r="H16" s="42"/>
    </row>
    <row r="17" spans="4:8" ht="18">
      <c r="D17" s="147">
        <f>VALUE(LEFT([6]Grades!$A$2:$A$30,7))</f>
        <v>9131457</v>
      </c>
      <c r="E17" s="143" t="s">
        <v>145</v>
      </c>
      <c r="F17" s="146" t="str">
        <f>MID([6]Grades!A17,'[6]First-Course'!G17+1,'[6]First-Course'!H17-'[6]First-Course'!G17-1)</f>
        <v>17</v>
      </c>
      <c r="G17" s="148">
        <v>19</v>
      </c>
      <c r="H17" s="42"/>
    </row>
    <row r="18" spans="4:8" ht="18">
      <c r="D18" s="142">
        <f>VALUE(LEFT([6]Grades!$A$2:$A$30,7))</f>
        <v>9172412</v>
      </c>
      <c r="E18" s="143" t="s">
        <v>145</v>
      </c>
      <c r="F18" s="143" t="str">
        <f>MID([6]Grades!A18,'[6]First-Course'!G18+1,'[6]First-Course'!H18-'[6]First-Course'!G18-1)</f>
        <v>18</v>
      </c>
      <c r="G18" s="144">
        <v>14</v>
      </c>
      <c r="H18" s="42"/>
    </row>
  </sheetData>
  <mergeCells count="2">
    <mergeCell ref="I5:K5"/>
    <mergeCell ref="I6:K6"/>
  </mergeCells>
  <conditionalFormatting sqref="D1:D1048576">
    <cfRule type="duplicateValues" dxfId="90" priority="2"/>
  </conditionalFormatting>
  <conditionalFormatting sqref="I3">
    <cfRule type="duplicateValues" dxfId="89" priority="1"/>
  </conditionalFormatting>
  <dataValidations count="2">
    <dataValidation type="custom" allowBlank="1" showInputMessage="1" showErrorMessage="1" sqref="D1:D1048576">
      <formula1>COUNTIF(D:D,D1)&lt;2</formula1>
    </dataValidation>
    <dataValidation type="list" allowBlank="1" showInputMessage="1" showErrorMessage="1" sqref="J3">
      <formula1>$F$1:$G$1</formula1>
    </dataValidation>
  </dataValidation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zoomScale="180" zoomScaleNormal="180" workbookViewId="0">
      <selection sqref="A1:E1"/>
    </sheetView>
  </sheetViews>
  <sheetFormatPr defaultRowHeight="18"/>
  <cols>
    <col min="1" max="1" width="12.140625" style="45" bestFit="1" customWidth="1"/>
    <col min="2" max="2" width="6.7109375" style="45" bestFit="1" customWidth="1"/>
    <col min="3" max="3" width="10.28515625" style="45" bestFit="1" customWidth="1"/>
    <col min="4" max="4" width="9.140625" style="45"/>
    <col min="5" max="5" width="37.85546875" style="45" customWidth="1"/>
    <col min="6" max="16384" width="9.140625" style="45"/>
  </cols>
  <sheetData>
    <row r="1" spans="1:6">
      <c r="A1" s="45" t="s">
        <v>137</v>
      </c>
      <c r="B1" s="45" t="s">
        <v>138</v>
      </c>
      <c r="C1" s="45" t="s">
        <v>139</v>
      </c>
      <c r="D1" s="45" t="s">
        <v>141</v>
      </c>
    </row>
    <row r="2" spans="1:6">
      <c r="A2" s="45">
        <v>9265778</v>
      </c>
      <c r="B2" s="45" t="s">
        <v>142</v>
      </c>
      <c r="C2" s="46">
        <v>3</v>
      </c>
      <c r="D2" s="45" t="str">
        <f>IF(C2&gt;=10,"قبول","مردود")</f>
        <v>مردود</v>
      </c>
      <c r="E2" s="45" t="str">
        <f ca="1">_xlfn.FORMULATEXT(D2)</f>
        <v>=IF(C2&gt;=10,"قبول","مردود")</v>
      </c>
      <c r="F2" s="45" t="str">
        <f>IF(C2&gt;=10,"قبول","مردود")</f>
        <v>مردود</v>
      </c>
    </row>
    <row r="3" spans="1:6">
      <c r="A3" s="45">
        <v>9270038</v>
      </c>
      <c r="B3" s="45" t="s">
        <v>143</v>
      </c>
      <c r="C3" s="46">
        <v>16</v>
      </c>
      <c r="D3" s="45" t="str">
        <f t="shared" ref="D3:D18" si="0">IF(C3&gt;=10,"قبول","مردود")</f>
        <v>قبول</v>
      </c>
      <c r="E3" s="45" t="str">
        <f t="shared" ref="E3:E18" ca="1" si="1">_xlfn.FORMULATEXT(D3)</f>
        <v>=IF(C3&gt;=10,"قبول","مردود")</v>
      </c>
    </row>
    <row r="4" spans="1:6">
      <c r="A4" s="45">
        <v>9162627</v>
      </c>
      <c r="B4" s="45" t="s">
        <v>144</v>
      </c>
      <c r="C4" s="46">
        <v>20</v>
      </c>
      <c r="D4" s="45" t="str">
        <f t="shared" si="0"/>
        <v>قبول</v>
      </c>
      <c r="E4" s="45" t="str">
        <f t="shared" ca="1" si="1"/>
        <v>=IF(C4&gt;=10,"قبول","مردود")</v>
      </c>
    </row>
    <row r="5" spans="1:6">
      <c r="A5" s="45">
        <v>9229275</v>
      </c>
      <c r="B5" s="45" t="s">
        <v>145</v>
      </c>
      <c r="C5" s="46">
        <v>13</v>
      </c>
      <c r="D5" s="45" t="str">
        <f t="shared" si="0"/>
        <v>قبول</v>
      </c>
      <c r="E5" s="45" t="str">
        <f t="shared" ca="1" si="1"/>
        <v>=IF(C5&gt;=10,"قبول","مردود")</v>
      </c>
    </row>
    <row r="6" spans="1:6">
      <c r="A6" s="45">
        <v>9139918</v>
      </c>
      <c r="B6" s="45" t="s">
        <v>146</v>
      </c>
      <c r="C6" s="46">
        <v>17</v>
      </c>
      <c r="D6" s="45" t="str">
        <f t="shared" si="0"/>
        <v>قبول</v>
      </c>
      <c r="E6" s="45" t="str">
        <f t="shared" ca="1" si="1"/>
        <v>=IF(C6&gt;=10,"قبول","مردود")</v>
      </c>
    </row>
    <row r="7" spans="1:6">
      <c r="A7" s="45">
        <v>9251663</v>
      </c>
      <c r="B7" s="45" t="s">
        <v>144</v>
      </c>
      <c r="C7" s="46">
        <v>20</v>
      </c>
      <c r="D7" s="45" t="str">
        <f t="shared" si="0"/>
        <v>قبول</v>
      </c>
      <c r="E7" s="45" t="str">
        <f t="shared" ca="1" si="1"/>
        <v>=IF(C7&gt;=10,"قبول","مردود")</v>
      </c>
    </row>
    <row r="8" spans="1:6">
      <c r="A8" s="45">
        <v>8837478</v>
      </c>
      <c r="B8" s="45" t="s">
        <v>142</v>
      </c>
      <c r="C8" s="46">
        <v>15</v>
      </c>
      <c r="D8" s="45" t="str">
        <f t="shared" si="0"/>
        <v>قبول</v>
      </c>
      <c r="E8" s="45" t="str">
        <f t="shared" ca="1" si="1"/>
        <v>=IF(C8&gt;=10,"قبول","مردود")</v>
      </c>
    </row>
    <row r="9" spans="1:6">
      <c r="A9" s="45">
        <v>8973628</v>
      </c>
      <c r="B9" s="45" t="s">
        <v>142</v>
      </c>
      <c r="C9" s="46">
        <v>18</v>
      </c>
      <c r="D9" s="45" t="str">
        <f t="shared" si="0"/>
        <v>قبول</v>
      </c>
      <c r="E9" s="45" t="str">
        <f t="shared" ca="1" si="1"/>
        <v>=IF(C9&gt;=10,"قبول","مردود")</v>
      </c>
    </row>
    <row r="10" spans="1:6">
      <c r="A10" s="45">
        <v>9185319</v>
      </c>
      <c r="B10" s="45" t="s">
        <v>144</v>
      </c>
      <c r="C10" s="46">
        <v>13</v>
      </c>
      <c r="D10" s="45" t="str">
        <f t="shared" si="0"/>
        <v>قبول</v>
      </c>
      <c r="E10" s="45" t="str">
        <f t="shared" ca="1" si="1"/>
        <v>=IF(C10&gt;=10,"قبول","مردود")</v>
      </c>
    </row>
    <row r="11" spans="1:6">
      <c r="A11" s="45">
        <v>9245757</v>
      </c>
      <c r="B11" s="45" t="s">
        <v>143</v>
      </c>
      <c r="C11" s="46">
        <v>16</v>
      </c>
      <c r="D11" s="45" t="str">
        <f t="shared" si="0"/>
        <v>قبول</v>
      </c>
      <c r="E11" s="45" t="str">
        <f t="shared" ca="1" si="1"/>
        <v>=IF(C11&gt;=10,"قبول","مردود")</v>
      </c>
    </row>
    <row r="12" spans="1:6">
      <c r="A12" s="45">
        <v>9100400</v>
      </c>
      <c r="B12" s="45" t="s">
        <v>143</v>
      </c>
      <c r="C12" s="46">
        <v>9</v>
      </c>
      <c r="D12" s="45" t="str">
        <f t="shared" si="0"/>
        <v>مردود</v>
      </c>
      <c r="E12" s="45" t="str">
        <f t="shared" ca="1" si="1"/>
        <v>=IF(C12&gt;=10,"قبول","مردود")</v>
      </c>
    </row>
    <row r="13" spans="1:6">
      <c r="A13" s="45">
        <v>9119913</v>
      </c>
      <c r="B13" s="45" t="s">
        <v>143</v>
      </c>
      <c r="C13" s="46">
        <v>20</v>
      </c>
      <c r="D13" s="45" t="str">
        <f t="shared" si="0"/>
        <v>قبول</v>
      </c>
      <c r="E13" s="45" t="str">
        <f t="shared" ca="1" si="1"/>
        <v>=IF(C13&gt;=10,"قبول","مردود")</v>
      </c>
    </row>
    <row r="14" spans="1:6">
      <c r="A14" s="45">
        <v>9143220</v>
      </c>
      <c r="B14" s="45" t="s">
        <v>143</v>
      </c>
      <c r="C14" s="46">
        <v>3</v>
      </c>
      <c r="D14" s="45" t="str">
        <f t="shared" si="0"/>
        <v>مردود</v>
      </c>
      <c r="E14" s="45" t="str">
        <f t="shared" ca="1" si="1"/>
        <v>=IF(C14&gt;=10,"قبول","مردود")</v>
      </c>
    </row>
    <row r="15" spans="1:6">
      <c r="A15" s="45">
        <v>8957529</v>
      </c>
      <c r="B15" s="45" t="s">
        <v>143</v>
      </c>
      <c r="C15" s="46">
        <v>15</v>
      </c>
      <c r="D15" s="45" t="str">
        <f t="shared" si="0"/>
        <v>قبول</v>
      </c>
      <c r="E15" s="45" t="str">
        <f t="shared" ca="1" si="1"/>
        <v>=IF(C15&gt;=10,"قبول","مردود")</v>
      </c>
    </row>
    <row r="16" spans="1:6">
      <c r="A16" s="45">
        <v>8927862</v>
      </c>
      <c r="B16" s="45" t="s">
        <v>143</v>
      </c>
      <c r="C16" s="46">
        <v>10</v>
      </c>
      <c r="D16" s="45" t="str">
        <f t="shared" si="0"/>
        <v>قبول</v>
      </c>
      <c r="E16" s="45" t="str">
        <f t="shared" ca="1" si="1"/>
        <v>=IF(C16&gt;=10,"قبول","مردود")</v>
      </c>
    </row>
    <row r="17" spans="1:5">
      <c r="A17" s="45">
        <v>9131457</v>
      </c>
      <c r="B17" s="45" t="s">
        <v>145</v>
      </c>
      <c r="C17" s="46">
        <v>17</v>
      </c>
      <c r="D17" s="45" t="str">
        <f t="shared" si="0"/>
        <v>قبول</v>
      </c>
      <c r="E17" s="45" t="str">
        <f t="shared" ca="1" si="1"/>
        <v>=IF(C17&gt;=10,"قبول","مردود")</v>
      </c>
    </row>
    <row r="18" spans="1:5">
      <c r="A18" s="45">
        <v>9172412</v>
      </c>
      <c r="B18" s="45" t="s">
        <v>145</v>
      </c>
      <c r="C18" s="46">
        <v>18</v>
      </c>
      <c r="D18" s="45" t="str">
        <f t="shared" si="0"/>
        <v>قبول</v>
      </c>
      <c r="E18" s="45" t="str">
        <f t="shared" ca="1" si="1"/>
        <v>=IF(C18&gt;=10,"قبول","مردود")</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zoomScale="180" zoomScaleNormal="180" workbookViewId="0">
      <selection sqref="A1:E1"/>
    </sheetView>
  </sheetViews>
  <sheetFormatPr defaultRowHeight="18"/>
  <cols>
    <col min="1" max="1" width="12.140625" style="45" bestFit="1" customWidth="1"/>
    <col min="2" max="2" width="6.7109375" style="45" bestFit="1" customWidth="1"/>
    <col min="3" max="3" width="10.28515625" style="45" bestFit="1" customWidth="1"/>
    <col min="4" max="4" width="10.28515625" style="45" customWidth="1"/>
    <col min="5" max="5" width="9.140625" style="45"/>
    <col min="6" max="6" width="45.28515625" style="45" customWidth="1"/>
    <col min="7" max="16384" width="9.140625" style="45"/>
  </cols>
  <sheetData>
    <row r="1" spans="1:6">
      <c r="A1" s="45" t="s">
        <v>137</v>
      </c>
      <c r="B1" s="45" t="s">
        <v>138</v>
      </c>
      <c r="C1" s="45" t="s">
        <v>139</v>
      </c>
      <c r="D1" s="45" t="s">
        <v>140</v>
      </c>
      <c r="E1" s="45" t="s">
        <v>141</v>
      </c>
    </row>
    <row r="2" spans="1:6">
      <c r="A2" s="45">
        <v>9265778</v>
      </c>
      <c r="B2" s="45" t="s">
        <v>142</v>
      </c>
      <c r="C2" s="46">
        <v>3</v>
      </c>
      <c r="D2" s="46">
        <v>13</v>
      </c>
      <c r="E2" s="45" t="str">
        <f>IF(C2&gt;=8,IF(D2&gt;=12,"Pass","Fail"),"Fail")</f>
        <v>Fail</v>
      </c>
      <c r="F2" s="45" t="str">
        <f ca="1">_xlfn.FORMULATEXT(E2)</f>
        <v>=IF(C2&gt;=8,IF(D2&gt;=12,"Pass","Fail"),"Fail")</v>
      </c>
    </row>
    <row r="3" spans="1:6">
      <c r="A3" s="45">
        <v>9270038</v>
      </c>
      <c r="B3" s="45" t="s">
        <v>143</v>
      </c>
      <c r="C3" s="46">
        <v>16</v>
      </c>
      <c r="D3" s="46">
        <v>16</v>
      </c>
      <c r="E3" s="45" t="str">
        <f t="shared" ref="E3:E18" si="0">IF(C3&gt;=8,IF(D3&gt;=12,"Pass","Fail"),"Fail")</f>
        <v>Pass</v>
      </c>
      <c r="F3" s="45" t="str">
        <f t="shared" ref="F3:F18" ca="1" si="1">_xlfn.FORMULATEXT(E3)</f>
        <v>=IF(C3&gt;=8,IF(D3&gt;=12,"Pass","Fail"),"Fail")</v>
      </c>
    </row>
    <row r="4" spans="1:6">
      <c r="A4" s="45">
        <v>9162627</v>
      </c>
      <c r="B4" s="45" t="s">
        <v>144</v>
      </c>
      <c r="C4" s="46">
        <v>20</v>
      </c>
      <c r="D4" s="46">
        <v>11</v>
      </c>
      <c r="E4" s="45" t="str">
        <f t="shared" si="0"/>
        <v>Fail</v>
      </c>
      <c r="F4" s="45" t="str">
        <f t="shared" ca="1" si="1"/>
        <v>=IF(C4&gt;=8,IF(D4&gt;=12,"Pass","Fail"),"Fail")</v>
      </c>
    </row>
    <row r="5" spans="1:6">
      <c r="A5" s="45">
        <v>9229275</v>
      </c>
      <c r="B5" s="45" t="s">
        <v>145</v>
      </c>
      <c r="C5" s="46">
        <v>13</v>
      </c>
      <c r="D5" s="46">
        <v>15</v>
      </c>
      <c r="E5" s="45" t="str">
        <f t="shared" si="0"/>
        <v>Pass</v>
      </c>
      <c r="F5" s="45" t="str">
        <f t="shared" ca="1" si="1"/>
        <v>=IF(C5&gt;=8,IF(D5&gt;=12,"Pass","Fail"),"Fail")</v>
      </c>
    </row>
    <row r="6" spans="1:6">
      <c r="A6" s="45">
        <v>9139918</v>
      </c>
      <c r="B6" s="45" t="s">
        <v>146</v>
      </c>
      <c r="C6" s="46">
        <v>17</v>
      </c>
      <c r="D6" s="46">
        <v>11</v>
      </c>
      <c r="E6" s="45" t="str">
        <f t="shared" si="0"/>
        <v>Fail</v>
      </c>
      <c r="F6" s="45" t="str">
        <f t="shared" ca="1" si="1"/>
        <v>=IF(C6&gt;=8,IF(D6&gt;=12,"Pass","Fail"),"Fail")</v>
      </c>
    </row>
    <row r="7" spans="1:6">
      <c r="A7" s="45">
        <v>9251663</v>
      </c>
      <c r="B7" s="45" t="s">
        <v>144</v>
      </c>
      <c r="C7" s="46">
        <v>20</v>
      </c>
      <c r="D7" s="46">
        <v>17</v>
      </c>
      <c r="E7" s="45" t="str">
        <f t="shared" si="0"/>
        <v>Pass</v>
      </c>
      <c r="F7" s="45" t="str">
        <f t="shared" ca="1" si="1"/>
        <v>=IF(C7&gt;=8,IF(D7&gt;=12,"Pass","Fail"),"Fail")</v>
      </c>
    </row>
    <row r="8" spans="1:6">
      <c r="A8" s="45">
        <v>8837478</v>
      </c>
      <c r="B8" s="45" t="s">
        <v>142</v>
      </c>
      <c r="C8" s="46">
        <v>15</v>
      </c>
      <c r="D8" s="46">
        <v>16</v>
      </c>
      <c r="E8" s="45" t="str">
        <f t="shared" si="0"/>
        <v>Pass</v>
      </c>
      <c r="F8" s="45" t="str">
        <f t="shared" ca="1" si="1"/>
        <v>=IF(C8&gt;=8,IF(D8&gt;=12,"Pass","Fail"),"Fail")</v>
      </c>
    </row>
    <row r="9" spans="1:6">
      <c r="A9" s="45">
        <v>8973628</v>
      </c>
      <c r="B9" s="45" t="s">
        <v>142</v>
      </c>
      <c r="C9" s="46">
        <v>18</v>
      </c>
      <c r="D9" s="46">
        <v>19</v>
      </c>
      <c r="E9" s="45" t="str">
        <f t="shared" si="0"/>
        <v>Pass</v>
      </c>
      <c r="F9" s="45" t="str">
        <f t="shared" ca="1" si="1"/>
        <v>=IF(C9&gt;=8,IF(D9&gt;=12,"Pass","Fail"),"Fail")</v>
      </c>
    </row>
    <row r="10" spans="1:6">
      <c r="A10" s="45">
        <v>9185319</v>
      </c>
      <c r="B10" s="45" t="s">
        <v>144</v>
      </c>
      <c r="C10" s="46">
        <v>13</v>
      </c>
      <c r="D10" s="46">
        <v>19</v>
      </c>
      <c r="E10" s="45" t="str">
        <f t="shared" si="0"/>
        <v>Pass</v>
      </c>
      <c r="F10" s="45" t="str">
        <f t="shared" ca="1" si="1"/>
        <v>=IF(C10&gt;=8,IF(D10&gt;=12,"Pass","Fail"),"Fail")</v>
      </c>
    </row>
    <row r="11" spans="1:6">
      <c r="A11" s="45">
        <v>9245757</v>
      </c>
      <c r="B11" s="45" t="s">
        <v>143</v>
      </c>
      <c r="C11" s="46">
        <v>16</v>
      </c>
      <c r="D11" s="46">
        <v>14</v>
      </c>
      <c r="E11" s="45" t="str">
        <f t="shared" si="0"/>
        <v>Pass</v>
      </c>
      <c r="F11" s="45" t="str">
        <f t="shared" ca="1" si="1"/>
        <v>=IF(C11&gt;=8,IF(D11&gt;=12,"Pass","Fail"),"Fail")</v>
      </c>
    </row>
    <row r="12" spans="1:6">
      <c r="A12" s="45">
        <v>9100400</v>
      </c>
      <c r="B12" s="45" t="s">
        <v>143</v>
      </c>
      <c r="C12" s="46">
        <v>9</v>
      </c>
      <c r="D12" s="46">
        <v>17</v>
      </c>
      <c r="E12" s="45" t="str">
        <f t="shared" si="0"/>
        <v>Pass</v>
      </c>
      <c r="F12" s="45" t="str">
        <f t="shared" ca="1" si="1"/>
        <v>=IF(C12&gt;=8,IF(D12&gt;=12,"Pass","Fail"),"Fail")</v>
      </c>
    </row>
    <row r="13" spans="1:6">
      <c r="A13" s="45">
        <v>9119913</v>
      </c>
      <c r="B13" s="45" t="s">
        <v>143</v>
      </c>
      <c r="C13" s="46">
        <v>20</v>
      </c>
      <c r="D13" s="46">
        <v>14</v>
      </c>
      <c r="E13" s="45" t="str">
        <f t="shared" si="0"/>
        <v>Pass</v>
      </c>
      <c r="F13" s="45" t="str">
        <f t="shared" ca="1" si="1"/>
        <v>=IF(C13&gt;=8,IF(D13&gt;=12,"Pass","Fail"),"Fail")</v>
      </c>
    </row>
    <row r="14" spans="1:6">
      <c r="A14" s="45">
        <v>9143220</v>
      </c>
      <c r="B14" s="45" t="s">
        <v>143</v>
      </c>
      <c r="C14" s="46">
        <v>3</v>
      </c>
      <c r="D14" s="46">
        <v>12</v>
      </c>
      <c r="E14" s="45" t="str">
        <f t="shared" si="0"/>
        <v>Fail</v>
      </c>
      <c r="F14" s="45" t="str">
        <f t="shared" ca="1" si="1"/>
        <v>=IF(C14&gt;=8,IF(D14&gt;=12,"Pass","Fail"),"Fail")</v>
      </c>
    </row>
    <row r="15" spans="1:6">
      <c r="A15" s="45">
        <v>8957529</v>
      </c>
      <c r="B15" s="45" t="s">
        <v>143</v>
      </c>
      <c r="C15" s="46">
        <v>15</v>
      </c>
      <c r="D15" s="46">
        <v>12</v>
      </c>
      <c r="E15" s="45" t="str">
        <f t="shared" si="0"/>
        <v>Pass</v>
      </c>
      <c r="F15" s="45" t="str">
        <f t="shared" ca="1" si="1"/>
        <v>=IF(C15&gt;=8,IF(D15&gt;=12,"Pass","Fail"),"Fail")</v>
      </c>
    </row>
    <row r="16" spans="1:6">
      <c r="A16" s="45">
        <v>8927862</v>
      </c>
      <c r="B16" s="45" t="s">
        <v>143</v>
      </c>
      <c r="C16" s="46">
        <v>10</v>
      </c>
      <c r="D16" s="46">
        <v>19</v>
      </c>
      <c r="E16" s="45" t="str">
        <f t="shared" si="0"/>
        <v>Pass</v>
      </c>
      <c r="F16" s="45" t="str">
        <f t="shared" ca="1" si="1"/>
        <v>=IF(C16&gt;=8,IF(D16&gt;=12,"Pass","Fail"),"Fail")</v>
      </c>
    </row>
    <row r="17" spans="1:6">
      <c r="A17" s="45">
        <v>9131457</v>
      </c>
      <c r="B17" s="45" t="s">
        <v>145</v>
      </c>
      <c r="C17" s="46">
        <v>17</v>
      </c>
      <c r="D17" s="46">
        <v>16</v>
      </c>
      <c r="E17" s="45" t="str">
        <f t="shared" si="0"/>
        <v>Pass</v>
      </c>
      <c r="F17" s="45" t="str">
        <f t="shared" ca="1" si="1"/>
        <v>=IF(C17&gt;=8,IF(D17&gt;=12,"Pass","Fail"),"Fail")</v>
      </c>
    </row>
    <row r="18" spans="1:6">
      <c r="A18" s="45">
        <v>9172412</v>
      </c>
      <c r="B18" s="45" t="s">
        <v>145</v>
      </c>
      <c r="C18" s="46">
        <v>18</v>
      </c>
      <c r="D18" s="46">
        <v>20</v>
      </c>
      <c r="E18" s="45" t="str">
        <f t="shared" si="0"/>
        <v>Pass</v>
      </c>
      <c r="F18" s="45" t="str">
        <f t="shared" ca="1" si="1"/>
        <v>=IF(C18&gt;=8,IF(D18&gt;=12,"Pass","Fail"),"Fail")</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showGridLines="0" zoomScale="160" zoomScaleNormal="160" workbookViewId="0">
      <selection activeCell="AB3" sqref="AB3"/>
    </sheetView>
  </sheetViews>
  <sheetFormatPr defaultRowHeight="22.5"/>
  <cols>
    <col min="1" max="1" width="9.140625" style="2"/>
    <col min="2" max="3" width="10.5703125" style="2" bestFit="1" customWidth="1"/>
    <col min="4" max="4" width="9.85546875" style="2" bestFit="1" customWidth="1"/>
    <col min="5" max="6" width="9.140625" style="2"/>
    <col min="7" max="7" width="7.42578125" style="2" customWidth="1"/>
    <col min="8" max="16384" width="9.140625" style="2"/>
  </cols>
  <sheetData>
    <row r="1" spans="1:9">
      <c r="A1" s="1" t="s">
        <v>1</v>
      </c>
      <c r="B1" s="1" t="s">
        <v>2</v>
      </c>
      <c r="C1" s="1" t="s">
        <v>3</v>
      </c>
      <c r="D1" s="1" t="s">
        <v>4</v>
      </c>
      <c r="H1" s="324" t="s">
        <v>1</v>
      </c>
      <c r="I1" s="324" t="s">
        <v>2</v>
      </c>
    </row>
    <row r="2" spans="1:9">
      <c r="A2" s="23" t="s">
        <v>92</v>
      </c>
      <c r="B2" s="23">
        <v>1432</v>
      </c>
      <c r="C2" s="23">
        <v>32</v>
      </c>
      <c r="D2" s="23">
        <f>B2*C2</f>
        <v>45824</v>
      </c>
      <c r="H2" s="22" t="s">
        <v>91</v>
      </c>
      <c r="I2" s="22">
        <v>1152</v>
      </c>
    </row>
    <row r="3" spans="1:9">
      <c r="A3" s="23" t="s">
        <v>107</v>
      </c>
      <c r="B3" s="23">
        <v>1711</v>
      </c>
      <c r="C3" s="23">
        <v>98</v>
      </c>
      <c r="D3" s="23">
        <f>B3*C3</f>
        <v>167678</v>
      </c>
      <c r="H3" s="22" t="s">
        <v>92</v>
      </c>
      <c r="I3" s="22">
        <v>1432</v>
      </c>
    </row>
    <row r="4" spans="1:9">
      <c r="A4" s="23" t="s">
        <v>94</v>
      </c>
      <c r="B4" s="23">
        <f>VLOOKUP(A4,H1:I8,2,FALSE)</f>
        <v>1995</v>
      </c>
      <c r="C4" s="23"/>
      <c r="D4" s="23"/>
      <c r="H4" s="22" t="s">
        <v>94</v>
      </c>
      <c r="I4" s="22">
        <v>1995</v>
      </c>
    </row>
    <row r="5" spans="1:9">
      <c r="A5" s="23"/>
      <c r="B5" s="23"/>
      <c r="C5" s="23"/>
      <c r="D5" s="23"/>
      <c r="H5" s="22" t="s">
        <v>97</v>
      </c>
      <c r="I5" s="22">
        <v>1903</v>
      </c>
    </row>
    <row r="6" spans="1:9">
      <c r="A6" s="23"/>
      <c r="B6" s="23"/>
      <c r="C6" s="23"/>
      <c r="D6" s="23"/>
      <c r="H6" s="22" t="s">
        <v>100</v>
      </c>
      <c r="I6" s="22">
        <v>1044</v>
      </c>
    </row>
    <row r="7" spans="1:9">
      <c r="A7" s="23"/>
      <c r="B7" s="23"/>
      <c r="C7" s="23"/>
      <c r="D7" s="23"/>
      <c r="H7" s="22" t="s">
        <v>105</v>
      </c>
      <c r="I7" s="22">
        <v>1316</v>
      </c>
    </row>
    <row r="8" spans="1:9">
      <c r="A8" s="23"/>
      <c r="B8" s="23"/>
      <c r="C8" s="23"/>
      <c r="D8" s="23"/>
      <c r="H8" s="22" t="s">
        <v>107</v>
      </c>
      <c r="I8" s="22">
        <v>1711</v>
      </c>
    </row>
  </sheetData>
  <dataValidations count="1">
    <dataValidation type="list" allowBlank="1" showInputMessage="1" showErrorMessage="1" sqref="A2:A8">
      <formula1>$H$2:$H$8</formula1>
    </dataValidation>
  </dataValidations>
  <pageMargins left="0.7" right="0.7" top="0.75" bottom="0.75" header="0.3" footer="0.3"/>
  <pageSetup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zoomScale="160" zoomScaleNormal="160" workbookViewId="0">
      <selection sqref="A1:E1"/>
    </sheetView>
  </sheetViews>
  <sheetFormatPr defaultRowHeight="15"/>
  <cols>
    <col min="1" max="1" width="12.140625" bestFit="1" customWidth="1"/>
    <col min="2" max="2" width="6.7109375" bestFit="1" customWidth="1"/>
    <col min="3" max="4" width="10.28515625" bestFit="1" customWidth="1"/>
    <col min="5" max="5" width="10.140625" bestFit="1" customWidth="1"/>
    <col min="6" max="6" width="34.85546875" bestFit="1" customWidth="1"/>
  </cols>
  <sheetData>
    <row r="1" spans="1:10" ht="18">
      <c r="A1" s="47" t="s">
        <v>137</v>
      </c>
      <c r="B1" s="47" t="s">
        <v>138</v>
      </c>
      <c r="C1" s="47" t="s">
        <v>139</v>
      </c>
      <c r="D1" s="47" t="s">
        <v>140</v>
      </c>
      <c r="E1" s="47" t="s">
        <v>141</v>
      </c>
    </row>
    <row r="2" spans="1:10" ht="18">
      <c r="A2" s="47">
        <v>9265778</v>
      </c>
      <c r="B2" s="47" t="s">
        <v>142</v>
      </c>
      <c r="C2" s="48">
        <v>3</v>
      </c>
      <c r="D2" s="48">
        <v>13</v>
      </c>
      <c r="E2" s="42" t="str">
        <f>IF(AND(C2&gt;=8,D2&gt;=12),"Pass","Fail")</f>
        <v>Fail</v>
      </c>
      <c r="F2" t="str">
        <f ca="1">_xlfn.FORMULATEXT(E2)</f>
        <v>=IF(AND(C2&gt;=8,D2&gt;=12),"Pass","Fail")</v>
      </c>
      <c r="H2" s="339" t="s">
        <v>147</v>
      </c>
      <c r="I2" s="339"/>
      <c r="J2" s="339"/>
    </row>
    <row r="3" spans="1:10" ht="18">
      <c r="A3" s="47">
        <v>9270038</v>
      </c>
      <c r="B3" s="47" t="s">
        <v>143</v>
      </c>
      <c r="C3" s="48">
        <v>16</v>
      </c>
      <c r="D3" s="48">
        <v>16</v>
      </c>
      <c r="E3" s="42" t="str">
        <f t="shared" ref="E3:E18" si="0">IF(AND(C3&gt;=8,D3&gt;=12),"Pass","Fail")</f>
        <v>Pass</v>
      </c>
      <c r="F3" t="str">
        <f t="shared" ref="F3:F18" ca="1" si="1">_xlfn.FORMULATEXT(E3)</f>
        <v>=IF(AND(C3&gt;=8,D3&gt;=12),"Pass","Fail")</v>
      </c>
      <c r="H3" s="42" t="s">
        <v>148</v>
      </c>
      <c r="I3" s="42" t="s">
        <v>149</v>
      </c>
      <c r="J3" s="42" t="s">
        <v>150</v>
      </c>
    </row>
    <row r="4" spans="1:10" ht="18">
      <c r="A4" s="47">
        <v>9162627</v>
      </c>
      <c r="B4" s="47" t="s">
        <v>144</v>
      </c>
      <c r="C4" s="48">
        <v>20</v>
      </c>
      <c r="D4" s="48">
        <v>11</v>
      </c>
      <c r="E4" s="42" t="str">
        <f t="shared" si="0"/>
        <v>Fail</v>
      </c>
      <c r="F4" t="str">
        <f t="shared" ca="1" si="1"/>
        <v>=IF(AND(C4&gt;=8,D4&gt;=12),"Pass","Fail")</v>
      </c>
      <c r="H4" s="42" t="s">
        <v>151</v>
      </c>
      <c r="I4" s="42" t="s">
        <v>152</v>
      </c>
      <c r="J4" s="42" t="s">
        <v>152</v>
      </c>
    </row>
    <row r="5" spans="1:10" ht="18">
      <c r="A5" s="47">
        <v>9229275</v>
      </c>
      <c r="B5" s="47" t="s">
        <v>145</v>
      </c>
      <c r="C5" s="48">
        <v>13</v>
      </c>
      <c r="D5" s="48">
        <v>15</v>
      </c>
      <c r="E5" s="42" t="str">
        <f t="shared" si="0"/>
        <v>Pass</v>
      </c>
      <c r="F5" t="str">
        <f t="shared" ca="1" si="1"/>
        <v>=IF(AND(C5&gt;=8,D5&gt;=12),"Pass","Fail")</v>
      </c>
      <c r="H5" s="42" t="s">
        <v>151</v>
      </c>
      <c r="I5" s="42" t="s">
        <v>151</v>
      </c>
      <c r="J5" s="42" t="s">
        <v>151</v>
      </c>
    </row>
    <row r="6" spans="1:10" ht="18">
      <c r="A6" s="47">
        <v>9139918</v>
      </c>
      <c r="B6" s="47" t="s">
        <v>146</v>
      </c>
      <c r="C6" s="48">
        <v>17</v>
      </c>
      <c r="D6" s="48">
        <v>11</v>
      </c>
      <c r="E6" s="42" t="str">
        <f t="shared" si="0"/>
        <v>Fail</v>
      </c>
      <c r="F6" t="str">
        <f t="shared" ca="1" si="1"/>
        <v>=IF(AND(C6&gt;=8,D6&gt;=12),"Pass","Fail")</v>
      </c>
      <c r="H6" s="42" t="s">
        <v>152</v>
      </c>
      <c r="I6" s="42" t="s">
        <v>152</v>
      </c>
      <c r="J6" s="42" t="s">
        <v>152</v>
      </c>
    </row>
    <row r="7" spans="1:10" ht="18">
      <c r="A7" s="47">
        <v>9251663</v>
      </c>
      <c r="B7" s="47" t="s">
        <v>144</v>
      </c>
      <c r="C7" s="48">
        <v>20</v>
      </c>
      <c r="D7" s="48">
        <v>17</v>
      </c>
      <c r="E7" s="42" t="str">
        <f t="shared" si="0"/>
        <v>Pass</v>
      </c>
      <c r="F7" t="str">
        <f t="shared" ca="1" si="1"/>
        <v>=IF(AND(C7&gt;=8,D7&gt;=12),"Pass","Fail")</v>
      </c>
      <c r="H7" s="42" t="s">
        <v>152</v>
      </c>
      <c r="I7" s="42" t="s">
        <v>151</v>
      </c>
      <c r="J7" s="42" t="s">
        <v>152</v>
      </c>
    </row>
    <row r="8" spans="1:10" ht="18">
      <c r="A8" s="47">
        <v>8837478</v>
      </c>
      <c r="B8" s="47" t="s">
        <v>142</v>
      </c>
      <c r="C8" s="48">
        <v>15</v>
      </c>
      <c r="D8" s="48">
        <v>16</v>
      </c>
      <c r="E8" s="42" t="str">
        <f t="shared" si="0"/>
        <v>Pass</v>
      </c>
      <c r="F8" t="str">
        <f t="shared" ca="1" si="1"/>
        <v>=IF(AND(C8&gt;=8,D8&gt;=12),"Pass","Fail")</v>
      </c>
    </row>
    <row r="9" spans="1:10" ht="18">
      <c r="A9" s="47">
        <v>8973628</v>
      </c>
      <c r="B9" s="47" t="s">
        <v>142</v>
      </c>
      <c r="C9" s="48">
        <v>18</v>
      </c>
      <c r="D9" s="48">
        <v>19</v>
      </c>
      <c r="E9" s="42" t="str">
        <f t="shared" si="0"/>
        <v>Pass</v>
      </c>
      <c r="F9" t="str">
        <f t="shared" ca="1" si="1"/>
        <v>=IF(AND(C9&gt;=8,D9&gt;=12),"Pass","Fail")</v>
      </c>
      <c r="H9" s="339" t="s">
        <v>153</v>
      </c>
      <c r="I9" s="339"/>
      <c r="J9" s="339"/>
    </row>
    <row r="10" spans="1:10" ht="18">
      <c r="A10" s="47">
        <v>9185319</v>
      </c>
      <c r="B10" s="47" t="s">
        <v>144</v>
      </c>
      <c r="C10" s="48">
        <v>13</v>
      </c>
      <c r="D10" s="48">
        <v>19</v>
      </c>
      <c r="E10" s="42" t="str">
        <f t="shared" si="0"/>
        <v>Pass</v>
      </c>
      <c r="F10" t="str">
        <f t="shared" ca="1" si="1"/>
        <v>=IF(AND(C10&gt;=8,D10&gt;=12),"Pass","Fail")</v>
      </c>
      <c r="H10" s="42" t="s">
        <v>148</v>
      </c>
      <c r="I10" s="42" t="s">
        <v>149</v>
      </c>
      <c r="J10" s="42" t="s">
        <v>150</v>
      </c>
    </row>
    <row r="11" spans="1:10" ht="18">
      <c r="A11" s="47">
        <v>9245757</v>
      </c>
      <c r="B11" s="47" t="s">
        <v>143</v>
      </c>
      <c r="C11" s="48">
        <v>16</v>
      </c>
      <c r="D11" s="48">
        <v>14</v>
      </c>
      <c r="E11" s="42" t="str">
        <f t="shared" si="0"/>
        <v>Pass</v>
      </c>
      <c r="F11" t="str">
        <f t="shared" ca="1" si="1"/>
        <v>=IF(AND(C11&gt;=8,D11&gt;=12),"Pass","Fail")</v>
      </c>
      <c r="H11" s="42" t="s">
        <v>151</v>
      </c>
      <c r="I11" s="42" t="s">
        <v>152</v>
      </c>
      <c r="J11" s="42" t="s">
        <v>151</v>
      </c>
    </row>
    <row r="12" spans="1:10" ht="18">
      <c r="A12" s="47">
        <v>9100400</v>
      </c>
      <c r="B12" s="47" t="s">
        <v>143</v>
      </c>
      <c r="C12" s="48">
        <v>9</v>
      </c>
      <c r="D12" s="48">
        <v>17</v>
      </c>
      <c r="E12" s="42" t="str">
        <f t="shared" si="0"/>
        <v>Pass</v>
      </c>
      <c r="F12" t="str">
        <f t="shared" ca="1" si="1"/>
        <v>=IF(AND(C12&gt;=8,D12&gt;=12),"Pass","Fail")</v>
      </c>
      <c r="H12" s="42" t="s">
        <v>151</v>
      </c>
      <c r="I12" s="42" t="s">
        <v>151</v>
      </c>
      <c r="J12" s="42" t="s">
        <v>151</v>
      </c>
    </row>
    <row r="13" spans="1:10" ht="18">
      <c r="A13" s="47">
        <v>9119913</v>
      </c>
      <c r="B13" s="47" t="s">
        <v>143</v>
      </c>
      <c r="C13" s="48">
        <v>20</v>
      </c>
      <c r="D13" s="48">
        <v>14</v>
      </c>
      <c r="E13" s="42" t="str">
        <f t="shared" si="0"/>
        <v>Pass</v>
      </c>
      <c r="F13" t="str">
        <f t="shared" ca="1" si="1"/>
        <v>=IF(AND(C13&gt;=8,D13&gt;=12),"Pass","Fail")</v>
      </c>
      <c r="H13" s="42" t="s">
        <v>152</v>
      </c>
      <c r="I13" s="42" t="s">
        <v>152</v>
      </c>
      <c r="J13" s="42" t="s">
        <v>152</v>
      </c>
    </row>
    <row r="14" spans="1:10" ht="18">
      <c r="A14" s="47">
        <v>9143220</v>
      </c>
      <c r="B14" s="47" t="s">
        <v>143</v>
      </c>
      <c r="C14" s="48">
        <v>3</v>
      </c>
      <c r="D14" s="48">
        <v>12</v>
      </c>
      <c r="E14" s="42" t="str">
        <f t="shared" si="0"/>
        <v>Fail</v>
      </c>
      <c r="F14" t="str">
        <f t="shared" ca="1" si="1"/>
        <v>=IF(AND(C14&gt;=8,D14&gt;=12),"Pass","Fail")</v>
      </c>
      <c r="H14" s="42" t="s">
        <v>152</v>
      </c>
      <c r="I14" s="42" t="s">
        <v>151</v>
      </c>
      <c r="J14" s="42" t="s">
        <v>151</v>
      </c>
    </row>
    <row r="15" spans="1:10" ht="18">
      <c r="A15" s="47">
        <v>8957529</v>
      </c>
      <c r="B15" s="47" t="s">
        <v>143</v>
      </c>
      <c r="C15" s="48">
        <v>15</v>
      </c>
      <c r="D15" s="48">
        <v>12</v>
      </c>
      <c r="E15" s="42" t="str">
        <f t="shared" si="0"/>
        <v>Pass</v>
      </c>
      <c r="F15" t="str">
        <f t="shared" ca="1" si="1"/>
        <v>=IF(AND(C15&gt;=8,D15&gt;=12),"Pass","Fail")</v>
      </c>
    </row>
    <row r="16" spans="1:10" ht="18">
      <c r="A16" s="47">
        <v>8927862</v>
      </c>
      <c r="B16" s="47" t="s">
        <v>143</v>
      </c>
      <c r="C16" s="48">
        <v>10</v>
      </c>
      <c r="D16" s="48">
        <v>19</v>
      </c>
      <c r="E16" s="42" t="str">
        <f t="shared" si="0"/>
        <v>Pass</v>
      </c>
      <c r="F16" t="str">
        <f t="shared" ca="1" si="1"/>
        <v>=IF(AND(C16&gt;=8,D16&gt;=12),"Pass","Fail")</v>
      </c>
    </row>
    <row r="17" spans="1:6" ht="18">
      <c r="A17" s="47">
        <v>9131457</v>
      </c>
      <c r="B17" s="47" t="s">
        <v>145</v>
      </c>
      <c r="C17" s="48">
        <v>17</v>
      </c>
      <c r="D17" s="48">
        <v>16</v>
      </c>
      <c r="E17" s="42" t="str">
        <f t="shared" si="0"/>
        <v>Pass</v>
      </c>
      <c r="F17" t="str">
        <f t="shared" ca="1" si="1"/>
        <v>=IF(AND(C17&gt;=8,D17&gt;=12),"Pass","Fail")</v>
      </c>
    </row>
    <row r="18" spans="1:6" ht="18">
      <c r="A18" s="47">
        <v>9172412</v>
      </c>
      <c r="B18" s="47" t="s">
        <v>145</v>
      </c>
      <c r="C18" s="48">
        <v>18</v>
      </c>
      <c r="D18" s="48">
        <v>20</v>
      </c>
      <c r="E18" s="42" t="str">
        <f t="shared" si="0"/>
        <v>Pass</v>
      </c>
      <c r="F18" t="str">
        <f t="shared" ca="1" si="1"/>
        <v>=IF(AND(C18&gt;=8,D18&gt;=12),"Pass","Fail")</v>
      </c>
    </row>
  </sheetData>
  <mergeCells count="2">
    <mergeCell ref="H2:J2"/>
    <mergeCell ref="H9:J9"/>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zoomScale="160" zoomScaleNormal="160" workbookViewId="0">
      <selection sqref="A1:E1"/>
    </sheetView>
  </sheetViews>
  <sheetFormatPr defaultRowHeight="15"/>
  <cols>
    <col min="1" max="1" width="12.140625" bestFit="1" customWidth="1"/>
    <col min="2" max="2" width="6.7109375" bestFit="1" customWidth="1"/>
    <col min="3" max="4" width="10.28515625" bestFit="1" customWidth="1"/>
    <col min="5" max="5" width="10.140625" bestFit="1" customWidth="1"/>
    <col min="6" max="6" width="34.85546875" bestFit="1" customWidth="1"/>
  </cols>
  <sheetData>
    <row r="1" spans="1:10" ht="18">
      <c r="A1" s="47" t="s">
        <v>137</v>
      </c>
      <c r="B1" s="47" t="s">
        <v>138</v>
      </c>
      <c r="C1" s="47" t="s">
        <v>139</v>
      </c>
      <c r="D1" s="47" t="s">
        <v>140</v>
      </c>
      <c r="E1" s="47" t="s">
        <v>141</v>
      </c>
    </row>
    <row r="2" spans="1:10" ht="18">
      <c r="A2" s="47">
        <v>9265778</v>
      </c>
      <c r="B2" s="47" t="s">
        <v>142</v>
      </c>
      <c r="C2" s="48">
        <v>3</v>
      </c>
      <c r="D2" s="48">
        <v>13</v>
      </c>
      <c r="E2" s="42" t="str">
        <f>IF(OR(C2&gt;=12,D2&gt;=10),"PASS","FAIL")</f>
        <v>PASS</v>
      </c>
      <c r="F2" t="str">
        <f ca="1">_xlfn.FORMULATEXT(E2)</f>
        <v>=IF(OR(C2&gt;=12,D2&gt;=10),"PASS","FAIL")</v>
      </c>
      <c r="H2" s="339" t="s">
        <v>147</v>
      </c>
      <c r="I2" s="339"/>
      <c r="J2" s="339"/>
    </row>
    <row r="3" spans="1:10" ht="18">
      <c r="A3" s="47">
        <v>9270038</v>
      </c>
      <c r="B3" s="47" t="s">
        <v>143</v>
      </c>
      <c r="C3" s="48">
        <v>16</v>
      </c>
      <c r="D3" s="48">
        <v>16</v>
      </c>
      <c r="E3" s="42" t="str">
        <f t="shared" ref="E3:E18" si="0">IF(OR(C3&gt;=12,D3&gt;=10),"PASS","FAIL")</f>
        <v>PASS</v>
      </c>
      <c r="F3" t="str">
        <f t="shared" ref="F3:F18" ca="1" si="1">_xlfn.FORMULATEXT(E3)</f>
        <v>=IF(OR(C3&gt;=12,D3&gt;=10),"PASS","FAIL")</v>
      </c>
      <c r="H3" s="42" t="s">
        <v>148</v>
      </c>
      <c r="I3" s="42" t="s">
        <v>149</v>
      </c>
      <c r="J3" s="42" t="s">
        <v>150</v>
      </c>
    </row>
    <row r="4" spans="1:10" ht="18">
      <c r="A4" s="47">
        <v>9162627</v>
      </c>
      <c r="B4" s="47" t="s">
        <v>144</v>
      </c>
      <c r="C4" s="48">
        <v>20</v>
      </c>
      <c r="D4" s="48">
        <v>11</v>
      </c>
      <c r="E4" s="42" t="str">
        <f t="shared" si="0"/>
        <v>PASS</v>
      </c>
      <c r="F4" t="str">
        <f t="shared" ca="1" si="1"/>
        <v>=IF(OR(C4&gt;=12,D4&gt;=10),"PASS","FAIL")</v>
      </c>
      <c r="H4" s="42" t="s">
        <v>151</v>
      </c>
      <c r="I4" s="42" t="s">
        <v>152</v>
      </c>
      <c r="J4" s="42" t="s">
        <v>152</v>
      </c>
    </row>
    <row r="5" spans="1:10" ht="18">
      <c r="A5" s="47">
        <v>9229275</v>
      </c>
      <c r="B5" s="47" t="s">
        <v>145</v>
      </c>
      <c r="C5" s="48">
        <v>13</v>
      </c>
      <c r="D5" s="48">
        <v>15</v>
      </c>
      <c r="E5" s="42" t="str">
        <f t="shared" si="0"/>
        <v>PASS</v>
      </c>
      <c r="F5" t="str">
        <f t="shared" ca="1" si="1"/>
        <v>=IF(OR(C5&gt;=12,D5&gt;=10),"PASS","FAIL")</v>
      </c>
      <c r="H5" s="42" t="s">
        <v>151</v>
      </c>
      <c r="I5" s="42" t="s">
        <v>151</v>
      </c>
      <c r="J5" s="42" t="s">
        <v>151</v>
      </c>
    </row>
    <row r="6" spans="1:10" ht="18">
      <c r="A6" s="47">
        <v>9139918</v>
      </c>
      <c r="B6" s="47" t="s">
        <v>146</v>
      </c>
      <c r="C6" s="48">
        <v>17</v>
      </c>
      <c r="D6" s="48">
        <v>11</v>
      </c>
      <c r="E6" s="42" t="str">
        <f t="shared" si="0"/>
        <v>PASS</v>
      </c>
      <c r="F6" t="str">
        <f t="shared" ca="1" si="1"/>
        <v>=IF(OR(C6&gt;=12,D6&gt;=10),"PASS","FAIL")</v>
      </c>
      <c r="H6" s="42" t="s">
        <v>152</v>
      </c>
      <c r="I6" s="42" t="s">
        <v>152</v>
      </c>
      <c r="J6" s="42" t="s">
        <v>152</v>
      </c>
    </row>
    <row r="7" spans="1:10" ht="18">
      <c r="A7" s="47">
        <v>9251663</v>
      </c>
      <c r="B7" s="47" t="s">
        <v>144</v>
      </c>
      <c r="C7" s="48">
        <v>20</v>
      </c>
      <c r="D7" s="48">
        <v>17</v>
      </c>
      <c r="E7" s="42" t="str">
        <f t="shared" si="0"/>
        <v>PASS</v>
      </c>
      <c r="F7" t="str">
        <f t="shared" ca="1" si="1"/>
        <v>=IF(OR(C7&gt;=12,D7&gt;=10),"PASS","FAIL")</v>
      </c>
      <c r="H7" s="42" t="s">
        <v>152</v>
      </c>
      <c r="I7" s="42" t="s">
        <v>151</v>
      </c>
      <c r="J7" s="42" t="s">
        <v>152</v>
      </c>
    </row>
    <row r="8" spans="1:10" ht="18">
      <c r="A8" s="47">
        <v>8837478</v>
      </c>
      <c r="B8" s="47" t="s">
        <v>142</v>
      </c>
      <c r="C8" s="48">
        <v>15</v>
      </c>
      <c r="D8" s="48">
        <v>16</v>
      </c>
      <c r="E8" s="42" t="str">
        <f t="shared" si="0"/>
        <v>PASS</v>
      </c>
      <c r="F8" t="str">
        <f t="shared" ca="1" si="1"/>
        <v>=IF(OR(C8&gt;=12,D8&gt;=10),"PASS","FAIL")</v>
      </c>
    </row>
    <row r="9" spans="1:10" ht="18">
      <c r="A9" s="47">
        <v>8973628</v>
      </c>
      <c r="B9" s="47" t="s">
        <v>142</v>
      </c>
      <c r="C9" s="48">
        <v>18</v>
      </c>
      <c r="D9" s="48">
        <v>19</v>
      </c>
      <c r="E9" s="42" t="str">
        <f t="shared" si="0"/>
        <v>PASS</v>
      </c>
      <c r="F9" t="str">
        <f t="shared" ca="1" si="1"/>
        <v>=IF(OR(C9&gt;=12,D9&gt;=10),"PASS","FAIL")</v>
      </c>
      <c r="H9" s="339" t="s">
        <v>153</v>
      </c>
      <c r="I9" s="339"/>
      <c r="J9" s="339"/>
    </row>
    <row r="10" spans="1:10" ht="18">
      <c r="A10" s="47">
        <v>9185319</v>
      </c>
      <c r="B10" s="47" t="s">
        <v>144</v>
      </c>
      <c r="C10" s="48">
        <v>13</v>
      </c>
      <c r="D10" s="48">
        <v>19</v>
      </c>
      <c r="E10" s="42" t="str">
        <f t="shared" si="0"/>
        <v>PASS</v>
      </c>
      <c r="F10" t="str">
        <f t="shared" ca="1" si="1"/>
        <v>=IF(OR(C10&gt;=12,D10&gt;=10),"PASS","FAIL")</v>
      </c>
      <c r="H10" s="42" t="s">
        <v>148</v>
      </c>
      <c r="I10" s="42" t="s">
        <v>149</v>
      </c>
      <c r="J10" s="42" t="s">
        <v>150</v>
      </c>
    </row>
    <row r="11" spans="1:10" ht="18">
      <c r="A11" s="47">
        <v>9245757</v>
      </c>
      <c r="B11" s="47" t="s">
        <v>143</v>
      </c>
      <c r="C11" s="48">
        <v>16</v>
      </c>
      <c r="D11" s="48">
        <v>14</v>
      </c>
      <c r="E11" s="42" t="str">
        <f t="shared" si="0"/>
        <v>PASS</v>
      </c>
      <c r="F11" t="str">
        <f t="shared" ca="1" si="1"/>
        <v>=IF(OR(C11&gt;=12,D11&gt;=10),"PASS","FAIL")</v>
      </c>
      <c r="H11" s="42" t="s">
        <v>151</v>
      </c>
      <c r="I11" s="42" t="s">
        <v>152</v>
      </c>
      <c r="J11" s="42" t="s">
        <v>151</v>
      </c>
    </row>
    <row r="12" spans="1:10" ht="18">
      <c r="A12" s="47">
        <v>9100400</v>
      </c>
      <c r="B12" s="47" t="s">
        <v>143</v>
      </c>
      <c r="C12" s="48">
        <v>9</v>
      </c>
      <c r="D12" s="48">
        <v>17</v>
      </c>
      <c r="E12" s="42" t="str">
        <f t="shared" si="0"/>
        <v>PASS</v>
      </c>
      <c r="F12" t="str">
        <f t="shared" ca="1" si="1"/>
        <v>=IF(OR(C12&gt;=12,D12&gt;=10),"PASS","FAIL")</v>
      </c>
      <c r="H12" s="42" t="s">
        <v>151</v>
      </c>
      <c r="I12" s="42" t="s">
        <v>151</v>
      </c>
      <c r="J12" s="42" t="s">
        <v>151</v>
      </c>
    </row>
    <row r="13" spans="1:10" ht="18">
      <c r="A13" s="47">
        <v>9119913</v>
      </c>
      <c r="B13" s="47" t="s">
        <v>143</v>
      </c>
      <c r="C13" s="48">
        <v>20</v>
      </c>
      <c r="D13" s="48">
        <v>14</v>
      </c>
      <c r="E13" s="42" t="str">
        <f t="shared" si="0"/>
        <v>PASS</v>
      </c>
      <c r="F13" t="str">
        <f t="shared" ca="1" si="1"/>
        <v>=IF(OR(C13&gt;=12,D13&gt;=10),"PASS","FAIL")</v>
      </c>
      <c r="H13" s="42" t="s">
        <v>152</v>
      </c>
      <c r="I13" s="42" t="s">
        <v>152</v>
      </c>
      <c r="J13" s="42" t="s">
        <v>152</v>
      </c>
    </row>
    <row r="14" spans="1:10" ht="18">
      <c r="A14" s="47">
        <v>9143220</v>
      </c>
      <c r="B14" s="47" t="s">
        <v>143</v>
      </c>
      <c r="C14" s="48">
        <v>3</v>
      </c>
      <c r="D14" s="48">
        <v>12</v>
      </c>
      <c r="E14" s="42" t="str">
        <f t="shared" si="0"/>
        <v>PASS</v>
      </c>
      <c r="F14" t="str">
        <f t="shared" ca="1" si="1"/>
        <v>=IF(OR(C14&gt;=12,D14&gt;=10),"PASS","FAIL")</v>
      </c>
      <c r="H14" s="42" t="s">
        <v>152</v>
      </c>
      <c r="I14" s="42" t="s">
        <v>151</v>
      </c>
      <c r="J14" s="42" t="s">
        <v>151</v>
      </c>
    </row>
    <row r="15" spans="1:10" ht="18">
      <c r="A15" s="47">
        <v>8957529</v>
      </c>
      <c r="B15" s="47" t="s">
        <v>143</v>
      </c>
      <c r="C15" s="48">
        <v>15</v>
      </c>
      <c r="D15" s="48">
        <v>12</v>
      </c>
      <c r="E15" s="42" t="str">
        <f t="shared" si="0"/>
        <v>PASS</v>
      </c>
      <c r="F15" t="str">
        <f t="shared" ca="1" si="1"/>
        <v>=IF(OR(C15&gt;=12,D15&gt;=10),"PASS","FAIL")</v>
      </c>
    </row>
    <row r="16" spans="1:10" ht="18">
      <c r="A16" s="47">
        <v>8927862</v>
      </c>
      <c r="B16" s="47" t="s">
        <v>143</v>
      </c>
      <c r="C16" s="48">
        <v>10</v>
      </c>
      <c r="D16" s="48">
        <v>19</v>
      </c>
      <c r="E16" s="42" t="str">
        <f t="shared" si="0"/>
        <v>PASS</v>
      </c>
      <c r="F16" t="str">
        <f t="shared" ca="1" si="1"/>
        <v>=IF(OR(C16&gt;=12,D16&gt;=10),"PASS","FAIL")</v>
      </c>
    </row>
    <row r="17" spans="1:6" ht="18">
      <c r="A17" s="47">
        <v>9131457</v>
      </c>
      <c r="B17" s="47" t="s">
        <v>145</v>
      </c>
      <c r="C17" s="48">
        <v>17</v>
      </c>
      <c r="D17" s="48">
        <v>16</v>
      </c>
      <c r="E17" s="42" t="str">
        <f t="shared" si="0"/>
        <v>PASS</v>
      </c>
      <c r="F17" t="str">
        <f t="shared" ca="1" si="1"/>
        <v>=IF(OR(C17&gt;=12,D17&gt;=10),"PASS","FAIL")</v>
      </c>
    </row>
    <row r="18" spans="1:6" ht="18">
      <c r="A18" s="47">
        <v>9172412</v>
      </c>
      <c r="B18" s="47" t="s">
        <v>145</v>
      </c>
      <c r="C18" s="48">
        <v>18</v>
      </c>
      <c r="D18" s="48">
        <v>20</v>
      </c>
      <c r="E18" s="42" t="str">
        <f t="shared" si="0"/>
        <v>PASS</v>
      </c>
      <c r="F18" t="str">
        <f t="shared" ca="1" si="1"/>
        <v>=IF(OR(C18&gt;=12,D18&gt;=10),"PASS","FAIL")</v>
      </c>
    </row>
  </sheetData>
  <mergeCells count="2">
    <mergeCell ref="H2:J2"/>
    <mergeCell ref="H9:J9"/>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4:H11"/>
  <sheetViews>
    <sheetView showGridLines="0" showRowColHeaders="0" workbookViewId="0">
      <selection activeCell="E14" sqref="E14"/>
    </sheetView>
  </sheetViews>
  <sheetFormatPr defaultRowHeight="22.5"/>
  <cols>
    <col min="1" max="16384" width="9.140625" style="136"/>
  </cols>
  <sheetData>
    <row r="4" spans="3:8">
      <c r="E4" s="136" t="s">
        <v>114</v>
      </c>
      <c r="F4" s="136" t="s">
        <v>115</v>
      </c>
      <c r="G4" s="136" t="s">
        <v>116</v>
      </c>
      <c r="H4" s="136" t="s">
        <v>361</v>
      </c>
    </row>
    <row r="5" spans="3:8">
      <c r="D5" s="136" t="s">
        <v>5</v>
      </c>
      <c r="E5" s="136">
        <v>1520</v>
      </c>
      <c r="F5" s="136">
        <v>1957</v>
      </c>
      <c r="G5" s="136">
        <v>1325</v>
      </c>
      <c r="H5" s="136">
        <v>1598</v>
      </c>
    </row>
    <row r="6" spans="3:8">
      <c r="D6" s="136" t="s">
        <v>373</v>
      </c>
      <c r="E6" s="136">
        <v>1109</v>
      </c>
      <c r="F6" s="136">
        <v>1600</v>
      </c>
      <c r="G6" s="136">
        <v>1039</v>
      </c>
      <c r="H6" s="136">
        <v>1079</v>
      </c>
    </row>
    <row r="7" spans="3:8">
      <c r="D7" s="136" t="s">
        <v>6</v>
      </c>
      <c r="E7" s="136">
        <v>1590</v>
      </c>
      <c r="F7" s="136">
        <v>1377</v>
      </c>
      <c r="G7" s="136">
        <v>1557</v>
      </c>
      <c r="H7" s="136">
        <v>1061</v>
      </c>
    </row>
    <row r="9" spans="3:8">
      <c r="C9" s="137" t="b">
        <v>1</v>
      </c>
      <c r="D9" s="137" t="str">
        <f>IF($C9=TRUE,D5,NA())</f>
        <v>دفتر</v>
      </c>
      <c r="E9" s="137">
        <f t="shared" ref="E9:H11" si="0">IF($C9=TRUE,E5,NA())</f>
        <v>1520</v>
      </c>
      <c r="F9" s="137">
        <f t="shared" si="0"/>
        <v>1957</v>
      </c>
      <c r="G9" s="137">
        <f t="shared" si="0"/>
        <v>1325</v>
      </c>
      <c r="H9" s="137">
        <f t="shared" si="0"/>
        <v>1598</v>
      </c>
    </row>
    <row r="10" spans="3:8">
      <c r="C10" s="137" t="b">
        <v>1</v>
      </c>
      <c r="D10" s="137" t="str">
        <f>IF($C10=TRUE,D6,"")</f>
        <v>کتاب</v>
      </c>
      <c r="E10" s="137">
        <f t="shared" si="0"/>
        <v>1109</v>
      </c>
      <c r="F10" s="137">
        <f t="shared" si="0"/>
        <v>1600</v>
      </c>
      <c r="G10" s="137">
        <f t="shared" si="0"/>
        <v>1039</v>
      </c>
      <c r="H10" s="137">
        <f t="shared" si="0"/>
        <v>1079</v>
      </c>
    </row>
    <row r="11" spans="3:8">
      <c r="C11" s="137" t="b">
        <v>1</v>
      </c>
      <c r="D11" s="137" t="str">
        <f>IF($C11=TRUE,D7,"")</f>
        <v>خودکار</v>
      </c>
      <c r="E11" s="137">
        <f t="shared" si="0"/>
        <v>1590</v>
      </c>
      <c r="F11" s="137">
        <f t="shared" si="0"/>
        <v>1377</v>
      </c>
      <c r="G11" s="137">
        <f t="shared" si="0"/>
        <v>1557</v>
      </c>
      <c r="H11" s="137">
        <v>2000</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9937" r:id="rId3" name="Check Box 1">
              <controlPr defaultSize="0" autoFill="0" autoLine="0" autoPict="0">
                <anchor moveWithCells="1">
                  <from>
                    <xdr:col>2</xdr:col>
                    <xdr:colOff>85725</xdr:colOff>
                    <xdr:row>4</xdr:row>
                    <xdr:rowOff>19050</xdr:rowOff>
                  </from>
                  <to>
                    <xdr:col>2</xdr:col>
                    <xdr:colOff>390525</xdr:colOff>
                    <xdr:row>4</xdr:row>
                    <xdr:rowOff>238125</xdr:rowOff>
                  </to>
                </anchor>
              </controlPr>
            </control>
          </mc:Choice>
        </mc:AlternateContent>
        <mc:AlternateContent xmlns:mc="http://schemas.openxmlformats.org/markup-compatibility/2006">
          <mc:Choice Requires="x14">
            <control shapeId="39938" r:id="rId4" name="Check Box 2">
              <controlPr defaultSize="0" autoFill="0" autoLine="0" autoPict="0">
                <anchor moveWithCells="1">
                  <from>
                    <xdr:col>2</xdr:col>
                    <xdr:colOff>95250</xdr:colOff>
                    <xdr:row>5</xdr:row>
                    <xdr:rowOff>0</xdr:rowOff>
                  </from>
                  <to>
                    <xdr:col>2</xdr:col>
                    <xdr:colOff>400050</xdr:colOff>
                    <xdr:row>5</xdr:row>
                    <xdr:rowOff>219075</xdr:rowOff>
                  </to>
                </anchor>
              </controlPr>
            </control>
          </mc:Choice>
        </mc:AlternateContent>
        <mc:AlternateContent xmlns:mc="http://schemas.openxmlformats.org/markup-compatibility/2006">
          <mc:Choice Requires="x14">
            <control shapeId="39939" r:id="rId5" name="Check Box 3">
              <controlPr defaultSize="0" autoFill="0" autoLine="0" autoPict="0">
                <anchor moveWithCells="1">
                  <from>
                    <xdr:col>2</xdr:col>
                    <xdr:colOff>95250</xdr:colOff>
                    <xdr:row>6</xdr:row>
                    <xdr:rowOff>9525</xdr:rowOff>
                  </from>
                  <to>
                    <xdr:col>2</xdr:col>
                    <xdr:colOff>400050</xdr:colOff>
                    <xdr:row>6</xdr:row>
                    <xdr:rowOff>228600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5"/>
  <sheetViews>
    <sheetView showGridLines="0" showRowColHeaders="0" rightToLeft="1" workbookViewId="0">
      <selection activeCell="A3" sqref="A3"/>
    </sheetView>
  </sheetViews>
  <sheetFormatPr defaultRowHeight="22.5"/>
  <cols>
    <col min="1" max="4" width="9.140625" style="2"/>
    <col min="5" max="5" width="10.140625" style="2" bestFit="1" customWidth="1"/>
    <col min="6" max="6" width="9.42578125" style="2" bestFit="1" customWidth="1"/>
    <col min="7" max="7" width="9.7109375" style="2" bestFit="1" customWidth="1"/>
    <col min="8" max="16384" width="9.140625" style="2"/>
  </cols>
  <sheetData>
    <row r="1" spans="1:13">
      <c r="A1" s="135">
        <v>3</v>
      </c>
      <c r="J1" s="25"/>
      <c r="K1" s="25" t="s">
        <v>370</v>
      </c>
      <c r="L1" s="25" t="s">
        <v>371</v>
      </c>
      <c r="M1" s="25" t="s">
        <v>372</v>
      </c>
    </row>
    <row r="2" spans="1:13">
      <c r="J2" s="25" t="s">
        <v>114</v>
      </c>
      <c r="K2" s="25" t="e">
        <f>IF($A$1=1,E4,NA())</f>
        <v>#N/A</v>
      </c>
      <c r="L2" s="25" t="e">
        <f>IF($A$1=2,F4,NA())</f>
        <v>#N/A</v>
      </c>
      <c r="M2" s="25">
        <f>IF($A$1=3,G4,NA())</f>
        <v>1779</v>
      </c>
    </row>
    <row r="3" spans="1:13">
      <c r="D3" s="25"/>
      <c r="E3" s="25" t="s">
        <v>370</v>
      </c>
      <c r="F3" s="25" t="s">
        <v>371</v>
      </c>
      <c r="G3" s="25" t="s">
        <v>372</v>
      </c>
      <c r="J3" s="25" t="s">
        <v>115</v>
      </c>
      <c r="K3" s="25" t="e">
        <f t="shared" ref="K3:K13" si="0">IF($A$1=1,E5,NA())</f>
        <v>#N/A</v>
      </c>
      <c r="L3" s="25" t="e">
        <f t="shared" ref="L3:L13" si="1">IF($A$1=2,F5,NA())</f>
        <v>#N/A</v>
      </c>
      <c r="M3" s="25">
        <f t="shared" ref="M3:M13" si="2">IF($A$1=3,G5,NA())</f>
        <v>1709</v>
      </c>
    </row>
    <row r="4" spans="1:13">
      <c r="D4" s="25" t="s">
        <v>114</v>
      </c>
      <c r="E4" s="25">
        <v>1996</v>
      </c>
      <c r="F4" s="25">
        <v>1124</v>
      </c>
      <c r="G4" s="25">
        <v>1779</v>
      </c>
      <c r="J4" s="25" t="s">
        <v>116</v>
      </c>
      <c r="K4" s="25" t="e">
        <f t="shared" si="0"/>
        <v>#N/A</v>
      </c>
      <c r="L4" s="25" t="e">
        <f t="shared" si="1"/>
        <v>#N/A</v>
      </c>
      <c r="M4" s="25">
        <f t="shared" si="2"/>
        <v>1367</v>
      </c>
    </row>
    <row r="5" spans="1:13">
      <c r="D5" s="25" t="s">
        <v>115</v>
      </c>
      <c r="E5" s="25">
        <v>1195</v>
      </c>
      <c r="F5" s="25">
        <v>1455</v>
      </c>
      <c r="G5" s="25">
        <v>1709</v>
      </c>
      <c r="J5" s="25" t="s">
        <v>361</v>
      </c>
      <c r="K5" s="25" t="e">
        <f t="shared" si="0"/>
        <v>#N/A</v>
      </c>
      <c r="L5" s="25" t="e">
        <f t="shared" si="1"/>
        <v>#N/A</v>
      </c>
      <c r="M5" s="25">
        <f t="shared" si="2"/>
        <v>1026</v>
      </c>
    </row>
    <row r="6" spans="1:13">
      <c r="D6" s="25" t="s">
        <v>116</v>
      </c>
      <c r="E6" s="25">
        <v>1503</v>
      </c>
      <c r="F6" s="25">
        <v>1673</v>
      </c>
      <c r="G6" s="25">
        <v>1367</v>
      </c>
      <c r="J6" s="25" t="s">
        <v>362</v>
      </c>
      <c r="K6" s="25" t="e">
        <f t="shared" si="0"/>
        <v>#N/A</v>
      </c>
      <c r="L6" s="25" t="e">
        <f t="shared" si="1"/>
        <v>#N/A</v>
      </c>
      <c r="M6" s="25">
        <f t="shared" si="2"/>
        <v>1624</v>
      </c>
    </row>
    <row r="7" spans="1:13">
      <c r="D7" s="25" t="s">
        <v>361</v>
      </c>
      <c r="E7" s="25">
        <v>1916</v>
      </c>
      <c r="F7" s="25">
        <v>1800</v>
      </c>
      <c r="G7" s="25">
        <v>1026</v>
      </c>
      <c r="J7" s="25" t="s">
        <v>363</v>
      </c>
      <c r="K7" s="25" t="e">
        <f t="shared" si="0"/>
        <v>#N/A</v>
      </c>
      <c r="L7" s="25" t="e">
        <f t="shared" si="1"/>
        <v>#N/A</v>
      </c>
      <c r="M7" s="25">
        <f t="shared" si="2"/>
        <v>1648</v>
      </c>
    </row>
    <row r="8" spans="1:13">
      <c r="D8" s="25" t="s">
        <v>362</v>
      </c>
      <c r="E8" s="25">
        <v>1027</v>
      </c>
      <c r="F8" s="25">
        <v>1446</v>
      </c>
      <c r="G8" s="25">
        <v>1624</v>
      </c>
      <c r="J8" s="25" t="s">
        <v>364</v>
      </c>
      <c r="K8" s="25" t="e">
        <f t="shared" si="0"/>
        <v>#N/A</v>
      </c>
      <c r="L8" s="25" t="e">
        <f t="shared" si="1"/>
        <v>#N/A</v>
      </c>
      <c r="M8" s="25">
        <f t="shared" si="2"/>
        <v>1707</v>
      </c>
    </row>
    <row r="9" spans="1:13">
      <c r="D9" s="25" t="s">
        <v>363</v>
      </c>
      <c r="E9" s="25">
        <v>1259</v>
      </c>
      <c r="F9" s="25">
        <v>1885</v>
      </c>
      <c r="G9" s="25">
        <v>1648</v>
      </c>
      <c r="J9" s="25" t="s">
        <v>365</v>
      </c>
      <c r="K9" s="25" t="e">
        <f t="shared" si="0"/>
        <v>#N/A</v>
      </c>
      <c r="L9" s="25" t="e">
        <f t="shared" si="1"/>
        <v>#N/A</v>
      </c>
      <c r="M9" s="25">
        <f t="shared" si="2"/>
        <v>1069</v>
      </c>
    </row>
    <row r="10" spans="1:13">
      <c r="D10" s="25" t="s">
        <v>364</v>
      </c>
      <c r="E10" s="25">
        <v>1003</v>
      </c>
      <c r="F10" s="25">
        <v>1050</v>
      </c>
      <c r="G10" s="25">
        <v>1707</v>
      </c>
      <c r="J10" s="25" t="s">
        <v>366</v>
      </c>
      <c r="K10" s="25" t="e">
        <f t="shared" si="0"/>
        <v>#N/A</v>
      </c>
      <c r="L10" s="25" t="e">
        <f t="shared" si="1"/>
        <v>#N/A</v>
      </c>
      <c r="M10" s="25">
        <f t="shared" si="2"/>
        <v>1724</v>
      </c>
    </row>
    <row r="11" spans="1:13">
      <c r="D11" s="25" t="s">
        <v>365</v>
      </c>
      <c r="E11" s="25">
        <v>1800</v>
      </c>
      <c r="F11" s="25">
        <v>1338</v>
      </c>
      <c r="G11" s="25">
        <v>1069</v>
      </c>
      <c r="J11" s="25" t="s">
        <v>367</v>
      </c>
      <c r="K11" s="25" t="e">
        <f t="shared" si="0"/>
        <v>#N/A</v>
      </c>
      <c r="L11" s="25" t="e">
        <f t="shared" si="1"/>
        <v>#N/A</v>
      </c>
      <c r="M11" s="25">
        <f t="shared" si="2"/>
        <v>1525</v>
      </c>
    </row>
    <row r="12" spans="1:13">
      <c r="D12" s="25" t="s">
        <v>366</v>
      </c>
      <c r="E12" s="25">
        <v>1110</v>
      </c>
      <c r="F12" s="25">
        <v>1407</v>
      </c>
      <c r="G12" s="25">
        <v>1724</v>
      </c>
      <c r="J12" s="25" t="s">
        <v>368</v>
      </c>
      <c r="K12" s="25" t="e">
        <f t="shared" si="0"/>
        <v>#N/A</v>
      </c>
      <c r="L12" s="25" t="e">
        <f t="shared" si="1"/>
        <v>#N/A</v>
      </c>
      <c r="M12" s="25">
        <f t="shared" si="2"/>
        <v>1667</v>
      </c>
    </row>
    <row r="13" spans="1:13">
      <c r="D13" s="25" t="s">
        <v>367</v>
      </c>
      <c r="E13" s="25">
        <v>1441</v>
      </c>
      <c r="F13" s="25">
        <v>1575</v>
      </c>
      <c r="G13" s="25">
        <v>1525</v>
      </c>
      <c r="J13" s="25" t="s">
        <v>369</v>
      </c>
      <c r="K13" s="25" t="e">
        <f t="shared" si="0"/>
        <v>#N/A</v>
      </c>
      <c r="L13" s="25" t="e">
        <f t="shared" si="1"/>
        <v>#N/A</v>
      </c>
      <c r="M13" s="25">
        <f t="shared" si="2"/>
        <v>1688</v>
      </c>
    </row>
    <row r="14" spans="1:13">
      <c r="D14" s="25" t="s">
        <v>368</v>
      </c>
      <c r="E14" s="25">
        <v>1579</v>
      </c>
      <c r="F14" s="25">
        <v>1692</v>
      </c>
      <c r="G14" s="25">
        <v>1667</v>
      </c>
    </row>
    <row r="15" spans="1:13">
      <c r="D15" s="25" t="s">
        <v>369</v>
      </c>
      <c r="E15" s="25">
        <v>1687</v>
      </c>
      <c r="F15" s="25">
        <v>1531</v>
      </c>
      <c r="G15" s="25">
        <v>1688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8913" r:id="rId3" name="Group Box 1">
              <controlPr defaultSize="0" autoFill="0" autoPict="0">
                <anchor moveWithCells="1">
                  <from>
                    <xdr:col>8</xdr:col>
                    <xdr:colOff>9525</xdr:colOff>
                    <xdr:row>13</xdr:row>
                    <xdr:rowOff>114300</xdr:rowOff>
                  </from>
                  <to>
                    <xdr:col>14</xdr:col>
                    <xdr:colOff>476250</xdr:colOff>
                    <xdr:row>15</xdr:row>
                    <xdr:rowOff>47625</xdr:rowOff>
                  </to>
                </anchor>
              </controlPr>
            </control>
          </mc:Choice>
        </mc:AlternateContent>
        <mc:AlternateContent xmlns:mc="http://schemas.openxmlformats.org/markup-compatibility/2006">
          <mc:Choice Requires="x14">
            <control shapeId="38914" r:id="rId4" name="Option Button 2">
              <controlPr defaultSize="0" autoFill="0" autoLine="0" autoPict="0">
                <anchor moveWithCells="1">
                  <from>
                    <xdr:col>13</xdr:col>
                    <xdr:colOff>323850</xdr:colOff>
                    <xdr:row>14</xdr:row>
                    <xdr:rowOff>47625</xdr:rowOff>
                  </from>
                  <to>
                    <xdr:col>14</xdr:col>
                    <xdr:colOff>314325</xdr:colOff>
                    <xdr:row>14</xdr:row>
                    <xdr:rowOff>266700</xdr:rowOff>
                  </to>
                </anchor>
              </controlPr>
            </control>
          </mc:Choice>
        </mc:AlternateContent>
        <mc:AlternateContent xmlns:mc="http://schemas.openxmlformats.org/markup-compatibility/2006">
          <mc:Choice Requires="x14">
            <control shapeId="38915" r:id="rId5" name="Option Button 3">
              <controlPr defaultSize="0" autoFill="0" autoLine="0" autoPict="0">
                <anchor moveWithCells="1">
                  <from>
                    <xdr:col>11</xdr:col>
                    <xdr:colOff>428625</xdr:colOff>
                    <xdr:row>14</xdr:row>
                    <xdr:rowOff>47625</xdr:rowOff>
                  </from>
                  <to>
                    <xdr:col>12</xdr:col>
                    <xdr:colOff>419100</xdr:colOff>
                    <xdr:row>14</xdr:row>
                    <xdr:rowOff>266700</xdr:rowOff>
                  </to>
                </anchor>
              </controlPr>
            </control>
          </mc:Choice>
        </mc:AlternateContent>
        <mc:AlternateContent xmlns:mc="http://schemas.openxmlformats.org/markup-compatibility/2006">
          <mc:Choice Requires="x14">
            <control shapeId="38916" r:id="rId6" name="Option Button 4">
              <controlPr defaultSize="0" autoFill="0" autoLine="0" autoPict="0">
                <anchor moveWithCells="1">
                  <from>
                    <xdr:col>9</xdr:col>
                    <xdr:colOff>476250</xdr:colOff>
                    <xdr:row>14</xdr:row>
                    <xdr:rowOff>47625</xdr:rowOff>
                  </from>
                  <to>
                    <xdr:col>10</xdr:col>
                    <xdr:colOff>466725</xdr:colOff>
                    <xdr:row>14</xdr:row>
                    <xdr:rowOff>266700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zoomScale="220" zoomScaleNormal="220" workbookViewId="0">
      <selection activeCell="B1" sqref="B1:D3"/>
    </sheetView>
  </sheetViews>
  <sheetFormatPr defaultRowHeight="15"/>
  <cols>
    <col min="5" max="5" width="10.7109375" bestFit="1" customWidth="1"/>
  </cols>
  <sheetData>
    <row r="1" spans="1:5">
      <c r="A1">
        <v>9652</v>
      </c>
      <c r="B1">
        <v>96</v>
      </c>
      <c r="C1">
        <v>5</v>
      </c>
      <c r="D1">
        <v>2</v>
      </c>
      <c r="E1" t="str">
        <f>"13"&amp;B1&amp;"/"&amp;IF(LEN(C1)=1,"0"&amp;C1,C1)&amp;"/"&amp;IF(LEN(D1)=1,"0"&amp;D1,D1)</f>
        <v>1396/05/02</v>
      </c>
    </row>
    <row r="2" spans="1:5">
      <c r="B2">
        <v>93</v>
      </c>
      <c r="C2">
        <v>11</v>
      </c>
      <c r="D2">
        <v>3</v>
      </c>
      <c r="E2" t="str">
        <f t="shared" ref="E2:E3" si="0">"13"&amp;B2&amp;"/"&amp;IF(LEN(C2)=1,"0"&amp;C2,C2)&amp;"/"&amp;IF(LEN(D2)=1,"0"&amp;D2,D2)</f>
        <v>1393/11/03</v>
      </c>
    </row>
    <row r="3" spans="1:5">
      <c r="B3">
        <v>91</v>
      </c>
      <c r="C3">
        <v>12</v>
      </c>
      <c r="D3">
        <v>6</v>
      </c>
      <c r="E3" t="str">
        <f t="shared" si="0"/>
        <v>1391/12/06</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F38"/>
  <sheetViews>
    <sheetView zoomScale="250" zoomScaleNormal="250" workbookViewId="0">
      <selection activeCell="B1" sqref="B1:D3"/>
    </sheetView>
  </sheetViews>
  <sheetFormatPr defaultRowHeight="15"/>
  <cols>
    <col min="3" max="3" width="16.28515625" bestFit="1" customWidth="1"/>
    <col min="4" max="4" width="14" customWidth="1"/>
    <col min="5" max="5" width="19.7109375" bestFit="1" customWidth="1"/>
    <col min="6" max="6" width="15.85546875" customWidth="1"/>
  </cols>
  <sheetData>
    <row r="1" spans="3:6">
      <c r="C1" s="132">
        <f ca="1">TODAY()</f>
        <v>42976</v>
      </c>
      <c r="D1" t="e">
        <f ca="1">[7]!YfGreg2Jalali(C1,1)</f>
        <v>#NAME?</v>
      </c>
      <c r="E1" t="e">
        <f ca="1">[7]!YfGreg2Jalali(C1,1)</f>
        <v>#NAME?</v>
      </c>
      <c r="F1" s="133" t="e">
        <f ca="1">[7]!YfJalali2Greg(D1)</f>
        <v>#NAME?</v>
      </c>
    </row>
    <row r="2" spans="3:6">
      <c r="C2" s="134">
        <f ca="1">C1+45</f>
        <v>43021</v>
      </c>
      <c r="E2" t="e">
        <f ca="1">[7]!YfGreg2Jalali(C2,1)</f>
        <v>#NAME?</v>
      </c>
    </row>
    <row r="3" spans="3:6">
      <c r="C3" s="134">
        <v>42956</v>
      </c>
      <c r="D3" t="str">
        <f ca="1">IF((C3-TODAY())&lt;30,"نزدیک اتمام قرارداد","")</f>
        <v>نزدیک اتمام قرارداد</v>
      </c>
      <c r="F3" t="e">
        <f ca="1">[7]!YfGreg2Jalali(C3,1)</f>
        <v>#NAME?</v>
      </c>
    </row>
    <row r="4" spans="3:6">
      <c r="C4" s="134">
        <v>42989</v>
      </c>
      <c r="D4" t="str">
        <f t="shared" ref="D4:D38" ca="1" si="0">IF((C4-TODAY())&lt;30,"نزدیک اتمام قرارداد","")</f>
        <v>نزدیک اتمام قرارداد</v>
      </c>
      <c r="F4" t="e">
        <f ca="1">[7]!YfGreg2Jalali(C4,1)</f>
        <v>#NAME?</v>
      </c>
    </row>
    <row r="5" spans="3:6">
      <c r="C5" s="134">
        <v>42958</v>
      </c>
      <c r="D5" t="str">
        <f t="shared" ca="1" si="0"/>
        <v>نزدیک اتمام قرارداد</v>
      </c>
      <c r="F5" t="e">
        <f ca="1">[7]!YfGreg2Jalali(C5,1)</f>
        <v>#NAME?</v>
      </c>
    </row>
    <row r="6" spans="3:6">
      <c r="C6" s="134">
        <v>42943</v>
      </c>
      <c r="D6" t="str">
        <f t="shared" ca="1" si="0"/>
        <v>نزدیک اتمام قرارداد</v>
      </c>
      <c r="F6" t="e">
        <f ca="1">[7]!YfGreg2Jalali(C6,1)</f>
        <v>#NAME?</v>
      </c>
    </row>
    <row r="7" spans="3:6">
      <c r="C7" s="134">
        <v>42952</v>
      </c>
      <c r="D7" t="str">
        <f t="shared" ca="1" si="0"/>
        <v>نزدیک اتمام قرارداد</v>
      </c>
      <c r="F7" t="e">
        <f ca="1">[7]!YfGreg2Jalali(C7,1)</f>
        <v>#NAME?</v>
      </c>
    </row>
    <row r="8" spans="3:6">
      <c r="C8" s="134">
        <v>42946</v>
      </c>
      <c r="D8" t="str">
        <f t="shared" ca="1" si="0"/>
        <v>نزدیک اتمام قرارداد</v>
      </c>
      <c r="F8" t="e">
        <f ca="1">[7]!YfGreg2Jalali(C8,1)</f>
        <v>#NAME?</v>
      </c>
    </row>
    <row r="9" spans="3:6">
      <c r="C9" s="134">
        <v>42960</v>
      </c>
      <c r="D9" t="str">
        <f t="shared" ca="1" si="0"/>
        <v>نزدیک اتمام قرارداد</v>
      </c>
      <c r="F9" t="e">
        <f ca="1">[7]!YfGreg2Jalali(C9,1)</f>
        <v>#NAME?</v>
      </c>
    </row>
    <row r="10" spans="3:6">
      <c r="C10" s="134">
        <v>42988</v>
      </c>
      <c r="D10" t="str">
        <f t="shared" ca="1" si="0"/>
        <v>نزدیک اتمام قرارداد</v>
      </c>
      <c r="F10" t="e">
        <f ca="1">[7]!YfGreg2Jalali(C10,1)</f>
        <v>#NAME?</v>
      </c>
    </row>
    <row r="11" spans="3:6">
      <c r="C11" s="134">
        <v>42980</v>
      </c>
      <c r="D11" t="str">
        <f t="shared" ca="1" si="0"/>
        <v>نزدیک اتمام قرارداد</v>
      </c>
      <c r="F11" t="e">
        <f ca="1">[7]!YfGreg2Jalali(C11,1)</f>
        <v>#NAME?</v>
      </c>
    </row>
    <row r="12" spans="3:6">
      <c r="C12" s="134">
        <v>42968</v>
      </c>
      <c r="D12" t="str">
        <f t="shared" ca="1" si="0"/>
        <v>نزدیک اتمام قرارداد</v>
      </c>
      <c r="F12" t="e">
        <f ca="1">[7]!YfGreg2Jalali(C12,1)</f>
        <v>#NAME?</v>
      </c>
    </row>
    <row r="13" spans="3:6">
      <c r="C13" s="134">
        <v>42989</v>
      </c>
      <c r="D13" t="str">
        <f t="shared" ca="1" si="0"/>
        <v>نزدیک اتمام قرارداد</v>
      </c>
      <c r="F13" t="e">
        <f ca="1">[7]!YfGreg2Jalali(C13,1)</f>
        <v>#NAME?</v>
      </c>
    </row>
    <row r="14" spans="3:6">
      <c r="C14" s="134">
        <v>42944</v>
      </c>
      <c r="D14" t="str">
        <f t="shared" ca="1" si="0"/>
        <v>نزدیک اتمام قرارداد</v>
      </c>
      <c r="F14" t="e">
        <f ca="1">[7]!YfGreg2Jalali(C14,1)</f>
        <v>#NAME?</v>
      </c>
    </row>
    <row r="15" spans="3:6">
      <c r="C15" s="134">
        <v>42975</v>
      </c>
      <c r="D15" t="str">
        <f t="shared" ca="1" si="0"/>
        <v>نزدیک اتمام قرارداد</v>
      </c>
      <c r="F15" t="e">
        <f ca="1">[7]!YfGreg2Jalali(C15,1)</f>
        <v>#NAME?</v>
      </c>
    </row>
    <row r="16" spans="3:6">
      <c r="C16" s="134">
        <v>42960</v>
      </c>
      <c r="D16" t="str">
        <f t="shared" ca="1" si="0"/>
        <v>نزدیک اتمام قرارداد</v>
      </c>
      <c r="F16" t="e">
        <f ca="1">[7]!YfGreg2Jalali(C16,1)</f>
        <v>#NAME?</v>
      </c>
    </row>
    <row r="17" spans="3:6">
      <c r="C17" s="134">
        <v>42943</v>
      </c>
      <c r="D17" t="str">
        <f t="shared" ca="1" si="0"/>
        <v>نزدیک اتمام قرارداد</v>
      </c>
      <c r="F17" t="e">
        <f ca="1">[7]!YfGreg2Jalali(C17,1)</f>
        <v>#NAME?</v>
      </c>
    </row>
    <row r="18" spans="3:6">
      <c r="C18" s="134">
        <v>42948</v>
      </c>
      <c r="D18" t="str">
        <f t="shared" ca="1" si="0"/>
        <v>نزدیک اتمام قرارداد</v>
      </c>
      <c r="F18" t="e">
        <f ca="1">[7]!YfGreg2Jalali(C18,1)</f>
        <v>#NAME?</v>
      </c>
    </row>
    <row r="19" spans="3:6">
      <c r="C19" s="134">
        <v>42957</v>
      </c>
      <c r="D19" t="str">
        <f t="shared" ca="1" si="0"/>
        <v>نزدیک اتمام قرارداد</v>
      </c>
      <c r="F19" t="e">
        <f ca="1">[7]!YfGreg2Jalali(C19,1)</f>
        <v>#NAME?</v>
      </c>
    </row>
    <row r="20" spans="3:6">
      <c r="C20" s="134">
        <v>42986</v>
      </c>
      <c r="D20" t="str">
        <f t="shared" ca="1" si="0"/>
        <v>نزدیک اتمام قرارداد</v>
      </c>
      <c r="F20" t="e">
        <f ca="1">[7]!YfGreg2Jalali(C20,1)</f>
        <v>#NAME?</v>
      </c>
    </row>
    <row r="21" spans="3:6">
      <c r="C21" s="134">
        <v>42954</v>
      </c>
      <c r="D21" t="str">
        <f t="shared" ca="1" si="0"/>
        <v>نزدیک اتمام قرارداد</v>
      </c>
      <c r="F21" t="e">
        <f ca="1">[7]!YfGreg2Jalali(C21,1)</f>
        <v>#NAME?</v>
      </c>
    </row>
    <row r="22" spans="3:6">
      <c r="C22" s="134">
        <v>42980</v>
      </c>
      <c r="D22" t="str">
        <f t="shared" ca="1" si="0"/>
        <v>نزدیک اتمام قرارداد</v>
      </c>
      <c r="F22" t="e">
        <f ca="1">[7]!YfGreg2Jalali(C22,1)</f>
        <v>#NAME?</v>
      </c>
    </row>
    <row r="23" spans="3:6">
      <c r="C23" s="134">
        <v>42970</v>
      </c>
      <c r="D23" t="str">
        <f t="shared" ca="1" si="0"/>
        <v>نزدیک اتمام قرارداد</v>
      </c>
      <c r="F23" t="e">
        <f ca="1">[7]!YfGreg2Jalali(C23,1)</f>
        <v>#NAME?</v>
      </c>
    </row>
    <row r="24" spans="3:6">
      <c r="C24" s="134">
        <v>42965</v>
      </c>
      <c r="D24" t="str">
        <f t="shared" ca="1" si="0"/>
        <v>نزدیک اتمام قرارداد</v>
      </c>
    </row>
    <row r="25" spans="3:6">
      <c r="C25" s="134">
        <v>42952</v>
      </c>
      <c r="D25" t="str">
        <f t="shared" ca="1" si="0"/>
        <v>نزدیک اتمام قرارداد</v>
      </c>
    </row>
    <row r="26" spans="3:6">
      <c r="C26" s="134">
        <v>42965</v>
      </c>
      <c r="D26" t="str">
        <f t="shared" ca="1" si="0"/>
        <v>نزدیک اتمام قرارداد</v>
      </c>
    </row>
    <row r="27" spans="3:6">
      <c r="C27" s="134">
        <v>42944</v>
      </c>
      <c r="D27" t="str">
        <f t="shared" ca="1" si="0"/>
        <v>نزدیک اتمام قرارداد</v>
      </c>
    </row>
    <row r="28" spans="3:6">
      <c r="C28" s="134">
        <v>42970</v>
      </c>
      <c r="D28" t="str">
        <f t="shared" ca="1" si="0"/>
        <v>نزدیک اتمام قرارداد</v>
      </c>
    </row>
    <row r="29" spans="3:6">
      <c r="C29" s="134">
        <v>42953</v>
      </c>
      <c r="D29" t="str">
        <f t="shared" ca="1" si="0"/>
        <v>نزدیک اتمام قرارداد</v>
      </c>
    </row>
    <row r="30" spans="3:6">
      <c r="C30" s="134">
        <v>42962</v>
      </c>
      <c r="D30" t="str">
        <f t="shared" ca="1" si="0"/>
        <v>نزدیک اتمام قرارداد</v>
      </c>
    </row>
    <row r="31" spans="3:6">
      <c r="C31" s="134">
        <v>42965</v>
      </c>
      <c r="D31" t="str">
        <f t="shared" ca="1" si="0"/>
        <v>نزدیک اتمام قرارداد</v>
      </c>
    </row>
    <row r="32" spans="3:6">
      <c r="C32" s="134">
        <v>42990</v>
      </c>
      <c r="D32" t="str">
        <f t="shared" ca="1" si="0"/>
        <v>نزدیک اتمام قرارداد</v>
      </c>
    </row>
    <row r="33" spans="3:4">
      <c r="C33" s="134">
        <v>42968</v>
      </c>
      <c r="D33" t="str">
        <f t="shared" ca="1" si="0"/>
        <v>نزدیک اتمام قرارداد</v>
      </c>
    </row>
    <row r="34" spans="3:4">
      <c r="C34" s="134">
        <v>42962</v>
      </c>
      <c r="D34" t="str">
        <f t="shared" ca="1" si="0"/>
        <v>نزدیک اتمام قرارداد</v>
      </c>
    </row>
    <row r="35" spans="3:4">
      <c r="C35" s="134">
        <v>42987</v>
      </c>
      <c r="D35" t="str">
        <f t="shared" ca="1" si="0"/>
        <v>نزدیک اتمام قرارداد</v>
      </c>
    </row>
    <row r="36" spans="3:4">
      <c r="C36" s="134">
        <v>42957</v>
      </c>
      <c r="D36" t="str">
        <f t="shared" ca="1" si="0"/>
        <v>نزدیک اتمام قرارداد</v>
      </c>
    </row>
    <row r="37" spans="3:4">
      <c r="C37" s="134">
        <v>42983</v>
      </c>
      <c r="D37" t="str">
        <f t="shared" ca="1" si="0"/>
        <v>نزدیک اتمام قرارداد</v>
      </c>
    </row>
    <row r="38" spans="3:4">
      <c r="C38" s="134">
        <v>42973</v>
      </c>
      <c r="D38" t="str">
        <f t="shared" ca="1" si="0"/>
        <v>نزدیک اتمام قرارداد</v>
      </c>
    </row>
  </sheetData>
  <conditionalFormatting sqref="D3:D38">
    <cfRule type="cellIs" dxfId="88" priority="1" operator="equal">
      <formula>"نزدیک اتمام قرارداد"</formula>
    </cfRule>
  </conditionalFormatting>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rightToLeft="1" zoomScaleNormal="100" workbookViewId="0">
      <selection activeCell="G12" sqref="G12"/>
    </sheetView>
  </sheetViews>
  <sheetFormatPr defaultRowHeight="15"/>
  <sheetData/>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
  <sheetViews>
    <sheetView showGridLines="0" showRowColHeaders="0" rightToLeft="1" zoomScaleNormal="100" workbookViewId="0">
      <selection activeCell="G12" sqref="G12"/>
    </sheetView>
  </sheetViews>
  <sheetFormatPr defaultRowHeight="15"/>
  <sheetData>
    <row r="1" spans="1:21">
      <c r="A1" s="126">
        <v>5</v>
      </c>
      <c r="U1" s="126"/>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1" r:id="rId3" name="List Box 1">
              <controlPr defaultSize="0" autoLine="0" autoPict="0">
                <anchor moveWithCells="1">
                  <from>
                    <xdr:col>17</xdr:col>
                    <xdr:colOff>133350</xdr:colOff>
                    <xdr:row>4</xdr:row>
                    <xdr:rowOff>104775</xdr:rowOff>
                  </from>
                  <to>
                    <xdr:col>19</xdr:col>
                    <xdr:colOff>600075</xdr:colOff>
                    <xdr:row>12</xdr:row>
                    <xdr:rowOff>57150</xdr:rowOff>
                  </to>
                </anchor>
              </controlPr>
            </control>
          </mc:Choice>
        </mc:AlternateContent>
      </controls>
    </mc:Choice>
  </mc:AlternateConten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showGridLines="0" showRowColHeaders="0" rightToLeft="1" zoomScaleNormal="100" workbookViewId="0">
      <selection activeCell="G12" sqref="G12"/>
    </sheetView>
  </sheetViews>
  <sheetFormatPr defaultRowHeight="15"/>
  <sheetData/>
  <pageMargins left="0.7" right="0.7" top="0.75" bottom="0.75" header="0.3" footer="0.3"/>
  <drawing r:id="rId1"/>
  <legacyDrawing r:id="rId2"/>
  <extLst>
    <ext xmlns:x14="http://schemas.microsoft.com/office/spreadsheetml/2009/9/main" uri="{A8765BA9-456A-4dab-B4F3-ACF838C121DE}">
      <x14:slicerList>
        <x14:slicer r:id="rId3"/>
      </x14:slicerList>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rightToLeft="1" zoomScaleNormal="100" workbookViewId="0">
      <selection activeCell="G12" sqref="G12"/>
    </sheetView>
  </sheetViews>
  <sheetFormatPr defaultRowHeight="15"/>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22"/>
  <sheetViews>
    <sheetView zoomScale="130" zoomScaleNormal="130" workbookViewId="0">
      <selection activeCell="G14" sqref="G14"/>
    </sheetView>
  </sheetViews>
  <sheetFormatPr defaultRowHeight="15"/>
  <cols>
    <col min="7" max="7" width="18.28515625" bestFit="1" customWidth="1"/>
  </cols>
  <sheetData>
    <row r="2" spans="2:10">
      <c r="B2" s="252" t="s">
        <v>13</v>
      </c>
      <c r="C2" s="252" t="s">
        <v>14</v>
      </c>
      <c r="D2" s="252" t="s">
        <v>15</v>
      </c>
      <c r="F2" s="252" t="s">
        <v>13</v>
      </c>
      <c r="G2" s="252" t="s">
        <v>119</v>
      </c>
      <c r="I2" s="252" t="s">
        <v>13</v>
      </c>
      <c r="J2" s="252" t="s">
        <v>585</v>
      </c>
    </row>
    <row r="3" spans="2:10">
      <c r="B3" s="300">
        <v>1332</v>
      </c>
      <c r="C3" s="300" t="s">
        <v>375</v>
      </c>
      <c r="D3" s="300" t="s">
        <v>376</v>
      </c>
      <c r="F3" s="300">
        <v>1332</v>
      </c>
      <c r="G3" s="300">
        <v>1658787</v>
      </c>
      <c r="I3" s="300">
        <v>1332</v>
      </c>
      <c r="J3" s="300">
        <v>4</v>
      </c>
    </row>
    <row r="4" spans="2:10">
      <c r="B4" s="300">
        <v>4906</v>
      </c>
      <c r="C4" s="300" t="s">
        <v>377</v>
      </c>
      <c r="D4" s="300" t="s">
        <v>378</v>
      </c>
      <c r="F4" s="300">
        <v>2181</v>
      </c>
      <c r="G4" s="300">
        <v>1696661</v>
      </c>
      <c r="I4" s="300">
        <v>3930</v>
      </c>
      <c r="J4" s="300">
        <v>3</v>
      </c>
    </row>
    <row r="5" spans="2:10">
      <c r="B5" s="300">
        <v>2210</v>
      </c>
      <c r="C5" s="300" t="s">
        <v>379</v>
      </c>
      <c r="D5" s="300" t="s">
        <v>188</v>
      </c>
      <c r="F5" s="300">
        <v>2210</v>
      </c>
      <c r="G5" s="300">
        <v>1129855</v>
      </c>
      <c r="I5" s="300">
        <v>5057</v>
      </c>
      <c r="J5" s="300">
        <v>2</v>
      </c>
    </row>
    <row r="6" spans="2:10">
      <c r="B6" s="300">
        <v>3711</v>
      </c>
      <c r="C6" s="300" t="s">
        <v>236</v>
      </c>
      <c r="D6" s="300" t="s">
        <v>380</v>
      </c>
      <c r="F6" s="300">
        <v>3711</v>
      </c>
      <c r="G6" s="300">
        <v>1035212</v>
      </c>
      <c r="I6" s="300">
        <v>3711</v>
      </c>
      <c r="J6" s="300">
        <v>3</v>
      </c>
    </row>
    <row r="7" spans="2:10">
      <c r="B7" s="300">
        <v>5036</v>
      </c>
      <c r="C7" s="300" t="s">
        <v>381</v>
      </c>
      <c r="D7" s="300" t="s">
        <v>32</v>
      </c>
      <c r="F7" s="300">
        <v>3930</v>
      </c>
      <c r="G7" s="300">
        <v>1796615</v>
      </c>
      <c r="I7" s="300">
        <v>4958</v>
      </c>
      <c r="J7" s="300">
        <v>2</v>
      </c>
    </row>
    <row r="8" spans="2:10">
      <c r="B8" s="300">
        <v>4958</v>
      </c>
      <c r="C8" s="300" t="s">
        <v>382</v>
      </c>
      <c r="D8" s="300" t="s">
        <v>383</v>
      </c>
      <c r="F8" s="300">
        <v>4906</v>
      </c>
      <c r="G8" s="300">
        <v>1938635</v>
      </c>
      <c r="I8" s="300">
        <v>5036</v>
      </c>
      <c r="J8" s="300">
        <v>2</v>
      </c>
    </row>
    <row r="9" spans="2:10">
      <c r="B9" s="300">
        <v>2181</v>
      </c>
      <c r="C9" s="300" t="s">
        <v>84</v>
      </c>
      <c r="D9" s="300" t="s">
        <v>384</v>
      </c>
      <c r="F9" s="300">
        <v>4958</v>
      </c>
      <c r="G9" s="300">
        <v>1789088</v>
      </c>
      <c r="I9" s="300">
        <v>2181</v>
      </c>
      <c r="J9" s="300">
        <v>1</v>
      </c>
    </row>
    <row r="10" spans="2:10">
      <c r="B10" s="300">
        <v>5057</v>
      </c>
      <c r="C10" s="300" t="s">
        <v>385</v>
      </c>
      <c r="D10" s="300" t="s">
        <v>386</v>
      </c>
      <c r="F10" s="300">
        <v>5036</v>
      </c>
      <c r="G10" s="300">
        <v>1653754</v>
      </c>
      <c r="I10" s="300">
        <v>2210</v>
      </c>
      <c r="J10" s="300">
        <v>2</v>
      </c>
    </row>
    <row r="11" spans="2:10">
      <c r="B11" s="300">
        <v>3930</v>
      </c>
      <c r="C11" s="300" t="s">
        <v>387</v>
      </c>
      <c r="D11" s="300" t="s">
        <v>388</v>
      </c>
      <c r="F11" s="300">
        <v>5057</v>
      </c>
      <c r="G11" s="300">
        <v>1413871</v>
      </c>
      <c r="I11" s="300">
        <v>4906</v>
      </c>
      <c r="J11" s="300">
        <v>1</v>
      </c>
    </row>
    <row r="13" spans="2:10">
      <c r="B13" s="253" t="s">
        <v>13</v>
      </c>
      <c r="C13" s="253" t="s">
        <v>14</v>
      </c>
      <c r="D13" s="253" t="s">
        <v>15</v>
      </c>
      <c r="E13" s="253" t="s">
        <v>119</v>
      </c>
      <c r="F13" s="253" t="s">
        <v>585</v>
      </c>
      <c r="G13" s="253" t="s">
        <v>621</v>
      </c>
    </row>
    <row r="14" spans="2:10">
      <c r="B14" s="301">
        <v>4958</v>
      </c>
      <c r="C14" s="302" t="str">
        <f>VLOOKUP(B14,$B$2:$D$11,2,0)</f>
        <v>امیر</v>
      </c>
      <c r="D14" s="302" t="str">
        <f>VLOOKUP(B14,$B$2:$D$11,3,0)</f>
        <v>برزگر</v>
      </c>
      <c r="E14" s="302">
        <f>VLOOKUP(B14,$F$2:$G$11,2,0)</f>
        <v>1789088</v>
      </c>
      <c r="F14" s="302">
        <f>VLOOKUP(B14,$I$2:$J$11,2,0)</f>
        <v>2</v>
      </c>
      <c r="G14" s="302" t="str">
        <f>VLOOKUP(B14,[4]Department!$F$8:$G$17,2,0)</f>
        <v>مالی</v>
      </c>
    </row>
    <row r="15" spans="2:10">
      <c r="B15" s="301">
        <v>3930</v>
      </c>
      <c r="C15" s="302" t="str">
        <f t="shared" ref="C15:C22" si="0">VLOOKUP(B15,$B$2:$D$11,2,0)</f>
        <v>وحید</v>
      </c>
      <c r="D15" s="302" t="str">
        <f t="shared" ref="D15:D22" si="1">VLOOKUP(B15,$B$2:$D$11,3,0)</f>
        <v>یوسفی</v>
      </c>
      <c r="E15" s="302">
        <f t="shared" ref="E15:E22" si="2">VLOOKUP(B15,$F$2:$G$11,2,0)</f>
        <v>1796615</v>
      </c>
      <c r="F15" s="302">
        <f t="shared" ref="F15:F22" si="3">VLOOKUP(B15,$I$2:$J$11,2,0)</f>
        <v>3</v>
      </c>
      <c r="G15" s="302" t="str">
        <f>VLOOKUP(B15,[4]Department!$F$8:$G$17,2,0)</f>
        <v>خدمات</v>
      </c>
    </row>
    <row r="16" spans="2:10">
      <c r="B16" s="301">
        <v>1332</v>
      </c>
      <c r="C16" s="302" t="str">
        <f t="shared" si="0"/>
        <v>لیلی</v>
      </c>
      <c r="D16" s="302" t="str">
        <f t="shared" si="1"/>
        <v>احمدی</v>
      </c>
      <c r="E16" s="302">
        <f t="shared" si="2"/>
        <v>1658787</v>
      </c>
      <c r="F16" s="302">
        <f t="shared" si="3"/>
        <v>4</v>
      </c>
      <c r="G16" s="302" t="str">
        <f>VLOOKUP(B16,[4]Department!$F$8:$G$17,2,0)</f>
        <v>حسابداری</v>
      </c>
    </row>
    <row r="17" spans="2:7">
      <c r="B17" s="301">
        <v>5057</v>
      </c>
      <c r="C17" s="302" t="str">
        <f t="shared" si="0"/>
        <v>ساناز</v>
      </c>
      <c r="D17" s="302" t="str">
        <f t="shared" si="1"/>
        <v>انصاری</v>
      </c>
      <c r="E17" s="302">
        <f t="shared" si="2"/>
        <v>1413871</v>
      </c>
      <c r="F17" s="302">
        <f t="shared" si="3"/>
        <v>2</v>
      </c>
      <c r="G17" s="302" t="str">
        <f>VLOOKUP(B17,[4]Department!$F$8:$G$17,2,0)</f>
        <v>خدمات</v>
      </c>
    </row>
    <row r="18" spans="2:7">
      <c r="B18" s="301">
        <v>3711</v>
      </c>
      <c r="C18" s="302" t="str">
        <f t="shared" si="0"/>
        <v>مریم</v>
      </c>
      <c r="D18" s="302" t="str">
        <f t="shared" si="1"/>
        <v>عطایی</v>
      </c>
      <c r="E18" s="302">
        <f t="shared" si="2"/>
        <v>1035212</v>
      </c>
      <c r="F18" s="302">
        <f t="shared" si="3"/>
        <v>3</v>
      </c>
      <c r="G18" s="302" t="str">
        <f>VLOOKUP(B18,[4]Department!$F$8:$G$17,2,0)</f>
        <v>اداری</v>
      </c>
    </row>
    <row r="19" spans="2:7">
      <c r="B19" s="301">
        <v>5036</v>
      </c>
      <c r="C19" s="302" t="str">
        <f t="shared" si="0"/>
        <v>نازی</v>
      </c>
      <c r="D19" s="302" t="str">
        <f t="shared" si="1"/>
        <v>اکبری</v>
      </c>
      <c r="E19" s="302">
        <f t="shared" si="2"/>
        <v>1653754</v>
      </c>
      <c r="F19" s="302">
        <f t="shared" si="3"/>
        <v>2</v>
      </c>
      <c r="G19" s="302" t="str">
        <f>VLOOKUP(B19,[4]Department!$F$8:$G$17,2,0)</f>
        <v>منابع انسانی</v>
      </c>
    </row>
    <row r="20" spans="2:7">
      <c r="B20" s="301">
        <v>4906</v>
      </c>
      <c r="C20" s="302" t="str">
        <f t="shared" si="0"/>
        <v>شبنم</v>
      </c>
      <c r="D20" s="302" t="str">
        <f t="shared" si="1"/>
        <v>ظهیری</v>
      </c>
      <c r="E20" s="302">
        <f t="shared" si="2"/>
        <v>1938635</v>
      </c>
      <c r="F20" s="302">
        <f t="shared" si="3"/>
        <v>1</v>
      </c>
      <c r="G20" s="302" t="str">
        <f>VLOOKUP(B20,[4]Department!$F$8:$G$17,2,0)</f>
        <v>حسابداری</v>
      </c>
    </row>
    <row r="21" spans="2:7">
      <c r="B21" s="301">
        <v>2181</v>
      </c>
      <c r="C21" s="302" t="str">
        <f t="shared" si="0"/>
        <v>علی</v>
      </c>
      <c r="D21" s="302" t="str">
        <f t="shared" si="1"/>
        <v>بهمنی</v>
      </c>
      <c r="E21" s="302">
        <f t="shared" si="2"/>
        <v>1696661</v>
      </c>
      <c r="F21" s="302">
        <f t="shared" si="3"/>
        <v>1</v>
      </c>
      <c r="G21" s="302" t="str">
        <f>VLOOKUP(B21,[4]Department!$F$8:$G$17,2,0)</f>
        <v>مالی</v>
      </c>
    </row>
    <row r="22" spans="2:7">
      <c r="B22" s="301">
        <v>2210</v>
      </c>
      <c r="C22" s="302" t="str">
        <f t="shared" si="0"/>
        <v>امید</v>
      </c>
      <c r="D22" s="302" t="str">
        <f t="shared" si="1"/>
        <v>محمدی</v>
      </c>
      <c r="E22" s="302">
        <f t="shared" si="2"/>
        <v>1129855</v>
      </c>
      <c r="F22" s="302">
        <f t="shared" si="3"/>
        <v>2</v>
      </c>
      <c r="G22" s="302" t="str">
        <f>VLOOKUP(B22,[4]Department!$F$8:$G$17,2,0)</f>
        <v>پشتیبانی</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showGridLines="0" showRowColHeaders="0" rightToLeft="1" zoomScaleNormal="100" workbookViewId="0">
      <selection activeCell="G12" sqref="G12"/>
    </sheetView>
  </sheetViews>
  <sheetFormatPr defaultRowHeight="15"/>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3793" r:id="rId3" name="Scroll Bar 1">
              <controlPr defaultSize="0" autoPict="0">
                <anchor moveWithCells="1">
                  <from>
                    <xdr:col>3</xdr:col>
                    <xdr:colOff>314325</xdr:colOff>
                    <xdr:row>4</xdr:row>
                    <xdr:rowOff>85725</xdr:rowOff>
                  </from>
                  <to>
                    <xdr:col>10</xdr:col>
                    <xdr:colOff>295275</xdr:colOff>
                    <xdr:row>5</xdr:row>
                    <xdr:rowOff>180975</xdr:rowOff>
                  </to>
                </anchor>
              </controlPr>
            </control>
          </mc:Choice>
        </mc:AlternateContent>
        <mc:AlternateContent xmlns:mc="http://schemas.openxmlformats.org/markup-compatibility/2006">
          <mc:Choice Requires="x14">
            <control shapeId="33794" r:id="rId4" name="Spinner 2">
              <controlPr defaultSize="0" autoPict="0">
                <anchor moveWithCells="1" sizeWithCells="1">
                  <from>
                    <xdr:col>9</xdr:col>
                    <xdr:colOff>238125</xdr:colOff>
                    <xdr:row>7</xdr:row>
                    <xdr:rowOff>95250</xdr:rowOff>
                  </from>
                  <to>
                    <xdr:col>10</xdr:col>
                    <xdr:colOff>76200</xdr:colOff>
                    <xdr:row>12</xdr:row>
                    <xdr:rowOff>19050</xdr:rowOff>
                  </to>
                </anchor>
              </controlPr>
            </control>
          </mc:Choice>
        </mc:AlternateContent>
      </controls>
    </mc:Choice>
  </mc:AlternateConten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5"/>
  <sheetViews>
    <sheetView zoomScale="80" zoomScaleNormal="80" workbookViewId="0">
      <selection activeCell="G12" sqref="G12"/>
    </sheetView>
  </sheetViews>
  <sheetFormatPr defaultRowHeight="15"/>
  <cols>
    <col min="1" max="1" width="12" bestFit="1" customWidth="1"/>
    <col min="2" max="2" width="9.85546875" bestFit="1" customWidth="1"/>
    <col min="11" max="11" width="12" bestFit="1" customWidth="1"/>
  </cols>
  <sheetData>
    <row r="1" spans="1:12">
      <c r="A1">
        <v>2</v>
      </c>
    </row>
    <row r="3" spans="1:12" ht="22.5">
      <c r="K3" s="127" t="s">
        <v>348</v>
      </c>
      <c r="L3" s="127" t="s">
        <v>349</v>
      </c>
    </row>
    <row r="4" spans="1:12" ht="22.5">
      <c r="A4" s="127" t="s">
        <v>348</v>
      </c>
      <c r="B4" s="127" t="s">
        <v>349</v>
      </c>
      <c r="K4" s="128">
        <v>0.92091292735873431</v>
      </c>
      <c r="L4" s="129" t="s">
        <v>350</v>
      </c>
    </row>
    <row r="5" spans="1:12" ht="22.5">
      <c r="A5" s="128">
        <f>INDEX(K4:K10,A1)</f>
        <v>0.68936704449791741</v>
      </c>
      <c r="B5" s="128" t="str">
        <f>INDEX(L4:L10,A1)</f>
        <v>پروژه2</v>
      </c>
      <c r="K5" s="128">
        <v>0.68936704449791741</v>
      </c>
      <c r="L5" s="129" t="s">
        <v>351</v>
      </c>
    </row>
    <row r="6" spans="1:12" ht="22.5">
      <c r="K6" s="128">
        <v>0.22103817722297781</v>
      </c>
      <c r="L6" s="129" t="s">
        <v>352</v>
      </c>
    </row>
    <row r="7" spans="1:12" ht="22.5">
      <c r="K7" s="128">
        <v>0.95406820253960423</v>
      </c>
      <c r="L7" s="129" t="s">
        <v>353</v>
      </c>
    </row>
    <row r="8" spans="1:12" ht="22.5">
      <c r="K8" s="128">
        <v>0.7105514879598076</v>
      </c>
      <c r="L8" s="129" t="s">
        <v>354</v>
      </c>
    </row>
    <row r="9" spans="1:12" ht="22.5">
      <c r="K9" s="128">
        <v>0.88747043969061645</v>
      </c>
      <c r="L9" s="129" t="s">
        <v>355</v>
      </c>
    </row>
    <row r="10" spans="1:12" ht="22.5">
      <c r="K10" s="128">
        <v>1</v>
      </c>
      <c r="L10" s="129" t="s">
        <v>356</v>
      </c>
    </row>
    <row r="11" spans="1:12">
      <c r="B11" t="s">
        <v>357</v>
      </c>
      <c r="C11" t="s">
        <v>358</v>
      </c>
    </row>
    <row r="12" spans="1:12">
      <c r="B12">
        <v>60</v>
      </c>
      <c r="C12" s="130">
        <f>A5*100</f>
        <v>68.936704449791748</v>
      </c>
    </row>
    <row r="13" spans="1:12">
      <c r="B13">
        <v>60</v>
      </c>
      <c r="C13">
        <v>3</v>
      </c>
    </row>
    <row r="14" spans="1:12">
      <c r="B14">
        <v>60</v>
      </c>
      <c r="C14" s="130">
        <f>100-C13-C12</f>
        <v>28.063295550208252</v>
      </c>
    </row>
    <row r="15" spans="1:12">
      <c r="B15">
        <v>180</v>
      </c>
      <c r="C15" s="130">
        <f>200-C12-C13-C14</f>
        <v>99.999999999999986</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4817" r:id="rId3" name="List Box 1">
              <controlPr defaultSize="0" autoLine="0" autoPict="0">
                <anchor moveWithCells="1">
                  <from>
                    <xdr:col>2</xdr:col>
                    <xdr:colOff>200025</xdr:colOff>
                    <xdr:row>1</xdr:row>
                    <xdr:rowOff>38100</xdr:rowOff>
                  </from>
                  <to>
                    <xdr:col>5</xdr:col>
                    <xdr:colOff>457200</xdr:colOff>
                    <xdr:row>8</xdr:row>
                    <xdr:rowOff>152400</xdr:rowOff>
                  </to>
                </anchor>
              </controlPr>
            </control>
          </mc:Choice>
        </mc:AlternateContent>
      </controls>
    </mc:Choice>
  </mc:AlternateConten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3"/>
  <sheetViews>
    <sheetView topLeftCell="D1" zoomScale="130" zoomScaleNormal="130" workbookViewId="0">
      <selection activeCell="G12" sqref="G12"/>
    </sheetView>
  </sheetViews>
  <sheetFormatPr defaultRowHeight="15"/>
  <cols>
    <col min="1" max="2" width="0" hidden="1" customWidth="1"/>
    <col min="3" max="3" width="10.7109375" hidden="1" customWidth="1"/>
    <col min="10" max="10" width="9.140625" style="131"/>
    <col min="11" max="11" width="9.140625" style="131" hidden="1" customWidth="1"/>
    <col min="12" max="12" width="9.140625" style="131"/>
  </cols>
  <sheetData>
    <row r="1" spans="1:13">
      <c r="A1" t="s">
        <v>118</v>
      </c>
      <c r="B1" t="s">
        <v>359</v>
      </c>
      <c r="C1" t="s">
        <v>360</v>
      </c>
      <c r="L1" s="131" t="s">
        <v>118</v>
      </c>
      <c r="M1" t="s">
        <v>359</v>
      </c>
    </row>
    <row r="2" spans="1:13">
      <c r="A2" t="s">
        <v>114</v>
      </c>
      <c r="B2">
        <v>3451</v>
      </c>
      <c r="C2">
        <f>SUM($B$2:B2)</f>
        <v>3451</v>
      </c>
      <c r="K2" s="131">
        <v>1</v>
      </c>
      <c r="L2" s="131" t="s">
        <v>114</v>
      </c>
      <c r="M2">
        <f>IF(K2&gt;$J$4,NA(),C2)</f>
        <v>3451</v>
      </c>
    </row>
    <row r="3" spans="1:13">
      <c r="A3" t="s">
        <v>115</v>
      </c>
      <c r="B3">
        <v>4265</v>
      </c>
      <c r="C3">
        <f>SUM($B$2:B3)</f>
        <v>7716</v>
      </c>
      <c r="K3" s="131">
        <v>2</v>
      </c>
      <c r="L3" s="131" t="s">
        <v>115</v>
      </c>
      <c r="M3">
        <f t="shared" ref="M3:M13" si="0">IF(K3&gt;$J$4,NA(),C3)</f>
        <v>7716</v>
      </c>
    </row>
    <row r="4" spans="1:13">
      <c r="A4" t="s">
        <v>116</v>
      </c>
      <c r="B4">
        <v>3521</v>
      </c>
      <c r="C4">
        <f>SUM($B$2:B4)</f>
        <v>11237</v>
      </c>
      <c r="J4" s="131">
        <v>11</v>
      </c>
      <c r="K4" s="131">
        <v>3</v>
      </c>
      <c r="L4" s="131" t="s">
        <v>116</v>
      </c>
      <c r="M4">
        <f t="shared" si="0"/>
        <v>11237</v>
      </c>
    </row>
    <row r="5" spans="1:13">
      <c r="A5" t="s">
        <v>361</v>
      </c>
      <c r="B5">
        <v>2574</v>
      </c>
      <c r="C5">
        <f>SUM($B$2:B5)</f>
        <v>13811</v>
      </c>
      <c r="K5" s="131">
        <v>4</v>
      </c>
      <c r="L5" s="131" t="s">
        <v>361</v>
      </c>
      <c r="M5">
        <f t="shared" si="0"/>
        <v>13811</v>
      </c>
    </row>
    <row r="6" spans="1:13">
      <c r="A6" t="s">
        <v>362</v>
      </c>
      <c r="B6">
        <v>4174</v>
      </c>
      <c r="C6">
        <f>SUM($B$2:B6)</f>
        <v>17985</v>
      </c>
      <c r="K6" s="131">
        <v>5</v>
      </c>
      <c r="L6" s="131" t="s">
        <v>362</v>
      </c>
      <c r="M6">
        <f t="shared" si="0"/>
        <v>17985</v>
      </c>
    </row>
    <row r="7" spans="1:13">
      <c r="A7" t="s">
        <v>363</v>
      </c>
      <c r="B7">
        <v>2635</v>
      </c>
      <c r="C7">
        <f>SUM($B$2:B7)</f>
        <v>20620</v>
      </c>
      <c r="K7" s="131">
        <v>6</v>
      </c>
      <c r="L7" s="131" t="s">
        <v>363</v>
      </c>
      <c r="M7">
        <f t="shared" si="0"/>
        <v>20620</v>
      </c>
    </row>
    <row r="8" spans="1:13">
      <c r="A8" t="s">
        <v>364</v>
      </c>
      <c r="B8">
        <v>2418</v>
      </c>
      <c r="C8">
        <f>SUM($B$2:B8)</f>
        <v>23038</v>
      </c>
      <c r="K8" s="131">
        <v>7</v>
      </c>
      <c r="L8" s="131" t="s">
        <v>364</v>
      </c>
      <c r="M8">
        <f t="shared" si="0"/>
        <v>23038</v>
      </c>
    </row>
    <row r="9" spans="1:13">
      <c r="A9" t="s">
        <v>365</v>
      </c>
      <c r="B9">
        <v>2035</v>
      </c>
      <c r="C9">
        <f>SUM($B$2:B9)</f>
        <v>25073</v>
      </c>
      <c r="K9" s="131">
        <v>8</v>
      </c>
      <c r="L9" s="131" t="s">
        <v>365</v>
      </c>
      <c r="M9">
        <f t="shared" si="0"/>
        <v>25073</v>
      </c>
    </row>
    <row r="10" spans="1:13">
      <c r="A10" t="s">
        <v>366</v>
      </c>
      <c r="B10">
        <v>3893</v>
      </c>
      <c r="C10">
        <f>SUM($B$2:B10)</f>
        <v>28966</v>
      </c>
      <c r="K10" s="131">
        <v>9</v>
      </c>
      <c r="L10" s="131" t="s">
        <v>366</v>
      </c>
      <c r="M10">
        <f t="shared" si="0"/>
        <v>28966</v>
      </c>
    </row>
    <row r="11" spans="1:13">
      <c r="A11" t="s">
        <v>367</v>
      </c>
      <c r="B11">
        <v>3098</v>
      </c>
      <c r="C11">
        <f>SUM($B$2:B11)</f>
        <v>32064</v>
      </c>
      <c r="K11" s="131">
        <v>10</v>
      </c>
      <c r="L11" s="131" t="s">
        <v>367</v>
      </c>
      <c r="M11">
        <f t="shared" si="0"/>
        <v>32064</v>
      </c>
    </row>
    <row r="12" spans="1:13">
      <c r="A12" t="s">
        <v>368</v>
      </c>
      <c r="B12">
        <v>1206</v>
      </c>
      <c r="C12">
        <f>SUM($B$2:B12)</f>
        <v>33270</v>
      </c>
      <c r="K12" s="131">
        <v>11</v>
      </c>
      <c r="L12" s="131" t="s">
        <v>368</v>
      </c>
      <c r="M12">
        <f t="shared" si="0"/>
        <v>33270</v>
      </c>
    </row>
    <row r="13" spans="1:13">
      <c r="A13" t="s">
        <v>369</v>
      </c>
      <c r="B13">
        <v>4937</v>
      </c>
      <c r="C13">
        <f>SUM($B$2:B13)</f>
        <v>38207</v>
      </c>
      <c r="K13" s="131">
        <v>12</v>
      </c>
      <c r="L13" s="131" t="s">
        <v>369</v>
      </c>
      <c r="M13" t="e">
        <f t="shared" si="0"/>
        <v>#N/A</v>
      </c>
    </row>
  </sheetData>
  <conditionalFormatting sqref="M2:M13">
    <cfRule type="expression" dxfId="87" priority="1">
      <formula>ISNA($M2)</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5841" r:id="rId3" name="Scroll Bar 1">
              <controlPr defaultSize="0" autoPict="0">
                <anchor moveWithCells="1">
                  <from>
                    <xdr:col>0</xdr:col>
                    <xdr:colOff>9525</xdr:colOff>
                    <xdr:row>5</xdr:row>
                    <xdr:rowOff>19050</xdr:rowOff>
                  </from>
                  <to>
                    <xdr:col>6</xdr:col>
                    <xdr:colOff>390525</xdr:colOff>
                    <xdr:row>6</xdr:row>
                    <xdr:rowOff>114300</xdr:rowOff>
                  </to>
                </anchor>
              </controlPr>
            </control>
          </mc:Choice>
        </mc:AlternateContent>
      </controls>
    </mc:Choice>
  </mc:AlternateConten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0"/>
  <sheetViews>
    <sheetView topLeftCell="D1" workbookViewId="0">
      <selection activeCell="I9" sqref="I9"/>
    </sheetView>
  </sheetViews>
  <sheetFormatPr defaultRowHeight="18"/>
  <cols>
    <col min="1" max="1" width="9.28515625" style="124" bestFit="1" customWidth="1"/>
    <col min="2" max="2" width="13" style="124" customWidth="1"/>
    <col min="3" max="3" width="13.5703125" style="124" customWidth="1"/>
    <col min="4" max="4" width="11.85546875" style="124" customWidth="1"/>
    <col min="5" max="5" width="15.7109375" style="124" customWidth="1"/>
    <col min="6" max="6" width="17.7109375" style="124" customWidth="1"/>
    <col min="7" max="9" width="10.42578125" style="124" customWidth="1"/>
    <col min="10" max="10" width="13.140625" style="124" customWidth="1"/>
    <col min="11" max="11" width="14" style="124" customWidth="1"/>
    <col min="12" max="12" width="12.7109375" style="124" customWidth="1"/>
    <col min="13" max="13" width="15" style="124" customWidth="1"/>
    <col min="14" max="14" width="16.7109375" style="125" customWidth="1"/>
    <col min="15" max="16384" width="9.140625" style="124"/>
  </cols>
  <sheetData>
    <row r="1" spans="1:14" s="122" customFormat="1" ht="27.75" customHeight="1">
      <c r="A1" s="122" t="s">
        <v>0</v>
      </c>
      <c r="B1" s="122" t="s">
        <v>14</v>
      </c>
      <c r="C1" s="122" t="s">
        <v>15</v>
      </c>
      <c r="D1" s="122" t="s">
        <v>277</v>
      </c>
      <c r="E1" s="122" t="s">
        <v>278</v>
      </c>
      <c r="F1" s="122" t="s">
        <v>279</v>
      </c>
      <c r="G1" s="122" t="s">
        <v>280</v>
      </c>
      <c r="H1" s="122" t="s">
        <v>118</v>
      </c>
      <c r="I1" s="122" t="s">
        <v>113</v>
      </c>
      <c r="J1" s="122" t="s">
        <v>281</v>
      </c>
      <c r="K1" s="122" t="s">
        <v>282</v>
      </c>
      <c r="L1" s="122" t="s">
        <v>283</v>
      </c>
      <c r="M1" s="122" t="s">
        <v>284</v>
      </c>
      <c r="N1" s="123" t="s">
        <v>176</v>
      </c>
    </row>
    <row r="2" spans="1:14" ht="21.75" customHeight="1">
      <c r="A2" s="124">
        <v>1</v>
      </c>
      <c r="B2" s="124" t="s">
        <v>285</v>
      </c>
      <c r="C2" s="124" t="s">
        <v>286</v>
      </c>
      <c r="D2" s="124" t="s">
        <v>287</v>
      </c>
      <c r="E2" s="124">
        <v>5583</v>
      </c>
      <c r="F2" s="124">
        <v>9373231127</v>
      </c>
      <c r="G2" s="124">
        <v>6</v>
      </c>
      <c r="H2" s="124">
        <v>9</v>
      </c>
      <c r="I2" s="124">
        <v>1385</v>
      </c>
      <c r="J2" s="124" t="s">
        <v>288</v>
      </c>
      <c r="K2" s="124" t="s">
        <v>289</v>
      </c>
      <c r="L2" s="124" t="s">
        <v>290</v>
      </c>
      <c r="M2" s="124" t="s">
        <v>291</v>
      </c>
      <c r="N2" s="125">
        <v>8000000</v>
      </c>
    </row>
    <row r="3" spans="1:14" ht="21.75" customHeight="1">
      <c r="A3" s="124">
        <v>2</v>
      </c>
      <c r="B3" s="124" t="s">
        <v>292</v>
      </c>
      <c r="C3" s="124" t="s">
        <v>293</v>
      </c>
      <c r="D3" s="124" t="s">
        <v>294</v>
      </c>
      <c r="E3" s="124">
        <v>848</v>
      </c>
      <c r="F3" s="124">
        <v>9374771848</v>
      </c>
      <c r="G3" s="124">
        <v>5</v>
      </c>
      <c r="H3" s="124">
        <v>2</v>
      </c>
      <c r="I3" s="124">
        <v>1387</v>
      </c>
      <c r="J3" s="124" t="s">
        <v>288</v>
      </c>
      <c r="K3" s="124" t="s">
        <v>289</v>
      </c>
      <c r="L3" s="124" t="s">
        <v>295</v>
      </c>
      <c r="M3" s="124" t="s">
        <v>296</v>
      </c>
      <c r="N3" s="125">
        <v>8000000</v>
      </c>
    </row>
    <row r="4" spans="1:14" ht="21.75" customHeight="1">
      <c r="A4" s="124">
        <v>3</v>
      </c>
      <c r="B4" s="124" t="s">
        <v>236</v>
      </c>
      <c r="C4" s="124" t="s">
        <v>297</v>
      </c>
      <c r="D4" s="124" t="s">
        <v>287</v>
      </c>
      <c r="E4" s="124">
        <v>2724</v>
      </c>
      <c r="F4" s="124">
        <v>9345686552</v>
      </c>
      <c r="G4" s="124">
        <v>2</v>
      </c>
      <c r="H4" s="124">
        <v>4</v>
      </c>
      <c r="I4" s="124">
        <v>1387</v>
      </c>
      <c r="J4" s="124" t="s">
        <v>298</v>
      </c>
      <c r="K4" s="124" t="s">
        <v>299</v>
      </c>
      <c r="L4" s="124" t="s">
        <v>290</v>
      </c>
      <c r="M4" s="124" t="s">
        <v>300</v>
      </c>
      <c r="N4" s="125">
        <v>49000000</v>
      </c>
    </row>
    <row r="5" spans="1:14" ht="21.75" customHeight="1">
      <c r="A5" s="124">
        <v>4</v>
      </c>
      <c r="B5" s="124" t="s">
        <v>301</v>
      </c>
      <c r="C5" s="124" t="s">
        <v>302</v>
      </c>
      <c r="D5" s="124" t="s">
        <v>303</v>
      </c>
      <c r="E5" s="124">
        <v>5570</v>
      </c>
      <c r="F5" s="124">
        <v>9367604550</v>
      </c>
      <c r="G5" s="124">
        <v>6</v>
      </c>
      <c r="H5" s="124">
        <v>3</v>
      </c>
      <c r="I5" s="124">
        <v>1383</v>
      </c>
      <c r="J5" s="124" t="s">
        <v>298</v>
      </c>
      <c r="K5" s="124" t="s">
        <v>304</v>
      </c>
      <c r="L5" s="124" t="s">
        <v>295</v>
      </c>
      <c r="M5" s="124" t="s">
        <v>296</v>
      </c>
      <c r="N5" s="125">
        <v>14000000</v>
      </c>
    </row>
    <row r="6" spans="1:14" ht="21.75" customHeight="1">
      <c r="A6" s="124">
        <v>5</v>
      </c>
      <c r="B6" s="124" t="s">
        <v>305</v>
      </c>
      <c r="C6" s="124" t="s">
        <v>297</v>
      </c>
      <c r="D6" s="124" t="s">
        <v>306</v>
      </c>
      <c r="E6" s="124">
        <v>46</v>
      </c>
      <c r="F6" s="124">
        <v>9383729849</v>
      </c>
      <c r="G6" s="124">
        <v>3</v>
      </c>
      <c r="H6" s="124">
        <v>9</v>
      </c>
      <c r="I6" s="124">
        <v>1380</v>
      </c>
      <c r="J6" s="124" t="s">
        <v>288</v>
      </c>
      <c r="K6" s="124" t="s">
        <v>299</v>
      </c>
      <c r="L6" s="124" t="s">
        <v>290</v>
      </c>
      <c r="M6" s="124" t="s">
        <v>307</v>
      </c>
      <c r="N6" s="125">
        <v>49000000</v>
      </c>
    </row>
    <row r="7" spans="1:14" ht="21.75" customHeight="1">
      <c r="A7" s="124">
        <v>6</v>
      </c>
      <c r="B7" s="124" t="s">
        <v>292</v>
      </c>
      <c r="C7" s="124" t="s">
        <v>308</v>
      </c>
      <c r="D7" s="124" t="s">
        <v>309</v>
      </c>
      <c r="E7" s="124">
        <v>5401</v>
      </c>
      <c r="F7" s="124">
        <v>9358984583</v>
      </c>
      <c r="G7" s="124">
        <v>23</v>
      </c>
      <c r="H7" s="124">
        <v>8</v>
      </c>
      <c r="I7" s="124">
        <v>1383</v>
      </c>
      <c r="J7" s="124" t="s">
        <v>288</v>
      </c>
      <c r="K7" s="124" t="s">
        <v>289</v>
      </c>
      <c r="L7" s="124" t="s">
        <v>290</v>
      </c>
      <c r="M7" s="124" t="s">
        <v>291</v>
      </c>
      <c r="N7" s="125">
        <v>8000000</v>
      </c>
    </row>
    <row r="8" spans="1:14" ht="21.75" customHeight="1">
      <c r="A8" s="124">
        <v>7</v>
      </c>
      <c r="B8" s="124" t="s">
        <v>84</v>
      </c>
      <c r="C8" s="124" t="s">
        <v>310</v>
      </c>
      <c r="D8" s="124" t="s">
        <v>311</v>
      </c>
      <c r="E8" s="124">
        <v>2627</v>
      </c>
      <c r="F8" s="124">
        <v>9366332999</v>
      </c>
      <c r="G8" s="124">
        <v>20</v>
      </c>
      <c r="H8" s="124">
        <v>1</v>
      </c>
      <c r="I8" s="124">
        <v>1387</v>
      </c>
      <c r="J8" s="124" t="s">
        <v>298</v>
      </c>
      <c r="K8" s="124" t="s">
        <v>312</v>
      </c>
      <c r="L8" s="124" t="s">
        <v>313</v>
      </c>
      <c r="M8" s="124" t="s">
        <v>300</v>
      </c>
      <c r="N8" s="125">
        <v>15000000</v>
      </c>
    </row>
    <row r="9" spans="1:14" ht="21.75" customHeight="1">
      <c r="A9" s="124">
        <v>8</v>
      </c>
      <c r="B9" s="124" t="s">
        <v>314</v>
      </c>
      <c r="C9" s="124" t="s">
        <v>315</v>
      </c>
      <c r="D9" s="124" t="s">
        <v>287</v>
      </c>
      <c r="E9" s="124">
        <v>7665</v>
      </c>
      <c r="F9" s="124">
        <v>9328749936</v>
      </c>
      <c r="G9" s="124">
        <v>21</v>
      </c>
      <c r="H9" s="124">
        <v>9</v>
      </c>
      <c r="I9" s="124">
        <v>1386</v>
      </c>
      <c r="J9" s="124" t="s">
        <v>298</v>
      </c>
      <c r="K9" s="124" t="s">
        <v>304</v>
      </c>
      <c r="L9" s="124" t="s">
        <v>313</v>
      </c>
      <c r="M9" s="124" t="s">
        <v>316</v>
      </c>
      <c r="N9" s="125">
        <v>14000000</v>
      </c>
    </row>
    <row r="10" spans="1:14" ht="21.75" customHeight="1">
      <c r="A10" s="124">
        <v>9</v>
      </c>
      <c r="B10" s="124" t="s">
        <v>305</v>
      </c>
      <c r="C10" s="124" t="s">
        <v>310</v>
      </c>
      <c r="D10" s="124" t="s">
        <v>317</v>
      </c>
      <c r="E10" s="124">
        <v>6966</v>
      </c>
      <c r="F10" s="124">
        <v>9383667121</v>
      </c>
      <c r="G10" s="124">
        <v>31</v>
      </c>
      <c r="H10" s="124">
        <v>4</v>
      </c>
      <c r="I10" s="124">
        <v>1382</v>
      </c>
      <c r="J10" s="124" t="s">
        <v>288</v>
      </c>
      <c r="K10" s="124" t="s">
        <v>304</v>
      </c>
      <c r="L10" s="124" t="s">
        <v>313</v>
      </c>
      <c r="M10" s="124" t="s">
        <v>307</v>
      </c>
      <c r="N10" s="125">
        <v>14000000</v>
      </c>
    </row>
    <row r="11" spans="1:14" ht="21.75" customHeight="1">
      <c r="A11" s="124">
        <v>10</v>
      </c>
      <c r="B11" s="124" t="s">
        <v>318</v>
      </c>
      <c r="C11" s="124" t="s">
        <v>310</v>
      </c>
      <c r="D11" s="124" t="s">
        <v>303</v>
      </c>
      <c r="E11" s="124">
        <v>2057</v>
      </c>
      <c r="F11" s="124">
        <v>9333306984</v>
      </c>
      <c r="G11" s="124">
        <v>25</v>
      </c>
      <c r="H11" s="124">
        <v>11</v>
      </c>
      <c r="I11" s="124">
        <v>1383</v>
      </c>
      <c r="J11" s="124" t="s">
        <v>298</v>
      </c>
      <c r="K11" s="124" t="s">
        <v>304</v>
      </c>
      <c r="L11" s="124" t="s">
        <v>290</v>
      </c>
      <c r="M11" s="124" t="s">
        <v>300</v>
      </c>
      <c r="N11" s="125">
        <v>14000000</v>
      </c>
    </row>
    <row r="12" spans="1:14" ht="21.75" customHeight="1">
      <c r="A12" s="124">
        <v>11</v>
      </c>
      <c r="B12" s="124" t="s">
        <v>319</v>
      </c>
      <c r="C12" s="124" t="s">
        <v>286</v>
      </c>
      <c r="D12" s="124" t="s">
        <v>311</v>
      </c>
      <c r="E12" s="124">
        <v>2267</v>
      </c>
      <c r="F12" s="124">
        <v>9324179001</v>
      </c>
      <c r="G12" s="124">
        <v>15</v>
      </c>
      <c r="H12" s="124">
        <v>3</v>
      </c>
      <c r="I12" s="124">
        <v>1381</v>
      </c>
      <c r="J12" s="124" t="s">
        <v>298</v>
      </c>
      <c r="K12" s="124" t="s">
        <v>312</v>
      </c>
      <c r="L12" s="124" t="s">
        <v>313</v>
      </c>
      <c r="M12" s="124" t="s">
        <v>296</v>
      </c>
      <c r="N12" s="125">
        <v>15000000</v>
      </c>
    </row>
    <row r="13" spans="1:14" ht="21.75" customHeight="1">
      <c r="A13" s="124">
        <v>12</v>
      </c>
      <c r="B13" s="124" t="s">
        <v>320</v>
      </c>
      <c r="C13" s="124" t="s">
        <v>255</v>
      </c>
      <c r="D13" s="124" t="s">
        <v>311</v>
      </c>
      <c r="E13" s="124">
        <v>9764</v>
      </c>
      <c r="F13" s="124">
        <v>9377335372</v>
      </c>
      <c r="G13" s="124">
        <v>9</v>
      </c>
      <c r="H13" s="124">
        <v>11</v>
      </c>
      <c r="I13" s="124">
        <v>1381</v>
      </c>
      <c r="J13" s="124" t="s">
        <v>288</v>
      </c>
      <c r="K13" s="124" t="s">
        <v>321</v>
      </c>
      <c r="L13" s="124" t="s">
        <v>322</v>
      </c>
      <c r="M13" s="124" t="s">
        <v>291</v>
      </c>
      <c r="N13" s="125">
        <v>16000000</v>
      </c>
    </row>
    <row r="14" spans="1:14" ht="21.75" customHeight="1">
      <c r="A14" s="124">
        <v>13</v>
      </c>
      <c r="B14" s="124" t="s">
        <v>323</v>
      </c>
      <c r="C14" s="124" t="s">
        <v>324</v>
      </c>
      <c r="D14" s="124" t="s">
        <v>325</v>
      </c>
      <c r="E14" s="124">
        <v>9436</v>
      </c>
      <c r="F14" s="124">
        <v>9340362127</v>
      </c>
      <c r="G14" s="124">
        <v>27</v>
      </c>
      <c r="H14" s="124">
        <v>9</v>
      </c>
      <c r="I14" s="124">
        <v>1380</v>
      </c>
      <c r="J14" s="124" t="s">
        <v>288</v>
      </c>
      <c r="K14" s="124" t="s">
        <v>299</v>
      </c>
      <c r="L14" s="124" t="s">
        <v>290</v>
      </c>
      <c r="M14" s="124" t="s">
        <v>291</v>
      </c>
      <c r="N14" s="125">
        <v>49000000</v>
      </c>
    </row>
    <row r="15" spans="1:14" ht="21.75" customHeight="1">
      <c r="A15" s="124">
        <v>14</v>
      </c>
      <c r="B15" s="124" t="s">
        <v>326</v>
      </c>
      <c r="C15" s="124" t="s">
        <v>310</v>
      </c>
      <c r="D15" s="124" t="s">
        <v>317</v>
      </c>
      <c r="E15" s="124">
        <v>4939</v>
      </c>
      <c r="F15" s="124">
        <v>9346835561</v>
      </c>
      <c r="G15" s="124">
        <v>19</v>
      </c>
      <c r="H15" s="124">
        <v>4</v>
      </c>
      <c r="I15" s="124">
        <v>1384</v>
      </c>
      <c r="J15" s="124" t="s">
        <v>288</v>
      </c>
      <c r="K15" s="124" t="s">
        <v>321</v>
      </c>
      <c r="L15" s="124" t="s">
        <v>295</v>
      </c>
      <c r="M15" s="124" t="s">
        <v>300</v>
      </c>
      <c r="N15" s="125">
        <v>16000000</v>
      </c>
    </row>
    <row r="16" spans="1:14" ht="21.75" customHeight="1">
      <c r="A16" s="124">
        <v>15</v>
      </c>
      <c r="B16" s="124" t="s">
        <v>314</v>
      </c>
      <c r="C16" s="124" t="s">
        <v>293</v>
      </c>
      <c r="D16" s="124" t="s">
        <v>317</v>
      </c>
      <c r="E16" s="124">
        <v>7782</v>
      </c>
      <c r="F16" s="124">
        <v>9373534853</v>
      </c>
      <c r="G16" s="124">
        <v>5</v>
      </c>
      <c r="H16" s="124">
        <v>7</v>
      </c>
      <c r="I16" s="124">
        <v>1386</v>
      </c>
      <c r="J16" s="124" t="s">
        <v>288</v>
      </c>
      <c r="K16" s="124" t="s">
        <v>321</v>
      </c>
      <c r="L16" s="124" t="s">
        <v>295</v>
      </c>
      <c r="M16" s="124" t="s">
        <v>316</v>
      </c>
      <c r="N16" s="125">
        <v>16000000</v>
      </c>
    </row>
    <row r="17" spans="1:14" ht="21.75" customHeight="1">
      <c r="A17" s="124">
        <v>16</v>
      </c>
      <c r="B17" s="124" t="s">
        <v>301</v>
      </c>
      <c r="C17" s="124" t="s">
        <v>327</v>
      </c>
      <c r="D17" s="124" t="s">
        <v>325</v>
      </c>
      <c r="E17" s="124">
        <v>5489</v>
      </c>
      <c r="F17" s="124">
        <v>9366172421</v>
      </c>
      <c r="G17" s="124">
        <v>4</v>
      </c>
      <c r="H17" s="124">
        <v>4</v>
      </c>
      <c r="I17" s="124">
        <v>1381</v>
      </c>
      <c r="J17" s="124" t="s">
        <v>288</v>
      </c>
      <c r="K17" s="124" t="s">
        <v>321</v>
      </c>
      <c r="L17" s="124" t="s">
        <v>322</v>
      </c>
      <c r="M17" s="124" t="s">
        <v>307</v>
      </c>
      <c r="N17" s="125">
        <v>16000000</v>
      </c>
    </row>
    <row r="18" spans="1:14" ht="21.75" customHeight="1">
      <c r="A18" s="124">
        <v>17</v>
      </c>
      <c r="B18" s="124" t="s">
        <v>319</v>
      </c>
      <c r="C18" s="124" t="s">
        <v>293</v>
      </c>
      <c r="D18" s="124" t="s">
        <v>328</v>
      </c>
      <c r="E18" s="124">
        <v>951</v>
      </c>
      <c r="F18" s="124">
        <v>9382602903</v>
      </c>
      <c r="G18" s="124">
        <v>20</v>
      </c>
      <c r="H18" s="124">
        <v>3</v>
      </c>
      <c r="I18" s="124">
        <v>1384</v>
      </c>
      <c r="J18" s="124" t="s">
        <v>288</v>
      </c>
      <c r="K18" s="124" t="s">
        <v>321</v>
      </c>
      <c r="L18" s="124" t="s">
        <v>295</v>
      </c>
      <c r="M18" s="124" t="s">
        <v>300</v>
      </c>
      <c r="N18" s="125">
        <v>16000000</v>
      </c>
    </row>
    <row r="19" spans="1:14" ht="21.75" customHeight="1">
      <c r="A19" s="124">
        <v>18</v>
      </c>
      <c r="B19" s="124" t="s">
        <v>236</v>
      </c>
      <c r="C19" s="124" t="s">
        <v>286</v>
      </c>
      <c r="D19" s="124" t="s">
        <v>329</v>
      </c>
      <c r="E19" s="124">
        <v>9420</v>
      </c>
      <c r="F19" s="124">
        <v>9367567552</v>
      </c>
      <c r="G19" s="124">
        <v>29</v>
      </c>
      <c r="H19" s="124">
        <v>8</v>
      </c>
      <c r="I19" s="124">
        <v>1387</v>
      </c>
      <c r="J19" s="124" t="s">
        <v>298</v>
      </c>
      <c r="K19" s="124" t="s">
        <v>299</v>
      </c>
      <c r="L19" s="124" t="s">
        <v>295</v>
      </c>
      <c r="M19" s="124" t="s">
        <v>300</v>
      </c>
      <c r="N19" s="125">
        <v>49000000</v>
      </c>
    </row>
    <row r="20" spans="1:14" ht="21.75" customHeight="1">
      <c r="A20" s="124">
        <v>19</v>
      </c>
      <c r="B20" s="124" t="s">
        <v>236</v>
      </c>
      <c r="C20" s="124" t="s">
        <v>293</v>
      </c>
      <c r="D20" s="124" t="s">
        <v>317</v>
      </c>
      <c r="E20" s="124">
        <v>4362</v>
      </c>
      <c r="F20" s="124">
        <v>9335693926</v>
      </c>
      <c r="G20" s="124">
        <v>28</v>
      </c>
      <c r="H20" s="124">
        <v>11</v>
      </c>
      <c r="I20" s="124">
        <v>1387</v>
      </c>
      <c r="J20" s="124" t="s">
        <v>288</v>
      </c>
      <c r="K20" s="124" t="s">
        <v>312</v>
      </c>
      <c r="L20" s="124" t="s">
        <v>322</v>
      </c>
      <c r="M20" s="124" t="s">
        <v>291</v>
      </c>
      <c r="N20" s="125">
        <v>15000000</v>
      </c>
    </row>
    <row r="21" spans="1:14" ht="21.75" customHeight="1">
      <c r="A21" s="124">
        <v>20</v>
      </c>
      <c r="B21" s="124" t="s">
        <v>236</v>
      </c>
      <c r="C21" s="124" t="s">
        <v>330</v>
      </c>
      <c r="D21" s="124" t="s">
        <v>328</v>
      </c>
      <c r="E21" s="124">
        <v>2314</v>
      </c>
      <c r="F21" s="124">
        <v>9370482009</v>
      </c>
      <c r="G21" s="124">
        <v>2</v>
      </c>
      <c r="H21" s="124">
        <v>9</v>
      </c>
      <c r="I21" s="124">
        <v>1388</v>
      </c>
      <c r="J21" s="124" t="s">
        <v>288</v>
      </c>
      <c r="K21" s="124" t="s">
        <v>304</v>
      </c>
      <c r="L21" s="124" t="s">
        <v>290</v>
      </c>
      <c r="M21" s="124" t="s">
        <v>316</v>
      </c>
      <c r="N21" s="125">
        <v>14000000</v>
      </c>
    </row>
    <row r="22" spans="1:14" ht="21.75" customHeight="1">
      <c r="A22" s="124">
        <v>21</v>
      </c>
      <c r="B22" s="124" t="s">
        <v>320</v>
      </c>
      <c r="C22" s="124" t="s">
        <v>308</v>
      </c>
      <c r="D22" s="124" t="s">
        <v>294</v>
      </c>
      <c r="E22" s="124">
        <v>5912</v>
      </c>
      <c r="F22" s="124">
        <v>9354954395</v>
      </c>
      <c r="G22" s="124">
        <v>29</v>
      </c>
      <c r="H22" s="124">
        <v>7</v>
      </c>
      <c r="I22" s="124">
        <v>1382</v>
      </c>
      <c r="J22" s="124" t="s">
        <v>298</v>
      </c>
      <c r="K22" s="124" t="s">
        <v>289</v>
      </c>
      <c r="L22" s="124" t="s">
        <v>331</v>
      </c>
      <c r="M22" s="124" t="s">
        <v>307</v>
      </c>
      <c r="N22" s="125">
        <v>8000000</v>
      </c>
    </row>
    <row r="23" spans="1:14" ht="21.75" customHeight="1">
      <c r="A23" s="124">
        <v>22</v>
      </c>
      <c r="B23" s="124" t="s">
        <v>332</v>
      </c>
      <c r="C23" s="124" t="s">
        <v>286</v>
      </c>
      <c r="D23" s="124" t="s">
        <v>309</v>
      </c>
      <c r="E23" s="124">
        <v>1885</v>
      </c>
      <c r="F23" s="124">
        <v>9325549982</v>
      </c>
      <c r="G23" s="124">
        <v>23</v>
      </c>
      <c r="H23" s="124">
        <v>8</v>
      </c>
      <c r="I23" s="124">
        <v>1388</v>
      </c>
      <c r="J23" s="124" t="s">
        <v>298</v>
      </c>
      <c r="K23" s="124" t="s">
        <v>312</v>
      </c>
      <c r="L23" s="124" t="s">
        <v>290</v>
      </c>
      <c r="M23" s="124" t="s">
        <v>291</v>
      </c>
      <c r="N23" s="125">
        <v>15000000</v>
      </c>
    </row>
    <row r="24" spans="1:14" ht="21.75" customHeight="1">
      <c r="A24" s="124">
        <v>23</v>
      </c>
      <c r="B24" s="124" t="s">
        <v>318</v>
      </c>
      <c r="C24" s="124" t="s">
        <v>330</v>
      </c>
      <c r="D24" s="124" t="s">
        <v>287</v>
      </c>
      <c r="E24" s="124">
        <v>9929</v>
      </c>
      <c r="F24" s="124">
        <v>9364759400</v>
      </c>
      <c r="G24" s="124">
        <v>26</v>
      </c>
      <c r="H24" s="124">
        <v>8</v>
      </c>
      <c r="I24" s="124">
        <v>1381</v>
      </c>
      <c r="J24" s="124" t="s">
        <v>298</v>
      </c>
      <c r="K24" s="124" t="s">
        <v>304</v>
      </c>
      <c r="L24" s="124" t="s">
        <v>322</v>
      </c>
      <c r="M24" s="124" t="s">
        <v>307</v>
      </c>
      <c r="N24" s="125">
        <v>14000000</v>
      </c>
    </row>
    <row r="25" spans="1:14" ht="21.75" customHeight="1">
      <c r="A25" s="124">
        <v>24</v>
      </c>
      <c r="B25" s="124" t="s">
        <v>333</v>
      </c>
      <c r="C25" s="124" t="s">
        <v>297</v>
      </c>
      <c r="D25" s="124" t="s">
        <v>311</v>
      </c>
      <c r="E25" s="124">
        <v>5851</v>
      </c>
      <c r="F25" s="124">
        <v>9388224490</v>
      </c>
      <c r="G25" s="124">
        <v>9</v>
      </c>
      <c r="H25" s="124">
        <v>11</v>
      </c>
      <c r="I25" s="124">
        <v>1387</v>
      </c>
      <c r="J25" s="124" t="s">
        <v>288</v>
      </c>
      <c r="K25" s="124" t="s">
        <v>312</v>
      </c>
      <c r="L25" s="124" t="s">
        <v>290</v>
      </c>
      <c r="M25" s="124" t="s">
        <v>291</v>
      </c>
      <c r="N25" s="125">
        <v>15000000</v>
      </c>
    </row>
    <row r="26" spans="1:14" ht="21.75" customHeight="1">
      <c r="A26" s="124">
        <v>25</v>
      </c>
      <c r="B26" s="124" t="s">
        <v>332</v>
      </c>
      <c r="C26" s="124" t="s">
        <v>334</v>
      </c>
      <c r="D26" s="124" t="s">
        <v>329</v>
      </c>
      <c r="E26" s="124">
        <v>8985</v>
      </c>
      <c r="F26" s="124">
        <v>9351166434</v>
      </c>
      <c r="G26" s="124">
        <v>15</v>
      </c>
      <c r="H26" s="124">
        <v>6</v>
      </c>
      <c r="I26" s="124">
        <v>1387</v>
      </c>
      <c r="J26" s="124" t="s">
        <v>288</v>
      </c>
      <c r="K26" s="124" t="s">
        <v>321</v>
      </c>
      <c r="L26" s="124" t="s">
        <v>295</v>
      </c>
      <c r="M26" s="124" t="s">
        <v>316</v>
      </c>
      <c r="N26" s="125">
        <v>16000000</v>
      </c>
    </row>
    <row r="27" spans="1:14" ht="21.75" customHeight="1">
      <c r="A27" s="124">
        <v>26</v>
      </c>
      <c r="B27" s="124" t="s">
        <v>319</v>
      </c>
      <c r="C27" s="124" t="s">
        <v>286</v>
      </c>
      <c r="D27" s="124" t="s">
        <v>306</v>
      </c>
      <c r="E27" s="124">
        <v>230</v>
      </c>
      <c r="F27" s="124">
        <v>9372701167</v>
      </c>
      <c r="G27" s="124">
        <v>23</v>
      </c>
      <c r="H27" s="124">
        <v>1</v>
      </c>
      <c r="I27" s="124">
        <v>1388</v>
      </c>
      <c r="J27" s="124" t="s">
        <v>288</v>
      </c>
      <c r="K27" s="124" t="s">
        <v>321</v>
      </c>
      <c r="L27" s="124" t="s">
        <v>322</v>
      </c>
      <c r="M27" s="124" t="s">
        <v>307</v>
      </c>
      <c r="N27" s="125">
        <v>16000000</v>
      </c>
    </row>
    <row r="28" spans="1:14" ht="21.75" customHeight="1">
      <c r="A28" s="124">
        <v>27</v>
      </c>
      <c r="B28" s="124" t="s">
        <v>332</v>
      </c>
      <c r="C28" s="124" t="s">
        <v>297</v>
      </c>
      <c r="D28" s="124" t="s">
        <v>311</v>
      </c>
      <c r="E28" s="124">
        <v>8919</v>
      </c>
      <c r="F28" s="124">
        <v>9398816849</v>
      </c>
      <c r="G28" s="124">
        <v>26</v>
      </c>
      <c r="H28" s="124">
        <v>6</v>
      </c>
      <c r="I28" s="124">
        <v>1381</v>
      </c>
      <c r="J28" s="124" t="s">
        <v>298</v>
      </c>
      <c r="K28" s="124" t="s">
        <v>299</v>
      </c>
      <c r="L28" s="124" t="s">
        <v>313</v>
      </c>
      <c r="M28" s="124" t="s">
        <v>307</v>
      </c>
      <c r="N28" s="125">
        <v>49000000</v>
      </c>
    </row>
    <row r="29" spans="1:14" ht="21.75" customHeight="1">
      <c r="A29" s="124">
        <v>28</v>
      </c>
      <c r="B29" s="124" t="s">
        <v>292</v>
      </c>
      <c r="C29" s="124" t="s">
        <v>335</v>
      </c>
      <c r="D29" s="124" t="s">
        <v>317</v>
      </c>
      <c r="E29" s="124">
        <v>714</v>
      </c>
      <c r="F29" s="124">
        <v>9351785481</v>
      </c>
      <c r="G29" s="124">
        <v>7</v>
      </c>
      <c r="H29" s="124">
        <v>10</v>
      </c>
      <c r="I29" s="124">
        <v>1382</v>
      </c>
      <c r="J29" s="124" t="s">
        <v>288</v>
      </c>
      <c r="K29" s="124" t="s">
        <v>312</v>
      </c>
      <c r="L29" s="124" t="s">
        <v>295</v>
      </c>
      <c r="M29" s="124" t="s">
        <v>300</v>
      </c>
      <c r="N29" s="125">
        <v>15000000</v>
      </c>
    </row>
    <row r="30" spans="1:14" ht="21.75" customHeight="1">
      <c r="A30" s="124">
        <v>29</v>
      </c>
      <c r="B30" s="124" t="s">
        <v>83</v>
      </c>
      <c r="C30" s="124" t="s">
        <v>336</v>
      </c>
      <c r="D30" s="124" t="s">
        <v>329</v>
      </c>
      <c r="E30" s="124">
        <v>3238</v>
      </c>
      <c r="F30" s="124">
        <v>9342137109</v>
      </c>
      <c r="G30" s="124">
        <v>29</v>
      </c>
      <c r="H30" s="124">
        <v>5</v>
      </c>
      <c r="I30" s="124">
        <v>1382</v>
      </c>
      <c r="J30" s="124" t="s">
        <v>298</v>
      </c>
      <c r="K30" s="124" t="s">
        <v>312</v>
      </c>
      <c r="L30" s="124" t="s">
        <v>295</v>
      </c>
      <c r="M30" s="124" t="s">
        <v>291</v>
      </c>
      <c r="N30" s="125">
        <v>15000000</v>
      </c>
    </row>
    <row r="31" spans="1:14" ht="21.75" customHeight="1">
      <c r="A31" s="124">
        <v>30</v>
      </c>
      <c r="B31" s="124" t="s">
        <v>326</v>
      </c>
      <c r="C31" s="124" t="s">
        <v>337</v>
      </c>
      <c r="D31" s="124" t="s">
        <v>329</v>
      </c>
      <c r="E31" s="124">
        <v>6259</v>
      </c>
      <c r="F31" s="124">
        <v>9344045690</v>
      </c>
      <c r="G31" s="124">
        <v>6</v>
      </c>
      <c r="H31" s="124">
        <v>4</v>
      </c>
      <c r="I31" s="124">
        <v>1382</v>
      </c>
      <c r="J31" s="124" t="s">
        <v>298</v>
      </c>
      <c r="K31" s="124" t="s">
        <v>299</v>
      </c>
      <c r="L31" s="124" t="s">
        <v>322</v>
      </c>
      <c r="M31" s="124" t="s">
        <v>296</v>
      </c>
      <c r="N31" s="125">
        <v>49000000</v>
      </c>
    </row>
    <row r="32" spans="1:14" ht="21.75" customHeight="1">
      <c r="A32" s="124">
        <v>31</v>
      </c>
      <c r="B32" s="124" t="s">
        <v>314</v>
      </c>
      <c r="C32" s="124" t="s">
        <v>308</v>
      </c>
      <c r="D32" s="124" t="s">
        <v>311</v>
      </c>
      <c r="E32" s="124">
        <v>4239</v>
      </c>
      <c r="F32" s="124">
        <v>9339384022</v>
      </c>
      <c r="G32" s="124">
        <v>21</v>
      </c>
      <c r="H32" s="124">
        <v>8</v>
      </c>
      <c r="I32" s="124">
        <v>1385</v>
      </c>
      <c r="J32" s="124" t="s">
        <v>298</v>
      </c>
      <c r="K32" s="124" t="s">
        <v>299</v>
      </c>
      <c r="L32" s="124" t="s">
        <v>295</v>
      </c>
      <c r="M32" s="124" t="s">
        <v>296</v>
      </c>
      <c r="N32" s="125">
        <v>49000000</v>
      </c>
    </row>
    <row r="33" spans="1:14" ht="21.75" customHeight="1">
      <c r="A33" s="124">
        <v>32</v>
      </c>
      <c r="B33" s="124" t="s">
        <v>338</v>
      </c>
      <c r="C33" s="124" t="s">
        <v>293</v>
      </c>
      <c r="D33" s="124" t="s">
        <v>328</v>
      </c>
      <c r="E33" s="124">
        <v>5108</v>
      </c>
      <c r="F33" s="124">
        <v>9328892171</v>
      </c>
      <c r="G33" s="124">
        <v>12</v>
      </c>
      <c r="H33" s="124">
        <v>8</v>
      </c>
      <c r="I33" s="124">
        <v>1381</v>
      </c>
      <c r="J33" s="124" t="s">
        <v>298</v>
      </c>
      <c r="K33" s="124" t="s">
        <v>299</v>
      </c>
      <c r="L33" s="124" t="s">
        <v>295</v>
      </c>
      <c r="M33" s="124" t="s">
        <v>300</v>
      </c>
      <c r="N33" s="125">
        <v>49000000</v>
      </c>
    </row>
    <row r="34" spans="1:14" ht="21.75" customHeight="1">
      <c r="A34" s="124">
        <v>33</v>
      </c>
      <c r="B34" s="124" t="s">
        <v>285</v>
      </c>
      <c r="C34" s="124" t="s">
        <v>310</v>
      </c>
      <c r="D34" s="124" t="s">
        <v>317</v>
      </c>
      <c r="E34" s="124">
        <v>5330</v>
      </c>
      <c r="F34" s="124">
        <v>9388465746</v>
      </c>
      <c r="G34" s="124">
        <v>6</v>
      </c>
      <c r="H34" s="124">
        <v>7</v>
      </c>
      <c r="I34" s="124">
        <v>1382</v>
      </c>
      <c r="J34" s="124" t="s">
        <v>298</v>
      </c>
      <c r="K34" s="124" t="s">
        <v>312</v>
      </c>
      <c r="L34" s="124" t="s">
        <v>313</v>
      </c>
      <c r="M34" s="124" t="s">
        <v>296</v>
      </c>
      <c r="N34" s="125">
        <v>15000000</v>
      </c>
    </row>
    <row r="35" spans="1:14" ht="21.75" customHeight="1">
      <c r="A35" s="124">
        <v>34</v>
      </c>
      <c r="B35" s="124" t="s">
        <v>339</v>
      </c>
      <c r="C35" s="124" t="s">
        <v>337</v>
      </c>
      <c r="D35" s="124" t="s">
        <v>309</v>
      </c>
      <c r="E35" s="124">
        <v>349</v>
      </c>
      <c r="F35" s="124">
        <v>9375018142</v>
      </c>
      <c r="G35" s="124">
        <v>27</v>
      </c>
      <c r="H35" s="124">
        <v>8</v>
      </c>
      <c r="I35" s="124">
        <v>1381</v>
      </c>
      <c r="J35" s="124" t="s">
        <v>288</v>
      </c>
      <c r="K35" s="124" t="s">
        <v>312</v>
      </c>
      <c r="L35" s="124" t="s">
        <v>322</v>
      </c>
      <c r="M35" s="124" t="s">
        <v>291</v>
      </c>
      <c r="N35" s="125">
        <v>15000000</v>
      </c>
    </row>
    <row r="36" spans="1:14" ht="21.75" customHeight="1">
      <c r="A36" s="124">
        <v>35</v>
      </c>
      <c r="B36" s="124" t="s">
        <v>236</v>
      </c>
      <c r="C36" s="124" t="s">
        <v>310</v>
      </c>
      <c r="D36" s="124" t="s">
        <v>306</v>
      </c>
      <c r="E36" s="124">
        <v>5150</v>
      </c>
      <c r="F36" s="124">
        <v>9352858031</v>
      </c>
      <c r="G36" s="124">
        <v>1</v>
      </c>
      <c r="H36" s="124">
        <v>10</v>
      </c>
      <c r="I36" s="124">
        <v>1380</v>
      </c>
      <c r="J36" s="124" t="s">
        <v>288</v>
      </c>
      <c r="K36" s="124" t="s">
        <v>299</v>
      </c>
      <c r="L36" s="124" t="s">
        <v>313</v>
      </c>
      <c r="M36" s="124" t="s">
        <v>300</v>
      </c>
      <c r="N36" s="125">
        <v>49000000</v>
      </c>
    </row>
    <row r="37" spans="1:14" ht="21.75" customHeight="1">
      <c r="A37" s="124">
        <v>36</v>
      </c>
      <c r="B37" s="124" t="s">
        <v>326</v>
      </c>
      <c r="C37" s="124" t="s">
        <v>255</v>
      </c>
      <c r="D37" s="124" t="s">
        <v>328</v>
      </c>
      <c r="E37" s="124">
        <v>3853</v>
      </c>
      <c r="F37" s="124">
        <v>9376488009</v>
      </c>
      <c r="G37" s="124">
        <v>18</v>
      </c>
      <c r="H37" s="124">
        <v>2</v>
      </c>
      <c r="I37" s="124">
        <v>1387</v>
      </c>
      <c r="J37" s="124" t="s">
        <v>288</v>
      </c>
      <c r="K37" s="124" t="s">
        <v>312</v>
      </c>
      <c r="L37" s="124" t="s">
        <v>313</v>
      </c>
      <c r="M37" s="124" t="s">
        <v>291</v>
      </c>
      <c r="N37" s="125">
        <v>15000000</v>
      </c>
    </row>
    <row r="38" spans="1:14" ht="21.75" customHeight="1">
      <c r="A38" s="124">
        <v>37</v>
      </c>
      <c r="B38" s="124" t="s">
        <v>84</v>
      </c>
      <c r="C38" s="124" t="s">
        <v>334</v>
      </c>
      <c r="D38" s="124" t="s">
        <v>328</v>
      </c>
      <c r="E38" s="124">
        <v>9120</v>
      </c>
      <c r="F38" s="124">
        <v>9322424068</v>
      </c>
      <c r="G38" s="124">
        <v>3</v>
      </c>
      <c r="H38" s="124">
        <v>7</v>
      </c>
      <c r="I38" s="124">
        <v>1387</v>
      </c>
      <c r="J38" s="124" t="s">
        <v>298</v>
      </c>
      <c r="K38" s="124" t="s">
        <v>304</v>
      </c>
      <c r="L38" s="124" t="s">
        <v>290</v>
      </c>
      <c r="M38" s="124" t="s">
        <v>291</v>
      </c>
      <c r="N38" s="125">
        <v>14000000</v>
      </c>
    </row>
    <row r="39" spans="1:14" ht="21.75" customHeight="1">
      <c r="A39" s="124">
        <v>38</v>
      </c>
      <c r="B39" s="124" t="s">
        <v>323</v>
      </c>
      <c r="C39" s="124" t="s">
        <v>286</v>
      </c>
      <c r="D39" s="124" t="s">
        <v>303</v>
      </c>
      <c r="E39" s="124">
        <v>7587</v>
      </c>
      <c r="F39" s="124">
        <v>9343835182</v>
      </c>
      <c r="G39" s="124">
        <v>28</v>
      </c>
      <c r="H39" s="124">
        <v>7</v>
      </c>
      <c r="I39" s="124">
        <v>1387</v>
      </c>
      <c r="J39" s="124" t="s">
        <v>288</v>
      </c>
      <c r="K39" s="124" t="s">
        <v>299</v>
      </c>
      <c r="L39" s="124" t="s">
        <v>313</v>
      </c>
      <c r="M39" s="124" t="s">
        <v>316</v>
      </c>
      <c r="N39" s="125">
        <v>49000000</v>
      </c>
    </row>
    <row r="40" spans="1:14" ht="21.75" customHeight="1">
      <c r="A40" s="124">
        <v>39</v>
      </c>
      <c r="B40" s="124" t="s">
        <v>323</v>
      </c>
      <c r="C40" s="124" t="s">
        <v>336</v>
      </c>
      <c r="D40" s="124" t="s">
        <v>311</v>
      </c>
      <c r="E40" s="124">
        <v>2672</v>
      </c>
      <c r="F40" s="124">
        <v>9382741627</v>
      </c>
      <c r="G40" s="124">
        <v>20</v>
      </c>
      <c r="H40" s="124">
        <v>3</v>
      </c>
      <c r="I40" s="124">
        <v>1387</v>
      </c>
      <c r="J40" s="124" t="s">
        <v>288</v>
      </c>
      <c r="K40" s="124" t="s">
        <v>321</v>
      </c>
      <c r="L40" s="124" t="s">
        <v>295</v>
      </c>
      <c r="M40" s="124" t="s">
        <v>296</v>
      </c>
      <c r="N40" s="125">
        <v>16000000</v>
      </c>
    </row>
    <row r="41" spans="1:14" ht="21.75" customHeight="1">
      <c r="A41" s="124">
        <v>40</v>
      </c>
      <c r="B41" s="124" t="s">
        <v>285</v>
      </c>
      <c r="C41" s="124" t="s">
        <v>308</v>
      </c>
      <c r="D41" s="124" t="s">
        <v>329</v>
      </c>
      <c r="E41" s="124">
        <v>6977</v>
      </c>
      <c r="F41" s="124">
        <v>9377029488</v>
      </c>
      <c r="G41" s="124">
        <v>6</v>
      </c>
      <c r="H41" s="124">
        <v>7</v>
      </c>
      <c r="I41" s="124">
        <v>1383</v>
      </c>
      <c r="J41" s="124" t="s">
        <v>288</v>
      </c>
      <c r="K41" s="124" t="s">
        <v>312</v>
      </c>
      <c r="L41" s="124" t="s">
        <v>295</v>
      </c>
      <c r="M41" s="124" t="s">
        <v>296</v>
      </c>
      <c r="N41" s="125">
        <v>15000000</v>
      </c>
    </row>
    <row r="42" spans="1:14" ht="21.75" customHeight="1">
      <c r="A42" s="124">
        <v>41</v>
      </c>
      <c r="B42" s="124" t="s">
        <v>340</v>
      </c>
      <c r="C42" s="124" t="s">
        <v>286</v>
      </c>
      <c r="D42" s="124" t="s">
        <v>317</v>
      </c>
      <c r="E42" s="124">
        <v>6718</v>
      </c>
      <c r="F42" s="124">
        <v>9326180120</v>
      </c>
      <c r="G42" s="124">
        <v>14</v>
      </c>
      <c r="H42" s="124">
        <v>4</v>
      </c>
      <c r="I42" s="124">
        <v>1385</v>
      </c>
      <c r="J42" s="124" t="s">
        <v>298</v>
      </c>
      <c r="K42" s="124" t="s">
        <v>321</v>
      </c>
      <c r="L42" s="124" t="s">
        <v>322</v>
      </c>
      <c r="M42" s="124" t="s">
        <v>307</v>
      </c>
      <c r="N42" s="125">
        <v>16000000</v>
      </c>
    </row>
    <row r="43" spans="1:14" ht="21.75" customHeight="1">
      <c r="A43" s="124">
        <v>42</v>
      </c>
      <c r="B43" s="124" t="s">
        <v>333</v>
      </c>
      <c r="C43" s="124" t="s">
        <v>293</v>
      </c>
      <c r="D43" s="124" t="s">
        <v>303</v>
      </c>
      <c r="E43" s="124">
        <v>5961</v>
      </c>
      <c r="F43" s="124">
        <v>9387990954</v>
      </c>
      <c r="G43" s="124">
        <v>17</v>
      </c>
      <c r="H43" s="124">
        <v>2</v>
      </c>
      <c r="I43" s="124">
        <v>1388</v>
      </c>
      <c r="J43" s="124" t="s">
        <v>298</v>
      </c>
      <c r="K43" s="124" t="s">
        <v>312</v>
      </c>
      <c r="L43" s="124" t="s">
        <v>331</v>
      </c>
      <c r="M43" s="124" t="s">
        <v>291</v>
      </c>
      <c r="N43" s="125">
        <v>15000000</v>
      </c>
    </row>
    <row r="44" spans="1:14" ht="21.75" customHeight="1">
      <c r="A44" s="124">
        <v>43</v>
      </c>
      <c r="B44" s="124" t="s">
        <v>340</v>
      </c>
      <c r="C44" s="124" t="s">
        <v>302</v>
      </c>
      <c r="D44" s="124" t="s">
        <v>311</v>
      </c>
      <c r="E44" s="124">
        <v>7726</v>
      </c>
      <c r="F44" s="124">
        <v>9356178513</v>
      </c>
      <c r="G44" s="124">
        <v>13</v>
      </c>
      <c r="H44" s="124">
        <v>7</v>
      </c>
      <c r="I44" s="124">
        <v>1385</v>
      </c>
      <c r="J44" s="124" t="s">
        <v>298</v>
      </c>
      <c r="K44" s="124" t="s">
        <v>299</v>
      </c>
      <c r="L44" s="124" t="s">
        <v>322</v>
      </c>
      <c r="M44" s="124" t="s">
        <v>300</v>
      </c>
      <c r="N44" s="125">
        <v>49000000</v>
      </c>
    </row>
    <row r="45" spans="1:14" ht="21.75" customHeight="1">
      <c r="A45" s="124">
        <v>44</v>
      </c>
      <c r="B45" s="124" t="s">
        <v>285</v>
      </c>
      <c r="C45" s="124" t="s">
        <v>255</v>
      </c>
      <c r="D45" s="124" t="s">
        <v>317</v>
      </c>
      <c r="E45" s="124">
        <v>7453</v>
      </c>
      <c r="F45" s="124">
        <v>9386829275</v>
      </c>
      <c r="G45" s="124">
        <v>4</v>
      </c>
      <c r="H45" s="124">
        <v>9</v>
      </c>
      <c r="I45" s="124">
        <v>1383</v>
      </c>
      <c r="J45" s="124" t="s">
        <v>298</v>
      </c>
      <c r="K45" s="124" t="s">
        <v>299</v>
      </c>
      <c r="L45" s="124" t="s">
        <v>322</v>
      </c>
      <c r="M45" s="124" t="s">
        <v>307</v>
      </c>
      <c r="N45" s="125">
        <v>49000000</v>
      </c>
    </row>
    <row r="46" spans="1:14" ht="21.75" customHeight="1">
      <c r="A46" s="124">
        <v>45</v>
      </c>
      <c r="B46" s="124" t="s">
        <v>305</v>
      </c>
      <c r="C46" s="124" t="s">
        <v>308</v>
      </c>
      <c r="D46" s="124" t="s">
        <v>329</v>
      </c>
      <c r="E46" s="124">
        <v>5588</v>
      </c>
      <c r="F46" s="124">
        <v>9321551277</v>
      </c>
      <c r="G46" s="124">
        <v>9</v>
      </c>
      <c r="H46" s="124">
        <v>11</v>
      </c>
      <c r="I46" s="124">
        <v>1382</v>
      </c>
      <c r="J46" s="124" t="s">
        <v>298</v>
      </c>
      <c r="K46" s="124" t="s">
        <v>304</v>
      </c>
      <c r="L46" s="124" t="s">
        <v>290</v>
      </c>
      <c r="M46" s="124" t="s">
        <v>307</v>
      </c>
      <c r="N46" s="125">
        <v>14000000</v>
      </c>
    </row>
    <row r="47" spans="1:14" ht="21.75" customHeight="1">
      <c r="A47" s="124">
        <v>46</v>
      </c>
      <c r="B47" s="124" t="s">
        <v>326</v>
      </c>
      <c r="C47" s="124" t="s">
        <v>297</v>
      </c>
      <c r="D47" s="124" t="s">
        <v>303</v>
      </c>
      <c r="E47" s="124">
        <v>2040</v>
      </c>
      <c r="F47" s="124">
        <v>9330319157</v>
      </c>
      <c r="G47" s="124">
        <v>27</v>
      </c>
      <c r="H47" s="124">
        <v>6</v>
      </c>
      <c r="I47" s="124">
        <v>1386</v>
      </c>
      <c r="J47" s="124" t="s">
        <v>298</v>
      </c>
      <c r="K47" s="124" t="s">
        <v>321</v>
      </c>
      <c r="L47" s="124" t="s">
        <v>295</v>
      </c>
      <c r="M47" s="124" t="s">
        <v>307</v>
      </c>
      <c r="N47" s="125">
        <v>16000000</v>
      </c>
    </row>
    <row r="48" spans="1:14" ht="21.75" customHeight="1">
      <c r="A48" s="124">
        <v>47</v>
      </c>
      <c r="B48" s="124" t="s">
        <v>318</v>
      </c>
      <c r="C48" s="124" t="s">
        <v>327</v>
      </c>
      <c r="D48" s="124" t="s">
        <v>303</v>
      </c>
      <c r="E48" s="124">
        <v>8659</v>
      </c>
      <c r="F48" s="124">
        <v>9344319571</v>
      </c>
      <c r="G48" s="124">
        <v>30</v>
      </c>
      <c r="H48" s="124">
        <v>4</v>
      </c>
      <c r="I48" s="124">
        <v>1383</v>
      </c>
      <c r="J48" s="124" t="s">
        <v>298</v>
      </c>
      <c r="K48" s="124" t="s">
        <v>304</v>
      </c>
      <c r="L48" s="124" t="s">
        <v>295</v>
      </c>
      <c r="M48" s="124" t="s">
        <v>291</v>
      </c>
      <c r="N48" s="125">
        <v>14000000</v>
      </c>
    </row>
    <row r="49" spans="1:14" ht="21.75" customHeight="1">
      <c r="A49" s="124">
        <v>48</v>
      </c>
      <c r="B49" s="124" t="s">
        <v>301</v>
      </c>
      <c r="C49" s="124" t="s">
        <v>341</v>
      </c>
      <c r="D49" s="124" t="s">
        <v>325</v>
      </c>
      <c r="E49" s="124">
        <v>3097</v>
      </c>
      <c r="F49" s="124">
        <v>9393571233</v>
      </c>
      <c r="G49" s="124">
        <v>31</v>
      </c>
      <c r="H49" s="124">
        <v>4</v>
      </c>
      <c r="I49" s="124">
        <v>1388</v>
      </c>
      <c r="J49" s="124" t="s">
        <v>288</v>
      </c>
      <c r="K49" s="124" t="s">
        <v>312</v>
      </c>
      <c r="L49" s="124" t="s">
        <v>322</v>
      </c>
      <c r="M49" s="124" t="s">
        <v>291</v>
      </c>
      <c r="N49" s="125">
        <v>15000000</v>
      </c>
    </row>
    <row r="50" spans="1:14" ht="21.75" customHeight="1">
      <c r="A50" s="124">
        <v>49</v>
      </c>
      <c r="B50" s="124" t="s">
        <v>236</v>
      </c>
      <c r="C50" s="124" t="s">
        <v>310</v>
      </c>
      <c r="D50" s="124" t="s">
        <v>325</v>
      </c>
      <c r="E50" s="124">
        <v>6960</v>
      </c>
      <c r="F50" s="124">
        <v>9331871489</v>
      </c>
      <c r="G50" s="124">
        <v>11</v>
      </c>
      <c r="H50" s="124">
        <v>6</v>
      </c>
      <c r="I50" s="124">
        <v>1385</v>
      </c>
      <c r="J50" s="124" t="s">
        <v>288</v>
      </c>
      <c r="K50" s="124" t="s">
        <v>321</v>
      </c>
      <c r="L50" s="124" t="s">
        <v>295</v>
      </c>
      <c r="M50" s="124" t="s">
        <v>300</v>
      </c>
      <c r="N50" s="125">
        <v>16000000</v>
      </c>
    </row>
    <row r="51" spans="1:14" ht="21.75" customHeight="1">
      <c r="A51" s="124">
        <v>50</v>
      </c>
      <c r="B51" s="124" t="s">
        <v>305</v>
      </c>
      <c r="C51" s="124" t="s">
        <v>286</v>
      </c>
      <c r="D51" s="124" t="s">
        <v>328</v>
      </c>
      <c r="E51" s="124">
        <v>8872</v>
      </c>
      <c r="F51" s="124">
        <v>9385787843</v>
      </c>
      <c r="G51" s="124">
        <v>2</v>
      </c>
      <c r="H51" s="124">
        <v>10</v>
      </c>
      <c r="I51" s="124">
        <v>1385</v>
      </c>
      <c r="J51" s="124" t="s">
        <v>298</v>
      </c>
      <c r="K51" s="124" t="s">
        <v>304</v>
      </c>
      <c r="L51" s="124" t="s">
        <v>290</v>
      </c>
      <c r="M51" s="124" t="s">
        <v>296</v>
      </c>
      <c r="N51" s="125">
        <v>14000000</v>
      </c>
    </row>
    <row r="52" spans="1:14" ht="21.75" customHeight="1">
      <c r="A52" s="124">
        <v>51</v>
      </c>
      <c r="B52" s="124" t="s">
        <v>339</v>
      </c>
      <c r="C52" s="124" t="s">
        <v>324</v>
      </c>
      <c r="D52" s="124" t="s">
        <v>325</v>
      </c>
      <c r="E52" s="124">
        <v>9072</v>
      </c>
      <c r="F52" s="124">
        <v>9341336903</v>
      </c>
      <c r="G52" s="124">
        <v>27</v>
      </c>
      <c r="H52" s="124">
        <v>1</v>
      </c>
      <c r="I52" s="124">
        <v>1383</v>
      </c>
      <c r="J52" s="124" t="s">
        <v>298</v>
      </c>
      <c r="K52" s="124" t="s">
        <v>289</v>
      </c>
      <c r="L52" s="124" t="s">
        <v>331</v>
      </c>
      <c r="M52" s="124" t="s">
        <v>296</v>
      </c>
      <c r="N52" s="125">
        <v>8000000</v>
      </c>
    </row>
    <row r="53" spans="1:14" ht="21.75" customHeight="1">
      <c r="A53" s="124">
        <v>52</v>
      </c>
      <c r="B53" s="124" t="s">
        <v>342</v>
      </c>
      <c r="C53" s="124" t="s">
        <v>286</v>
      </c>
      <c r="D53" s="124" t="s">
        <v>309</v>
      </c>
      <c r="E53" s="124">
        <v>6038</v>
      </c>
      <c r="F53" s="124">
        <v>9329699460</v>
      </c>
      <c r="G53" s="124">
        <v>31</v>
      </c>
      <c r="H53" s="124">
        <v>9</v>
      </c>
      <c r="I53" s="124">
        <v>1381</v>
      </c>
      <c r="J53" s="124" t="s">
        <v>288</v>
      </c>
      <c r="K53" s="124" t="s">
        <v>304</v>
      </c>
      <c r="L53" s="124" t="s">
        <v>331</v>
      </c>
      <c r="M53" s="124" t="s">
        <v>291</v>
      </c>
      <c r="N53" s="125">
        <v>14000000</v>
      </c>
    </row>
    <row r="54" spans="1:14" ht="21.75" customHeight="1">
      <c r="A54" s="124">
        <v>53</v>
      </c>
      <c r="B54" s="124" t="s">
        <v>326</v>
      </c>
      <c r="C54" s="124" t="s">
        <v>310</v>
      </c>
      <c r="D54" s="124" t="s">
        <v>303</v>
      </c>
      <c r="E54" s="124">
        <v>2116</v>
      </c>
      <c r="F54" s="124">
        <v>9328158510</v>
      </c>
      <c r="G54" s="124">
        <v>17</v>
      </c>
      <c r="H54" s="124">
        <v>6</v>
      </c>
      <c r="I54" s="124">
        <v>1384</v>
      </c>
      <c r="J54" s="124" t="s">
        <v>288</v>
      </c>
      <c r="K54" s="124" t="s">
        <v>321</v>
      </c>
      <c r="L54" s="124" t="s">
        <v>290</v>
      </c>
      <c r="M54" s="124" t="s">
        <v>300</v>
      </c>
      <c r="N54" s="125">
        <v>16000000</v>
      </c>
    </row>
    <row r="55" spans="1:14" ht="21.75" customHeight="1">
      <c r="A55" s="124">
        <v>54</v>
      </c>
      <c r="B55" s="124" t="s">
        <v>339</v>
      </c>
      <c r="C55" s="124" t="s">
        <v>310</v>
      </c>
      <c r="D55" s="124" t="s">
        <v>328</v>
      </c>
      <c r="E55" s="124">
        <v>8176</v>
      </c>
      <c r="F55" s="124">
        <v>9331800092</v>
      </c>
      <c r="G55" s="124">
        <v>25</v>
      </c>
      <c r="H55" s="124">
        <v>9</v>
      </c>
      <c r="I55" s="124">
        <v>1384</v>
      </c>
      <c r="J55" s="124" t="s">
        <v>298</v>
      </c>
      <c r="K55" s="124" t="s">
        <v>321</v>
      </c>
      <c r="L55" s="124" t="s">
        <v>295</v>
      </c>
      <c r="M55" s="124" t="s">
        <v>316</v>
      </c>
      <c r="N55" s="125">
        <v>16000000</v>
      </c>
    </row>
    <row r="56" spans="1:14" ht="21.75" customHeight="1">
      <c r="A56" s="124">
        <v>55</v>
      </c>
      <c r="B56" s="124" t="s">
        <v>333</v>
      </c>
      <c r="C56" s="124" t="s">
        <v>297</v>
      </c>
      <c r="D56" s="124" t="s">
        <v>329</v>
      </c>
      <c r="E56" s="124">
        <v>7531</v>
      </c>
      <c r="F56" s="124">
        <v>9363101156</v>
      </c>
      <c r="G56" s="124">
        <v>5</v>
      </c>
      <c r="H56" s="124">
        <v>5</v>
      </c>
      <c r="I56" s="124">
        <v>1387</v>
      </c>
      <c r="J56" s="124" t="s">
        <v>288</v>
      </c>
      <c r="K56" s="124" t="s">
        <v>299</v>
      </c>
      <c r="L56" s="124" t="s">
        <v>290</v>
      </c>
      <c r="M56" s="124" t="s">
        <v>291</v>
      </c>
      <c r="N56" s="125">
        <v>49000000</v>
      </c>
    </row>
    <row r="57" spans="1:14" ht="21.75" customHeight="1">
      <c r="A57" s="124">
        <v>56</v>
      </c>
      <c r="B57" s="124" t="s">
        <v>323</v>
      </c>
      <c r="C57" s="124" t="s">
        <v>308</v>
      </c>
      <c r="D57" s="124" t="s">
        <v>328</v>
      </c>
      <c r="E57" s="124">
        <v>2441</v>
      </c>
      <c r="F57" s="124">
        <v>9393888677</v>
      </c>
      <c r="G57" s="124">
        <v>11</v>
      </c>
      <c r="H57" s="124">
        <v>6</v>
      </c>
      <c r="I57" s="124">
        <v>1385</v>
      </c>
      <c r="J57" s="124" t="s">
        <v>288</v>
      </c>
      <c r="K57" s="124" t="s">
        <v>304</v>
      </c>
      <c r="L57" s="124" t="s">
        <v>295</v>
      </c>
      <c r="M57" s="124" t="s">
        <v>296</v>
      </c>
      <c r="N57" s="125">
        <v>14000000</v>
      </c>
    </row>
    <row r="58" spans="1:14" ht="21.75" customHeight="1">
      <c r="A58" s="124">
        <v>57</v>
      </c>
      <c r="B58" s="124" t="s">
        <v>305</v>
      </c>
      <c r="C58" s="124" t="s">
        <v>255</v>
      </c>
      <c r="D58" s="124" t="s">
        <v>317</v>
      </c>
      <c r="E58" s="124">
        <v>2269</v>
      </c>
      <c r="F58" s="124">
        <v>9354294079</v>
      </c>
      <c r="G58" s="124">
        <v>8</v>
      </c>
      <c r="H58" s="124">
        <v>1</v>
      </c>
      <c r="I58" s="124">
        <v>1386</v>
      </c>
      <c r="J58" s="124" t="s">
        <v>298</v>
      </c>
      <c r="K58" s="124" t="s">
        <v>299</v>
      </c>
      <c r="L58" s="124" t="s">
        <v>295</v>
      </c>
      <c r="M58" s="124" t="s">
        <v>300</v>
      </c>
      <c r="N58" s="125">
        <v>49000000</v>
      </c>
    </row>
    <row r="59" spans="1:14" ht="21.75" customHeight="1">
      <c r="A59" s="124">
        <v>58</v>
      </c>
      <c r="B59" s="124" t="s">
        <v>326</v>
      </c>
      <c r="C59" s="124" t="s">
        <v>255</v>
      </c>
      <c r="D59" s="124" t="s">
        <v>311</v>
      </c>
      <c r="E59" s="124">
        <v>4757</v>
      </c>
      <c r="F59" s="124">
        <v>9338900230</v>
      </c>
      <c r="G59" s="124">
        <v>19</v>
      </c>
      <c r="H59" s="124">
        <v>6</v>
      </c>
      <c r="I59" s="124">
        <v>1386</v>
      </c>
      <c r="J59" s="124" t="s">
        <v>298</v>
      </c>
      <c r="K59" s="124" t="s">
        <v>321</v>
      </c>
      <c r="L59" s="124" t="s">
        <v>331</v>
      </c>
      <c r="M59" s="124" t="s">
        <v>307</v>
      </c>
      <c r="N59" s="125">
        <v>16000000</v>
      </c>
    </row>
    <row r="60" spans="1:14" ht="21.75" customHeight="1">
      <c r="A60" s="124">
        <v>59</v>
      </c>
      <c r="B60" s="124" t="s">
        <v>292</v>
      </c>
      <c r="C60" s="124" t="s">
        <v>343</v>
      </c>
      <c r="D60" s="124" t="s">
        <v>309</v>
      </c>
      <c r="E60" s="124">
        <v>5915</v>
      </c>
      <c r="F60" s="124">
        <v>9348646410</v>
      </c>
      <c r="G60" s="124">
        <v>19</v>
      </c>
      <c r="H60" s="124">
        <v>7</v>
      </c>
      <c r="I60" s="124">
        <v>1388</v>
      </c>
      <c r="J60" s="124" t="s">
        <v>288</v>
      </c>
      <c r="K60" s="124" t="s">
        <v>289</v>
      </c>
      <c r="L60" s="124" t="s">
        <v>313</v>
      </c>
      <c r="M60" s="124" t="s">
        <v>291</v>
      </c>
      <c r="N60" s="125">
        <v>8000000</v>
      </c>
    </row>
    <row r="61" spans="1:14" ht="21.75" customHeight="1">
      <c r="A61" s="124">
        <v>60</v>
      </c>
      <c r="B61" s="124" t="s">
        <v>340</v>
      </c>
      <c r="C61" s="124" t="s">
        <v>308</v>
      </c>
      <c r="D61" s="124" t="s">
        <v>325</v>
      </c>
      <c r="E61" s="124">
        <v>4900</v>
      </c>
      <c r="F61" s="124">
        <v>9394386096</v>
      </c>
      <c r="G61" s="124">
        <v>3</v>
      </c>
      <c r="H61" s="124">
        <v>2</v>
      </c>
      <c r="I61" s="124">
        <v>1385</v>
      </c>
      <c r="J61" s="124" t="s">
        <v>288</v>
      </c>
      <c r="K61" s="124" t="s">
        <v>289</v>
      </c>
      <c r="L61" s="124" t="s">
        <v>331</v>
      </c>
      <c r="M61" s="124" t="s">
        <v>291</v>
      </c>
      <c r="N61" s="125">
        <v>8000000</v>
      </c>
    </row>
    <row r="62" spans="1:14" ht="21.75" customHeight="1">
      <c r="A62" s="124">
        <v>61</v>
      </c>
      <c r="B62" s="124" t="s">
        <v>342</v>
      </c>
      <c r="C62" s="124" t="s">
        <v>308</v>
      </c>
      <c r="D62" s="124" t="s">
        <v>311</v>
      </c>
      <c r="E62" s="124">
        <v>5609</v>
      </c>
      <c r="F62" s="124">
        <v>9345381427</v>
      </c>
      <c r="G62" s="124">
        <v>15</v>
      </c>
      <c r="H62" s="124">
        <v>4</v>
      </c>
      <c r="I62" s="124">
        <v>1380</v>
      </c>
      <c r="J62" s="124" t="s">
        <v>298</v>
      </c>
      <c r="K62" s="124" t="s">
        <v>312</v>
      </c>
      <c r="L62" s="124" t="s">
        <v>331</v>
      </c>
      <c r="M62" s="124" t="s">
        <v>291</v>
      </c>
      <c r="N62" s="125">
        <v>15000000</v>
      </c>
    </row>
    <row r="63" spans="1:14" ht="21.75" customHeight="1">
      <c r="A63" s="124">
        <v>62</v>
      </c>
      <c r="B63" s="124" t="s">
        <v>342</v>
      </c>
      <c r="C63" s="124" t="s">
        <v>330</v>
      </c>
      <c r="D63" s="124" t="s">
        <v>329</v>
      </c>
      <c r="E63" s="124">
        <v>9493</v>
      </c>
      <c r="F63" s="124">
        <v>9363208485</v>
      </c>
      <c r="G63" s="124">
        <v>17</v>
      </c>
      <c r="H63" s="124">
        <v>3</v>
      </c>
      <c r="I63" s="124">
        <v>1387</v>
      </c>
      <c r="J63" s="124" t="s">
        <v>298</v>
      </c>
      <c r="K63" s="124" t="s">
        <v>304</v>
      </c>
      <c r="L63" s="124" t="s">
        <v>295</v>
      </c>
      <c r="M63" s="124" t="s">
        <v>316</v>
      </c>
      <c r="N63" s="125">
        <v>14000000</v>
      </c>
    </row>
    <row r="64" spans="1:14" ht="21.75" customHeight="1">
      <c r="A64" s="124">
        <v>63</v>
      </c>
      <c r="B64" s="124" t="s">
        <v>320</v>
      </c>
      <c r="C64" s="124" t="s">
        <v>330</v>
      </c>
      <c r="D64" s="124" t="s">
        <v>325</v>
      </c>
      <c r="E64" s="124">
        <v>7907</v>
      </c>
      <c r="F64" s="124">
        <v>9352287228</v>
      </c>
      <c r="G64" s="124">
        <v>24</v>
      </c>
      <c r="H64" s="124">
        <v>7</v>
      </c>
      <c r="I64" s="124">
        <v>1382</v>
      </c>
      <c r="J64" s="124" t="s">
        <v>288</v>
      </c>
      <c r="K64" s="124" t="s">
        <v>299</v>
      </c>
      <c r="L64" s="124" t="s">
        <v>313</v>
      </c>
      <c r="M64" s="124" t="s">
        <v>296</v>
      </c>
      <c r="N64" s="125">
        <v>49000000</v>
      </c>
    </row>
    <row r="65" spans="1:14" ht="21.75" customHeight="1">
      <c r="A65" s="124">
        <v>64</v>
      </c>
      <c r="B65" s="124" t="s">
        <v>326</v>
      </c>
      <c r="C65" s="124" t="s">
        <v>337</v>
      </c>
      <c r="D65" s="124" t="s">
        <v>317</v>
      </c>
      <c r="E65" s="124">
        <v>959</v>
      </c>
      <c r="F65" s="124">
        <v>9399845493</v>
      </c>
      <c r="G65" s="124">
        <v>21</v>
      </c>
      <c r="H65" s="124">
        <v>9</v>
      </c>
      <c r="I65" s="124">
        <v>1382</v>
      </c>
      <c r="J65" s="124" t="s">
        <v>298</v>
      </c>
      <c r="K65" s="124" t="s">
        <v>304</v>
      </c>
      <c r="L65" s="124" t="s">
        <v>322</v>
      </c>
      <c r="M65" s="124" t="s">
        <v>291</v>
      </c>
      <c r="N65" s="125">
        <v>14000000</v>
      </c>
    </row>
    <row r="66" spans="1:14" ht="21.75" customHeight="1">
      <c r="A66" s="124">
        <v>65</v>
      </c>
      <c r="B66" s="124" t="s">
        <v>314</v>
      </c>
      <c r="C66" s="124" t="s">
        <v>344</v>
      </c>
      <c r="D66" s="124" t="s">
        <v>325</v>
      </c>
      <c r="E66" s="124">
        <v>4073</v>
      </c>
      <c r="F66" s="124">
        <v>9371585317</v>
      </c>
      <c r="G66" s="124">
        <v>31</v>
      </c>
      <c r="H66" s="124">
        <v>8</v>
      </c>
      <c r="I66" s="124">
        <v>1385</v>
      </c>
      <c r="J66" s="124" t="s">
        <v>298</v>
      </c>
      <c r="K66" s="124" t="s">
        <v>312</v>
      </c>
      <c r="L66" s="124" t="s">
        <v>295</v>
      </c>
      <c r="M66" s="124" t="s">
        <v>296</v>
      </c>
      <c r="N66" s="125">
        <v>15000000</v>
      </c>
    </row>
    <row r="67" spans="1:14" ht="21.75" customHeight="1">
      <c r="A67" s="124">
        <v>66</v>
      </c>
      <c r="B67" s="124" t="s">
        <v>340</v>
      </c>
      <c r="C67" s="124" t="s">
        <v>297</v>
      </c>
      <c r="D67" s="124" t="s">
        <v>294</v>
      </c>
      <c r="E67" s="124">
        <v>2831</v>
      </c>
      <c r="F67" s="124">
        <v>9321109464</v>
      </c>
      <c r="G67" s="124">
        <v>20</v>
      </c>
      <c r="H67" s="124">
        <v>5</v>
      </c>
      <c r="I67" s="124">
        <v>1387</v>
      </c>
      <c r="J67" s="124" t="s">
        <v>288</v>
      </c>
      <c r="K67" s="124" t="s">
        <v>289</v>
      </c>
      <c r="L67" s="124" t="s">
        <v>331</v>
      </c>
      <c r="M67" s="124" t="s">
        <v>296</v>
      </c>
      <c r="N67" s="125">
        <v>8000000</v>
      </c>
    </row>
    <row r="68" spans="1:14" ht="21.75" customHeight="1">
      <c r="A68" s="124">
        <v>67</v>
      </c>
      <c r="B68" s="124" t="s">
        <v>340</v>
      </c>
      <c r="C68" s="124" t="s">
        <v>315</v>
      </c>
      <c r="D68" s="124" t="s">
        <v>287</v>
      </c>
      <c r="E68" s="124">
        <v>4955</v>
      </c>
      <c r="F68" s="124">
        <v>9379867536</v>
      </c>
      <c r="G68" s="124">
        <v>29</v>
      </c>
      <c r="H68" s="124">
        <v>8</v>
      </c>
      <c r="I68" s="124">
        <v>1381</v>
      </c>
      <c r="J68" s="124" t="s">
        <v>288</v>
      </c>
      <c r="K68" s="124" t="s">
        <v>321</v>
      </c>
      <c r="L68" s="124" t="s">
        <v>322</v>
      </c>
      <c r="M68" s="124" t="s">
        <v>307</v>
      </c>
      <c r="N68" s="125">
        <v>16000000</v>
      </c>
    </row>
    <row r="69" spans="1:14" ht="21.75" customHeight="1">
      <c r="A69" s="124">
        <v>68</v>
      </c>
      <c r="B69" s="124" t="s">
        <v>318</v>
      </c>
      <c r="C69" s="124" t="s">
        <v>334</v>
      </c>
      <c r="D69" s="124" t="s">
        <v>328</v>
      </c>
      <c r="E69" s="124">
        <v>5844</v>
      </c>
      <c r="F69" s="124">
        <v>9339465693</v>
      </c>
      <c r="G69" s="124">
        <v>6</v>
      </c>
      <c r="H69" s="124">
        <v>10</v>
      </c>
      <c r="I69" s="124">
        <v>1388</v>
      </c>
      <c r="J69" s="124" t="s">
        <v>288</v>
      </c>
      <c r="K69" s="124" t="s">
        <v>304</v>
      </c>
      <c r="L69" s="124" t="s">
        <v>313</v>
      </c>
      <c r="M69" s="124" t="s">
        <v>300</v>
      </c>
      <c r="N69" s="125">
        <v>14000000</v>
      </c>
    </row>
    <row r="70" spans="1:14" ht="21.75" customHeight="1">
      <c r="A70" s="124">
        <v>69</v>
      </c>
      <c r="B70" s="124" t="s">
        <v>314</v>
      </c>
      <c r="C70" s="124" t="s">
        <v>308</v>
      </c>
      <c r="D70" s="124" t="s">
        <v>303</v>
      </c>
      <c r="E70" s="124">
        <v>6145</v>
      </c>
      <c r="F70" s="124">
        <v>9327645697</v>
      </c>
      <c r="G70" s="124">
        <v>28</v>
      </c>
      <c r="H70" s="124">
        <v>5</v>
      </c>
      <c r="I70" s="124">
        <v>1385</v>
      </c>
      <c r="J70" s="124" t="s">
        <v>298</v>
      </c>
      <c r="K70" s="124" t="s">
        <v>312</v>
      </c>
      <c r="L70" s="124" t="s">
        <v>322</v>
      </c>
      <c r="M70" s="124" t="s">
        <v>291</v>
      </c>
      <c r="N70" s="125">
        <v>15000000</v>
      </c>
    </row>
    <row r="71" spans="1:14" ht="21.75" customHeight="1">
      <c r="A71" s="124">
        <v>70</v>
      </c>
      <c r="B71" s="124" t="s">
        <v>333</v>
      </c>
      <c r="C71" s="124" t="s">
        <v>308</v>
      </c>
      <c r="D71" s="124" t="s">
        <v>309</v>
      </c>
      <c r="E71" s="124">
        <v>6858</v>
      </c>
      <c r="F71" s="124">
        <v>9367432974</v>
      </c>
      <c r="G71" s="124">
        <v>22</v>
      </c>
      <c r="H71" s="124">
        <v>3</v>
      </c>
      <c r="I71" s="124">
        <v>1381</v>
      </c>
      <c r="J71" s="124" t="s">
        <v>298</v>
      </c>
      <c r="K71" s="124" t="s">
        <v>321</v>
      </c>
      <c r="L71" s="124" t="s">
        <v>295</v>
      </c>
      <c r="M71" s="124" t="s">
        <v>296</v>
      </c>
      <c r="N71" s="125">
        <v>16000000</v>
      </c>
    </row>
    <row r="72" spans="1:14" ht="21.75" customHeight="1">
      <c r="A72" s="124">
        <v>71</v>
      </c>
      <c r="B72" s="124" t="s">
        <v>301</v>
      </c>
      <c r="C72" s="124" t="s">
        <v>335</v>
      </c>
      <c r="D72" s="124" t="s">
        <v>311</v>
      </c>
      <c r="E72" s="124">
        <v>9406</v>
      </c>
      <c r="F72" s="124">
        <v>9384574280</v>
      </c>
      <c r="G72" s="124">
        <v>16</v>
      </c>
      <c r="H72" s="124">
        <v>5</v>
      </c>
      <c r="I72" s="124">
        <v>1381</v>
      </c>
      <c r="J72" s="124" t="s">
        <v>298</v>
      </c>
      <c r="K72" s="124" t="s">
        <v>321</v>
      </c>
      <c r="L72" s="124" t="s">
        <v>331</v>
      </c>
      <c r="M72" s="124" t="s">
        <v>300</v>
      </c>
      <c r="N72" s="125">
        <v>16000000</v>
      </c>
    </row>
    <row r="73" spans="1:14" ht="21.75" customHeight="1">
      <c r="A73" s="124">
        <v>72</v>
      </c>
      <c r="B73" s="124" t="s">
        <v>323</v>
      </c>
      <c r="C73" s="124" t="s">
        <v>341</v>
      </c>
      <c r="D73" s="124" t="s">
        <v>294</v>
      </c>
      <c r="E73" s="124">
        <v>7031</v>
      </c>
      <c r="F73" s="124">
        <v>9331066709</v>
      </c>
      <c r="G73" s="124">
        <v>12</v>
      </c>
      <c r="H73" s="124">
        <v>5</v>
      </c>
      <c r="I73" s="124">
        <v>1385</v>
      </c>
      <c r="J73" s="124" t="s">
        <v>298</v>
      </c>
      <c r="K73" s="124" t="s">
        <v>304</v>
      </c>
      <c r="L73" s="124" t="s">
        <v>295</v>
      </c>
      <c r="M73" s="124" t="s">
        <v>300</v>
      </c>
      <c r="N73" s="125">
        <v>14000000</v>
      </c>
    </row>
    <row r="74" spans="1:14" ht="21.75" customHeight="1">
      <c r="A74" s="124">
        <v>73</v>
      </c>
      <c r="B74" s="124" t="s">
        <v>314</v>
      </c>
      <c r="C74" s="124" t="s">
        <v>345</v>
      </c>
      <c r="D74" s="124" t="s">
        <v>303</v>
      </c>
      <c r="E74" s="124">
        <v>8046</v>
      </c>
      <c r="F74" s="124">
        <v>9390342891</v>
      </c>
      <c r="G74" s="124">
        <v>28</v>
      </c>
      <c r="H74" s="124">
        <v>5</v>
      </c>
      <c r="I74" s="124">
        <v>1381</v>
      </c>
      <c r="J74" s="124" t="s">
        <v>298</v>
      </c>
      <c r="K74" s="124" t="s">
        <v>299</v>
      </c>
      <c r="L74" s="124" t="s">
        <v>331</v>
      </c>
      <c r="M74" s="124" t="s">
        <v>296</v>
      </c>
      <c r="N74" s="125">
        <v>49000000</v>
      </c>
    </row>
    <row r="75" spans="1:14" ht="21.75" customHeight="1">
      <c r="A75" s="124">
        <v>74</v>
      </c>
      <c r="B75" s="124" t="s">
        <v>339</v>
      </c>
      <c r="C75" s="124" t="s">
        <v>330</v>
      </c>
      <c r="D75" s="124" t="s">
        <v>329</v>
      </c>
      <c r="E75" s="124">
        <v>5041</v>
      </c>
      <c r="F75" s="124">
        <v>9355388446</v>
      </c>
      <c r="G75" s="124">
        <v>12</v>
      </c>
      <c r="H75" s="124">
        <v>8</v>
      </c>
      <c r="I75" s="124">
        <v>1387</v>
      </c>
      <c r="J75" s="124" t="s">
        <v>298</v>
      </c>
      <c r="K75" s="124" t="s">
        <v>321</v>
      </c>
      <c r="L75" s="124" t="s">
        <v>290</v>
      </c>
      <c r="M75" s="124" t="s">
        <v>291</v>
      </c>
      <c r="N75" s="125">
        <v>16000000</v>
      </c>
    </row>
    <row r="76" spans="1:14" ht="21.75" customHeight="1">
      <c r="A76" s="124">
        <v>75</v>
      </c>
      <c r="B76" s="124" t="s">
        <v>320</v>
      </c>
      <c r="C76" s="124" t="s">
        <v>327</v>
      </c>
      <c r="D76" s="124" t="s">
        <v>317</v>
      </c>
      <c r="E76" s="124">
        <v>3762</v>
      </c>
      <c r="F76" s="124">
        <v>9378406720</v>
      </c>
      <c r="G76" s="124">
        <v>10</v>
      </c>
      <c r="H76" s="124">
        <v>9</v>
      </c>
      <c r="I76" s="124">
        <v>1386</v>
      </c>
      <c r="J76" s="124" t="s">
        <v>288</v>
      </c>
      <c r="K76" s="124" t="s">
        <v>304</v>
      </c>
      <c r="L76" s="124" t="s">
        <v>295</v>
      </c>
      <c r="M76" s="124" t="s">
        <v>291</v>
      </c>
      <c r="N76" s="125">
        <v>14000000</v>
      </c>
    </row>
    <row r="77" spans="1:14" ht="21.75" customHeight="1">
      <c r="A77" s="124">
        <v>76</v>
      </c>
      <c r="B77" s="124" t="s">
        <v>301</v>
      </c>
      <c r="C77" s="124" t="s">
        <v>286</v>
      </c>
      <c r="D77" s="124" t="s">
        <v>294</v>
      </c>
      <c r="E77" s="124">
        <v>2991</v>
      </c>
      <c r="F77" s="124">
        <v>9349215263</v>
      </c>
      <c r="G77" s="124">
        <v>8</v>
      </c>
      <c r="H77" s="124">
        <v>4</v>
      </c>
      <c r="I77" s="124">
        <v>1384</v>
      </c>
      <c r="J77" s="124" t="s">
        <v>298</v>
      </c>
      <c r="K77" s="124" t="s">
        <v>304</v>
      </c>
      <c r="L77" s="124" t="s">
        <v>295</v>
      </c>
      <c r="M77" s="124" t="s">
        <v>300</v>
      </c>
      <c r="N77" s="125">
        <v>14000000</v>
      </c>
    </row>
    <row r="78" spans="1:14" ht="21.75" customHeight="1">
      <c r="A78" s="124">
        <v>77</v>
      </c>
      <c r="B78" s="124" t="s">
        <v>285</v>
      </c>
      <c r="C78" s="124" t="s">
        <v>297</v>
      </c>
      <c r="D78" s="124" t="s">
        <v>329</v>
      </c>
      <c r="E78" s="124">
        <v>890</v>
      </c>
      <c r="F78" s="124">
        <v>9344126537</v>
      </c>
      <c r="G78" s="124">
        <v>25</v>
      </c>
      <c r="H78" s="124">
        <v>7</v>
      </c>
      <c r="I78" s="124">
        <v>1385</v>
      </c>
      <c r="J78" s="124" t="s">
        <v>288</v>
      </c>
      <c r="K78" s="124" t="s">
        <v>321</v>
      </c>
      <c r="L78" s="124" t="s">
        <v>313</v>
      </c>
      <c r="M78" s="124" t="s">
        <v>296</v>
      </c>
      <c r="N78" s="125">
        <v>16000000</v>
      </c>
    </row>
    <row r="79" spans="1:14" ht="21.75" customHeight="1">
      <c r="A79" s="124">
        <v>78</v>
      </c>
      <c r="B79" s="124" t="s">
        <v>333</v>
      </c>
      <c r="C79" s="124" t="s">
        <v>335</v>
      </c>
      <c r="D79" s="124" t="s">
        <v>317</v>
      </c>
      <c r="E79" s="124">
        <v>4798</v>
      </c>
      <c r="F79" s="124">
        <v>9327461924</v>
      </c>
      <c r="G79" s="124">
        <v>23</v>
      </c>
      <c r="H79" s="124">
        <v>5</v>
      </c>
      <c r="I79" s="124">
        <v>1382</v>
      </c>
      <c r="J79" s="124" t="s">
        <v>288</v>
      </c>
      <c r="K79" s="124" t="s">
        <v>321</v>
      </c>
      <c r="L79" s="124" t="s">
        <v>331</v>
      </c>
      <c r="M79" s="124" t="s">
        <v>300</v>
      </c>
      <c r="N79" s="125">
        <v>16000000</v>
      </c>
    </row>
    <row r="80" spans="1:14" ht="21.75" customHeight="1">
      <c r="A80" s="124">
        <v>79</v>
      </c>
      <c r="B80" s="124" t="s">
        <v>83</v>
      </c>
      <c r="C80" s="124" t="s">
        <v>344</v>
      </c>
      <c r="D80" s="124" t="s">
        <v>294</v>
      </c>
      <c r="E80" s="124">
        <v>9932</v>
      </c>
      <c r="F80" s="124">
        <v>9374885111</v>
      </c>
      <c r="G80" s="124">
        <v>4</v>
      </c>
      <c r="H80" s="124">
        <v>9</v>
      </c>
      <c r="I80" s="124">
        <v>1381</v>
      </c>
      <c r="J80" s="124" t="s">
        <v>288</v>
      </c>
      <c r="K80" s="124" t="s">
        <v>321</v>
      </c>
      <c r="L80" s="124" t="s">
        <v>322</v>
      </c>
      <c r="M80" s="124" t="s">
        <v>316</v>
      </c>
      <c r="N80" s="125">
        <v>16000000</v>
      </c>
    </row>
    <row r="81" spans="1:14" ht="21.75" customHeight="1">
      <c r="A81" s="124">
        <v>80</v>
      </c>
      <c r="B81" s="124" t="s">
        <v>84</v>
      </c>
      <c r="C81" s="124" t="s">
        <v>308</v>
      </c>
      <c r="D81" s="124" t="s">
        <v>317</v>
      </c>
      <c r="E81" s="124">
        <v>2412</v>
      </c>
      <c r="F81" s="124">
        <v>9372678967</v>
      </c>
      <c r="G81" s="124">
        <v>20</v>
      </c>
      <c r="H81" s="124">
        <v>4</v>
      </c>
      <c r="I81" s="124">
        <v>1388</v>
      </c>
      <c r="J81" s="124" t="s">
        <v>288</v>
      </c>
      <c r="K81" s="124" t="s">
        <v>321</v>
      </c>
      <c r="L81" s="124" t="s">
        <v>313</v>
      </c>
      <c r="M81" s="124" t="s">
        <v>296</v>
      </c>
      <c r="N81" s="125">
        <v>16000000</v>
      </c>
    </row>
    <row r="82" spans="1:14" ht="21.75" customHeight="1">
      <c r="A82" s="124">
        <v>81</v>
      </c>
      <c r="B82" s="124" t="s">
        <v>318</v>
      </c>
      <c r="C82" s="124" t="s">
        <v>293</v>
      </c>
      <c r="D82" s="124" t="s">
        <v>309</v>
      </c>
      <c r="E82" s="124">
        <v>6607</v>
      </c>
      <c r="F82" s="124">
        <v>9390851639</v>
      </c>
      <c r="G82" s="124">
        <v>14</v>
      </c>
      <c r="H82" s="124">
        <v>7</v>
      </c>
      <c r="I82" s="124">
        <v>1386</v>
      </c>
      <c r="J82" s="124" t="s">
        <v>288</v>
      </c>
      <c r="K82" s="124" t="s">
        <v>289</v>
      </c>
      <c r="L82" s="124" t="s">
        <v>313</v>
      </c>
      <c r="M82" s="124" t="s">
        <v>291</v>
      </c>
      <c r="N82" s="125">
        <v>8000000</v>
      </c>
    </row>
    <row r="83" spans="1:14" ht="21.75" customHeight="1">
      <c r="A83" s="124">
        <v>82</v>
      </c>
      <c r="B83" s="124" t="s">
        <v>333</v>
      </c>
      <c r="C83" s="124" t="s">
        <v>344</v>
      </c>
      <c r="D83" s="124" t="s">
        <v>287</v>
      </c>
      <c r="E83" s="124">
        <v>201</v>
      </c>
      <c r="F83" s="124">
        <v>9357876593</v>
      </c>
      <c r="G83" s="124">
        <v>16</v>
      </c>
      <c r="H83" s="124">
        <v>11</v>
      </c>
      <c r="I83" s="124">
        <v>1386</v>
      </c>
      <c r="J83" s="124" t="s">
        <v>298</v>
      </c>
      <c r="K83" s="124" t="s">
        <v>299</v>
      </c>
      <c r="L83" s="124" t="s">
        <v>295</v>
      </c>
      <c r="M83" s="124" t="s">
        <v>316</v>
      </c>
      <c r="N83" s="125">
        <v>49000000</v>
      </c>
    </row>
    <row r="84" spans="1:14" ht="21.75" customHeight="1">
      <c r="A84" s="124">
        <v>83</v>
      </c>
      <c r="B84" s="124" t="s">
        <v>340</v>
      </c>
      <c r="C84" s="124" t="s">
        <v>330</v>
      </c>
      <c r="D84" s="124" t="s">
        <v>294</v>
      </c>
      <c r="E84" s="124">
        <v>770</v>
      </c>
      <c r="F84" s="124">
        <v>9383010978</v>
      </c>
      <c r="G84" s="124">
        <v>9</v>
      </c>
      <c r="H84" s="124">
        <v>1</v>
      </c>
      <c r="I84" s="124">
        <v>1384</v>
      </c>
      <c r="J84" s="124" t="s">
        <v>298</v>
      </c>
      <c r="K84" s="124" t="s">
        <v>321</v>
      </c>
      <c r="L84" s="124" t="s">
        <v>295</v>
      </c>
      <c r="M84" s="124" t="s">
        <v>316</v>
      </c>
      <c r="N84" s="125">
        <v>16000000</v>
      </c>
    </row>
    <row r="85" spans="1:14" ht="21.75" customHeight="1">
      <c r="A85" s="124">
        <v>84</v>
      </c>
      <c r="B85" s="124" t="s">
        <v>346</v>
      </c>
      <c r="C85" s="124" t="s">
        <v>334</v>
      </c>
      <c r="D85" s="124" t="s">
        <v>311</v>
      </c>
      <c r="E85" s="124">
        <v>4447</v>
      </c>
      <c r="F85" s="124">
        <v>9321657829</v>
      </c>
      <c r="G85" s="124">
        <v>10</v>
      </c>
      <c r="H85" s="124">
        <v>9</v>
      </c>
      <c r="I85" s="124">
        <v>1381</v>
      </c>
      <c r="J85" s="124" t="s">
        <v>298</v>
      </c>
      <c r="K85" s="124" t="s">
        <v>299</v>
      </c>
      <c r="L85" s="124" t="s">
        <v>295</v>
      </c>
      <c r="M85" s="124" t="s">
        <v>291</v>
      </c>
      <c r="N85" s="125">
        <v>49000000</v>
      </c>
    </row>
    <row r="86" spans="1:14" ht="21.75" customHeight="1">
      <c r="A86" s="124">
        <v>85</v>
      </c>
      <c r="B86" s="124" t="s">
        <v>346</v>
      </c>
      <c r="C86" s="124" t="s">
        <v>308</v>
      </c>
      <c r="D86" s="124" t="s">
        <v>306</v>
      </c>
      <c r="E86" s="124">
        <v>5844</v>
      </c>
      <c r="F86" s="124">
        <v>9322433971</v>
      </c>
      <c r="G86" s="124">
        <v>27</v>
      </c>
      <c r="H86" s="124">
        <v>4</v>
      </c>
      <c r="I86" s="124">
        <v>1381</v>
      </c>
      <c r="J86" s="124" t="s">
        <v>288</v>
      </c>
      <c r="K86" s="124" t="s">
        <v>289</v>
      </c>
      <c r="L86" s="124" t="s">
        <v>322</v>
      </c>
      <c r="M86" s="124" t="s">
        <v>316</v>
      </c>
      <c r="N86" s="125">
        <v>8000000</v>
      </c>
    </row>
    <row r="87" spans="1:14" ht="21.75" customHeight="1">
      <c r="A87" s="124">
        <v>86</v>
      </c>
      <c r="B87" s="124" t="s">
        <v>83</v>
      </c>
      <c r="C87" s="124" t="s">
        <v>341</v>
      </c>
      <c r="D87" s="124" t="s">
        <v>311</v>
      </c>
      <c r="E87" s="124">
        <v>7134</v>
      </c>
      <c r="F87" s="124">
        <v>9383172960</v>
      </c>
      <c r="G87" s="124">
        <v>31</v>
      </c>
      <c r="H87" s="124">
        <v>7</v>
      </c>
      <c r="I87" s="124">
        <v>1384</v>
      </c>
      <c r="J87" s="124" t="s">
        <v>288</v>
      </c>
      <c r="K87" s="124" t="s">
        <v>299</v>
      </c>
      <c r="L87" s="124" t="s">
        <v>322</v>
      </c>
      <c r="M87" s="124" t="s">
        <v>300</v>
      </c>
      <c r="N87" s="125">
        <v>49000000</v>
      </c>
    </row>
    <row r="88" spans="1:14" ht="21.75" customHeight="1">
      <c r="A88" s="124">
        <v>87</v>
      </c>
      <c r="B88" s="124" t="s">
        <v>320</v>
      </c>
      <c r="C88" s="124" t="s">
        <v>337</v>
      </c>
      <c r="D88" s="124" t="s">
        <v>329</v>
      </c>
      <c r="E88" s="124">
        <v>4284</v>
      </c>
      <c r="F88" s="124">
        <v>9356582831</v>
      </c>
      <c r="G88" s="124">
        <v>22</v>
      </c>
      <c r="H88" s="124">
        <v>4</v>
      </c>
      <c r="I88" s="124">
        <v>1387</v>
      </c>
      <c r="J88" s="124" t="s">
        <v>288</v>
      </c>
      <c r="K88" s="124" t="s">
        <v>289</v>
      </c>
      <c r="L88" s="124" t="s">
        <v>313</v>
      </c>
      <c r="M88" s="124" t="s">
        <v>291</v>
      </c>
      <c r="N88" s="125">
        <v>8000000</v>
      </c>
    </row>
    <row r="89" spans="1:14" ht="21.75" customHeight="1">
      <c r="A89" s="124">
        <v>88</v>
      </c>
      <c r="B89" s="124" t="s">
        <v>314</v>
      </c>
      <c r="C89" s="124" t="s">
        <v>297</v>
      </c>
      <c r="D89" s="124" t="s">
        <v>311</v>
      </c>
      <c r="E89" s="124">
        <v>6894</v>
      </c>
      <c r="F89" s="124">
        <v>9349161216</v>
      </c>
      <c r="G89" s="124">
        <v>21</v>
      </c>
      <c r="H89" s="124">
        <v>3</v>
      </c>
      <c r="I89" s="124">
        <v>1384</v>
      </c>
      <c r="J89" s="124" t="s">
        <v>298</v>
      </c>
      <c r="K89" s="124" t="s">
        <v>289</v>
      </c>
      <c r="L89" s="124" t="s">
        <v>313</v>
      </c>
      <c r="M89" s="124" t="s">
        <v>316</v>
      </c>
      <c r="N89" s="125">
        <v>8000000</v>
      </c>
    </row>
    <row r="90" spans="1:14" ht="21.75" customHeight="1">
      <c r="A90" s="124">
        <v>89</v>
      </c>
      <c r="B90" s="124" t="s">
        <v>342</v>
      </c>
      <c r="C90" s="124" t="s">
        <v>337</v>
      </c>
      <c r="D90" s="124" t="s">
        <v>294</v>
      </c>
      <c r="E90" s="124">
        <v>1896</v>
      </c>
      <c r="F90" s="124">
        <v>9370474145</v>
      </c>
      <c r="G90" s="124">
        <v>19</v>
      </c>
      <c r="H90" s="124">
        <v>9</v>
      </c>
      <c r="I90" s="124">
        <v>1386</v>
      </c>
      <c r="J90" s="124" t="s">
        <v>298</v>
      </c>
      <c r="K90" s="124" t="s">
        <v>304</v>
      </c>
      <c r="L90" s="124" t="s">
        <v>290</v>
      </c>
      <c r="M90" s="124" t="s">
        <v>316</v>
      </c>
      <c r="N90" s="125">
        <v>14000000</v>
      </c>
    </row>
    <row r="91" spans="1:14" ht="21.75" customHeight="1">
      <c r="A91" s="124">
        <v>90</v>
      </c>
      <c r="B91" s="124" t="s">
        <v>292</v>
      </c>
      <c r="C91" s="124" t="s">
        <v>286</v>
      </c>
      <c r="D91" s="124" t="s">
        <v>294</v>
      </c>
      <c r="E91" s="124">
        <v>6049</v>
      </c>
      <c r="F91" s="124">
        <v>9342949853</v>
      </c>
      <c r="G91" s="124">
        <v>15</v>
      </c>
      <c r="H91" s="124">
        <v>11</v>
      </c>
      <c r="I91" s="124">
        <v>1388</v>
      </c>
      <c r="J91" s="124" t="s">
        <v>288</v>
      </c>
      <c r="K91" s="124" t="s">
        <v>321</v>
      </c>
      <c r="L91" s="124" t="s">
        <v>290</v>
      </c>
      <c r="M91" s="124" t="s">
        <v>296</v>
      </c>
      <c r="N91" s="125">
        <v>16000000</v>
      </c>
    </row>
    <row r="92" spans="1:14" ht="21.75" customHeight="1">
      <c r="A92" s="124">
        <v>91</v>
      </c>
      <c r="B92" s="124" t="s">
        <v>83</v>
      </c>
      <c r="C92" s="124" t="s">
        <v>336</v>
      </c>
      <c r="D92" s="124" t="s">
        <v>311</v>
      </c>
      <c r="E92" s="124">
        <v>7162</v>
      </c>
      <c r="F92" s="124">
        <v>9344994844</v>
      </c>
      <c r="G92" s="124">
        <v>12</v>
      </c>
      <c r="H92" s="124">
        <v>12</v>
      </c>
      <c r="I92" s="124">
        <v>1384</v>
      </c>
      <c r="J92" s="124" t="s">
        <v>298</v>
      </c>
      <c r="K92" s="124" t="s">
        <v>321</v>
      </c>
      <c r="L92" s="124" t="s">
        <v>313</v>
      </c>
      <c r="M92" s="124" t="s">
        <v>300</v>
      </c>
      <c r="N92" s="125">
        <v>16000000</v>
      </c>
    </row>
    <row r="93" spans="1:14" ht="21.75" customHeight="1">
      <c r="A93" s="124">
        <v>92</v>
      </c>
      <c r="B93" s="124" t="s">
        <v>333</v>
      </c>
      <c r="C93" s="124" t="s">
        <v>330</v>
      </c>
      <c r="D93" s="124" t="s">
        <v>294</v>
      </c>
      <c r="E93" s="124">
        <v>3475</v>
      </c>
      <c r="F93" s="124">
        <v>9335627069</v>
      </c>
      <c r="G93" s="124">
        <v>29</v>
      </c>
      <c r="H93" s="124">
        <v>5</v>
      </c>
      <c r="I93" s="124">
        <v>1385</v>
      </c>
      <c r="J93" s="124" t="s">
        <v>288</v>
      </c>
      <c r="K93" s="124" t="s">
        <v>304</v>
      </c>
      <c r="L93" s="124" t="s">
        <v>295</v>
      </c>
      <c r="M93" s="124" t="s">
        <v>300</v>
      </c>
      <c r="N93" s="125">
        <v>14000000</v>
      </c>
    </row>
    <row r="94" spans="1:14" ht="21.75" customHeight="1">
      <c r="A94" s="124">
        <v>93</v>
      </c>
      <c r="B94" s="124" t="s">
        <v>292</v>
      </c>
      <c r="C94" s="124" t="s">
        <v>344</v>
      </c>
      <c r="D94" s="124" t="s">
        <v>325</v>
      </c>
      <c r="E94" s="124">
        <v>6194</v>
      </c>
      <c r="F94" s="124">
        <v>9330174686</v>
      </c>
      <c r="G94" s="124">
        <v>26</v>
      </c>
      <c r="H94" s="124">
        <v>7</v>
      </c>
      <c r="I94" s="124">
        <v>1384</v>
      </c>
      <c r="J94" s="124" t="s">
        <v>298</v>
      </c>
      <c r="K94" s="124" t="s">
        <v>321</v>
      </c>
      <c r="L94" s="124" t="s">
        <v>331</v>
      </c>
      <c r="M94" s="124" t="s">
        <v>307</v>
      </c>
      <c r="N94" s="125">
        <v>16000000</v>
      </c>
    </row>
    <row r="95" spans="1:14" ht="21.75" customHeight="1">
      <c r="A95" s="124">
        <v>94</v>
      </c>
      <c r="B95" s="124" t="s">
        <v>314</v>
      </c>
      <c r="C95" s="124" t="s">
        <v>336</v>
      </c>
      <c r="D95" s="124" t="s">
        <v>328</v>
      </c>
      <c r="E95" s="124">
        <v>2015</v>
      </c>
      <c r="F95" s="124">
        <v>9352925026</v>
      </c>
      <c r="G95" s="124">
        <v>27</v>
      </c>
      <c r="H95" s="124">
        <v>6</v>
      </c>
      <c r="I95" s="124">
        <v>1381</v>
      </c>
      <c r="J95" s="124" t="s">
        <v>288</v>
      </c>
      <c r="K95" s="124" t="s">
        <v>299</v>
      </c>
      <c r="L95" s="124" t="s">
        <v>322</v>
      </c>
      <c r="M95" s="124" t="s">
        <v>316</v>
      </c>
      <c r="N95" s="125">
        <v>49000000</v>
      </c>
    </row>
    <row r="96" spans="1:14" ht="21.75" customHeight="1">
      <c r="A96" s="124">
        <v>95</v>
      </c>
      <c r="B96" s="124" t="s">
        <v>318</v>
      </c>
      <c r="C96" s="124" t="s">
        <v>345</v>
      </c>
      <c r="D96" s="124" t="s">
        <v>294</v>
      </c>
      <c r="E96" s="124">
        <v>1226</v>
      </c>
      <c r="F96" s="124">
        <v>9362488878</v>
      </c>
      <c r="G96" s="124">
        <v>12</v>
      </c>
      <c r="H96" s="124">
        <v>10</v>
      </c>
      <c r="I96" s="124">
        <v>1386</v>
      </c>
      <c r="J96" s="124" t="s">
        <v>288</v>
      </c>
      <c r="K96" s="124" t="s">
        <v>321</v>
      </c>
      <c r="L96" s="124" t="s">
        <v>290</v>
      </c>
      <c r="M96" s="124" t="s">
        <v>300</v>
      </c>
      <c r="N96" s="125">
        <v>16000000</v>
      </c>
    </row>
    <row r="97" spans="1:14" ht="21.75" customHeight="1">
      <c r="A97" s="124">
        <v>96</v>
      </c>
      <c r="B97" s="124" t="s">
        <v>326</v>
      </c>
      <c r="C97" s="124" t="s">
        <v>336</v>
      </c>
      <c r="D97" s="124" t="s">
        <v>311</v>
      </c>
      <c r="E97" s="124">
        <v>4613</v>
      </c>
      <c r="F97" s="124">
        <v>9381500753</v>
      </c>
      <c r="G97" s="124">
        <v>30</v>
      </c>
      <c r="H97" s="124">
        <v>8</v>
      </c>
      <c r="I97" s="124">
        <v>1385</v>
      </c>
      <c r="J97" s="124" t="s">
        <v>298</v>
      </c>
      <c r="K97" s="124" t="s">
        <v>312</v>
      </c>
      <c r="L97" s="124" t="s">
        <v>290</v>
      </c>
      <c r="M97" s="124" t="s">
        <v>300</v>
      </c>
      <c r="N97" s="125">
        <v>15000000</v>
      </c>
    </row>
    <row r="98" spans="1:14" ht="21.75" customHeight="1">
      <c r="A98" s="124">
        <v>97</v>
      </c>
      <c r="B98" s="124" t="s">
        <v>84</v>
      </c>
      <c r="C98" s="124" t="s">
        <v>293</v>
      </c>
      <c r="D98" s="124" t="s">
        <v>325</v>
      </c>
      <c r="E98" s="124">
        <v>910</v>
      </c>
      <c r="F98" s="124">
        <v>9344464679</v>
      </c>
      <c r="G98" s="124">
        <v>28</v>
      </c>
      <c r="H98" s="124">
        <v>4</v>
      </c>
      <c r="I98" s="124">
        <v>1382</v>
      </c>
      <c r="J98" s="124" t="s">
        <v>288</v>
      </c>
      <c r="K98" s="124" t="s">
        <v>299</v>
      </c>
      <c r="L98" s="124" t="s">
        <v>313</v>
      </c>
      <c r="M98" s="124" t="s">
        <v>307</v>
      </c>
      <c r="N98" s="125">
        <v>49000000</v>
      </c>
    </row>
    <row r="99" spans="1:14" ht="21.75" customHeight="1">
      <c r="A99" s="124">
        <v>98</v>
      </c>
      <c r="B99" s="124" t="s">
        <v>318</v>
      </c>
      <c r="C99" s="124" t="s">
        <v>330</v>
      </c>
      <c r="D99" s="124" t="s">
        <v>306</v>
      </c>
      <c r="E99" s="124">
        <v>553</v>
      </c>
      <c r="F99" s="124">
        <v>9331056694</v>
      </c>
      <c r="G99" s="124">
        <v>7</v>
      </c>
      <c r="H99" s="124">
        <v>8</v>
      </c>
      <c r="I99" s="124">
        <v>1387</v>
      </c>
      <c r="J99" s="124" t="s">
        <v>288</v>
      </c>
      <c r="K99" s="124" t="s">
        <v>299</v>
      </c>
      <c r="L99" s="124" t="s">
        <v>290</v>
      </c>
      <c r="M99" s="124" t="s">
        <v>300</v>
      </c>
      <c r="N99" s="125">
        <v>49000000</v>
      </c>
    </row>
    <row r="100" spans="1:14" ht="21.75" customHeight="1">
      <c r="A100" s="124">
        <v>99</v>
      </c>
      <c r="B100" s="124" t="s">
        <v>301</v>
      </c>
      <c r="C100" s="124" t="s">
        <v>297</v>
      </c>
      <c r="D100" s="124" t="s">
        <v>317</v>
      </c>
      <c r="E100" s="124">
        <v>109</v>
      </c>
      <c r="F100" s="124">
        <v>9382975598</v>
      </c>
      <c r="G100" s="124">
        <v>31</v>
      </c>
      <c r="H100" s="124">
        <v>10</v>
      </c>
      <c r="I100" s="124">
        <v>1385</v>
      </c>
      <c r="J100" s="124" t="s">
        <v>298</v>
      </c>
      <c r="K100" s="124" t="s">
        <v>304</v>
      </c>
      <c r="L100" s="124" t="s">
        <v>313</v>
      </c>
      <c r="M100" s="124" t="s">
        <v>316</v>
      </c>
      <c r="N100" s="125">
        <v>14000000</v>
      </c>
    </row>
    <row r="101" spans="1:14" ht="21.75" customHeight="1">
      <c r="A101" s="124">
        <v>100</v>
      </c>
      <c r="B101" s="124" t="s">
        <v>285</v>
      </c>
      <c r="C101" s="124" t="s">
        <v>337</v>
      </c>
      <c r="D101" s="124" t="s">
        <v>317</v>
      </c>
      <c r="E101" s="124">
        <v>8087</v>
      </c>
      <c r="F101" s="124">
        <v>9399681119</v>
      </c>
      <c r="G101" s="124">
        <v>15</v>
      </c>
      <c r="H101" s="124">
        <v>2</v>
      </c>
      <c r="I101" s="124">
        <v>1387</v>
      </c>
      <c r="J101" s="124" t="s">
        <v>298</v>
      </c>
      <c r="K101" s="124" t="s">
        <v>299</v>
      </c>
      <c r="L101" s="124" t="s">
        <v>322</v>
      </c>
      <c r="M101" s="124" t="s">
        <v>296</v>
      </c>
      <c r="N101" s="125">
        <v>49000000</v>
      </c>
    </row>
    <row r="102" spans="1:14" ht="21.75" customHeight="1">
      <c r="A102" s="124">
        <v>101</v>
      </c>
      <c r="B102" s="124" t="s">
        <v>314</v>
      </c>
      <c r="C102" s="124" t="s">
        <v>308</v>
      </c>
      <c r="D102" s="124" t="s">
        <v>329</v>
      </c>
      <c r="E102" s="124">
        <v>1769</v>
      </c>
      <c r="F102" s="124">
        <v>9360305750</v>
      </c>
      <c r="G102" s="124">
        <v>24</v>
      </c>
      <c r="H102" s="124">
        <v>6</v>
      </c>
      <c r="I102" s="124">
        <v>1382</v>
      </c>
      <c r="J102" s="124" t="s">
        <v>298</v>
      </c>
      <c r="K102" s="124" t="s">
        <v>299</v>
      </c>
      <c r="L102" s="124" t="s">
        <v>290</v>
      </c>
      <c r="M102" s="124" t="s">
        <v>296</v>
      </c>
      <c r="N102" s="125">
        <v>49000000</v>
      </c>
    </row>
    <row r="103" spans="1:14" ht="21.75" customHeight="1">
      <c r="A103" s="124">
        <v>102</v>
      </c>
      <c r="B103" s="124" t="s">
        <v>340</v>
      </c>
      <c r="C103" s="124" t="s">
        <v>255</v>
      </c>
      <c r="D103" s="124" t="s">
        <v>317</v>
      </c>
      <c r="E103" s="124">
        <v>3763</v>
      </c>
      <c r="F103" s="124">
        <v>9329843142</v>
      </c>
      <c r="G103" s="124">
        <v>10</v>
      </c>
      <c r="H103" s="124">
        <v>5</v>
      </c>
      <c r="I103" s="124">
        <v>1386</v>
      </c>
      <c r="J103" s="124" t="s">
        <v>298</v>
      </c>
      <c r="K103" s="124" t="s">
        <v>299</v>
      </c>
      <c r="L103" s="124" t="s">
        <v>295</v>
      </c>
      <c r="M103" s="124" t="s">
        <v>296</v>
      </c>
      <c r="N103" s="125">
        <v>49000000</v>
      </c>
    </row>
    <row r="104" spans="1:14" ht="21.75" customHeight="1">
      <c r="A104" s="124">
        <v>103</v>
      </c>
      <c r="B104" s="124" t="s">
        <v>292</v>
      </c>
      <c r="C104" s="124" t="s">
        <v>344</v>
      </c>
      <c r="D104" s="124" t="s">
        <v>306</v>
      </c>
      <c r="E104" s="124">
        <v>7179</v>
      </c>
      <c r="F104" s="124">
        <v>9357229953</v>
      </c>
      <c r="G104" s="124">
        <v>24</v>
      </c>
      <c r="H104" s="124">
        <v>5</v>
      </c>
      <c r="I104" s="124">
        <v>1387</v>
      </c>
      <c r="J104" s="124" t="s">
        <v>298</v>
      </c>
      <c r="K104" s="124" t="s">
        <v>289</v>
      </c>
      <c r="L104" s="124" t="s">
        <v>295</v>
      </c>
      <c r="M104" s="124" t="s">
        <v>291</v>
      </c>
      <c r="N104" s="125">
        <v>8000000</v>
      </c>
    </row>
    <row r="105" spans="1:14" ht="21.75" customHeight="1">
      <c r="A105" s="124">
        <v>104</v>
      </c>
      <c r="B105" s="124" t="s">
        <v>314</v>
      </c>
      <c r="C105" s="124" t="s">
        <v>297</v>
      </c>
      <c r="D105" s="124" t="s">
        <v>325</v>
      </c>
      <c r="E105" s="124">
        <v>1830</v>
      </c>
      <c r="F105" s="124">
        <v>9341428048</v>
      </c>
      <c r="G105" s="124">
        <v>6</v>
      </c>
      <c r="H105" s="124">
        <v>8</v>
      </c>
      <c r="I105" s="124">
        <v>1387</v>
      </c>
      <c r="J105" s="124" t="s">
        <v>298</v>
      </c>
      <c r="K105" s="124" t="s">
        <v>321</v>
      </c>
      <c r="L105" s="124" t="s">
        <v>295</v>
      </c>
      <c r="M105" s="124" t="s">
        <v>291</v>
      </c>
      <c r="N105" s="125">
        <v>16000000</v>
      </c>
    </row>
    <row r="106" spans="1:14" ht="21.75" customHeight="1">
      <c r="A106" s="124">
        <v>105</v>
      </c>
      <c r="B106" s="124" t="s">
        <v>285</v>
      </c>
      <c r="C106" s="124" t="s">
        <v>293</v>
      </c>
      <c r="D106" s="124" t="s">
        <v>329</v>
      </c>
      <c r="E106" s="124">
        <v>3503</v>
      </c>
      <c r="F106" s="124">
        <v>9390191075</v>
      </c>
      <c r="G106" s="124">
        <v>17</v>
      </c>
      <c r="H106" s="124">
        <v>3</v>
      </c>
      <c r="I106" s="124">
        <v>1386</v>
      </c>
      <c r="J106" s="124" t="s">
        <v>298</v>
      </c>
      <c r="K106" s="124" t="s">
        <v>289</v>
      </c>
      <c r="L106" s="124" t="s">
        <v>331</v>
      </c>
      <c r="M106" s="124" t="s">
        <v>300</v>
      </c>
      <c r="N106" s="125">
        <v>8000000</v>
      </c>
    </row>
    <row r="107" spans="1:14" ht="21.75" customHeight="1">
      <c r="A107" s="124">
        <v>106</v>
      </c>
      <c r="B107" s="124" t="s">
        <v>301</v>
      </c>
      <c r="C107" s="124" t="s">
        <v>310</v>
      </c>
      <c r="D107" s="124" t="s">
        <v>309</v>
      </c>
      <c r="E107" s="124">
        <v>7945</v>
      </c>
      <c r="F107" s="124">
        <v>9341950824</v>
      </c>
      <c r="G107" s="124">
        <v>14</v>
      </c>
      <c r="H107" s="124">
        <v>6</v>
      </c>
      <c r="I107" s="124">
        <v>1385</v>
      </c>
      <c r="J107" s="124" t="s">
        <v>298</v>
      </c>
      <c r="K107" s="124" t="s">
        <v>321</v>
      </c>
      <c r="L107" s="124" t="s">
        <v>295</v>
      </c>
      <c r="M107" s="124" t="s">
        <v>296</v>
      </c>
      <c r="N107" s="125">
        <v>16000000</v>
      </c>
    </row>
    <row r="108" spans="1:14" ht="21.75" customHeight="1">
      <c r="A108" s="124">
        <v>107</v>
      </c>
      <c r="B108" s="124" t="s">
        <v>84</v>
      </c>
      <c r="C108" s="124" t="s">
        <v>255</v>
      </c>
      <c r="D108" s="124" t="s">
        <v>303</v>
      </c>
      <c r="E108" s="124">
        <v>6641</v>
      </c>
      <c r="F108" s="124">
        <v>9390500351</v>
      </c>
      <c r="G108" s="124">
        <v>27</v>
      </c>
      <c r="H108" s="124">
        <v>5</v>
      </c>
      <c r="I108" s="124">
        <v>1385</v>
      </c>
      <c r="J108" s="124" t="s">
        <v>288</v>
      </c>
      <c r="K108" s="124" t="s">
        <v>321</v>
      </c>
      <c r="L108" s="124" t="s">
        <v>322</v>
      </c>
      <c r="M108" s="124" t="s">
        <v>291</v>
      </c>
      <c r="N108" s="125">
        <v>16000000</v>
      </c>
    </row>
    <row r="109" spans="1:14" ht="21.75" customHeight="1">
      <c r="A109" s="124">
        <v>108</v>
      </c>
      <c r="B109" s="124" t="s">
        <v>332</v>
      </c>
      <c r="C109" s="124" t="s">
        <v>330</v>
      </c>
      <c r="D109" s="124" t="s">
        <v>329</v>
      </c>
      <c r="E109" s="124">
        <v>3353</v>
      </c>
      <c r="F109" s="124">
        <v>9336012828</v>
      </c>
      <c r="G109" s="124">
        <v>18</v>
      </c>
      <c r="H109" s="124">
        <v>11</v>
      </c>
      <c r="I109" s="124">
        <v>1384</v>
      </c>
      <c r="J109" s="124" t="s">
        <v>288</v>
      </c>
      <c r="K109" s="124" t="s">
        <v>299</v>
      </c>
      <c r="L109" s="124" t="s">
        <v>313</v>
      </c>
      <c r="M109" s="124" t="s">
        <v>300</v>
      </c>
      <c r="N109" s="125">
        <v>49000000</v>
      </c>
    </row>
    <row r="110" spans="1:14" ht="21.75" customHeight="1">
      <c r="A110" s="124">
        <v>109</v>
      </c>
      <c r="B110" s="124" t="s">
        <v>326</v>
      </c>
      <c r="C110" s="124" t="s">
        <v>324</v>
      </c>
      <c r="D110" s="124" t="s">
        <v>328</v>
      </c>
      <c r="E110" s="124">
        <v>5226</v>
      </c>
      <c r="F110" s="124">
        <v>9332669928</v>
      </c>
      <c r="G110" s="124">
        <v>1</v>
      </c>
      <c r="H110" s="124">
        <v>10</v>
      </c>
      <c r="I110" s="124">
        <v>1381</v>
      </c>
      <c r="J110" s="124" t="s">
        <v>288</v>
      </c>
      <c r="K110" s="124" t="s">
        <v>299</v>
      </c>
      <c r="L110" s="124" t="s">
        <v>313</v>
      </c>
      <c r="M110" s="124" t="s">
        <v>296</v>
      </c>
      <c r="N110" s="125">
        <v>49000000</v>
      </c>
    </row>
    <row r="111" spans="1:14" ht="21.75" customHeight="1">
      <c r="A111" s="124">
        <v>110</v>
      </c>
      <c r="B111" s="124" t="s">
        <v>333</v>
      </c>
      <c r="C111" s="124" t="s">
        <v>308</v>
      </c>
      <c r="D111" s="124" t="s">
        <v>294</v>
      </c>
      <c r="E111" s="124">
        <v>2384</v>
      </c>
      <c r="F111" s="124">
        <v>9380898171</v>
      </c>
      <c r="G111" s="124">
        <v>18</v>
      </c>
      <c r="H111" s="124">
        <v>6</v>
      </c>
      <c r="I111" s="124">
        <v>1383</v>
      </c>
      <c r="J111" s="124" t="s">
        <v>298</v>
      </c>
      <c r="K111" s="124" t="s">
        <v>312</v>
      </c>
      <c r="L111" s="124" t="s">
        <v>331</v>
      </c>
      <c r="M111" s="124" t="s">
        <v>300</v>
      </c>
      <c r="N111" s="125">
        <v>15000000</v>
      </c>
    </row>
    <row r="112" spans="1:14" ht="21.75" customHeight="1">
      <c r="A112" s="124">
        <v>111</v>
      </c>
      <c r="B112" s="124" t="s">
        <v>339</v>
      </c>
      <c r="C112" s="124" t="s">
        <v>335</v>
      </c>
      <c r="D112" s="124" t="s">
        <v>309</v>
      </c>
      <c r="E112" s="124">
        <v>9399</v>
      </c>
      <c r="F112" s="124">
        <v>9331020505</v>
      </c>
      <c r="G112" s="124">
        <v>21</v>
      </c>
      <c r="H112" s="124">
        <v>2</v>
      </c>
      <c r="I112" s="124">
        <v>1384</v>
      </c>
      <c r="J112" s="124" t="s">
        <v>298</v>
      </c>
      <c r="K112" s="124" t="s">
        <v>321</v>
      </c>
      <c r="L112" s="124" t="s">
        <v>331</v>
      </c>
      <c r="M112" s="124" t="s">
        <v>291</v>
      </c>
      <c r="N112" s="125">
        <v>16000000</v>
      </c>
    </row>
    <row r="113" spans="1:14" ht="21.75" customHeight="1">
      <c r="A113" s="124">
        <v>112</v>
      </c>
      <c r="B113" s="124" t="s">
        <v>292</v>
      </c>
      <c r="C113" s="124" t="s">
        <v>308</v>
      </c>
      <c r="D113" s="124" t="s">
        <v>329</v>
      </c>
      <c r="E113" s="124">
        <v>4852</v>
      </c>
      <c r="F113" s="124">
        <v>9393953472</v>
      </c>
      <c r="G113" s="124">
        <v>31</v>
      </c>
      <c r="H113" s="124">
        <v>4</v>
      </c>
      <c r="I113" s="124">
        <v>1388</v>
      </c>
      <c r="J113" s="124" t="s">
        <v>288</v>
      </c>
      <c r="K113" s="124" t="s">
        <v>304</v>
      </c>
      <c r="L113" s="124" t="s">
        <v>295</v>
      </c>
      <c r="M113" s="124" t="s">
        <v>300</v>
      </c>
      <c r="N113" s="125">
        <v>14000000</v>
      </c>
    </row>
    <row r="114" spans="1:14" ht="21.75" customHeight="1">
      <c r="A114" s="124">
        <v>113</v>
      </c>
      <c r="B114" s="124" t="s">
        <v>301</v>
      </c>
      <c r="C114" s="124" t="s">
        <v>343</v>
      </c>
      <c r="D114" s="124" t="s">
        <v>287</v>
      </c>
      <c r="E114" s="124">
        <v>6705</v>
      </c>
      <c r="F114" s="124">
        <v>9335339330</v>
      </c>
      <c r="G114" s="124">
        <v>11</v>
      </c>
      <c r="H114" s="124">
        <v>3</v>
      </c>
      <c r="I114" s="124">
        <v>1388</v>
      </c>
      <c r="J114" s="124" t="s">
        <v>288</v>
      </c>
      <c r="K114" s="124" t="s">
        <v>321</v>
      </c>
      <c r="L114" s="124" t="s">
        <v>295</v>
      </c>
      <c r="M114" s="124" t="s">
        <v>291</v>
      </c>
      <c r="N114" s="125">
        <v>16000000</v>
      </c>
    </row>
    <row r="115" spans="1:14" ht="21.75" customHeight="1">
      <c r="A115" s="124">
        <v>114</v>
      </c>
      <c r="B115" s="124" t="s">
        <v>333</v>
      </c>
      <c r="C115" s="124" t="s">
        <v>286</v>
      </c>
      <c r="D115" s="124" t="s">
        <v>325</v>
      </c>
      <c r="E115" s="124">
        <v>9151</v>
      </c>
      <c r="F115" s="124">
        <v>9395862460</v>
      </c>
      <c r="G115" s="124">
        <v>2</v>
      </c>
      <c r="H115" s="124">
        <v>12</v>
      </c>
      <c r="I115" s="124">
        <v>1382</v>
      </c>
      <c r="J115" s="124" t="s">
        <v>288</v>
      </c>
      <c r="K115" s="124" t="s">
        <v>321</v>
      </c>
      <c r="L115" s="124" t="s">
        <v>331</v>
      </c>
      <c r="M115" s="124" t="s">
        <v>291</v>
      </c>
      <c r="N115" s="125">
        <v>16000000</v>
      </c>
    </row>
    <row r="116" spans="1:14" ht="21.75" customHeight="1">
      <c r="A116" s="124">
        <v>115</v>
      </c>
      <c r="B116" s="124" t="s">
        <v>292</v>
      </c>
      <c r="C116" s="124" t="s">
        <v>330</v>
      </c>
      <c r="D116" s="124" t="s">
        <v>329</v>
      </c>
      <c r="E116" s="124">
        <v>2887</v>
      </c>
      <c r="F116" s="124">
        <v>9387488515</v>
      </c>
      <c r="G116" s="124">
        <v>28</v>
      </c>
      <c r="H116" s="124">
        <v>4</v>
      </c>
      <c r="I116" s="124">
        <v>1381</v>
      </c>
      <c r="J116" s="124" t="s">
        <v>298</v>
      </c>
      <c r="K116" s="124" t="s">
        <v>304</v>
      </c>
      <c r="L116" s="124" t="s">
        <v>313</v>
      </c>
      <c r="M116" s="124" t="s">
        <v>291</v>
      </c>
      <c r="N116" s="125">
        <v>14000000</v>
      </c>
    </row>
    <row r="117" spans="1:14" ht="21.75" customHeight="1">
      <c r="A117" s="124">
        <v>116</v>
      </c>
      <c r="B117" s="124" t="s">
        <v>346</v>
      </c>
      <c r="C117" s="124" t="s">
        <v>327</v>
      </c>
      <c r="D117" s="124" t="s">
        <v>303</v>
      </c>
      <c r="E117" s="124">
        <v>210</v>
      </c>
      <c r="F117" s="124">
        <v>9357617837</v>
      </c>
      <c r="G117" s="124">
        <v>30</v>
      </c>
      <c r="H117" s="124">
        <v>11</v>
      </c>
      <c r="I117" s="124">
        <v>1383</v>
      </c>
      <c r="J117" s="124" t="s">
        <v>288</v>
      </c>
      <c r="K117" s="124" t="s">
        <v>304</v>
      </c>
      <c r="L117" s="124" t="s">
        <v>295</v>
      </c>
      <c r="M117" s="124" t="s">
        <v>300</v>
      </c>
      <c r="N117" s="125">
        <v>14000000</v>
      </c>
    </row>
    <row r="118" spans="1:14" ht="21.75" customHeight="1">
      <c r="A118" s="124">
        <v>117</v>
      </c>
      <c r="B118" s="124" t="s">
        <v>332</v>
      </c>
      <c r="C118" s="124" t="s">
        <v>337</v>
      </c>
      <c r="D118" s="124" t="s">
        <v>309</v>
      </c>
      <c r="E118" s="124">
        <v>7476</v>
      </c>
      <c r="F118" s="124">
        <v>9375356231</v>
      </c>
      <c r="G118" s="124">
        <v>17</v>
      </c>
      <c r="H118" s="124">
        <v>9</v>
      </c>
      <c r="I118" s="124">
        <v>1383</v>
      </c>
      <c r="J118" s="124" t="s">
        <v>288</v>
      </c>
      <c r="K118" s="124" t="s">
        <v>289</v>
      </c>
      <c r="L118" s="124" t="s">
        <v>322</v>
      </c>
      <c r="M118" s="124" t="s">
        <v>291</v>
      </c>
      <c r="N118" s="125">
        <v>8000000</v>
      </c>
    </row>
    <row r="119" spans="1:14" ht="21.75" customHeight="1">
      <c r="A119" s="124">
        <v>118</v>
      </c>
      <c r="B119" s="124" t="s">
        <v>83</v>
      </c>
      <c r="C119" s="124" t="s">
        <v>324</v>
      </c>
      <c r="D119" s="124" t="s">
        <v>317</v>
      </c>
      <c r="E119" s="124">
        <v>8111</v>
      </c>
      <c r="F119" s="124">
        <v>9343872457</v>
      </c>
      <c r="G119" s="124">
        <v>15</v>
      </c>
      <c r="H119" s="124">
        <v>1</v>
      </c>
      <c r="I119" s="124">
        <v>1381</v>
      </c>
      <c r="J119" s="124" t="s">
        <v>298</v>
      </c>
      <c r="K119" s="124" t="s">
        <v>304</v>
      </c>
      <c r="L119" s="124" t="s">
        <v>331</v>
      </c>
      <c r="M119" s="124" t="s">
        <v>296</v>
      </c>
      <c r="N119" s="125">
        <v>14000000</v>
      </c>
    </row>
    <row r="120" spans="1:14" ht="21.75" customHeight="1">
      <c r="A120" s="124">
        <v>119</v>
      </c>
      <c r="B120" s="124" t="s">
        <v>319</v>
      </c>
      <c r="C120" s="124" t="s">
        <v>297</v>
      </c>
      <c r="D120" s="124" t="s">
        <v>303</v>
      </c>
      <c r="E120" s="124">
        <v>8410</v>
      </c>
      <c r="F120" s="124">
        <v>9393829565</v>
      </c>
      <c r="G120" s="124">
        <v>27</v>
      </c>
      <c r="H120" s="124">
        <v>3</v>
      </c>
      <c r="I120" s="124">
        <v>1382</v>
      </c>
      <c r="J120" s="124" t="s">
        <v>288</v>
      </c>
      <c r="K120" s="124" t="s">
        <v>299</v>
      </c>
      <c r="L120" s="124" t="s">
        <v>322</v>
      </c>
      <c r="M120" s="124" t="s">
        <v>316</v>
      </c>
      <c r="N120" s="125">
        <v>49000000</v>
      </c>
    </row>
    <row r="121" spans="1:14" ht="21.75" customHeight="1">
      <c r="A121" s="124">
        <v>120</v>
      </c>
      <c r="B121" s="124" t="s">
        <v>346</v>
      </c>
      <c r="C121" s="124" t="s">
        <v>334</v>
      </c>
      <c r="D121" s="124" t="s">
        <v>311</v>
      </c>
      <c r="E121" s="124">
        <v>8767</v>
      </c>
      <c r="F121" s="124">
        <v>9340207087</v>
      </c>
      <c r="G121" s="124">
        <v>19</v>
      </c>
      <c r="H121" s="124">
        <v>12</v>
      </c>
      <c r="I121" s="124">
        <v>1385</v>
      </c>
      <c r="J121" s="124" t="s">
        <v>298</v>
      </c>
      <c r="K121" s="124" t="s">
        <v>304</v>
      </c>
      <c r="L121" s="124" t="s">
        <v>313</v>
      </c>
      <c r="M121" s="124" t="s">
        <v>296</v>
      </c>
      <c r="N121" s="125">
        <v>14000000</v>
      </c>
    </row>
    <row r="122" spans="1:14" ht="21.75" customHeight="1">
      <c r="A122" s="124">
        <v>121</v>
      </c>
      <c r="B122" s="124" t="s">
        <v>301</v>
      </c>
      <c r="C122" s="124" t="s">
        <v>334</v>
      </c>
      <c r="D122" s="124" t="s">
        <v>309</v>
      </c>
      <c r="E122" s="124">
        <v>4483</v>
      </c>
      <c r="F122" s="124">
        <v>9379019233</v>
      </c>
      <c r="G122" s="124">
        <v>3</v>
      </c>
      <c r="H122" s="124">
        <v>11</v>
      </c>
      <c r="I122" s="124">
        <v>1384</v>
      </c>
      <c r="J122" s="124" t="s">
        <v>288</v>
      </c>
      <c r="K122" s="124" t="s">
        <v>299</v>
      </c>
      <c r="L122" s="124" t="s">
        <v>331</v>
      </c>
      <c r="M122" s="124" t="s">
        <v>300</v>
      </c>
      <c r="N122" s="125">
        <v>49000000</v>
      </c>
    </row>
    <row r="123" spans="1:14" ht="21.75" customHeight="1">
      <c r="A123" s="124">
        <v>122</v>
      </c>
      <c r="B123" s="124" t="s">
        <v>292</v>
      </c>
      <c r="C123" s="124" t="s">
        <v>286</v>
      </c>
      <c r="D123" s="124" t="s">
        <v>309</v>
      </c>
      <c r="E123" s="124">
        <v>2029</v>
      </c>
      <c r="F123" s="124">
        <v>9359232519</v>
      </c>
      <c r="G123" s="124">
        <v>28</v>
      </c>
      <c r="H123" s="124">
        <v>4</v>
      </c>
      <c r="I123" s="124">
        <v>1385</v>
      </c>
      <c r="J123" s="124" t="s">
        <v>288</v>
      </c>
      <c r="K123" s="124" t="s">
        <v>299</v>
      </c>
      <c r="L123" s="124" t="s">
        <v>313</v>
      </c>
      <c r="M123" s="124" t="s">
        <v>291</v>
      </c>
      <c r="N123" s="125">
        <v>49000000</v>
      </c>
    </row>
    <row r="124" spans="1:14" ht="21.75" customHeight="1">
      <c r="A124" s="124">
        <v>123</v>
      </c>
      <c r="B124" s="124" t="s">
        <v>84</v>
      </c>
      <c r="C124" s="124" t="s">
        <v>255</v>
      </c>
      <c r="D124" s="124" t="s">
        <v>325</v>
      </c>
      <c r="E124" s="124">
        <v>9685</v>
      </c>
      <c r="F124" s="124">
        <v>9332980347</v>
      </c>
      <c r="G124" s="124">
        <v>25</v>
      </c>
      <c r="H124" s="124">
        <v>4</v>
      </c>
      <c r="I124" s="124">
        <v>1387</v>
      </c>
      <c r="J124" s="124" t="s">
        <v>288</v>
      </c>
      <c r="K124" s="124" t="s">
        <v>304</v>
      </c>
      <c r="L124" s="124" t="s">
        <v>295</v>
      </c>
      <c r="M124" s="124" t="s">
        <v>291</v>
      </c>
      <c r="N124" s="125">
        <v>14000000</v>
      </c>
    </row>
    <row r="125" spans="1:14" ht="21.75" customHeight="1">
      <c r="A125" s="124">
        <v>124</v>
      </c>
      <c r="B125" s="124" t="s">
        <v>305</v>
      </c>
      <c r="C125" s="124" t="s">
        <v>308</v>
      </c>
      <c r="D125" s="124" t="s">
        <v>325</v>
      </c>
      <c r="E125" s="124">
        <v>3102</v>
      </c>
      <c r="F125" s="124">
        <v>9363664544</v>
      </c>
      <c r="G125" s="124">
        <v>12</v>
      </c>
      <c r="H125" s="124">
        <v>8</v>
      </c>
      <c r="I125" s="124">
        <v>1380</v>
      </c>
      <c r="J125" s="124" t="s">
        <v>298</v>
      </c>
      <c r="K125" s="124" t="s">
        <v>299</v>
      </c>
      <c r="L125" s="124" t="s">
        <v>322</v>
      </c>
      <c r="M125" s="124" t="s">
        <v>300</v>
      </c>
      <c r="N125" s="125">
        <v>49000000</v>
      </c>
    </row>
    <row r="126" spans="1:14" ht="21.75" customHeight="1">
      <c r="A126" s="124">
        <v>125</v>
      </c>
      <c r="B126" s="124" t="s">
        <v>339</v>
      </c>
      <c r="C126" s="124" t="s">
        <v>308</v>
      </c>
      <c r="D126" s="124" t="s">
        <v>329</v>
      </c>
      <c r="E126" s="124">
        <v>3508</v>
      </c>
      <c r="F126" s="124">
        <v>9321635330</v>
      </c>
      <c r="G126" s="124">
        <v>14</v>
      </c>
      <c r="H126" s="124">
        <v>2</v>
      </c>
      <c r="I126" s="124">
        <v>1381</v>
      </c>
      <c r="J126" s="124" t="s">
        <v>298</v>
      </c>
      <c r="K126" s="124" t="s">
        <v>289</v>
      </c>
      <c r="L126" s="124" t="s">
        <v>295</v>
      </c>
      <c r="M126" s="124" t="s">
        <v>296</v>
      </c>
      <c r="N126" s="125">
        <v>8000000</v>
      </c>
    </row>
    <row r="127" spans="1:14" ht="21.75" customHeight="1">
      <c r="A127" s="124">
        <v>126</v>
      </c>
      <c r="B127" s="124" t="s">
        <v>326</v>
      </c>
      <c r="C127" s="124" t="s">
        <v>341</v>
      </c>
      <c r="D127" s="124" t="s">
        <v>311</v>
      </c>
      <c r="E127" s="124">
        <v>5857</v>
      </c>
      <c r="F127" s="124">
        <v>9379238128</v>
      </c>
      <c r="G127" s="124">
        <v>9</v>
      </c>
      <c r="H127" s="124">
        <v>9</v>
      </c>
      <c r="I127" s="124">
        <v>1383</v>
      </c>
      <c r="J127" s="124" t="s">
        <v>298</v>
      </c>
      <c r="K127" s="124" t="s">
        <v>321</v>
      </c>
      <c r="L127" s="124" t="s">
        <v>322</v>
      </c>
      <c r="M127" s="124" t="s">
        <v>307</v>
      </c>
      <c r="N127" s="125">
        <v>16000000</v>
      </c>
    </row>
    <row r="128" spans="1:14" ht="21.75" customHeight="1">
      <c r="A128" s="124">
        <v>127</v>
      </c>
      <c r="B128" s="124" t="s">
        <v>332</v>
      </c>
      <c r="C128" s="124" t="s">
        <v>343</v>
      </c>
      <c r="D128" s="124" t="s">
        <v>317</v>
      </c>
      <c r="E128" s="124">
        <v>1672</v>
      </c>
      <c r="F128" s="124">
        <v>9381528147</v>
      </c>
      <c r="G128" s="124">
        <v>25</v>
      </c>
      <c r="H128" s="124">
        <v>2</v>
      </c>
      <c r="I128" s="124">
        <v>1382</v>
      </c>
      <c r="J128" s="124" t="s">
        <v>288</v>
      </c>
      <c r="K128" s="124" t="s">
        <v>299</v>
      </c>
      <c r="L128" s="124" t="s">
        <v>331</v>
      </c>
      <c r="M128" s="124" t="s">
        <v>316</v>
      </c>
      <c r="N128" s="125">
        <v>49000000</v>
      </c>
    </row>
    <row r="129" spans="1:14" ht="21.75" customHeight="1">
      <c r="A129" s="124">
        <v>128</v>
      </c>
      <c r="B129" s="124" t="s">
        <v>84</v>
      </c>
      <c r="C129" s="124" t="s">
        <v>315</v>
      </c>
      <c r="D129" s="124" t="s">
        <v>328</v>
      </c>
      <c r="E129" s="124">
        <v>2184</v>
      </c>
      <c r="F129" s="124">
        <v>9380679585</v>
      </c>
      <c r="G129" s="124">
        <v>29</v>
      </c>
      <c r="H129" s="124">
        <v>10</v>
      </c>
      <c r="I129" s="124">
        <v>1384</v>
      </c>
      <c r="J129" s="124" t="s">
        <v>288</v>
      </c>
      <c r="K129" s="124" t="s">
        <v>304</v>
      </c>
      <c r="L129" s="124" t="s">
        <v>322</v>
      </c>
      <c r="M129" s="124" t="s">
        <v>316</v>
      </c>
      <c r="N129" s="125">
        <v>14000000</v>
      </c>
    </row>
    <row r="130" spans="1:14" ht="21.75" customHeight="1">
      <c r="A130" s="124">
        <v>129</v>
      </c>
      <c r="B130" s="124" t="s">
        <v>319</v>
      </c>
      <c r="C130" s="124" t="s">
        <v>293</v>
      </c>
      <c r="D130" s="124" t="s">
        <v>328</v>
      </c>
      <c r="E130" s="124">
        <v>9243</v>
      </c>
      <c r="F130" s="124">
        <v>9372339147</v>
      </c>
      <c r="G130" s="124">
        <v>15</v>
      </c>
      <c r="H130" s="124">
        <v>4</v>
      </c>
      <c r="I130" s="124">
        <v>1386</v>
      </c>
      <c r="J130" s="124" t="s">
        <v>298</v>
      </c>
      <c r="K130" s="124" t="s">
        <v>304</v>
      </c>
      <c r="L130" s="124" t="s">
        <v>290</v>
      </c>
      <c r="M130" s="124" t="s">
        <v>296</v>
      </c>
      <c r="N130" s="125">
        <v>14000000</v>
      </c>
    </row>
    <row r="131" spans="1:14" ht="21.75" customHeight="1">
      <c r="A131" s="124">
        <v>130</v>
      </c>
      <c r="B131" s="124" t="s">
        <v>326</v>
      </c>
      <c r="C131" s="124" t="s">
        <v>341</v>
      </c>
      <c r="D131" s="124" t="s">
        <v>311</v>
      </c>
      <c r="E131" s="124">
        <v>5795</v>
      </c>
      <c r="F131" s="124">
        <v>9337504798</v>
      </c>
      <c r="G131" s="124">
        <v>13</v>
      </c>
      <c r="H131" s="124">
        <v>4</v>
      </c>
      <c r="I131" s="124">
        <v>1381</v>
      </c>
      <c r="J131" s="124" t="s">
        <v>288</v>
      </c>
      <c r="K131" s="124" t="s">
        <v>299</v>
      </c>
      <c r="L131" s="124" t="s">
        <v>322</v>
      </c>
      <c r="M131" s="124" t="s">
        <v>316</v>
      </c>
      <c r="N131" s="125">
        <v>49000000</v>
      </c>
    </row>
    <row r="132" spans="1:14" ht="21.75" customHeight="1">
      <c r="A132" s="124">
        <v>131</v>
      </c>
      <c r="B132" s="124" t="s">
        <v>292</v>
      </c>
      <c r="C132" s="124" t="s">
        <v>334</v>
      </c>
      <c r="D132" s="124" t="s">
        <v>303</v>
      </c>
      <c r="E132" s="124">
        <v>6827</v>
      </c>
      <c r="F132" s="124">
        <v>9375944403</v>
      </c>
      <c r="G132" s="124">
        <v>20</v>
      </c>
      <c r="H132" s="124">
        <v>12</v>
      </c>
      <c r="I132" s="124">
        <v>1387</v>
      </c>
      <c r="J132" s="124" t="s">
        <v>298</v>
      </c>
      <c r="K132" s="124" t="s">
        <v>299</v>
      </c>
      <c r="L132" s="124" t="s">
        <v>295</v>
      </c>
      <c r="M132" s="124" t="s">
        <v>296</v>
      </c>
      <c r="N132" s="125">
        <v>49000000</v>
      </c>
    </row>
    <row r="133" spans="1:14" ht="21.75" customHeight="1">
      <c r="A133" s="124">
        <v>132</v>
      </c>
      <c r="B133" s="124" t="s">
        <v>342</v>
      </c>
      <c r="C133" s="124" t="s">
        <v>335</v>
      </c>
      <c r="D133" s="124" t="s">
        <v>309</v>
      </c>
      <c r="E133" s="124">
        <v>1855</v>
      </c>
      <c r="F133" s="124">
        <v>9360200913</v>
      </c>
      <c r="G133" s="124">
        <v>13</v>
      </c>
      <c r="H133" s="124">
        <v>8</v>
      </c>
      <c r="I133" s="124">
        <v>1381</v>
      </c>
      <c r="J133" s="124" t="s">
        <v>298</v>
      </c>
      <c r="K133" s="124" t="s">
        <v>304</v>
      </c>
      <c r="L133" s="124" t="s">
        <v>322</v>
      </c>
      <c r="M133" s="124" t="s">
        <v>300</v>
      </c>
      <c r="N133" s="125">
        <v>14000000</v>
      </c>
    </row>
    <row r="134" spans="1:14" ht="21.75" customHeight="1">
      <c r="A134" s="124">
        <v>133</v>
      </c>
      <c r="B134" s="124" t="s">
        <v>314</v>
      </c>
      <c r="C134" s="124" t="s">
        <v>330</v>
      </c>
      <c r="D134" s="124" t="s">
        <v>294</v>
      </c>
      <c r="E134" s="124">
        <v>9443</v>
      </c>
      <c r="F134" s="124">
        <v>9365489312</v>
      </c>
      <c r="G134" s="124">
        <v>27</v>
      </c>
      <c r="H134" s="124">
        <v>6</v>
      </c>
      <c r="I134" s="124">
        <v>1387</v>
      </c>
      <c r="J134" s="124" t="s">
        <v>288</v>
      </c>
      <c r="K134" s="124" t="s">
        <v>312</v>
      </c>
      <c r="L134" s="124" t="s">
        <v>322</v>
      </c>
      <c r="M134" s="124" t="s">
        <v>296</v>
      </c>
      <c r="N134" s="125">
        <v>15000000</v>
      </c>
    </row>
    <row r="135" spans="1:14" ht="21.75" customHeight="1">
      <c r="A135" s="124">
        <v>134</v>
      </c>
      <c r="B135" s="124" t="s">
        <v>323</v>
      </c>
      <c r="C135" s="124" t="s">
        <v>335</v>
      </c>
      <c r="D135" s="124" t="s">
        <v>325</v>
      </c>
      <c r="E135" s="124">
        <v>6675</v>
      </c>
      <c r="F135" s="124">
        <v>9390076676</v>
      </c>
      <c r="G135" s="124">
        <v>2</v>
      </c>
      <c r="H135" s="124">
        <v>9</v>
      </c>
      <c r="I135" s="124">
        <v>1388</v>
      </c>
      <c r="J135" s="124" t="s">
        <v>298</v>
      </c>
      <c r="K135" s="124" t="s">
        <v>321</v>
      </c>
      <c r="L135" s="124" t="s">
        <v>313</v>
      </c>
      <c r="M135" s="124" t="s">
        <v>300</v>
      </c>
      <c r="N135" s="125">
        <v>16000000</v>
      </c>
    </row>
    <row r="136" spans="1:14" ht="21.75" customHeight="1">
      <c r="A136" s="124">
        <v>135</v>
      </c>
      <c r="B136" s="124" t="s">
        <v>346</v>
      </c>
      <c r="C136" s="124" t="s">
        <v>315</v>
      </c>
      <c r="D136" s="124" t="s">
        <v>309</v>
      </c>
      <c r="E136" s="124">
        <v>8034</v>
      </c>
      <c r="F136" s="124">
        <v>9335875772</v>
      </c>
      <c r="G136" s="124">
        <v>28</v>
      </c>
      <c r="H136" s="124">
        <v>2</v>
      </c>
      <c r="I136" s="124">
        <v>1384</v>
      </c>
      <c r="J136" s="124" t="s">
        <v>298</v>
      </c>
      <c r="K136" s="124" t="s">
        <v>299</v>
      </c>
      <c r="L136" s="124" t="s">
        <v>295</v>
      </c>
      <c r="M136" s="124" t="s">
        <v>296</v>
      </c>
      <c r="N136" s="125">
        <v>49000000</v>
      </c>
    </row>
    <row r="137" spans="1:14" ht="21.75" customHeight="1">
      <c r="A137" s="124">
        <v>136</v>
      </c>
      <c r="B137" s="124" t="s">
        <v>83</v>
      </c>
      <c r="C137" s="124" t="s">
        <v>255</v>
      </c>
      <c r="D137" s="124" t="s">
        <v>309</v>
      </c>
      <c r="E137" s="124">
        <v>8809</v>
      </c>
      <c r="F137" s="124">
        <v>9333921338</v>
      </c>
      <c r="G137" s="124">
        <v>14</v>
      </c>
      <c r="H137" s="124">
        <v>5</v>
      </c>
      <c r="I137" s="124">
        <v>1382</v>
      </c>
      <c r="J137" s="124" t="s">
        <v>288</v>
      </c>
      <c r="K137" s="124" t="s">
        <v>304</v>
      </c>
      <c r="L137" s="124" t="s">
        <v>290</v>
      </c>
      <c r="M137" s="124" t="s">
        <v>300</v>
      </c>
      <c r="N137" s="125">
        <v>14000000</v>
      </c>
    </row>
    <row r="138" spans="1:14" ht="21.75" customHeight="1">
      <c r="A138" s="124">
        <v>137</v>
      </c>
      <c r="B138" s="124" t="s">
        <v>314</v>
      </c>
      <c r="C138" s="124" t="s">
        <v>255</v>
      </c>
      <c r="D138" s="124" t="s">
        <v>328</v>
      </c>
      <c r="E138" s="124">
        <v>2314</v>
      </c>
      <c r="F138" s="124">
        <v>9339833365</v>
      </c>
      <c r="G138" s="124">
        <v>4</v>
      </c>
      <c r="H138" s="124">
        <v>10</v>
      </c>
      <c r="I138" s="124">
        <v>1385</v>
      </c>
      <c r="J138" s="124" t="s">
        <v>298</v>
      </c>
      <c r="K138" s="124" t="s">
        <v>304</v>
      </c>
      <c r="L138" s="124" t="s">
        <v>313</v>
      </c>
      <c r="M138" s="124" t="s">
        <v>291</v>
      </c>
      <c r="N138" s="125">
        <v>14000000</v>
      </c>
    </row>
    <row r="139" spans="1:14" ht="21.75" customHeight="1">
      <c r="A139" s="124">
        <v>138</v>
      </c>
      <c r="B139" s="124" t="s">
        <v>314</v>
      </c>
      <c r="C139" s="124" t="s">
        <v>345</v>
      </c>
      <c r="D139" s="124" t="s">
        <v>306</v>
      </c>
      <c r="E139" s="124">
        <v>5707</v>
      </c>
      <c r="F139" s="124">
        <v>9391153497</v>
      </c>
      <c r="G139" s="124">
        <v>20</v>
      </c>
      <c r="H139" s="124">
        <v>3</v>
      </c>
      <c r="I139" s="124">
        <v>1386</v>
      </c>
      <c r="J139" s="124" t="s">
        <v>288</v>
      </c>
      <c r="K139" s="124" t="s">
        <v>321</v>
      </c>
      <c r="L139" s="124" t="s">
        <v>331</v>
      </c>
      <c r="M139" s="124" t="s">
        <v>291</v>
      </c>
      <c r="N139" s="125">
        <v>16000000</v>
      </c>
    </row>
    <row r="140" spans="1:14" ht="21.75" customHeight="1">
      <c r="A140" s="124">
        <v>139</v>
      </c>
      <c r="B140" s="124" t="s">
        <v>305</v>
      </c>
      <c r="C140" s="124" t="s">
        <v>343</v>
      </c>
      <c r="D140" s="124" t="s">
        <v>287</v>
      </c>
      <c r="E140" s="124">
        <v>3132</v>
      </c>
      <c r="F140" s="124">
        <v>9394584469</v>
      </c>
      <c r="G140" s="124">
        <v>30</v>
      </c>
      <c r="H140" s="124">
        <v>11</v>
      </c>
      <c r="I140" s="124">
        <v>1381</v>
      </c>
      <c r="J140" s="124" t="s">
        <v>298</v>
      </c>
      <c r="K140" s="124" t="s">
        <v>299</v>
      </c>
      <c r="L140" s="124" t="s">
        <v>313</v>
      </c>
      <c r="M140" s="124" t="s">
        <v>296</v>
      </c>
      <c r="N140" s="125">
        <v>49000000</v>
      </c>
    </row>
    <row r="141" spans="1:14" ht="21.75" customHeight="1">
      <c r="A141" s="124">
        <v>140</v>
      </c>
      <c r="B141" s="124" t="s">
        <v>342</v>
      </c>
      <c r="C141" s="124" t="s">
        <v>297</v>
      </c>
      <c r="D141" s="124" t="s">
        <v>306</v>
      </c>
      <c r="E141" s="124">
        <v>3865</v>
      </c>
      <c r="F141" s="124">
        <v>9322595338</v>
      </c>
      <c r="G141" s="124">
        <v>14</v>
      </c>
      <c r="H141" s="124">
        <v>3</v>
      </c>
      <c r="I141" s="124">
        <v>1383</v>
      </c>
      <c r="J141" s="124" t="s">
        <v>288</v>
      </c>
      <c r="K141" s="124" t="s">
        <v>321</v>
      </c>
      <c r="L141" s="124" t="s">
        <v>295</v>
      </c>
      <c r="M141" s="124" t="s">
        <v>300</v>
      </c>
      <c r="N141" s="125">
        <v>16000000</v>
      </c>
    </row>
    <row r="142" spans="1:14" ht="21.75" customHeight="1">
      <c r="A142" s="124">
        <v>141</v>
      </c>
      <c r="B142" s="124" t="s">
        <v>326</v>
      </c>
      <c r="C142" s="124" t="s">
        <v>255</v>
      </c>
      <c r="D142" s="124" t="s">
        <v>317</v>
      </c>
      <c r="E142" s="124">
        <v>384</v>
      </c>
      <c r="F142" s="124">
        <v>9345990021</v>
      </c>
      <c r="G142" s="124">
        <v>7</v>
      </c>
      <c r="H142" s="124">
        <v>8</v>
      </c>
      <c r="I142" s="124">
        <v>1382</v>
      </c>
      <c r="J142" s="124" t="s">
        <v>288</v>
      </c>
      <c r="K142" s="124" t="s">
        <v>299</v>
      </c>
      <c r="L142" s="124" t="s">
        <v>313</v>
      </c>
      <c r="M142" s="124" t="s">
        <v>316</v>
      </c>
      <c r="N142" s="125">
        <v>49000000</v>
      </c>
    </row>
    <row r="143" spans="1:14" ht="21.75" customHeight="1">
      <c r="A143" s="124">
        <v>142</v>
      </c>
      <c r="B143" s="124" t="s">
        <v>236</v>
      </c>
      <c r="C143" s="124" t="s">
        <v>330</v>
      </c>
      <c r="D143" s="124" t="s">
        <v>317</v>
      </c>
      <c r="E143" s="124">
        <v>206</v>
      </c>
      <c r="F143" s="124">
        <v>9392641243</v>
      </c>
      <c r="G143" s="124">
        <v>3</v>
      </c>
      <c r="H143" s="124">
        <v>3</v>
      </c>
      <c r="I143" s="124">
        <v>1384</v>
      </c>
      <c r="J143" s="124" t="s">
        <v>288</v>
      </c>
      <c r="K143" s="124" t="s">
        <v>299</v>
      </c>
      <c r="L143" s="124" t="s">
        <v>322</v>
      </c>
      <c r="M143" s="124" t="s">
        <v>296</v>
      </c>
      <c r="N143" s="125">
        <v>49000000</v>
      </c>
    </row>
    <row r="144" spans="1:14" ht="21.75" customHeight="1">
      <c r="A144" s="124">
        <v>143</v>
      </c>
      <c r="B144" s="124" t="s">
        <v>326</v>
      </c>
      <c r="C144" s="124" t="s">
        <v>297</v>
      </c>
      <c r="D144" s="124" t="s">
        <v>303</v>
      </c>
      <c r="E144" s="124">
        <v>3947</v>
      </c>
      <c r="F144" s="124">
        <v>9340140350</v>
      </c>
      <c r="G144" s="124">
        <v>23</v>
      </c>
      <c r="H144" s="124">
        <v>5</v>
      </c>
      <c r="I144" s="124">
        <v>1381</v>
      </c>
      <c r="J144" s="124" t="s">
        <v>298</v>
      </c>
      <c r="K144" s="124" t="s">
        <v>289</v>
      </c>
      <c r="L144" s="124" t="s">
        <v>322</v>
      </c>
      <c r="M144" s="124" t="s">
        <v>316</v>
      </c>
      <c r="N144" s="125">
        <v>8000000</v>
      </c>
    </row>
    <row r="145" spans="1:14" ht="21.75" customHeight="1">
      <c r="A145" s="124">
        <v>144</v>
      </c>
      <c r="B145" s="124" t="s">
        <v>340</v>
      </c>
      <c r="C145" s="124" t="s">
        <v>336</v>
      </c>
      <c r="D145" s="124" t="s">
        <v>303</v>
      </c>
      <c r="E145" s="124">
        <v>3001</v>
      </c>
      <c r="F145" s="124">
        <v>9326657234</v>
      </c>
      <c r="G145" s="124">
        <v>11</v>
      </c>
      <c r="H145" s="124">
        <v>8</v>
      </c>
      <c r="I145" s="124">
        <v>1382</v>
      </c>
      <c r="J145" s="124" t="s">
        <v>298</v>
      </c>
      <c r="K145" s="124" t="s">
        <v>321</v>
      </c>
      <c r="L145" s="124" t="s">
        <v>322</v>
      </c>
      <c r="M145" s="124" t="s">
        <v>291</v>
      </c>
      <c r="N145" s="125">
        <v>16000000</v>
      </c>
    </row>
    <row r="146" spans="1:14" ht="21.75" customHeight="1">
      <c r="A146" s="124">
        <v>145</v>
      </c>
      <c r="B146" s="124" t="s">
        <v>333</v>
      </c>
      <c r="C146" s="124" t="s">
        <v>293</v>
      </c>
      <c r="D146" s="124" t="s">
        <v>328</v>
      </c>
      <c r="E146" s="124">
        <v>3260</v>
      </c>
      <c r="F146" s="124">
        <v>9329314096</v>
      </c>
      <c r="G146" s="124">
        <v>3</v>
      </c>
      <c r="H146" s="124">
        <v>6</v>
      </c>
      <c r="I146" s="124">
        <v>1381</v>
      </c>
      <c r="J146" s="124" t="s">
        <v>298</v>
      </c>
      <c r="K146" s="124" t="s">
        <v>299</v>
      </c>
      <c r="L146" s="124" t="s">
        <v>313</v>
      </c>
      <c r="M146" s="124" t="s">
        <v>291</v>
      </c>
      <c r="N146" s="125">
        <v>49000000</v>
      </c>
    </row>
    <row r="147" spans="1:14" ht="21.75" customHeight="1">
      <c r="A147" s="124">
        <v>146</v>
      </c>
      <c r="B147" s="124" t="s">
        <v>340</v>
      </c>
      <c r="C147" s="124" t="s">
        <v>337</v>
      </c>
      <c r="D147" s="124" t="s">
        <v>325</v>
      </c>
      <c r="E147" s="124">
        <v>6033</v>
      </c>
      <c r="F147" s="124">
        <v>9376207750</v>
      </c>
      <c r="G147" s="124">
        <v>17</v>
      </c>
      <c r="H147" s="124">
        <v>6</v>
      </c>
      <c r="I147" s="124">
        <v>1384</v>
      </c>
      <c r="J147" s="124" t="s">
        <v>298</v>
      </c>
      <c r="K147" s="124" t="s">
        <v>321</v>
      </c>
      <c r="L147" s="124" t="s">
        <v>295</v>
      </c>
      <c r="M147" s="124" t="s">
        <v>291</v>
      </c>
      <c r="N147" s="125">
        <v>16000000</v>
      </c>
    </row>
    <row r="148" spans="1:14" ht="21.75" customHeight="1">
      <c r="A148" s="124">
        <v>147</v>
      </c>
      <c r="B148" s="124" t="s">
        <v>320</v>
      </c>
      <c r="C148" s="124" t="s">
        <v>302</v>
      </c>
      <c r="D148" s="124" t="s">
        <v>329</v>
      </c>
      <c r="E148" s="124">
        <v>2199</v>
      </c>
      <c r="F148" s="124">
        <v>9380988337</v>
      </c>
      <c r="G148" s="124">
        <v>12</v>
      </c>
      <c r="H148" s="124">
        <v>2</v>
      </c>
      <c r="I148" s="124">
        <v>1388</v>
      </c>
      <c r="J148" s="124" t="s">
        <v>288</v>
      </c>
      <c r="K148" s="124" t="s">
        <v>299</v>
      </c>
      <c r="L148" s="124" t="s">
        <v>295</v>
      </c>
      <c r="M148" s="124" t="s">
        <v>291</v>
      </c>
      <c r="N148" s="125">
        <v>49000000</v>
      </c>
    </row>
    <row r="149" spans="1:14" ht="21.75" customHeight="1">
      <c r="A149" s="124">
        <v>148</v>
      </c>
      <c r="B149" s="124" t="s">
        <v>285</v>
      </c>
      <c r="C149" s="124" t="s">
        <v>330</v>
      </c>
      <c r="D149" s="124" t="s">
        <v>303</v>
      </c>
      <c r="E149" s="124">
        <v>634</v>
      </c>
      <c r="F149" s="124">
        <v>9335664857</v>
      </c>
      <c r="G149" s="124">
        <v>26</v>
      </c>
      <c r="H149" s="124">
        <v>4</v>
      </c>
      <c r="I149" s="124">
        <v>1385</v>
      </c>
      <c r="J149" s="124" t="s">
        <v>288</v>
      </c>
      <c r="K149" s="124" t="s">
        <v>321</v>
      </c>
      <c r="L149" s="124" t="s">
        <v>331</v>
      </c>
      <c r="M149" s="124" t="s">
        <v>307</v>
      </c>
      <c r="N149" s="125">
        <v>16000000</v>
      </c>
    </row>
    <row r="150" spans="1:14" ht="21.75" customHeight="1">
      <c r="A150" s="124">
        <v>149</v>
      </c>
      <c r="B150" s="124" t="s">
        <v>236</v>
      </c>
      <c r="C150" s="124" t="s">
        <v>293</v>
      </c>
      <c r="D150" s="124" t="s">
        <v>303</v>
      </c>
      <c r="E150" s="124">
        <v>6649</v>
      </c>
      <c r="F150" s="124">
        <v>9343777836</v>
      </c>
      <c r="G150" s="124">
        <v>3</v>
      </c>
      <c r="H150" s="124">
        <v>11</v>
      </c>
      <c r="I150" s="124">
        <v>1384</v>
      </c>
      <c r="J150" s="124" t="s">
        <v>298</v>
      </c>
      <c r="K150" s="124" t="s">
        <v>304</v>
      </c>
      <c r="L150" s="124" t="s">
        <v>322</v>
      </c>
      <c r="M150" s="124" t="s">
        <v>300</v>
      </c>
      <c r="N150" s="125">
        <v>14000000</v>
      </c>
    </row>
    <row r="151" spans="1:14" ht="21.75" customHeight="1">
      <c r="A151" s="124">
        <v>150</v>
      </c>
      <c r="B151" s="124" t="s">
        <v>320</v>
      </c>
      <c r="C151" s="124" t="s">
        <v>335</v>
      </c>
      <c r="D151" s="124" t="s">
        <v>306</v>
      </c>
      <c r="E151" s="124">
        <v>6461</v>
      </c>
      <c r="F151" s="124">
        <v>9354216014</v>
      </c>
      <c r="G151" s="124">
        <v>19</v>
      </c>
      <c r="H151" s="124">
        <v>3</v>
      </c>
      <c r="I151" s="124">
        <v>1382</v>
      </c>
      <c r="J151" s="124" t="s">
        <v>298</v>
      </c>
      <c r="K151" s="124" t="s">
        <v>299</v>
      </c>
      <c r="L151" s="124" t="s">
        <v>295</v>
      </c>
      <c r="M151" s="124" t="s">
        <v>296</v>
      </c>
      <c r="N151" s="125">
        <v>49000000</v>
      </c>
    </row>
    <row r="152" spans="1:14" ht="21.75" customHeight="1">
      <c r="A152" s="124">
        <v>151</v>
      </c>
      <c r="B152" s="124" t="s">
        <v>314</v>
      </c>
      <c r="C152" s="124" t="s">
        <v>330</v>
      </c>
      <c r="D152" s="124" t="s">
        <v>329</v>
      </c>
      <c r="E152" s="124">
        <v>9348</v>
      </c>
      <c r="F152" s="124">
        <v>9361177254</v>
      </c>
      <c r="G152" s="124">
        <v>27</v>
      </c>
      <c r="H152" s="124">
        <v>6</v>
      </c>
      <c r="I152" s="124">
        <v>1387</v>
      </c>
      <c r="J152" s="124" t="s">
        <v>298</v>
      </c>
      <c r="K152" s="124" t="s">
        <v>304</v>
      </c>
      <c r="L152" s="124" t="s">
        <v>313</v>
      </c>
      <c r="M152" s="124" t="s">
        <v>300</v>
      </c>
      <c r="N152" s="125">
        <v>14000000</v>
      </c>
    </row>
    <row r="153" spans="1:14" ht="21.75" customHeight="1">
      <c r="A153" s="124">
        <v>152</v>
      </c>
      <c r="B153" s="124" t="s">
        <v>346</v>
      </c>
      <c r="C153" s="124" t="s">
        <v>327</v>
      </c>
      <c r="D153" s="124" t="s">
        <v>294</v>
      </c>
      <c r="E153" s="124">
        <v>4251</v>
      </c>
      <c r="F153" s="124">
        <v>9361475683</v>
      </c>
      <c r="G153" s="124">
        <v>30</v>
      </c>
      <c r="H153" s="124">
        <v>6</v>
      </c>
      <c r="I153" s="124">
        <v>1382</v>
      </c>
      <c r="J153" s="124" t="s">
        <v>298</v>
      </c>
      <c r="K153" s="124" t="s">
        <v>299</v>
      </c>
      <c r="L153" s="124" t="s">
        <v>313</v>
      </c>
      <c r="M153" s="124" t="s">
        <v>291</v>
      </c>
      <c r="N153" s="125">
        <v>49000000</v>
      </c>
    </row>
    <row r="154" spans="1:14" ht="21.75" customHeight="1">
      <c r="A154" s="124">
        <v>153</v>
      </c>
      <c r="B154" s="124" t="s">
        <v>346</v>
      </c>
      <c r="C154" s="124" t="s">
        <v>308</v>
      </c>
      <c r="D154" s="124" t="s">
        <v>294</v>
      </c>
      <c r="E154" s="124">
        <v>9577</v>
      </c>
      <c r="F154" s="124">
        <v>9345689345</v>
      </c>
      <c r="G154" s="124">
        <v>28</v>
      </c>
      <c r="H154" s="124">
        <v>9</v>
      </c>
      <c r="I154" s="124">
        <v>1381</v>
      </c>
      <c r="J154" s="124" t="s">
        <v>288</v>
      </c>
      <c r="K154" s="124" t="s">
        <v>312</v>
      </c>
      <c r="L154" s="124" t="s">
        <v>313</v>
      </c>
      <c r="M154" s="124" t="s">
        <v>307</v>
      </c>
      <c r="N154" s="125">
        <v>15000000</v>
      </c>
    </row>
    <row r="155" spans="1:14" ht="21.75" customHeight="1">
      <c r="A155" s="124">
        <v>154</v>
      </c>
      <c r="B155" s="124" t="s">
        <v>323</v>
      </c>
      <c r="C155" s="124" t="s">
        <v>315</v>
      </c>
      <c r="D155" s="124" t="s">
        <v>309</v>
      </c>
      <c r="E155" s="124">
        <v>3396</v>
      </c>
      <c r="F155" s="124">
        <v>9394114477</v>
      </c>
      <c r="G155" s="124">
        <v>18</v>
      </c>
      <c r="H155" s="124">
        <v>7</v>
      </c>
      <c r="I155" s="124">
        <v>1388</v>
      </c>
      <c r="J155" s="124" t="s">
        <v>288</v>
      </c>
      <c r="K155" s="124" t="s">
        <v>299</v>
      </c>
      <c r="L155" s="124" t="s">
        <v>331</v>
      </c>
      <c r="M155" s="124" t="s">
        <v>316</v>
      </c>
      <c r="N155" s="125">
        <v>49000000</v>
      </c>
    </row>
    <row r="156" spans="1:14" ht="21.75" customHeight="1">
      <c r="A156" s="124">
        <v>155</v>
      </c>
      <c r="B156" s="124" t="s">
        <v>84</v>
      </c>
      <c r="C156" s="124" t="s">
        <v>308</v>
      </c>
      <c r="D156" s="124" t="s">
        <v>287</v>
      </c>
      <c r="E156" s="124">
        <v>6874</v>
      </c>
      <c r="F156" s="124">
        <v>9361830376</v>
      </c>
      <c r="G156" s="124">
        <v>6</v>
      </c>
      <c r="H156" s="124">
        <v>4</v>
      </c>
      <c r="I156" s="124">
        <v>1380</v>
      </c>
      <c r="J156" s="124" t="s">
        <v>298</v>
      </c>
      <c r="K156" s="124" t="s">
        <v>304</v>
      </c>
      <c r="L156" s="124" t="s">
        <v>331</v>
      </c>
      <c r="M156" s="124" t="s">
        <v>300</v>
      </c>
      <c r="N156" s="125">
        <v>14000000</v>
      </c>
    </row>
    <row r="157" spans="1:14" ht="21.75" customHeight="1">
      <c r="A157" s="124">
        <v>156</v>
      </c>
      <c r="B157" s="124" t="s">
        <v>236</v>
      </c>
      <c r="C157" s="124" t="s">
        <v>310</v>
      </c>
      <c r="D157" s="124" t="s">
        <v>328</v>
      </c>
      <c r="E157" s="124">
        <v>5108</v>
      </c>
      <c r="F157" s="124">
        <v>9354666620</v>
      </c>
      <c r="G157" s="124">
        <v>16</v>
      </c>
      <c r="H157" s="124">
        <v>4</v>
      </c>
      <c r="I157" s="124">
        <v>1381</v>
      </c>
      <c r="J157" s="124" t="s">
        <v>298</v>
      </c>
      <c r="K157" s="124" t="s">
        <v>304</v>
      </c>
      <c r="L157" s="124" t="s">
        <v>290</v>
      </c>
      <c r="M157" s="124" t="s">
        <v>300</v>
      </c>
      <c r="N157" s="125">
        <v>14000000</v>
      </c>
    </row>
    <row r="158" spans="1:14" ht="21.75" customHeight="1">
      <c r="A158" s="124">
        <v>157</v>
      </c>
      <c r="B158" s="124" t="s">
        <v>346</v>
      </c>
      <c r="C158" s="124" t="s">
        <v>286</v>
      </c>
      <c r="D158" s="124" t="s">
        <v>311</v>
      </c>
      <c r="E158" s="124">
        <v>5118</v>
      </c>
      <c r="F158" s="124">
        <v>9383662923</v>
      </c>
      <c r="G158" s="124">
        <v>24</v>
      </c>
      <c r="H158" s="124">
        <v>6</v>
      </c>
      <c r="I158" s="124">
        <v>1385</v>
      </c>
      <c r="J158" s="124" t="s">
        <v>288</v>
      </c>
      <c r="K158" s="124" t="s">
        <v>321</v>
      </c>
      <c r="L158" s="124" t="s">
        <v>313</v>
      </c>
      <c r="M158" s="124" t="s">
        <v>300</v>
      </c>
      <c r="N158" s="125">
        <v>16000000</v>
      </c>
    </row>
    <row r="159" spans="1:14" ht="21.75" customHeight="1">
      <c r="A159" s="124">
        <v>158</v>
      </c>
      <c r="B159" s="124" t="s">
        <v>285</v>
      </c>
      <c r="C159" s="124" t="s">
        <v>341</v>
      </c>
      <c r="D159" s="124" t="s">
        <v>311</v>
      </c>
      <c r="E159" s="124">
        <v>4148</v>
      </c>
      <c r="F159" s="124">
        <v>9374232130</v>
      </c>
      <c r="G159" s="124">
        <v>31</v>
      </c>
      <c r="H159" s="124">
        <v>9</v>
      </c>
      <c r="I159" s="124">
        <v>1382</v>
      </c>
      <c r="J159" s="124" t="s">
        <v>298</v>
      </c>
      <c r="K159" s="124" t="s">
        <v>299</v>
      </c>
      <c r="L159" s="124" t="s">
        <v>313</v>
      </c>
      <c r="M159" s="124" t="s">
        <v>296</v>
      </c>
      <c r="N159" s="125">
        <v>49000000</v>
      </c>
    </row>
    <row r="160" spans="1:14" ht="21.75" customHeight="1">
      <c r="A160" s="124">
        <v>159</v>
      </c>
      <c r="B160" s="124" t="s">
        <v>333</v>
      </c>
      <c r="C160" s="124" t="s">
        <v>286</v>
      </c>
      <c r="D160" s="124" t="s">
        <v>287</v>
      </c>
      <c r="E160" s="124">
        <v>5699</v>
      </c>
      <c r="F160" s="124">
        <v>9370794175</v>
      </c>
      <c r="G160" s="124">
        <v>24</v>
      </c>
      <c r="H160" s="124">
        <v>1</v>
      </c>
      <c r="I160" s="124">
        <v>1383</v>
      </c>
      <c r="J160" s="124" t="s">
        <v>288</v>
      </c>
      <c r="K160" s="124" t="s">
        <v>304</v>
      </c>
      <c r="L160" s="124" t="s">
        <v>331</v>
      </c>
      <c r="M160" s="124" t="s">
        <v>296</v>
      </c>
      <c r="N160" s="125">
        <v>14000000</v>
      </c>
    </row>
    <row r="161" spans="1:14" ht="21.75" customHeight="1">
      <c r="A161" s="124">
        <v>160</v>
      </c>
      <c r="B161" s="124" t="s">
        <v>318</v>
      </c>
      <c r="C161" s="124" t="s">
        <v>334</v>
      </c>
      <c r="D161" s="124" t="s">
        <v>294</v>
      </c>
      <c r="E161" s="124">
        <v>1757</v>
      </c>
      <c r="F161" s="124">
        <v>9343866786</v>
      </c>
      <c r="G161" s="124">
        <v>18</v>
      </c>
      <c r="H161" s="124">
        <v>4</v>
      </c>
      <c r="I161" s="124">
        <v>1385</v>
      </c>
      <c r="J161" s="124" t="s">
        <v>288</v>
      </c>
      <c r="K161" s="124" t="s">
        <v>312</v>
      </c>
      <c r="L161" s="124" t="s">
        <v>331</v>
      </c>
      <c r="M161" s="124" t="s">
        <v>296</v>
      </c>
      <c r="N161" s="125">
        <v>15000000</v>
      </c>
    </row>
    <row r="162" spans="1:14" ht="21.75" customHeight="1">
      <c r="A162" s="124">
        <v>161</v>
      </c>
      <c r="B162" s="124" t="s">
        <v>346</v>
      </c>
      <c r="C162" s="124" t="s">
        <v>335</v>
      </c>
      <c r="D162" s="124" t="s">
        <v>328</v>
      </c>
      <c r="E162" s="124">
        <v>1597</v>
      </c>
      <c r="F162" s="124">
        <v>9333391331</v>
      </c>
      <c r="G162" s="124">
        <v>5</v>
      </c>
      <c r="H162" s="124">
        <v>9</v>
      </c>
      <c r="I162" s="124">
        <v>1387</v>
      </c>
      <c r="J162" s="124" t="s">
        <v>298</v>
      </c>
      <c r="K162" s="124" t="s">
        <v>321</v>
      </c>
      <c r="L162" s="124" t="s">
        <v>295</v>
      </c>
      <c r="M162" s="124" t="s">
        <v>296</v>
      </c>
      <c r="N162" s="125">
        <v>16000000</v>
      </c>
    </row>
    <row r="163" spans="1:14" ht="21.75" customHeight="1">
      <c r="A163" s="124">
        <v>162</v>
      </c>
      <c r="B163" s="124" t="s">
        <v>83</v>
      </c>
      <c r="C163" s="124" t="s">
        <v>327</v>
      </c>
      <c r="D163" s="124" t="s">
        <v>311</v>
      </c>
      <c r="E163" s="124">
        <v>2834</v>
      </c>
      <c r="F163" s="124">
        <v>9333757901</v>
      </c>
      <c r="G163" s="124">
        <v>3</v>
      </c>
      <c r="H163" s="124">
        <v>4</v>
      </c>
      <c r="I163" s="124">
        <v>1381</v>
      </c>
      <c r="J163" s="124" t="s">
        <v>288</v>
      </c>
      <c r="K163" s="124" t="s">
        <v>304</v>
      </c>
      <c r="L163" s="124" t="s">
        <v>331</v>
      </c>
      <c r="M163" s="124" t="s">
        <v>296</v>
      </c>
      <c r="N163" s="125">
        <v>14000000</v>
      </c>
    </row>
    <row r="164" spans="1:14" ht="21.75" customHeight="1">
      <c r="A164" s="124">
        <v>163</v>
      </c>
      <c r="B164" s="124" t="s">
        <v>318</v>
      </c>
      <c r="C164" s="124" t="s">
        <v>293</v>
      </c>
      <c r="D164" s="124" t="s">
        <v>325</v>
      </c>
      <c r="E164" s="124">
        <v>3664</v>
      </c>
      <c r="F164" s="124">
        <v>9365122390</v>
      </c>
      <c r="G164" s="124">
        <v>23</v>
      </c>
      <c r="H164" s="124">
        <v>10</v>
      </c>
      <c r="I164" s="124">
        <v>1383</v>
      </c>
      <c r="J164" s="124" t="s">
        <v>288</v>
      </c>
      <c r="K164" s="124" t="s">
        <v>304</v>
      </c>
      <c r="L164" s="124" t="s">
        <v>322</v>
      </c>
      <c r="M164" s="124" t="s">
        <v>316</v>
      </c>
      <c r="N164" s="125">
        <v>14000000</v>
      </c>
    </row>
    <row r="165" spans="1:14" ht="21.75" customHeight="1">
      <c r="A165" s="124">
        <v>164</v>
      </c>
      <c r="B165" s="124" t="s">
        <v>305</v>
      </c>
      <c r="C165" s="124" t="s">
        <v>327</v>
      </c>
      <c r="D165" s="124" t="s">
        <v>329</v>
      </c>
      <c r="E165" s="124">
        <v>7325</v>
      </c>
      <c r="F165" s="124">
        <v>9391832930</v>
      </c>
      <c r="G165" s="124">
        <v>24</v>
      </c>
      <c r="H165" s="124">
        <v>10</v>
      </c>
      <c r="I165" s="124">
        <v>1380</v>
      </c>
      <c r="J165" s="124" t="s">
        <v>288</v>
      </c>
      <c r="K165" s="124" t="s">
        <v>321</v>
      </c>
      <c r="L165" s="124" t="s">
        <v>313</v>
      </c>
      <c r="M165" s="124" t="s">
        <v>296</v>
      </c>
      <c r="N165" s="125">
        <v>16000000</v>
      </c>
    </row>
    <row r="166" spans="1:14" ht="21.75" customHeight="1">
      <c r="A166" s="124">
        <v>165</v>
      </c>
      <c r="B166" s="124" t="s">
        <v>314</v>
      </c>
      <c r="C166" s="124" t="s">
        <v>286</v>
      </c>
      <c r="D166" s="124" t="s">
        <v>329</v>
      </c>
      <c r="E166" s="124">
        <v>7409</v>
      </c>
      <c r="F166" s="124">
        <v>9343587718</v>
      </c>
      <c r="G166" s="124">
        <v>30</v>
      </c>
      <c r="H166" s="124">
        <v>10</v>
      </c>
      <c r="I166" s="124">
        <v>1383</v>
      </c>
      <c r="J166" s="124" t="s">
        <v>288</v>
      </c>
      <c r="K166" s="124" t="s">
        <v>304</v>
      </c>
      <c r="L166" s="124" t="s">
        <v>331</v>
      </c>
      <c r="M166" s="124" t="s">
        <v>291</v>
      </c>
      <c r="N166" s="125">
        <v>14000000</v>
      </c>
    </row>
    <row r="167" spans="1:14" ht="21.75" customHeight="1">
      <c r="A167" s="124">
        <v>166</v>
      </c>
      <c r="B167" s="124" t="s">
        <v>83</v>
      </c>
      <c r="C167" s="124" t="s">
        <v>330</v>
      </c>
      <c r="D167" s="124" t="s">
        <v>309</v>
      </c>
      <c r="E167" s="124">
        <v>5920</v>
      </c>
      <c r="F167" s="124">
        <v>9391828913</v>
      </c>
      <c r="G167" s="124">
        <v>31</v>
      </c>
      <c r="H167" s="124">
        <v>5</v>
      </c>
      <c r="I167" s="124">
        <v>1383</v>
      </c>
      <c r="J167" s="124" t="s">
        <v>298</v>
      </c>
      <c r="K167" s="124" t="s">
        <v>304</v>
      </c>
      <c r="L167" s="124" t="s">
        <v>313</v>
      </c>
      <c r="M167" s="124" t="s">
        <v>300</v>
      </c>
      <c r="N167" s="125">
        <v>14000000</v>
      </c>
    </row>
    <row r="168" spans="1:14" ht="21.75" customHeight="1">
      <c r="A168" s="124">
        <v>167</v>
      </c>
      <c r="B168" s="124" t="s">
        <v>332</v>
      </c>
      <c r="C168" s="124" t="s">
        <v>310</v>
      </c>
      <c r="D168" s="124" t="s">
        <v>317</v>
      </c>
      <c r="E168" s="124">
        <v>6466</v>
      </c>
      <c r="F168" s="124">
        <v>9333376831</v>
      </c>
      <c r="G168" s="124">
        <v>11</v>
      </c>
      <c r="H168" s="124">
        <v>7</v>
      </c>
      <c r="I168" s="124">
        <v>1383</v>
      </c>
      <c r="J168" s="124" t="s">
        <v>288</v>
      </c>
      <c r="K168" s="124" t="s">
        <v>299</v>
      </c>
      <c r="L168" s="124" t="s">
        <v>322</v>
      </c>
      <c r="M168" s="124" t="s">
        <v>307</v>
      </c>
      <c r="N168" s="125">
        <v>49000000</v>
      </c>
    </row>
    <row r="169" spans="1:14" ht="21.75" customHeight="1">
      <c r="A169" s="124">
        <v>168</v>
      </c>
      <c r="B169" s="124" t="s">
        <v>301</v>
      </c>
      <c r="C169" s="124" t="s">
        <v>343</v>
      </c>
      <c r="D169" s="124" t="s">
        <v>329</v>
      </c>
      <c r="E169" s="124">
        <v>2038</v>
      </c>
      <c r="F169" s="124">
        <v>9371248961</v>
      </c>
      <c r="G169" s="124">
        <v>24</v>
      </c>
      <c r="H169" s="124">
        <v>3</v>
      </c>
      <c r="I169" s="124">
        <v>1386</v>
      </c>
      <c r="J169" s="124" t="s">
        <v>288</v>
      </c>
      <c r="K169" s="124" t="s">
        <v>321</v>
      </c>
      <c r="L169" s="124" t="s">
        <v>295</v>
      </c>
      <c r="M169" s="124" t="s">
        <v>300</v>
      </c>
      <c r="N169" s="125">
        <v>16000000</v>
      </c>
    </row>
    <row r="170" spans="1:14" ht="21.75" customHeight="1">
      <c r="A170" s="124">
        <v>169</v>
      </c>
      <c r="B170" s="124" t="s">
        <v>333</v>
      </c>
      <c r="C170" s="124" t="s">
        <v>345</v>
      </c>
      <c r="D170" s="124" t="s">
        <v>329</v>
      </c>
      <c r="E170" s="124">
        <v>9596</v>
      </c>
      <c r="F170" s="124">
        <v>9357859818</v>
      </c>
      <c r="G170" s="124">
        <v>17</v>
      </c>
      <c r="H170" s="124">
        <v>10</v>
      </c>
      <c r="I170" s="124">
        <v>1388</v>
      </c>
      <c r="J170" s="124" t="s">
        <v>298</v>
      </c>
      <c r="K170" s="124" t="s">
        <v>299</v>
      </c>
      <c r="L170" s="124" t="s">
        <v>295</v>
      </c>
      <c r="M170" s="124" t="s">
        <v>300</v>
      </c>
      <c r="N170" s="125">
        <v>49000000</v>
      </c>
    </row>
    <row r="171" spans="1:14" ht="21.75" customHeight="1">
      <c r="A171" s="124">
        <v>170</v>
      </c>
      <c r="B171" s="124" t="s">
        <v>346</v>
      </c>
      <c r="C171" s="124" t="s">
        <v>345</v>
      </c>
      <c r="D171" s="124" t="s">
        <v>311</v>
      </c>
      <c r="E171" s="124">
        <v>5374</v>
      </c>
      <c r="F171" s="124">
        <v>9346155342</v>
      </c>
      <c r="G171" s="124">
        <v>27</v>
      </c>
      <c r="H171" s="124">
        <v>9</v>
      </c>
      <c r="I171" s="124">
        <v>1384</v>
      </c>
      <c r="J171" s="124" t="s">
        <v>298</v>
      </c>
      <c r="K171" s="124" t="s">
        <v>321</v>
      </c>
      <c r="L171" s="124" t="s">
        <v>331</v>
      </c>
      <c r="M171" s="124" t="s">
        <v>307</v>
      </c>
      <c r="N171" s="125">
        <v>16000000</v>
      </c>
    </row>
    <row r="172" spans="1:14" ht="21.75" customHeight="1">
      <c r="A172" s="124">
        <v>171</v>
      </c>
      <c r="B172" s="124" t="s">
        <v>292</v>
      </c>
      <c r="C172" s="124" t="s">
        <v>293</v>
      </c>
      <c r="D172" s="124" t="s">
        <v>325</v>
      </c>
      <c r="E172" s="124">
        <v>6700</v>
      </c>
      <c r="F172" s="124">
        <v>9350610737</v>
      </c>
      <c r="G172" s="124">
        <v>16</v>
      </c>
      <c r="H172" s="124">
        <v>11</v>
      </c>
      <c r="I172" s="124">
        <v>1383</v>
      </c>
      <c r="J172" s="124" t="s">
        <v>298</v>
      </c>
      <c r="K172" s="124" t="s">
        <v>289</v>
      </c>
      <c r="L172" s="124" t="s">
        <v>290</v>
      </c>
      <c r="M172" s="124" t="s">
        <v>291</v>
      </c>
      <c r="N172" s="125">
        <v>8000000</v>
      </c>
    </row>
    <row r="173" spans="1:14" ht="21.75" customHeight="1">
      <c r="A173" s="124">
        <v>172</v>
      </c>
      <c r="B173" s="124" t="s">
        <v>83</v>
      </c>
      <c r="C173" s="124" t="s">
        <v>310</v>
      </c>
      <c r="D173" s="124" t="s">
        <v>303</v>
      </c>
      <c r="E173" s="124">
        <v>7332</v>
      </c>
      <c r="F173" s="124">
        <v>9389086576</v>
      </c>
      <c r="G173" s="124">
        <v>30</v>
      </c>
      <c r="H173" s="124">
        <v>11</v>
      </c>
      <c r="I173" s="124">
        <v>1382</v>
      </c>
      <c r="J173" s="124" t="s">
        <v>288</v>
      </c>
      <c r="K173" s="124" t="s">
        <v>299</v>
      </c>
      <c r="L173" s="124" t="s">
        <v>313</v>
      </c>
      <c r="M173" s="124" t="s">
        <v>300</v>
      </c>
      <c r="N173" s="125">
        <v>49000000</v>
      </c>
    </row>
    <row r="174" spans="1:14" ht="21.75" customHeight="1">
      <c r="A174" s="124">
        <v>173</v>
      </c>
      <c r="B174" s="124" t="s">
        <v>333</v>
      </c>
      <c r="C174" s="124" t="s">
        <v>324</v>
      </c>
      <c r="D174" s="124" t="s">
        <v>317</v>
      </c>
      <c r="E174" s="124">
        <v>3017</v>
      </c>
      <c r="F174" s="124">
        <v>9360304305</v>
      </c>
      <c r="G174" s="124">
        <v>18</v>
      </c>
      <c r="H174" s="124">
        <v>1</v>
      </c>
      <c r="I174" s="124">
        <v>1381</v>
      </c>
      <c r="J174" s="124" t="s">
        <v>298</v>
      </c>
      <c r="K174" s="124" t="s">
        <v>321</v>
      </c>
      <c r="L174" s="124" t="s">
        <v>295</v>
      </c>
      <c r="M174" s="124" t="s">
        <v>296</v>
      </c>
      <c r="N174" s="125">
        <v>16000000</v>
      </c>
    </row>
    <row r="175" spans="1:14" ht="21.75" customHeight="1">
      <c r="A175" s="124">
        <v>174</v>
      </c>
      <c r="B175" s="124" t="s">
        <v>346</v>
      </c>
      <c r="C175" s="124" t="s">
        <v>293</v>
      </c>
      <c r="D175" s="124" t="s">
        <v>287</v>
      </c>
      <c r="E175" s="124">
        <v>9489</v>
      </c>
      <c r="F175" s="124">
        <v>9371355759</v>
      </c>
      <c r="G175" s="124">
        <v>14</v>
      </c>
      <c r="H175" s="124">
        <v>1</v>
      </c>
      <c r="I175" s="124">
        <v>1383</v>
      </c>
      <c r="J175" s="124" t="s">
        <v>298</v>
      </c>
      <c r="K175" s="124" t="s">
        <v>289</v>
      </c>
      <c r="L175" s="124" t="s">
        <v>295</v>
      </c>
      <c r="M175" s="124" t="s">
        <v>307</v>
      </c>
      <c r="N175" s="125">
        <v>8000000</v>
      </c>
    </row>
    <row r="176" spans="1:14" ht="21.75" customHeight="1">
      <c r="A176" s="124">
        <v>175</v>
      </c>
      <c r="B176" s="124" t="s">
        <v>305</v>
      </c>
      <c r="C176" s="124" t="s">
        <v>330</v>
      </c>
      <c r="D176" s="124" t="s">
        <v>317</v>
      </c>
      <c r="E176" s="124">
        <v>8551</v>
      </c>
      <c r="F176" s="124">
        <v>9339818265</v>
      </c>
      <c r="G176" s="124">
        <v>9</v>
      </c>
      <c r="H176" s="124">
        <v>1</v>
      </c>
      <c r="I176" s="124">
        <v>1385</v>
      </c>
      <c r="J176" s="124" t="s">
        <v>288</v>
      </c>
      <c r="K176" s="124" t="s">
        <v>321</v>
      </c>
      <c r="L176" s="124" t="s">
        <v>331</v>
      </c>
      <c r="M176" s="124" t="s">
        <v>291</v>
      </c>
      <c r="N176" s="125">
        <v>16000000</v>
      </c>
    </row>
    <row r="177" spans="1:14" ht="21.75" customHeight="1">
      <c r="A177" s="124">
        <v>176</v>
      </c>
      <c r="B177" s="124" t="s">
        <v>342</v>
      </c>
      <c r="C177" s="124" t="s">
        <v>297</v>
      </c>
      <c r="D177" s="124" t="s">
        <v>303</v>
      </c>
      <c r="E177" s="124">
        <v>6102</v>
      </c>
      <c r="F177" s="124">
        <v>9345449629</v>
      </c>
      <c r="G177" s="124">
        <v>4</v>
      </c>
      <c r="H177" s="124">
        <v>3</v>
      </c>
      <c r="I177" s="124">
        <v>1381</v>
      </c>
      <c r="J177" s="124" t="s">
        <v>288</v>
      </c>
      <c r="K177" s="124" t="s">
        <v>304</v>
      </c>
      <c r="L177" s="124" t="s">
        <v>313</v>
      </c>
      <c r="M177" s="124" t="s">
        <v>300</v>
      </c>
      <c r="N177" s="125">
        <v>14000000</v>
      </c>
    </row>
    <row r="178" spans="1:14" ht="21.75" customHeight="1">
      <c r="A178" s="124">
        <v>177</v>
      </c>
      <c r="B178" s="124" t="s">
        <v>320</v>
      </c>
      <c r="C178" s="124" t="s">
        <v>337</v>
      </c>
      <c r="D178" s="124" t="s">
        <v>303</v>
      </c>
      <c r="E178" s="124">
        <v>659</v>
      </c>
      <c r="F178" s="124">
        <v>9385530401</v>
      </c>
      <c r="G178" s="124">
        <v>18</v>
      </c>
      <c r="H178" s="124">
        <v>5</v>
      </c>
      <c r="I178" s="124">
        <v>1387</v>
      </c>
      <c r="J178" s="124" t="s">
        <v>298</v>
      </c>
      <c r="K178" s="124" t="s">
        <v>289</v>
      </c>
      <c r="L178" s="124" t="s">
        <v>313</v>
      </c>
      <c r="M178" s="124" t="s">
        <v>300</v>
      </c>
      <c r="N178" s="125">
        <v>8000000</v>
      </c>
    </row>
    <row r="179" spans="1:14" ht="21.75" customHeight="1">
      <c r="A179" s="124">
        <v>178</v>
      </c>
      <c r="B179" s="124" t="s">
        <v>84</v>
      </c>
      <c r="C179" s="124" t="s">
        <v>308</v>
      </c>
      <c r="D179" s="124" t="s">
        <v>309</v>
      </c>
      <c r="E179" s="124">
        <v>3750</v>
      </c>
      <c r="F179" s="124">
        <v>9399231927</v>
      </c>
      <c r="G179" s="124">
        <v>13</v>
      </c>
      <c r="H179" s="124">
        <v>5</v>
      </c>
      <c r="I179" s="124">
        <v>1381</v>
      </c>
      <c r="J179" s="124" t="s">
        <v>288</v>
      </c>
      <c r="K179" s="124" t="s">
        <v>304</v>
      </c>
      <c r="L179" s="124" t="s">
        <v>322</v>
      </c>
      <c r="M179" s="124" t="s">
        <v>296</v>
      </c>
      <c r="N179" s="125">
        <v>14000000</v>
      </c>
    </row>
    <row r="180" spans="1:14" ht="21.75" customHeight="1">
      <c r="A180" s="124">
        <v>179</v>
      </c>
      <c r="B180" s="124" t="s">
        <v>236</v>
      </c>
      <c r="C180" s="124" t="s">
        <v>334</v>
      </c>
      <c r="D180" s="124" t="s">
        <v>306</v>
      </c>
      <c r="E180" s="124">
        <v>8229</v>
      </c>
      <c r="F180" s="124">
        <v>9343999232</v>
      </c>
      <c r="G180" s="124">
        <v>13</v>
      </c>
      <c r="H180" s="124">
        <v>7</v>
      </c>
      <c r="I180" s="124">
        <v>1387</v>
      </c>
      <c r="J180" s="124" t="s">
        <v>298</v>
      </c>
      <c r="K180" s="124" t="s">
        <v>321</v>
      </c>
      <c r="L180" s="124" t="s">
        <v>331</v>
      </c>
      <c r="M180" s="124" t="s">
        <v>296</v>
      </c>
      <c r="N180" s="125">
        <v>16000000</v>
      </c>
    </row>
    <row r="181" spans="1:14" ht="21.75" customHeight="1">
      <c r="A181" s="124">
        <v>180</v>
      </c>
      <c r="B181" s="124" t="s">
        <v>338</v>
      </c>
      <c r="C181" s="124" t="s">
        <v>337</v>
      </c>
      <c r="D181" s="124" t="s">
        <v>309</v>
      </c>
      <c r="E181" s="124">
        <v>4876</v>
      </c>
      <c r="F181" s="124">
        <v>9379525943</v>
      </c>
      <c r="G181" s="124">
        <v>13</v>
      </c>
      <c r="H181" s="124">
        <v>8</v>
      </c>
      <c r="I181" s="124">
        <v>1383</v>
      </c>
      <c r="J181" s="124" t="s">
        <v>288</v>
      </c>
      <c r="K181" s="124" t="s">
        <v>312</v>
      </c>
      <c r="L181" s="124" t="s">
        <v>331</v>
      </c>
      <c r="M181" s="124" t="s">
        <v>296</v>
      </c>
      <c r="N181" s="125">
        <v>15000000</v>
      </c>
    </row>
    <row r="182" spans="1:14" ht="21.75" customHeight="1">
      <c r="A182" s="124">
        <v>181</v>
      </c>
      <c r="B182" s="124" t="s">
        <v>332</v>
      </c>
      <c r="C182" s="124" t="s">
        <v>286</v>
      </c>
      <c r="D182" s="124" t="s">
        <v>303</v>
      </c>
      <c r="E182" s="124">
        <v>8530</v>
      </c>
      <c r="F182" s="124">
        <v>9350169586</v>
      </c>
      <c r="G182" s="124">
        <v>22</v>
      </c>
      <c r="H182" s="124">
        <v>6</v>
      </c>
      <c r="I182" s="124">
        <v>1386</v>
      </c>
      <c r="J182" s="124" t="s">
        <v>298</v>
      </c>
      <c r="K182" s="124" t="s">
        <v>321</v>
      </c>
      <c r="L182" s="124" t="s">
        <v>331</v>
      </c>
      <c r="M182" s="124" t="s">
        <v>291</v>
      </c>
      <c r="N182" s="125">
        <v>16000000</v>
      </c>
    </row>
    <row r="183" spans="1:14" ht="21.75" customHeight="1">
      <c r="A183" s="124">
        <v>182</v>
      </c>
      <c r="B183" s="124" t="s">
        <v>323</v>
      </c>
      <c r="C183" s="124" t="s">
        <v>308</v>
      </c>
      <c r="D183" s="124" t="s">
        <v>294</v>
      </c>
      <c r="E183" s="124">
        <v>4499</v>
      </c>
      <c r="F183" s="124">
        <v>9378257904</v>
      </c>
      <c r="G183" s="124">
        <v>17</v>
      </c>
      <c r="H183" s="124">
        <v>8</v>
      </c>
      <c r="I183" s="124">
        <v>1385</v>
      </c>
      <c r="J183" s="124" t="s">
        <v>298</v>
      </c>
      <c r="K183" s="124" t="s">
        <v>321</v>
      </c>
      <c r="L183" s="124" t="s">
        <v>290</v>
      </c>
      <c r="M183" s="124" t="s">
        <v>300</v>
      </c>
      <c r="N183" s="125">
        <v>16000000</v>
      </c>
    </row>
    <row r="184" spans="1:14" ht="21.75" customHeight="1">
      <c r="A184" s="124">
        <v>183</v>
      </c>
      <c r="B184" s="124" t="s">
        <v>339</v>
      </c>
      <c r="C184" s="124" t="s">
        <v>297</v>
      </c>
      <c r="D184" s="124" t="s">
        <v>328</v>
      </c>
      <c r="E184" s="124">
        <v>1991</v>
      </c>
      <c r="F184" s="124">
        <v>9386989798</v>
      </c>
      <c r="G184" s="124">
        <v>31</v>
      </c>
      <c r="H184" s="124">
        <v>7</v>
      </c>
      <c r="I184" s="124">
        <v>1384</v>
      </c>
      <c r="J184" s="124" t="s">
        <v>298</v>
      </c>
      <c r="K184" s="124" t="s">
        <v>304</v>
      </c>
      <c r="L184" s="124" t="s">
        <v>295</v>
      </c>
      <c r="M184" s="124" t="s">
        <v>316</v>
      </c>
      <c r="N184" s="125">
        <v>14000000</v>
      </c>
    </row>
    <row r="185" spans="1:14" ht="21.75" customHeight="1">
      <c r="A185" s="124">
        <v>184</v>
      </c>
      <c r="B185" s="124" t="s">
        <v>339</v>
      </c>
      <c r="C185" s="124" t="s">
        <v>308</v>
      </c>
      <c r="D185" s="124" t="s">
        <v>325</v>
      </c>
      <c r="E185" s="124">
        <v>4598</v>
      </c>
      <c r="F185" s="124">
        <v>9355890144</v>
      </c>
      <c r="G185" s="124">
        <v>19</v>
      </c>
      <c r="H185" s="124">
        <v>7</v>
      </c>
      <c r="I185" s="124">
        <v>1382</v>
      </c>
      <c r="J185" s="124" t="s">
        <v>288</v>
      </c>
      <c r="K185" s="124" t="s">
        <v>304</v>
      </c>
      <c r="L185" s="124" t="s">
        <v>313</v>
      </c>
      <c r="M185" s="124" t="s">
        <v>307</v>
      </c>
      <c r="N185" s="125">
        <v>14000000</v>
      </c>
    </row>
    <row r="186" spans="1:14" ht="21.75" customHeight="1">
      <c r="A186" s="124">
        <v>185</v>
      </c>
      <c r="B186" s="124" t="s">
        <v>326</v>
      </c>
      <c r="C186" s="124" t="s">
        <v>341</v>
      </c>
      <c r="D186" s="124" t="s">
        <v>317</v>
      </c>
      <c r="E186" s="124">
        <v>4617</v>
      </c>
      <c r="F186" s="124">
        <v>9325399986</v>
      </c>
      <c r="G186" s="124">
        <v>18</v>
      </c>
      <c r="H186" s="124">
        <v>2</v>
      </c>
      <c r="I186" s="124">
        <v>1386</v>
      </c>
      <c r="J186" s="124" t="s">
        <v>298</v>
      </c>
      <c r="K186" s="124" t="s">
        <v>321</v>
      </c>
      <c r="L186" s="124" t="s">
        <v>290</v>
      </c>
      <c r="M186" s="124" t="s">
        <v>300</v>
      </c>
      <c r="N186" s="125">
        <v>16000000</v>
      </c>
    </row>
    <row r="187" spans="1:14" ht="21.75" customHeight="1">
      <c r="A187" s="124">
        <v>186</v>
      </c>
      <c r="B187" s="124" t="s">
        <v>292</v>
      </c>
      <c r="C187" s="124" t="s">
        <v>308</v>
      </c>
      <c r="D187" s="124" t="s">
        <v>309</v>
      </c>
      <c r="E187" s="124">
        <v>3934</v>
      </c>
      <c r="F187" s="124">
        <v>9378163916</v>
      </c>
      <c r="G187" s="124">
        <v>29</v>
      </c>
      <c r="H187" s="124">
        <v>5</v>
      </c>
      <c r="I187" s="124">
        <v>1386</v>
      </c>
      <c r="J187" s="124" t="s">
        <v>298</v>
      </c>
      <c r="K187" s="124" t="s">
        <v>289</v>
      </c>
      <c r="L187" s="124" t="s">
        <v>295</v>
      </c>
      <c r="M187" s="124" t="s">
        <v>307</v>
      </c>
      <c r="N187" s="125">
        <v>8000000</v>
      </c>
    </row>
    <row r="188" spans="1:14" ht="21.75" customHeight="1">
      <c r="A188" s="124">
        <v>187</v>
      </c>
      <c r="B188" s="124" t="s">
        <v>346</v>
      </c>
      <c r="C188" s="124" t="s">
        <v>334</v>
      </c>
      <c r="D188" s="124" t="s">
        <v>317</v>
      </c>
      <c r="E188" s="124">
        <v>9593</v>
      </c>
      <c r="F188" s="124">
        <v>9365364580</v>
      </c>
      <c r="G188" s="124">
        <v>3</v>
      </c>
      <c r="H188" s="124">
        <v>9</v>
      </c>
      <c r="I188" s="124">
        <v>1383</v>
      </c>
      <c r="J188" s="124" t="s">
        <v>298</v>
      </c>
      <c r="K188" s="124" t="s">
        <v>321</v>
      </c>
      <c r="L188" s="124" t="s">
        <v>313</v>
      </c>
      <c r="M188" s="124" t="s">
        <v>291</v>
      </c>
      <c r="N188" s="125">
        <v>16000000</v>
      </c>
    </row>
    <row r="189" spans="1:14" ht="21.75" customHeight="1">
      <c r="A189" s="124">
        <v>188</v>
      </c>
      <c r="B189" s="124" t="s">
        <v>338</v>
      </c>
      <c r="C189" s="124" t="s">
        <v>344</v>
      </c>
      <c r="D189" s="124" t="s">
        <v>309</v>
      </c>
      <c r="E189" s="124">
        <v>9299</v>
      </c>
      <c r="F189" s="124">
        <v>9373096624</v>
      </c>
      <c r="G189" s="124">
        <v>11</v>
      </c>
      <c r="H189" s="124">
        <v>6</v>
      </c>
      <c r="I189" s="124">
        <v>1386</v>
      </c>
      <c r="J189" s="124" t="s">
        <v>288</v>
      </c>
      <c r="K189" s="124" t="s">
        <v>304</v>
      </c>
      <c r="L189" s="124" t="s">
        <v>295</v>
      </c>
      <c r="M189" s="124" t="s">
        <v>296</v>
      </c>
      <c r="N189" s="125">
        <v>14000000</v>
      </c>
    </row>
    <row r="190" spans="1:14" ht="21.75" customHeight="1">
      <c r="A190" s="124">
        <v>189</v>
      </c>
      <c r="B190" s="124" t="s">
        <v>84</v>
      </c>
      <c r="C190" s="124" t="s">
        <v>255</v>
      </c>
      <c r="D190" s="124" t="s">
        <v>309</v>
      </c>
      <c r="E190" s="124">
        <v>9859</v>
      </c>
      <c r="F190" s="124">
        <v>9368229479</v>
      </c>
      <c r="G190" s="124">
        <v>27</v>
      </c>
      <c r="H190" s="124">
        <v>1</v>
      </c>
      <c r="I190" s="124">
        <v>1384</v>
      </c>
      <c r="J190" s="124" t="s">
        <v>298</v>
      </c>
      <c r="K190" s="124" t="s">
        <v>299</v>
      </c>
      <c r="L190" s="124" t="s">
        <v>331</v>
      </c>
      <c r="M190" s="124" t="s">
        <v>296</v>
      </c>
      <c r="N190" s="125">
        <v>49000000</v>
      </c>
    </row>
    <row r="191" spans="1:14" ht="21.75" customHeight="1">
      <c r="A191" s="124">
        <v>190</v>
      </c>
      <c r="B191" s="124" t="s">
        <v>236</v>
      </c>
      <c r="C191" s="124" t="s">
        <v>335</v>
      </c>
      <c r="D191" s="124" t="s">
        <v>329</v>
      </c>
      <c r="E191" s="124">
        <v>7927</v>
      </c>
      <c r="F191" s="124">
        <v>9383316996</v>
      </c>
      <c r="G191" s="124">
        <v>10</v>
      </c>
      <c r="H191" s="124">
        <v>5</v>
      </c>
      <c r="I191" s="124">
        <v>1385</v>
      </c>
      <c r="J191" s="124" t="s">
        <v>298</v>
      </c>
      <c r="K191" s="124" t="s">
        <v>299</v>
      </c>
      <c r="L191" s="124" t="s">
        <v>322</v>
      </c>
      <c r="M191" s="124" t="s">
        <v>316</v>
      </c>
      <c r="N191" s="125">
        <v>49000000</v>
      </c>
    </row>
    <row r="192" spans="1:14" ht="21.75" customHeight="1">
      <c r="A192" s="124">
        <v>191</v>
      </c>
      <c r="B192" s="124" t="s">
        <v>339</v>
      </c>
      <c r="C192" s="124" t="s">
        <v>335</v>
      </c>
      <c r="D192" s="124" t="s">
        <v>328</v>
      </c>
      <c r="E192" s="124">
        <v>5738</v>
      </c>
      <c r="F192" s="124">
        <v>9351100378</v>
      </c>
      <c r="G192" s="124">
        <v>8</v>
      </c>
      <c r="H192" s="124">
        <v>5</v>
      </c>
      <c r="I192" s="124">
        <v>1382</v>
      </c>
      <c r="J192" s="124" t="s">
        <v>288</v>
      </c>
      <c r="K192" s="124" t="s">
        <v>321</v>
      </c>
      <c r="L192" s="124" t="s">
        <v>313</v>
      </c>
      <c r="M192" s="124" t="s">
        <v>307</v>
      </c>
      <c r="N192" s="125">
        <v>16000000</v>
      </c>
    </row>
    <row r="193" spans="1:14" ht="21.75" customHeight="1">
      <c r="A193" s="124">
        <v>192</v>
      </c>
      <c r="B193" s="124" t="s">
        <v>333</v>
      </c>
      <c r="C193" s="124" t="s">
        <v>310</v>
      </c>
      <c r="D193" s="124" t="s">
        <v>325</v>
      </c>
      <c r="E193" s="124">
        <v>617</v>
      </c>
      <c r="F193" s="124">
        <v>9338918255</v>
      </c>
      <c r="G193" s="124">
        <v>31</v>
      </c>
      <c r="H193" s="124">
        <v>4</v>
      </c>
      <c r="I193" s="124">
        <v>1381</v>
      </c>
      <c r="J193" s="124" t="s">
        <v>288</v>
      </c>
      <c r="K193" s="124" t="s">
        <v>321</v>
      </c>
      <c r="L193" s="124" t="s">
        <v>295</v>
      </c>
      <c r="M193" s="124" t="s">
        <v>296</v>
      </c>
      <c r="N193" s="125">
        <v>16000000</v>
      </c>
    </row>
    <row r="194" spans="1:14" ht="21.75" customHeight="1">
      <c r="A194" s="124">
        <v>193</v>
      </c>
      <c r="B194" s="124" t="s">
        <v>346</v>
      </c>
      <c r="C194" s="124" t="s">
        <v>302</v>
      </c>
      <c r="D194" s="124" t="s">
        <v>303</v>
      </c>
      <c r="E194" s="124">
        <v>610</v>
      </c>
      <c r="F194" s="124">
        <v>9377069176</v>
      </c>
      <c r="G194" s="124">
        <v>26</v>
      </c>
      <c r="H194" s="124">
        <v>2</v>
      </c>
      <c r="I194" s="124">
        <v>1383</v>
      </c>
      <c r="J194" s="124" t="s">
        <v>288</v>
      </c>
      <c r="K194" s="124" t="s">
        <v>321</v>
      </c>
      <c r="L194" s="124" t="s">
        <v>313</v>
      </c>
      <c r="M194" s="124" t="s">
        <v>300</v>
      </c>
      <c r="N194" s="125">
        <v>16000000</v>
      </c>
    </row>
    <row r="195" spans="1:14" ht="21.75" customHeight="1">
      <c r="A195" s="124">
        <v>194</v>
      </c>
      <c r="B195" s="124" t="s">
        <v>340</v>
      </c>
      <c r="C195" s="124" t="s">
        <v>286</v>
      </c>
      <c r="D195" s="124" t="s">
        <v>325</v>
      </c>
      <c r="E195" s="124">
        <v>6623</v>
      </c>
      <c r="F195" s="124">
        <v>9399613273</v>
      </c>
      <c r="G195" s="124">
        <v>14</v>
      </c>
      <c r="H195" s="124">
        <v>4</v>
      </c>
      <c r="I195" s="124">
        <v>1388</v>
      </c>
      <c r="J195" s="124" t="s">
        <v>288</v>
      </c>
      <c r="K195" s="124" t="s">
        <v>289</v>
      </c>
      <c r="L195" s="124" t="s">
        <v>313</v>
      </c>
      <c r="M195" s="124" t="s">
        <v>296</v>
      </c>
      <c r="N195" s="125">
        <v>8000000</v>
      </c>
    </row>
    <row r="196" spans="1:14" ht="21.75" customHeight="1">
      <c r="A196" s="124">
        <v>195</v>
      </c>
      <c r="B196" s="124" t="s">
        <v>83</v>
      </c>
      <c r="C196" s="124" t="s">
        <v>308</v>
      </c>
      <c r="D196" s="124" t="s">
        <v>294</v>
      </c>
      <c r="E196" s="124">
        <v>9809</v>
      </c>
      <c r="F196" s="124">
        <v>9399936777</v>
      </c>
      <c r="G196" s="124">
        <v>27</v>
      </c>
      <c r="H196" s="124">
        <v>7</v>
      </c>
      <c r="I196" s="124">
        <v>1382</v>
      </c>
      <c r="J196" s="124" t="s">
        <v>298</v>
      </c>
      <c r="K196" s="124" t="s">
        <v>312</v>
      </c>
      <c r="L196" s="124" t="s">
        <v>313</v>
      </c>
      <c r="M196" s="124" t="s">
        <v>300</v>
      </c>
      <c r="N196" s="125">
        <v>15000000</v>
      </c>
    </row>
    <row r="197" spans="1:14" ht="21.75" customHeight="1">
      <c r="A197" s="124">
        <v>196</v>
      </c>
      <c r="B197" s="124" t="s">
        <v>319</v>
      </c>
      <c r="C197" s="124" t="s">
        <v>334</v>
      </c>
      <c r="D197" s="124" t="s">
        <v>311</v>
      </c>
      <c r="E197" s="124">
        <v>9537</v>
      </c>
      <c r="F197" s="124">
        <v>9393195045</v>
      </c>
      <c r="G197" s="124">
        <v>25</v>
      </c>
      <c r="H197" s="124">
        <v>6</v>
      </c>
      <c r="I197" s="124">
        <v>1388</v>
      </c>
      <c r="J197" s="124" t="s">
        <v>288</v>
      </c>
      <c r="K197" s="124" t="s">
        <v>299</v>
      </c>
      <c r="L197" s="124" t="s">
        <v>322</v>
      </c>
      <c r="M197" s="124" t="s">
        <v>316</v>
      </c>
      <c r="N197" s="125">
        <v>49000000</v>
      </c>
    </row>
    <row r="198" spans="1:14" ht="21.75" customHeight="1">
      <c r="A198" s="124">
        <v>197</v>
      </c>
      <c r="B198" s="124" t="s">
        <v>342</v>
      </c>
      <c r="C198" s="124" t="s">
        <v>341</v>
      </c>
      <c r="D198" s="124" t="s">
        <v>309</v>
      </c>
      <c r="E198" s="124">
        <v>3608</v>
      </c>
      <c r="F198" s="124">
        <v>9337688476</v>
      </c>
      <c r="G198" s="124">
        <v>3</v>
      </c>
      <c r="H198" s="124">
        <v>8</v>
      </c>
      <c r="I198" s="124">
        <v>1387</v>
      </c>
      <c r="J198" s="124" t="s">
        <v>288</v>
      </c>
      <c r="K198" s="124" t="s">
        <v>289</v>
      </c>
      <c r="L198" s="124" t="s">
        <v>322</v>
      </c>
      <c r="M198" s="124" t="s">
        <v>291</v>
      </c>
      <c r="N198" s="125">
        <v>8000000</v>
      </c>
    </row>
    <row r="199" spans="1:14" ht="21.75" customHeight="1">
      <c r="A199" s="124">
        <v>198</v>
      </c>
      <c r="B199" s="124" t="s">
        <v>323</v>
      </c>
      <c r="C199" s="124" t="s">
        <v>336</v>
      </c>
      <c r="D199" s="124" t="s">
        <v>325</v>
      </c>
      <c r="E199" s="124">
        <v>1020</v>
      </c>
      <c r="F199" s="124">
        <v>9375932969</v>
      </c>
      <c r="G199" s="124">
        <v>19</v>
      </c>
      <c r="H199" s="124">
        <v>10</v>
      </c>
      <c r="I199" s="124">
        <v>1388</v>
      </c>
      <c r="J199" s="124" t="s">
        <v>288</v>
      </c>
      <c r="K199" s="124" t="s">
        <v>312</v>
      </c>
      <c r="L199" s="124" t="s">
        <v>322</v>
      </c>
      <c r="M199" s="124" t="s">
        <v>296</v>
      </c>
      <c r="N199" s="125">
        <v>15000000</v>
      </c>
    </row>
    <row r="200" spans="1:14" ht="21.75" customHeight="1">
      <c r="A200" s="124">
        <v>199</v>
      </c>
      <c r="B200" s="124" t="s">
        <v>323</v>
      </c>
      <c r="C200" s="124" t="s">
        <v>315</v>
      </c>
      <c r="D200" s="124" t="s">
        <v>294</v>
      </c>
      <c r="E200" s="124">
        <v>5386</v>
      </c>
      <c r="F200" s="124">
        <v>9398313175</v>
      </c>
      <c r="G200" s="124">
        <v>20</v>
      </c>
      <c r="H200" s="124">
        <v>1</v>
      </c>
      <c r="I200" s="124">
        <v>1387</v>
      </c>
      <c r="J200" s="124" t="s">
        <v>298</v>
      </c>
      <c r="K200" s="124" t="s">
        <v>321</v>
      </c>
      <c r="L200" s="124" t="s">
        <v>295</v>
      </c>
      <c r="M200" s="124" t="s">
        <v>291</v>
      </c>
      <c r="N200" s="125">
        <v>16000000</v>
      </c>
    </row>
    <row r="201" spans="1:14" ht="21.75" customHeight="1">
      <c r="A201" s="124">
        <v>200</v>
      </c>
      <c r="B201" s="124" t="s">
        <v>318</v>
      </c>
      <c r="C201" s="124" t="s">
        <v>336</v>
      </c>
      <c r="D201" s="124" t="s">
        <v>328</v>
      </c>
      <c r="E201" s="124">
        <v>8928</v>
      </c>
      <c r="F201" s="124">
        <v>9335744485</v>
      </c>
      <c r="G201" s="124">
        <v>12</v>
      </c>
      <c r="H201" s="124">
        <v>1</v>
      </c>
      <c r="I201" s="124">
        <v>1382</v>
      </c>
      <c r="J201" s="124" t="s">
        <v>288</v>
      </c>
      <c r="K201" s="124" t="s">
        <v>304</v>
      </c>
      <c r="L201" s="124" t="s">
        <v>331</v>
      </c>
      <c r="M201" s="124" t="s">
        <v>296</v>
      </c>
      <c r="N201" s="125">
        <v>14000000</v>
      </c>
    </row>
    <row r="202" spans="1:14" ht="21.75" customHeight="1">
      <c r="A202" s="124">
        <v>201</v>
      </c>
      <c r="B202" s="124" t="s">
        <v>326</v>
      </c>
      <c r="C202" s="124" t="s">
        <v>255</v>
      </c>
      <c r="D202" s="124" t="s">
        <v>328</v>
      </c>
      <c r="E202" s="124">
        <v>2331</v>
      </c>
      <c r="F202" s="124">
        <v>9363857939</v>
      </c>
      <c r="G202" s="124">
        <v>12</v>
      </c>
      <c r="H202" s="124">
        <v>9</v>
      </c>
      <c r="I202" s="124">
        <v>1383</v>
      </c>
      <c r="J202" s="124" t="s">
        <v>288</v>
      </c>
      <c r="K202" s="124" t="s">
        <v>312</v>
      </c>
      <c r="L202" s="124" t="s">
        <v>331</v>
      </c>
      <c r="M202" s="124" t="s">
        <v>291</v>
      </c>
      <c r="N202" s="125">
        <v>15000000</v>
      </c>
    </row>
    <row r="203" spans="1:14" ht="21.75" customHeight="1">
      <c r="A203" s="124">
        <v>202</v>
      </c>
      <c r="B203" s="124" t="s">
        <v>333</v>
      </c>
      <c r="C203" s="124" t="s">
        <v>337</v>
      </c>
      <c r="D203" s="124" t="s">
        <v>328</v>
      </c>
      <c r="E203" s="124">
        <v>7144</v>
      </c>
      <c r="F203" s="124">
        <v>9345579220</v>
      </c>
      <c r="G203" s="124">
        <v>11</v>
      </c>
      <c r="H203" s="124">
        <v>7</v>
      </c>
      <c r="I203" s="124">
        <v>1385</v>
      </c>
      <c r="J203" s="124" t="s">
        <v>298</v>
      </c>
      <c r="K203" s="124" t="s">
        <v>304</v>
      </c>
      <c r="L203" s="124" t="s">
        <v>313</v>
      </c>
      <c r="M203" s="124" t="s">
        <v>296</v>
      </c>
      <c r="N203" s="125">
        <v>14000000</v>
      </c>
    </row>
    <row r="204" spans="1:14" ht="21.75" customHeight="1">
      <c r="A204" s="124">
        <v>203</v>
      </c>
      <c r="B204" s="124" t="s">
        <v>338</v>
      </c>
      <c r="C204" s="124" t="s">
        <v>308</v>
      </c>
      <c r="D204" s="124" t="s">
        <v>325</v>
      </c>
      <c r="E204" s="124">
        <v>5954</v>
      </c>
      <c r="F204" s="124">
        <v>9343693018</v>
      </c>
      <c r="G204" s="124">
        <v>12</v>
      </c>
      <c r="H204" s="124">
        <v>7</v>
      </c>
      <c r="I204" s="124">
        <v>1382</v>
      </c>
      <c r="J204" s="124" t="s">
        <v>298</v>
      </c>
      <c r="K204" s="124" t="s">
        <v>321</v>
      </c>
      <c r="L204" s="124" t="s">
        <v>290</v>
      </c>
      <c r="M204" s="124" t="s">
        <v>296</v>
      </c>
      <c r="N204" s="125">
        <v>16000000</v>
      </c>
    </row>
    <row r="205" spans="1:14" ht="21.75" customHeight="1">
      <c r="A205" s="124">
        <v>204</v>
      </c>
      <c r="B205" s="124" t="s">
        <v>323</v>
      </c>
      <c r="C205" s="124" t="s">
        <v>308</v>
      </c>
      <c r="D205" s="124" t="s">
        <v>287</v>
      </c>
      <c r="E205" s="124">
        <v>5646</v>
      </c>
      <c r="F205" s="124">
        <v>9380227788</v>
      </c>
      <c r="G205" s="124">
        <v>8</v>
      </c>
      <c r="H205" s="124">
        <v>2</v>
      </c>
      <c r="I205" s="124">
        <v>1384</v>
      </c>
      <c r="J205" s="124" t="s">
        <v>298</v>
      </c>
      <c r="K205" s="124" t="s">
        <v>299</v>
      </c>
      <c r="L205" s="124" t="s">
        <v>322</v>
      </c>
      <c r="M205" s="124" t="s">
        <v>307</v>
      </c>
      <c r="N205" s="125">
        <v>49000000</v>
      </c>
    </row>
    <row r="206" spans="1:14" ht="21.75" customHeight="1">
      <c r="A206" s="124">
        <v>205</v>
      </c>
      <c r="B206" s="124" t="s">
        <v>323</v>
      </c>
      <c r="C206" s="124" t="s">
        <v>286</v>
      </c>
      <c r="D206" s="124" t="s">
        <v>306</v>
      </c>
      <c r="E206" s="124">
        <v>8961</v>
      </c>
      <c r="F206" s="124">
        <v>9396904979</v>
      </c>
      <c r="G206" s="124">
        <v>8</v>
      </c>
      <c r="H206" s="124">
        <v>5</v>
      </c>
      <c r="I206" s="124">
        <v>1385</v>
      </c>
      <c r="J206" s="124" t="s">
        <v>298</v>
      </c>
      <c r="K206" s="124" t="s">
        <v>299</v>
      </c>
      <c r="L206" s="124" t="s">
        <v>295</v>
      </c>
      <c r="M206" s="124" t="s">
        <v>291</v>
      </c>
      <c r="N206" s="125">
        <v>49000000</v>
      </c>
    </row>
    <row r="207" spans="1:14" ht="21.75" customHeight="1">
      <c r="A207" s="124">
        <v>206</v>
      </c>
      <c r="B207" s="124" t="s">
        <v>346</v>
      </c>
      <c r="C207" s="124" t="s">
        <v>335</v>
      </c>
      <c r="D207" s="124" t="s">
        <v>328</v>
      </c>
      <c r="E207" s="124">
        <v>5546</v>
      </c>
      <c r="F207" s="124">
        <v>9393089768</v>
      </c>
      <c r="G207" s="124">
        <v>20</v>
      </c>
      <c r="H207" s="124">
        <v>1</v>
      </c>
      <c r="I207" s="124">
        <v>1385</v>
      </c>
      <c r="J207" s="124" t="s">
        <v>288</v>
      </c>
      <c r="K207" s="124" t="s">
        <v>304</v>
      </c>
      <c r="L207" s="124" t="s">
        <v>295</v>
      </c>
      <c r="M207" s="124" t="s">
        <v>296</v>
      </c>
      <c r="N207" s="125">
        <v>14000000</v>
      </c>
    </row>
    <row r="208" spans="1:14" ht="21.75" customHeight="1">
      <c r="A208" s="124">
        <v>207</v>
      </c>
      <c r="B208" s="124" t="s">
        <v>320</v>
      </c>
      <c r="C208" s="124" t="s">
        <v>255</v>
      </c>
      <c r="D208" s="124" t="s">
        <v>325</v>
      </c>
      <c r="E208" s="124">
        <v>3735</v>
      </c>
      <c r="F208" s="124">
        <v>9320728884</v>
      </c>
      <c r="G208" s="124">
        <v>11</v>
      </c>
      <c r="H208" s="124">
        <v>4</v>
      </c>
      <c r="I208" s="124">
        <v>1384</v>
      </c>
      <c r="J208" s="124" t="s">
        <v>288</v>
      </c>
      <c r="K208" s="124" t="s">
        <v>304</v>
      </c>
      <c r="L208" s="124" t="s">
        <v>322</v>
      </c>
      <c r="M208" s="124" t="s">
        <v>316</v>
      </c>
      <c r="N208" s="125">
        <v>14000000</v>
      </c>
    </row>
    <row r="209" spans="1:14" ht="21.75" customHeight="1">
      <c r="A209" s="124">
        <v>208</v>
      </c>
      <c r="B209" s="124" t="s">
        <v>332</v>
      </c>
      <c r="C209" s="124" t="s">
        <v>327</v>
      </c>
      <c r="D209" s="124" t="s">
        <v>311</v>
      </c>
      <c r="E209" s="124">
        <v>1213</v>
      </c>
      <c r="F209" s="124">
        <v>9358506253</v>
      </c>
      <c r="G209" s="124">
        <v>28</v>
      </c>
      <c r="H209" s="124">
        <v>10</v>
      </c>
      <c r="I209" s="124">
        <v>1382</v>
      </c>
      <c r="J209" s="124" t="s">
        <v>288</v>
      </c>
      <c r="K209" s="124" t="s">
        <v>321</v>
      </c>
      <c r="L209" s="124" t="s">
        <v>290</v>
      </c>
      <c r="M209" s="124" t="s">
        <v>300</v>
      </c>
      <c r="N209" s="125">
        <v>16000000</v>
      </c>
    </row>
    <row r="210" spans="1:14" ht="21.75" customHeight="1">
      <c r="A210" s="124">
        <v>209</v>
      </c>
      <c r="B210" s="124" t="s">
        <v>326</v>
      </c>
      <c r="C210" s="124" t="s">
        <v>302</v>
      </c>
      <c r="D210" s="124" t="s">
        <v>303</v>
      </c>
      <c r="E210" s="124">
        <v>7831</v>
      </c>
      <c r="F210" s="124">
        <v>9350808234</v>
      </c>
      <c r="G210" s="124">
        <v>5</v>
      </c>
      <c r="H210" s="124">
        <v>10</v>
      </c>
      <c r="I210" s="124">
        <v>1384</v>
      </c>
      <c r="J210" s="124" t="s">
        <v>288</v>
      </c>
      <c r="K210" s="124" t="s">
        <v>304</v>
      </c>
      <c r="L210" s="124" t="s">
        <v>290</v>
      </c>
      <c r="M210" s="124" t="s">
        <v>307</v>
      </c>
      <c r="N210" s="125">
        <v>14000000</v>
      </c>
    </row>
    <row r="211" spans="1:14" ht="21.75" customHeight="1">
      <c r="A211" s="124">
        <v>210</v>
      </c>
      <c r="B211" s="124" t="s">
        <v>320</v>
      </c>
      <c r="C211" s="124" t="s">
        <v>327</v>
      </c>
      <c r="D211" s="124" t="s">
        <v>325</v>
      </c>
      <c r="E211" s="124">
        <v>4477</v>
      </c>
      <c r="F211" s="124">
        <v>9399077246</v>
      </c>
      <c r="G211" s="124">
        <v>6</v>
      </c>
      <c r="H211" s="124">
        <v>6</v>
      </c>
      <c r="I211" s="124">
        <v>1383</v>
      </c>
      <c r="J211" s="124" t="s">
        <v>288</v>
      </c>
      <c r="K211" s="124" t="s">
        <v>304</v>
      </c>
      <c r="L211" s="124" t="s">
        <v>290</v>
      </c>
      <c r="M211" s="124" t="s">
        <v>296</v>
      </c>
      <c r="N211" s="125">
        <v>14000000</v>
      </c>
    </row>
    <row r="212" spans="1:14" ht="21.75" customHeight="1">
      <c r="A212" s="124">
        <v>211</v>
      </c>
      <c r="B212" s="124" t="s">
        <v>340</v>
      </c>
      <c r="C212" s="124" t="s">
        <v>310</v>
      </c>
      <c r="D212" s="124" t="s">
        <v>294</v>
      </c>
      <c r="E212" s="124">
        <v>2000</v>
      </c>
      <c r="F212" s="124">
        <v>9354257804</v>
      </c>
      <c r="G212" s="124">
        <v>5</v>
      </c>
      <c r="H212" s="124">
        <v>9</v>
      </c>
      <c r="I212" s="124">
        <v>1387</v>
      </c>
      <c r="J212" s="124" t="s">
        <v>288</v>
      </c>
      <c r="K212" s="124" t="s">
        <v>321</v>
      </c>
      <c r="L212" s="124" t="s">
        <v>313</v>
      </c>
      <c r="M212" s="124" t="s">
        <v>307</v>
      </c>
      <c r="N212" s="125">
        <v>16000000</v>
      </c>
    </row>
    <row r="213" spans="1:14" ht="21.75" customHeight="1">
      <c r="A213" s="124">
        <v>212</v>
      </c>
      <c r="B213" s="124" t="s">
        <v>326</v>
      </c>
      <c r="C213" s="124" t="s">
        <v>336</v>
      </c>
      <c r="D213" s="124" t="s">
        <v>306</v>
      </c>
      <c r="E213" s="124">
        <v>5892</v>
      </c>
      <c r="F213" s="124">
        <v>9383132331</v>
      </c>
      <c r="G213" s="124">
        <v>15</v>
      </c>
      <c r="H213" s="124">
        <v>7</v>
      </c>
      <c r="I213" s="124">
        <v>1385</v>
      </c>
      <c r="J213" s="124" t="s">
        <v>298</v>
      </c>
      <c r="K213" s="124" t="s">
        <v>299</v>
      </c>
      <c r="L213" s="124" t="s">
        <v>322</v>
      </c>
      <c r="M213" s="124" t="s">
        <v>296</v>
      </c>
      <c r="N213" s="125">
        <v>49000000</v>
      </c>
    </row>
    <row r="214" spans="1:14" ht="21.75" customHeight="1">
      <c r="A214" s="124">
        <v>213</v>
      </c>
      <c r="B214" s="124" t="s">
        <v>305</v>
      </c>
      <c r="C214" s="124" t="s">
        <v>297</v>
      </c>
      <c r="D214" s="124" t="s">
        <v>303</v>
      </c>
      <c r="E214" s="124">
        <v>883</v>
      </c>
      <c r="F214" s="124">
        <v>9376927322</v>
      </c>
      <c r="G214" s="124">
        <v>17</v>
      </c>
      <c r="H214" s="124">
        <v>4</v>
      </c>
      <c r="I214" s="124">
        <v>1381</v>
      </c>
      <c r="J214" s="124" t="s">
        <v>298</v>
      </c>
      <c r="K214" s="124" t="s">
        <v>299</v>
      </c>
      <c r="L214" s="124" t="s">
        <v>331</v>
      </c>
      <c r="M214" s="124" t="s">
        <v>300</v>
      </c>
      <c r="N214" s="125">
        <v>49000000</v>
      </c>
    </row>
    <row r="215" spans="1:14" ht="21.75" customHeight="1">
      <c r="A215" s="124">
        <v>214</v>
      </c>
      <c r="B215" s="124" t="s">
        <v>314</v>
      </c>
      <c r="C215" s="124" t="s">
        <v>286</v>
      </c>
      <c r="D215" s="124" t="s">
        <v>328</v>
      </c>
      <c r="E215" s="124">
        <v>8949</v>
      </c>
      <c r="F215" s="124">
        <v>9398828130</v>
      </c>
      <c r="G215" s="124">
        <v>6</v>
      </c>
      <c r="H215" s="124">
        <v>6</v>
      </c>
      <c r="I215" s="124">
        <v>1387</v>
      </c>
      <c r="J215" s="124" t="s">
        <v>288</v>
      </c>
      <c r="K215" s="124" t="s">
        <v>299</v>
      </c>
      <c r="L215" s="124" t="s">
        <v>313</v>
      </c>
      <c r="M215" s="124" t="s">
        <v>300</v>
      </c>
      <c r="N215" s="125">
        <v>49000000</v>
      </c>
    </row>
    <row r="216" spans="1:14" ht="21.75" customHeight="1">
      <c r="A216" s="124">
        <v>215</v>
      </c>
      <c r="B216" s="124" t="s">
        <v>83</v>
      </c>
      <c r="C216" s="124" t="s">
        <v>327</v>
      </c>
      <c r="D216" s="124" t="s">
        <v>317</v>
      </c>
      <c r="E216" s="124">
        <v>3219</v>
      </c>
      <c r="F216" s="124">
        <v>9379332954</v>
      </c>
      <c r="G216" s="124">
        <v>14</v>
      </c>
      <c r="H216" s="124">
        <v>7</v>
      </c>
      <c r="I216" s="124">
        <v>1384</v>
      </c>
      <c r="J216" s="124" t="s">
        <v>298</v>
      </c>
      <c r="K216" s="124" t="s">
        <v>304</v>
      </c>
      <c r="L216" s="124" t="s">
        <v>295</v>
      </c>
      <c r="M216" s="124" t="s">
        <v>307</v>
      </c>
      <c r="N216" s="125">
        <v>14000000</v>
      </c>
    </row>
    <row r="217" spans="1:14" ht="21.75" customHeight="1">
      <c r="A217" s="124">
        <v>216</v>
      </c>
      <c r="B217" s="124" t="s">
        <v>332</v>
      </c>
      <c r="C217" s="124" t="s">
        <v>286</v>
      </c>
      <c r="D217" s="124" t="s">
        <v>306</v>
      </c>
      <c r="E217" s="124">
        <v>8857</v>
      </c>
      <c r="F217" s="124">
        <v>9321725391</v>
      </c>
      <c r="G217" s="124">
        <v>4</v>
      </c>
      <c r="H217" s="124">
        <v>4</v>
      </c>
      <c r="I217" s="124">
        <v>1385</v>
      </c>
      <c r="J217" s="124" t="s">
        <v>298</v>
      </c>
      <c r="K217" s="124" t="s">
        <v>304</v>
      </c>
      <c r="L217" s="124" t="s">
        <v>313</v>
      </c>
      <c r="M217" s="124" t="s">
        <v>300</v>
      </c>
      <c r="N217" s="125">
        <v>14000000</v>
      </c>
    </row>
    <row r="218" spans="1:14" ht="21.75" customHeight="1">
      <c r="A218" s="124">
        <v>217</v>
      </c>
      <c r="B218" s="124" t="s">
        <v>292</v>
      </c>
      <c r="C218" s="124" t="s">
        <v>308</v>
      </c>
      <c r="D218" s="124" t="s">
        <v>306</v>
      </c>
      <c r="E218" s="124">
        <v>7330</v>
      </c>
      <c r="F218" s="124">
        <v>9363316483</v>
      </c>
      <c r="G218" s="124">
        <v>7</v>
      </c>
      <c r="H218" s="124">
        <v>6</v>
      </c>
      <c r="I218" s="124">
        <v>1388</v>
      </c>
      <c r="J218" s="124" t="s">
        <v>288</v>
      </c>
      <c r="K218" s="124" t="s">
        <v>289</v>
      </c>
      <c r="L218" s="124" t="s">
        <v>313</v>
      </c>
      <c r="M218" s="124" t="s">
        <v>307</v>
      </c>
      <c r="N218" s="125">
        <v>8000000</v>
      </c>
    </row>
    <row r="219" spans="1:14" ht="21.75" customHeight="1">
      <c r="A219" s="124">
        <v>218</v>
      </c>
      <c r="B219" s="124" t="s">
        <v>342</v>
      </c>
      <c r="C219" s="124" t="s">
        <v>308</v>
      </c>
      <c r="D219" s="124" t="s">
        <v>306</v>
      </c>
      <c r="E219" s="124">
        <v>8511</v>
      </c>
      <c r="F219" s="124">
        <v>9329244854</v>
      </c>
      <c r="G219" s="124">
        <v>24</v>
      </c>
      <c r="H219" s="124">
        <v>2</v>
      </c>
      <c r="I219" s="124">
        <v>1381</v>
      </c>
      <c r="J219" s="124" t="s">
        <v>288</v>
      </c>
      <c r="K219" s="124" t="s">
        <v>289</v>
      </c>
      <c r="L219" s="124" t="s">
        <v>313</v>
      </c>
      <c r="M219" s="124" t="s">
        <v>300</v>
      </c>
      <c r="N219" s="125">
        <v>8000000</v>
      </c>
    </row>
    <row r="220" spans="1:14" ht="21.75" customHeight="1">
      <c r="A220" s="124">
        <v>219</v>
      </c>
      <c r="B220" s="124" t="s">
        <v>332</v>
      </c>
      <c r="C220" s="124" t="s">
        <v>343</v>
      </c>
      <c r="D220" s="124" t="s">
        <v>309</v>
      </c>
      <c r="E220" s="124">
        <v>9520</v>
      </c>
      <c r="F220" s="124">
        <v>9346521006</v>
      </c>
      <c r="G220" s="124">
        <v>10</v>
      </c>
      <c r="H220" s="124">
        <v>12</v>
      </c>
      <c r="I220" s="124">
        <v>1382</v>
      </c>
      <c r="J220" s="124" t="s">
        <v>288</v>
      </c>
      <c r="K220" s="124" t="s">
        <v>321</v>
      </c>
      <c r="L220" s="124" t="s">
        <v>313</v>
      </c>
      <c r="M220" s="124" t="s">
        <v>291</v>
      </c>
      <c r="N220" s="125">
        <v>16000000</v>
      </c>
    </row>
    <row r="221" spans="1:14" ht="21.75" customHeight="1">
      <c r="A221" s="124">
        <v>220</v>
      </c>
      <c r="B221" s="124" t="s">
        <v>292</v>
      </c>
      <c r="C221" s="124" t="s">
        <v>345</v>
      </c>
      <c r="D221" s="124" t="s">
        <v>317</v>
      </c>
      <c r="E221" s="124">
        <v>8033</v>
      </c>
      <c r="F221" s="124">
        <v>9386145935</v>
      </c>
      <c r="G221" s="124">
        <v>10</v>
      </c>
      <c r="H221" s="124">
        <v>7</v>
      </c>
      <c r="I221" s="124">
        <v>1382</v>
      </c>
      <c r="J221" s="124" t="s">
        <v>288</v>
      </c>
      <c r="K221" s="124" t="s">
        <v>299</v>
      </c>
      <c r="L221" s="124" t="s">
        <v>322</v>
      </c>
      <c r="M221" s="124" t="s">
        <v>291</v>
      </c>
      <c r="N221" s="125">
        <v>49000000</v>
      </c>
    </row>
    <row r="222" spans="1:14" ht="21.75" customHeight="1">
      <c r="A222" s="124">
        <v>221</v>
      </c>
      <c r="B222" s="124" t="s">
        <v>340</v>
      </c>
      <c r="C222" s="124" t="s">
        <v>310</v>
      </c>
      <c r="D222" s="124" t="s">
        <v>311</v>
      </c>
      <c r="E222" s="124">
        <v>6465</v>
      </c>
      <c r="F222" s="124">
        <v>9355844962</v>
      </c>
      <c r="G222" s="124">
        <v>29</v>
      </c>
      <c r="H222" s="124">
        <v>5</v>
      </c>
      <c r="I222" s="124">
        <v>1382</v>
      </c>
      <c r="J222" s="124" t="s">
        <v>298</v>
      </c>
      <c r="K222" s="124" t="s">
        <v>321</v>
      </c>
      <c r="L222" s="124" t="s">
        <v>295</v>
      </c>
      <c r="M222" s="124" t="s">
        <v>296</v>
      </c>
      <c r="N222" s="125">
        <v>16000000</v>
      </c>
    </row>
    <row r="223" spans="1:14" ht="21.75" customHeight="1">
      <c r="A223" s="124">
        <v>222</v>
      </c>
      <c r="B223" s="124" t="s">
        <v>333</v>
      </c>
      <c r="C223" s="124" t="s">
        <v>327</v>
      </c>
      <c r="D223" s="124" t="s">
        <v>311</v>
      </c>
      <c r="E223" s="124">
        <v>5208</v>
      </c>
      <c r="F223" s="124">
        <v>9394595231</v>
      </c>
      <c r="G223" s="124">
        <v>16</v>
      </c>
      <c r="H223" s="124">
        <v>3</v>
      </c>
      <c r="I223" s="124">
        <v>1384</v>
      </c>
      <c r="J223" s="124" t="s">
        <v>298</v>
      </c>
      <c r="K223" s="124" t="s">
        <v>304</v>
      </c>
      <c r="L223" s="124" t="s">
        <v>331</v>
      </c>
      <c r="M223" s="124" t="s">
        <v>316</v>
      </c>
      <c r="N223" s="125">
        <v>14000000</v>
      </c>
    </row>
    <row r="224" spans="1:14" ht="21.75" customHeight="1">
      <c r="A224" s="124">
        <v>223</v>
      </c>
      <c r="B224" s="124" t="s">
        <v>346</v>
      </c>
      <c r="C224" s="124" t="s">
        <v>330</v>
      </c>
      <c r="D224" s="124" t="s">
        <v>328</v>
      </c>
      <c r="E224" s="124">
        <v>7791</v>
      </c>
      <c r="F224" s="124">
        <v>9363951333</v>
      </c>
      <c r="G224" s="124">
        <v>17</v>
      </c>
      <c r="H224" s="124">
        <v>2</v>
      </c>
      <c r="I224" s="124">
        <v>1385</v>
      </c>
      <c r="J224" s="124" t="s">
        <v>298</v>
      </c>
      <c r="K224" s="124" t="s">
        <v>304</v>
      </c>
      <c r="L224" s="124" t="s">
        <v>313</v>
      </c>
      <c r="M224" s="124" t="s">
        <v>296</v>
      </c>
      <c r="N224" s="125">
        <v>14000000</v>
      </c>
    </row>
    <row r="225" spans="1:14" ht="21.75" customHeight="1">
      <c r="A225" s="124">
        <v>224</v>
      </c>
      <c r="B225" s="124" t="s">
        <v>338</v>
      </c>
      <c r="C225" s="124" t="s">
        <v>308</v>
      </c>
      <c r="D225" s="124" t="s">
        <v>329</v>
      </c>
      <c r="E225" s="124">
        <v>2634</v>
      </c>
      <c r="F225" s="124">
        <v>9350408095</v>
      </c>
      <c r="G225" s="124">
        <v>21</v>
      </c>
      <c r="H225" s="124">
        <v>9</v>
      </c>
      <c r="I225" s="124">
        <v>1381</v>
      </c>
      <c r="J225" s="124" t="s">
        <v>288</v>
      </c>
      <c r="K225" s="124" t="s">
        <v>321</v>
      </c>
      <c r="L225" s="124" t="s">
        <v>322</v>
      </c>
      <c r="M225" s="124" t="s">
        <v>291</v>
      </c>
      <c r="N225" s="125">
        <v>16000000</v>
      </c>
    </row>
    <row r="226" spans="1:14" ht="21.75" customHeight="1">
      <c r="A226" s="124">
        <v>225</v>
      </c>
      <c r="B226" s="124" t="s">
        <v>318</v>
      </c>
      <c r="C226" s="124" t="s">
        <v>327</v>
      </c>
      <c r="D226" s="124" t="s">
        <v>328</v>
      </c>
      <c r="E226" s="124">
        <v>4089</v>
      </c>
      <c r="F226" s="124">
        <v>9336247400</v>
      </c>
      <c r="G226" s="124">
        <v>27</v>
      </c>
      <c r="H226" s="124">
        <v>7</v>
      </c>
      <c r="I226" s="124">
        <v>1384</v>
      </c>
      <c r="J226" s="124" t="s">
        <v>298</v>
      </c>
      <c r="K226" s="124" t="s">
        <v>321</v>
      </c>
      <c r="L226" s="124" t="s">
        <v>322</v>
      </c>
      <c r="M226" s="124" t="s">
        <v>300</v>
      </c>
      <c r="N226" s="125">
        <v>16000000</v>
      </c>
    </row>
    <row r="227" spans="1:14" ht="21.75" customHeight="1">
      <c r="A227" s="124">
        <v>226</v>
      </c>
      <c r="B227" s="124" t="s">
        <v>301</v>
      </c>
      <c r="C227" s="124" t="s">
        <v>255</v>
      </c>
      <c r="D227" s="124" t="s">
        <v>287</v>
      </c>
      <c r="E227" s="124">
        <v>8204</v>
      </c>
      <c r="F227" s="124">
        <v>9392190555</v>
      </c>
      <c r="G227" s="124">
        <v>9</v>
      </c>
      <c r="H227" s="124">
        <v>6</v>
      </c>
      <c r="I227" s="124">
        <v>1383</v>
      </c>
      <c r="J227" s="124" t="s">
        <v>288</v>
      </c>
      <c r="K227" s="124" t="s">
        <v>289</v>
      </c>
      <c r="L227" s="124" t="s">
        <v>331</v>
      </c>
      <c r="M227" s="124" t="s">
        <v>300</v>
      </c>
      <c r="N227" s="125">
        <v>8000000</v>
      </c>
    </row>
    <row r="228" spans="1:14" ht="21.75" customHeight="1">
      <c r="A228" s="124">
        <v>227</v>
      </c>
      <c r="B228" s="124" t="s">
        <v>292</v>
      </c>
      <c r="C228" s="124" t="s">
        <v>334</v>
      </c>
      <c r="D228" s="124" t="s">
        <v>303</v>
      </c>
      <c r="E228" s="124">
        <v>2811</v>
      </c>
      <c r="F228" s="124">
        <v>9345556188</v>
      </c>
      <c r="G228" s="124">
        <v>28</v>
      </c>
      <c r="H228" s="124">
        <v>2</v>
      </c>
      <c r="I228" s="124">
        <v>1387</v>
      </c>
      <c r="J228" s="124" t="s">
        <v>298</v>
      </c>
      <c r="K228" s="124" t="s">
        <v>289</v>
      </c>
      <c r="L228" s="124" t="s">
        <v>313</v>
      </c>
      <c r="M228" s="124" t="s">
        <v>300</v>
      </c>
      <c r="N228" s="125">
        <v>8000000</v>
      </c>
    </row>
    <row r="229" spans="1:14" ht="21.75" customHeight="1">
      <c r="A229" s="124">
        <v>228</v>
      </c>
      <c r="B229" s="124" t="s">
        <v>320</v>
      </c>
      <c r="C229" s="124" t="s">
        <v>308</v>
      </c>
      <c r="D229" s="124" t="s">
        <v>317</v>
      </c>
      <c r="E229" s="124">
        <v>8293</v>
      </c>
      <c r="F229" s="124">
        <v>9378176775</v>
      </c>
      <c r="G229" s="124">
        <v>23</v>
      </c>
      <c r="H229" s="124">
        <v>11</v>
      </c>
      <c r="I229" s="124">
        <v>1381</v>
      </c>
      <c r="J229" s="124" t="s">
        <v>298</v>
      </c>
      <c r="K229" s="124" t="s">
        <v>321</v>
      </c>
      <c r="L229" s="124" t="s">
        <v>313</v>
      </c>
      <c r="M229" s="124" t="s">
        <v>291</v>
      </c>
      <c r="N229" s="125">
        <v>16000000</v>
      </c>
    </row>
    <row r="230" spans="1:14" ht="21.75" customHeight="1">
      <c r="A230" s="124">
        <v>229</v>
      </c>
      <c r="B230" s="124" t="s">
        <v>340</v>
      </c>
      <c r="C230" s="124" t="s">
        <v>345</v>
      </c>
      <c r="D230" s="124" t="s">
        <v>303</v>
      </c>
      <c r="E230" s="124">
        <v>1249</v>
      </c>
      <c r="F230" s="124">
        <v>9385057482</v>
      </c>
      <c r="G230" s="124">
        <v>21</v>
      </c>
      <c r="H230" s="124">
        <v>5</v>
      </c>
      <c r="I230" s="124">
        <v>1380</v>
      </c>
      <c r="J230" s="124" t="s">
        <v>288</v>
      </c>
      <c r="K230" s="124" t="s">
        <v>289</v>
      </c>
      <c r="L230" s="124" t="s">
        <v>295</v>
      </c>
      <c r="M230" s="124" t="s">
        <v>296</v>
      </c>
      <c r="N230" s="125">
        <v>8000000</v>
      </c>
    </row>
    <row r="231" spans="1:14" ht="21.75" customHeight="1">
      <c r="A231" s="124">
        <v>230</v>
      </c>
      <c r="B231" s="124" t="s">
        <v>346</v>
      </c>
      <c r="C231" s="124" t="s">
        <v>308</v>
      </c>
      <c r="D231" s="124" t="s">
        <v>317</v>
      </c>
      <c r="E231" s="124">
        <v>6358</v>
      </c>
      <c r="F231" s="124">
        <v>9383812202</v>
      </c>
      <c r="G231" s="124">
        <v>7</v>
      </c>
      <c r="H231" s="124">
        <v>2</v>
      </c>
      <c r="I231" s="124">
        <v>1383</v>
      </c>
      <c r="J231" s="124" t="s">
        <v>288</v>
      </c>
      <c r="K231" s="124" t="s">
        <v>289</v>
      </c>
      <c r="L231" s="124" t="s">
        <v>313</v>
      </c>
      <c r="M231" s="124" t="s">
        <v>291</v>
      </c>
      <c r="N231" s="125">
        <v>8000000</v>
      </c>
    </row>
    <row r="232" spans="1:14" ht="21.75" customHeight="1">
      <c r="A232" s="124">
        <v>231</v>
      </c>
      <c r="B232" s="124" t="s">
        <v>314</v>
      </c>
      <c r="C232" s="124" t="s">
        <v>343</v>
      </c>
      <c r="D232" s="124" t="s">
        <v>311</v>
      </c>
      <c r="E232" s="124">
        <v>7897</v>
      </c>
      <c r="F232" s="124">
        <v>9367746425</v>
      </c>
      <c r="G232" s="124">
        <v>18</v>
      </c>
      <c r="H232" s="124">
        <v>10</v>
      </c>
      <c r="I232" s="124">
        <v>1387</v>
      </c>
      <c r="J232" s="124" t="s">
        <v>288</v>
      </c>
      <c r="K232" s="124" t="s">
        <v>312</v>
      </c>
      <c r="L232" s="124" t="s">
        <v>313</v>
      </c>
      <c r="M232" s="124" t="s">
        <v>300</v>
      </c>
      <c r="N232" s="125">
        <v>15000000</v>
      </c>
    </row>
    <row r="233" spans="1:14" ht="21.75" customHeight="1">
      <c r="A233" s="124">
        <v>232</v>
      </c>
      <c r="B233" s="124" t="s">
        <v>84</v>
      </c>
      <c r="C233" s="124" t="s">
        <v>330</v>
      </c>
      <c r="D233" s="124" t="s">
        <v>325</v>
      </c>
      <c r="E233" s="124">
        <v>6096</v>
      </c>
      <c r="F233" s="124">
        <v>9394583509</v>
      </c>
      <c r="G233" s="124">
        <v>22</v>
      </c>
      <c r="H233" s="124">
        <v>11</v>
      </c>
      <c r="I233" s="124">
        <v>1388</v>
      </c>
      <c r="J233" s="124" t="s">
        <v>288</v>
      </c>
      <c r="K233" s="124" t="s">
        <v>299</v>
      </c>
      <c r="L233" s="124" t="s">
        <v>313</v>
      </c>
      <c r="M233" s="124" t="s">
        <v>300</v>
      </c>
      <c r="N233" s="125">
        <v>49000000</v>
      </c>
    </row>
    <row r="234" spans="1:14" ht="21.75" customHeight="1">
      <c r="A234" s="124">
        <v>233</v>
      </c>
      <c r="B234" s="124" t="s">
        <v>346</v>
      </c>
      <c r="C234" s="124" t="s">
        <v>335</v>
      </c>
      <c r="D234" s="124" t="s">
        <v>306</v>
      </c>
      <c r="E234" s="124">
        <v>4521</v>
      </c>
      <c r="F234" s="124">
        <v>9370601315</v>
      </c>
      <c r="G234" s="124">
        <v>12</v>
      </c>
      <c r="H234" s="124">
        <v>11</v>
      </c>
      <c r="I234" s="124">
        <v>1382</v>
      </c>
      <c r="J234" s="124" t="s">
        <v>298</v>
      </c>
      <c r="K234" s="124" t="s">
        <v>299</v>
      </c>
      <c r="L234" s="124" t="s">
        <v>313</v>
      </c>
      <c r="M234" s="124" t="s">
        <v>316</v>
      </c>
      <c r="N234" s="125">
        <v>49000000</v>
      </c>
    </row>
    <row r="235" spans="1:14" ht="21.75" customHeight="1">
      <c r="A235" s="124">
        <v>234</v>
      </c>
      <c r="B235" s="124" t="s">
        <v>318</v>
      </c>
      <c r="C235" s="124" t="s">
        <v>286</v>
      </c>
      <c r="D235" s="124" t="s">
        <v>317</v>
      </c>
      <c r="E235" s="124">
        <v>746</v>
      </c>
      <c r="F235" s="124">
        <v>9371470268</v>
      </c>
      <c r="G235" s="124">
        <v>21</v>
      </c>
      <c r="H235" s="124">
        <v>1</v>
      </c>
      <c r="I235" s="124">
        <v>1380</v>
      </c>
      <c r="J235" s="124" t="s">
        <v>288</v>
      </c>
      <c r="K235" s="124" t="s">
        <v>321</v>
      </c>
      <c r="L235" s="124" t="s">
        <v>295</v>
      </c>
      <c r="M235" s="124" t="s">
        <v>296</v>
      </c>
      <c r="N235" s="125">
        <v>16000000</v>
      </c>
    </row>
    <row r="236" spans="1:14" ht="21.75" customHeight="1">
      <c r="A236" s="124">
        <v>235</v>
      </c>
      <c r="B236" s="124" t="s">
        <v>285</v>
      </c>
      <c r="C236" s="124" t="s">
        <v>297</v>
      </c>
      <c r="D236" s="124" t="s">
        <v>309</v>
      </c>
      <c r="E236" s="124">
        <v>6611</v>
      </c>
      <c r="F236" s="124">
        <v>9383231531</v>
      </c>
      <c r="G236" s="124">
        <v>25</v>
      </c>
      <c r="H236" s="124">
        <v>12</v>
      </c>
      <c r="I236" s="124">
        <v>1385</v>
      </c>
      <c r="J236" s="124" t="s">
        <v>288</v>
      </c>
      <c r="K236" s="124" t="s">
        <v>304</v>
      </c>
      <c r="L236" s="124" t="s">
        <v>290</v>
      </c>
      <c r="M236" s="124" t="s">
        <v>316</v>
      </c>
      <c r="N236" s="125">
        <v>14000000</v>
      </c>
    </row>
    <row r="237" spans="1:14" ht="21.75" customHeight="1">
      <c r="A237" s="124">
        <v>236</v>
      </c>
      <c r="B237" s="124" t="s">
        <v>339</v>
      </c>
      <c r="C237" s="124" t="s">
        <v>297</v>
      </c>
      <c r="D237" s="124" t="s">
        <v>309</v>
      </c>
      <c r="E237" s="124">
        <v>8998</v>
      </c>
      <c r="F237" s="124">
        <v>9376201887</v>
      </c>
      <c r="G237" s="124">
        <v>7</v>
      </c>
      <c r="H237" s="124">
        <v>4</v>
      </c>
      <c r="I237" s="124">
        <v>1387</v>
      </c>
      <c r="J237" s="124" t="s">
        <v>288</v>
      </c>
      <c r="K237" s="124" t="s">
        <v>321</v>
      </c>
      <c r="L237" s="124" t="s">
        <v>331</v>
      </c>
      <c r="M237" s="124" t="s">
        <v>291</v>
      </c>
      <c r="N237" s="125">
        <v>16000000</v>
      </c>
    </row>
    <row r="238" spans="1:14" ht="21.75" customHeight="1">
      <c r="A238" s="124">
        <v>237</v>
      </c>
      <c r="B238" s="124" t="s">
        <v>338</v>
      </c>
      <c r="C238" s="124" t="s">
        <v>345</v>
      </c>
      <c r="D238" s="124" t="s">
        <v>309</v>
      </c>
      <c r="E238" s="124">
        <v>8691</v>
      </c>
      <c r="F238" s="124">
        <v>9333876003</v>
      </c>
      <c r="G238" s="124">
        <v>7</v>
      </c>
      <c r="H238" s="124">
        <v>2</v>
      </c>
      <c r="I238" s="124">
        <v>1382</v>
      </c>
      <c r="J238" s="124" t="s">
        <v>288</v>
      </c>
      <c r="K238" s="124" t="s">
        <v>289</v>
      </c>
      <c r="L238" s="124" t="s">
        <v>295</v>
      </c>
      <c r="M238" s="124" t="s">
        <v>300</v>
      </c>
      <c r="N238" s="125">
        <v>8000000</v>
      </c>
    </row>
    <row r="239" spans="1:14" ht="21.75" customHeight="1">
      <c r="A239" s="124">
        <v>238</v>
      </c>
      <c r="B239" s="124" t="s">
        <v>301</v>
      </c>
      <c r="C239" s="124" t="s">
        <v>293</v>
      </c>
      <c r="D239" s="124" t="s">
        <v>325</v>
      </c>
      <c r="E239" s="124">
        <v>7632</v>
      </c>
      <c r="F239" s="124">
        <v>9323774210</v>
      </c>
      <c r="G239" s="124">
        <v>14</v>
      </c>
      <c r="H239" s="124">
        <v>6</v>
      </c>
      <c r="I239" s="124">
        <v>1384</v>
      </c>
      <c r="J239" s="124" t="s">
        <v>288</v>
      </c>
      <c r="K239" s="124" t="s">
        <v>304</v>
      </c>
      <c r="L239" s="124" t="s">
        <v>313</v>
      </c>
      <c r="M239" s="124" t="s">
        <v>307</v>
      </c>
      <c r="N239" s="125">
        <v>14000000</v>
      </c>
    </row>
    <row r="240" spans="1:14" ht="21.75" customHeight="1">
      <c r="A240" s="124">
        <v>239</v>
      </c>
      <c r="B240" s="124" t="s">
        <v>305</v>
      </c>
      <c r="C240" s="124" t="s">
        <v>335</v>
      </c>
      <c r="D240" s="124" t="s">
        <v>329</v>
      </c>
      <c r="E240" s="124">
        <v>5909</v>
      </c>
      <c r="F240" s="124">
        <v>9381515184</v>
      </c>
      <c r="G240" s="124">
        <v>14</v>
      </c>
      <c r="H240" s="124">
        <v>7</v>
      </c>
      <c r="I240" s="124">
        <v>1384</v>
      </c>
      <c r="J240" s="124" t="s">
        <v>298</v>
      </c>
      <c r="K240" s="124" t="s">
        <v>312</v>
      </c>
      <c r="L240" s="124" t="s">
        <v>322</v>
      </c>
      <c r="M240" s="124" t="s">
        <v>291</v>
      </c>
      <c r="N240" s="125">
        <v>15000000</v>
      </c>
    </row>
    <row r="241" spans="1:14" ht="21.75" customHeight="1">
      <c r="A241" s="124">
        <v>240</v>
      </c>
      <c r="B241" s="124" t="s">
        <v>323</v>
      </c>
      <c r="C241" s="124" t="s">
        <v>286</v>
      </c>
      <c r="D241" s="124" t="s">
        <v>328</v>
      </c>
      <c r="E241" s="124">
        <v>1237</v>
      </c>
      <c r="F241" s="124">
        <v>9340054509</v>
      </c>
      <c r="G241" s="124">
        <v>19</v>
      </c>
      <c r="H241" s="124">
        <v>6</v>
      </c>
      <c r="I241" s="124">
        <v>1385</v>
      </c>
      <c r="J241" s="124" t="s">
        <v>298</v>
      </c>
      <c r="K241" s="124" t="s">
        <v>304</v>
      </c>
      <c r="L241" s="124" t="s">
        <v>290</v>
      </c>
      <c r="M241" s="124" t="s">
        <v>316</v>
      </c>
      <c r="N241" s="125">
        <v>14000000</v>
      </c>
    </row>
    <row r="242" spans="1:14" ht="21.75" customHeight="1">
      <c r="A242" s="124">
        <v>241</v>
      </c>
      <c r="B242" s="124" t="s">
        <v>332</v>
      </c>
      <c r="C242" s="124" t="s">
        <v>297</v>
      </c>
      <c r="D242" s="124" t="s">
        <v>328</v>
      </c>
      <c r="E242" s="124">
        <v>813</v>
      </c>
      <c r="F242" s="124">
        <v>9394092604</v>
      </c>
      <c r="G242" s="124">
        <v>26</v>
      </c>
      <c r="H242" s="124">
        <v>3</v>
      </c>
      <c r="I242" s="124">
        <v>1383</v>
      </c>
      <c r="J242" s="124" t="s">
        <v>298</v>
      </c>
      <c r="K242" s="124" t="s">
        <v>289</v>
      </c>
      <c r="L242" s="124" t="s">
        <v>295</v>
      </c>
      <c r="M242" s="124" t="s">
        <v>316</v>
      </c>
      <c r="N242" s="125">
        <v>8000000</v>
      </c>
    </row>
    <row r="243" spans="1:14" ht="21.75" customHeight="1">
      <c r="A243" s="124">
        <v>242</v>
      </c>
      <c r="B243" s="124" t="s">
        <v>340</v>
      </c>
      <c r="C243" s="124" t="s">
        <v>336</v>
      </c>
      <c r="D243" s="124" t="s">
        <v>329</v>
      </c>
      <c r="E243" s="124">
        <v>6973</v>
      </c>
      <c r="F243" s="124">
        <v>9380092392</v>
      </c>
      <c r="G243" s="124">
        <v>27</v>
      </c>
      <c r="H243" s="124">
        <v>10</v>
      </c>
      <c r="I243" s="124">
        <v>1380</v>
      </c>
      <c r="J243" s="124" t="s">
        <v>288</v>
      </c>
      <c r="K243" s="124" t="s">
        <v>304</v>
      </c>
      <c r="L243" s="124" t="s">
        <v>313</v>
      </c>
      <c r="M243" s="124" t="s">
        <v>307</v>
      </c>
      <c r="N243" s="125">
        <v>14000000</v>
      </c>
    </row>
    <row r="244" spans="1:14" ht="21.75" customHeight="1">
      <c r="A244" s="124">
        <v>243</v>
      </c>
      <c r="B244" s="124" t="s">
        <v>320</v>
      </c>
      <c r="C244" s="124" t="s">
        <v>336</v>
      </c>
      <c r="D244" s="124" t="s">
        <v>294</v>
      </c>
      <c r="E244" s="124">
        <v>7194</v>
      </c>
      <c r="F244" s="124">
        <v>9387994371</v>
      </c>
      <c r="G244" s="124">
        <v>4</v>
      </c>
      <c r="H244" s="124">
        <v>9</v>
      </c>
      <c r="I244" s="124">
        <v>1383</v>
      </c>
      <c r="J244" s="124" t="s">
        <v>298</v>
      </c>
      <c r="K244" s="124" t="s">
        <v>304</v>
      </c>
      <c r="L244" s="124" t="s">
        <v>313</v>
      </c>
      <c r="M244" s="124" t="s">
        <v>296</v>
      </c>
      <c r="N244" s="125">
        <v>14000000</v>
      </c>
    </row>
    <row r="245" spans="1:14" ht="21.75" customHeight="1">
      <c r="A245" s="124">
        <v>244</v>
      </c>
      <c r="B245" s="124" t="s">
        <v>314</v>
      </c>
      <c r="C245" s="124" t="s">
        <v>334</v>
      </c>
      <c r="D245" s="124" t="s">
        <v>287</v>
      </c>
      <c r="E245" s="124">
        <v>7835</v>
      </c>
      <c r="F245" s="124">
        <v>9366356492</v>
      </c>
      <c r="G245" s="124">
        <v>24</v>
      </c>
      <c r="H245" s="124">
        <v>7</v>
      </c>
      <c r="I245" s="124">
        <v>1384</v>
      </c>
      <c r="J245" s="124" t="s">
        <v>288</v>
      </c>
      <c r="K245" s="124" t="s">
        <v>299</v>
      </c>
      <c r="L245" s="124" t="s">
        <v>290</v>
      </c>
      <c r="M245" s="124" t="s">
        <v>307</v>
      </c>
      <c r="N245" s="125">
        <v>49000000</v>
      </c>
    </row>
    <row r="246" spans="1:14" ht="21.75" customHeight="1">
      <c r="A246" s="124">
        <v>245</v>
      </c>
      <c r="B246" s="124" t="s">
        <v>326</v>
      </c>
      <c r="C246" s="124" t="s">
        <v>286</v>
      </c>
      <c r="D246" s="124" t="s">
        <v>294</v>
      </c>
      <c r="E246" s="124">
        <v>9757</v>
      </c>
      <c r="F246" s="124">
        <v>9333979901</v>
      </c>
      <c r="G246" s="124">
        <v>30</v>
      </c>
      <c r="H246" s="124">
        <v>11</v>
      </c>
      <c r="I246" s="124">
        <v>1387</v>
      </c>
      <c r="J246" s="124" t="s">
        <v>298</v>
      </c>
      <c r="K246" s="124" t="s">
        <v>321</v>
      </c>
      <c r="L246" s="124" t="s">
        <v>313</v>
      </c>
      <c r="M246" s="124" t="s">
        <v>291</v>
      </c>
      <c r="N246" s="125">
        <v>16000000</v>
      </c>
    </row>
    <row r="247" spans="1:14" ht="21.75" customHeight="1">
      <c r="A247" s="124">
        <v>246</v>
      </c>
      <c r="B247" s="124" t="s">
        <v>83</v>
      </c>
      <c r="C247" s="124" t="s">
        <v>327</v>
      </c>
      <c r="D247" s="124" t="s">
        <v>303</v>
      </c>
      <c r="E247" s="124">
        <v>1838</v>
      </c>
      <c r="F247" s="124">
        <v>9320999839</v>
      </c>
      <c r="G247" s="124">
        <v>21</v>
      </c>
      <c r="H247" s="124">
        <v>5</v>
      </c>
      <c r="I247" s="124">
        <v>1384</v>
      </c>
      <c r="J247" s="124" t="s">
        <v>288</v>
      </c>
      <c r="K247" s="124" t="s">
        <v>321</v>
      </c>
      <c r="L247" s="124" t="s">
        <v>322</v>
      </c>
      <c r="M247" s="124" t="s">
        <v>296</v>
      </c>
      <c r="N247" s="125">
        <v>16000000</v>
      </c>
    </row>
    <row r="248" spans="1:14" ht="21.75" customHeight="1">
      <c r="A248" s="124">
        <v>247</v>
      </c>
      <c r="B248" s="124" t="s">
        <v>83</v>
      </c>
      <c r="C248" s="124" t="s">
        <v>324</v>
      </c>
      <c r="D248" s="124" t="s">
        <v>328</v>
      </c>
      <c r="E248" s="124">
        <v>5549</v>
      </c>
      <c r="F248" s="124">
        <v>9389307588</v>
      </c>
      <c r="G248" s="124">
        <v>11</v>
      </c>
      <c r="H248" s="124">
        <v>12</v>
      </c>
      <c r="I248" s="124">
        <v>1383</v>
      </c>
      <c r="J248" s="124" t="s">
        <v>298</v>
      </c>
      <c r="K248" s="124" t="s">
        <v>321</v>
      </c>
      <c r="L248" s="124" t="s">
        <v>295</v>
      </c>
      <c r="M248" s="124" t="s">
        <v>296</v>
      </c>
      <c r="N248" s="125">
        <v>16000000</v>
      </c>
    </row>
    <row r="249" spans="1:14" ht="21.75" customHeight="1">
      <c r="A249" s="124">
        <v>248</v>
      </c>
      <c r="B249" s="124" t="s">
        <v>342</v>
      </c>
      <c r="C249" s="124" t="s">
        <v>341</v>
      </c>
      <c r="D249" s="124" t="s">
        <v>309</v>
      </c>
      <c r="E249" s="124">
        <v>337</v>
      </c>
      <c r="F249" s="124">
        <v>9344348109</v>
      </c>
      <c r="G249" s="124">
        <v>29</v>
      </c>
      <c r="H249" s="124">
        <v>6</v>
      </c>
      <c r="I249" s="124">
        <v>1383</v>
      </c>
      <c r="J249" s="124" t="s">
        <v>288</v>
      </c>
      <c r="K249" s="124" t="s">
        <v>321</v>
      </c>
      <c r="L249" s="124" t="s">
        <v>313</v>
      </c>
      <c r="M249" s="124" t="s">
        <v>296</v>
      </c>
      <c r="N249" s="125">
        <v>16000000</v>
      </c>
    </row>
    <row r="250" spans="1:14" ht="21.75" customHeight="1">
      <c r="A250" s="124">
        <v>249</v>
      </c>
      <c r="B250" s="124" t="s">
        <v>320</v>
      </c>
      <c r="C250" s="124" t="s">
        <v>293</v>
      </c>
      <c r="D250" s="124" t="s">
        <v>311</v>
      </c>
      <c r="E250" s="124">
        <v>4835</v>
      </c>
      <c r="F250" s="124">
        <v>9348616793</v>
      </c>
      <c r="G250" s="124">
        <v>31</v>
      </c>
      <c r="H250" s="124">
        <v>10</v>
      </c>
      <c r="I250" s="124">
        <v>1384</v>
      </c>
      <c r="J250" s="124" t="s">
        <v>298</v>
      </c>
      <c r="K250" s="124" t="s">
        <v>299</v>
      </c>
      <c r="L250" s="124" t="s">
        <v>322</v>
      </c>
      <c r="M250" s="124" t="s">
        <v>307</v>
      </c>
      <c r="N250" s="125">
        <v>49000000</v>
      </c>
    </row>
    <row r="251" spans="1:14" ht="21.75" customHeight="1">
      <c r="A251" s="124">
        <v>250</v>
      </c>
      <c r="B251" s="124" t="s">
        <v>301</v>
      </c>
      <c r="C251" s="124" t="s">
        <v>330</v>
      </c>
      <c r="D251" s="124" t="s">
        <v>328</v>
      </c>
      <c r="E251" s="124">
        <v>4687</v>
      </c>
      <c r="F251" s="124">
        <v>9389584524</v>
      </c>
      <c r="G251" s="124">
        <v>24</v>
      </c>
      <c r="H251" s="124">
        <v>12</v>
      </c>
      <c r="I251" s="124">
        <v>1385</v>
      </c>
      <c r="J251" s="124" t="s">
        <v>288</v>
      </c>
      <c r="K251" s="124" t="s">
        <v>289</v>
      </c>
      <c r="L251" s="124" t="s">
        <v>290</v>
      </c>
      <c r="M251" s="124" t="s">
        <v>300</v>
      </c>
      <c r="N251" s="125">
        <v>8000000</v>
      </c>
    </row>
    <row r="252" spans="1:14" ht="21.75" customHeight="1">
      <c r="A252" s="124">
        <v>251</v>
      </c>
      <c r="B252" s="124" t="s">
        <v>314</v>
      </c>
      <c r="C252" s="124" t="s">
        <v>308</v>
      </c>
      <c r="D252" s="124" t="s">
        <v>325</v>
      </c>
      <c r="E252" s="124">
        <v>5704</v>
      </c>
      <c r="F252" s="124">
        <v>9378888990</v>
      </c>
      <c r="G252" s="124">
        <v>11</v>
      </c>
      <c r="H252" s="124">
        <v>6</v>
      </c>
      <c r="I252" s="124">
        <v>1385</v>
      </c>
      <c r="J252" s="124" t="s">
        <v>288</v>
      </c>
      <c r="K252" s="124" t="s">
        <v>304</v>
      </c>
      <c r="L252" s="124" t="s">
        <v>313</v>
      </c>
      <c r="M252" s="124" t="s">
        <v>316</v>
      </c>
      <c r="N252" s="125">
        <v>14000000</v>
      </c>
    </row>
    <row r="253" spans="1:14" ht="21.75" customHeight="1">
      <c r="A253" s="124">
        <v>252</v>
      </c>
      <c r="B253" s="124" t="s">
        <v>346</v>
      </c>
      <c r="C253" s="124" t="s">
        <v>330</v>
      </c>
      <c r="D253" s="124" t="s">
        <v>303</v>
      </c>
      <c r="E253" s="124">
        <v>3289</v>
      </c>
      <c r="F253" s="124">
        <v>9374424258</v>
      </c>
      <c r="G253" s="124">
        <v>25</v>
      </c>
      <c r="H253" s="124">
        <v>9</v>
      </c>
      <c r="I253" s="124">
        <v>1380</v>
      </c>
      <c r="J253" s="124" t="s">
        <v>288</v>
      </c>
      <c r="K253" s="124" t="s">
        <v>312</v>
      </c>
      <c r="L253" s="124" t="s">
        <v>331</v>
      </c>
      <c r="M253" s="124" t="s">
        <v>300</v>
      </c>
      <c r="N253" s="125">
        <v>15000000</v>
      </c>
    </row>
    <row r="254" spans="1:14" ht="21.75" customHeight="1">
      <c r="A254" s="124">
        <v>253</v>
      </c>
      <c r="B254" s="124" t="s">
        <v>83</v>
      </c>
      <c r="C254" s="124" t="s">
        <v>345</v>
      </c>
      <c r="D254" s="124" t="s">
        <v>287</v>
      </c>
      <c r="E254" s="124">
        <v>2453</v>
      </c>
      <c r="F254" s="124">
        <v>9339849768</v>
      </c>
      <c r="G254" s="124">
        <v>7</v>
      </c>
      <c r="H254" s="124">
        <v>7</v>
      </c>
      <c r="I254" s="124">
        <v>1380</v>
      </c>
      <c r="J254" s="124" t="s">
        <v>288</v>
      </c>
      <c r="K254" s="124" t="s">
        <v>299</v>
      </c>
      <c r="L254" s="124" t="s">
        <v>290</v>
      </c>
      <c r="M254" s="124" t="s">
        <v>296</v>
      </c>
      <c r="N254" s="125">
        <v>49000000</v>
      </c>
    </row>
    <row r="255" spans="1:14" ht="21.75" customHeight="1">
      <c r="A255" s="124">
        <v>254</v>
      </c>
      <c r="B255" s="124" t="s">
        <v>332</v>
      </c>
      <c r="C255" s="124" t="s">
        <v>343</v>
      </c>
      <c r="D255" s="124" t="s">
        <v>317</v>
      </c>
      <c r="E255" s="124">
        <v>8883</v>
      </c>
      <c r="F255" s="124">
        <v>9385413644</v>
      </c>
      <c r="G255" s="124">
        <v>27</v>
      </c>
      <c r="H255" s="124">
        <v>8</v>
      </c>
      <c r="I255" s="124">
        <v>1383</v>
      </c>
      <c r="J255" s="124" t="s">
        <v>298</v>
      </c>
      <c r="K255" s="124" t="s">
        <v>299</v>
      </c>
      <c r="L255" s="124" t="s">
        <v>322</v>
      </c>
      <c r="M255" s="124" t="s">
        <v>300</v>
      </c>
      <c r="N255" s="125">
        <v>49000000</v>
      </c>
    </row>
    <row r="256" spans="1:14" ht="21.75" customHeight="1">
      <c r="A256" s="124">
        <v>255</v>
      </c>
      <c r="B256" s="124" t="s">
        <v>84</v>
      </c>
      <c r="C256" s="124" t="s">
        <v>336</v>
      </c>
      <c r="D256" s="124" t="s">
        <v>287</v>
      </c>
      <c r="E256" s="124">
        <v>8299</v>
      </c>
      <c r="F256" s="124">
        <v>9332408631</v>
      </c>
      <c r="G256" s="124">
        <v>20</v>
      </c>
      <c r="H256" s="124">
        <v>5</v>
      </c>
      <c r="I256" s="124">
        <v>1383</v>
      </c>
      <c r="J256" s="124" t="s">
        <v>298</v>
      </c>
      <c r="K256" s="124" t="s">
        <v>289</v>
      </c>
      <c r="L256" s="124" t="s">
        <v>295</v>
      </c>
      <c r="M256" s="124" t="s">
        <v>291</v>
      </c>
      <c r="N256" s="125">
        <v>8000000</v>
      </c>
    </row>
    <row r="257" spans="1:14" ht="21.75" customHeight="1">
      <c r="A257" s="124">
        <v>256</v>
      </c>
      <c r="B257" s="124" t="s">
        <v>323</v>
      </c>
      <c r="C257" s="124" t="s">
        <v>324</v>
      </c>
      <c r="D257" s="124" t="s">
        <v>325</v>
      </c>
      <c r="E257" s="124">
        <v>2433</v>
      </c>
      <c r="F257" s="124">
        <v>9345353974</v>
      </c>
      <c r="G257" s="124">
        <v>4</v>
      </c>
      <c r="H257" s="124">
        <v>7</v>
      </c>
      <c r="I257" s="124">
        <v>1386</v>
      </c>
      <c r="J257" s="124" t="s">
        <v>298</v>
      </c>
      <c r="K257" s="124" t="s">
        <v>299</v>
      </c>
      <c r="L257" s="124" t="s">
        <v>322</v>
      </c>
      <c r="M257" s="124" t="s">
        <v>316</v>
      </c>
      <c r="N257" s="125">
        <v>49000000</v>
      </c>
    </row>
    <row r="258" spans="1:14" ht="21.75" customHeight="1">
      <c r="A258" s="124">
        <v>257</v>
      </c>
      <c r="B258" s="124" t="s">
        <v>323</v>
      </c>
      <c r="C258" s="124" t="s">
        <v>310</v>
      </c>
      <c r="D258" s="124" t="s">
        <v>294</v>
      </c>
      <c r="E258" s="124">
        <v>2229</v>
      </c>
      <c r="F258" s="124">
        <v>9345524072</v>
      </c>
      <c r="G258" s="124">
        <v>16</v>
      </c>
      <c r="H258" s="124">
        <v>7</v>
      </c>
      <c r="I258" s="124">
        <v>1382</v>
      </c>
      <c r="J258" s="124" t="s">
        <v>298</v>
      </c>
      <c r="K258" s="124" t="s">
        <v>299</v>
      </c>
      <c r="L258" s="124" t="s">
        <v>313</v>
      </c>
      <c r="M258" s="124" t="s">
        <v>291</v>
      </c>
      <c r="N258" s="125">
        <v>49000000</v>
      </c>
    </row>
    <row r="259" spans="1:14" ht="21.75" customHeight="1">
      <c r="A259" s="124">
        <v>258</v>
      </c>
      <c r="B259" s="124" t="s">
        <v>318</v>
      </c>
      <c r="C259" s="124" t="s">
        <v>286</v>
      </c>
      <c r="D259" s="124" t="s">
        <v>325</v>
      </c>
      <c r="E259" s="124">
        <v>4996</v>
      </c>
      <c r="F259" s="124">
        <v>9334372506</v>
      </c>
      <c r="G259" s="124">
        <v>7</v>
      </c>
      <c r="H259" s="124">
        <v>8</v>
      </c>
      <c r="I259" s="124">
        <v>1387</v>
      </c>
      <c r="J259" s="124" t="s">
        <v>298</v>
      </c>
      <c r="K259" s="124" t="s">
        <v>321</v>
      </c>
      <c r="L259" s="124" t="s">
        <v>290</v>
      </c>
      <c r="M259" s="124" t="s">
        <v>291</v>
      </c>
      <c r="N259" s="125">
        <v>16000000</v>
      </c>
    </row>
    <row r="260" spans="1:14" ht="21.75" customHeight="1">
      <c r="A260" s="124">
        <v>259</v>
      </c>
      <c r="B260" s="124" t="s">
        <v>318</v>
      </c>
      <c r="C260" s="124" t="s">
        <v>286</v>
      </c>
      <c r="D260" s="124" t="s">
        <v>325</v>
      </c>
      <c r="E260" s="124">
        <v>4984</v>
      </c>
      <c r="F260" s="124">
        <v>9329975791</v>
      </c>
      <c r="G260" s="124">
        <v>6</v>
      </c>
      <c r="H260" s="124">
        <v>7</v>
      </c>
      <c r="I260" s="124">
        <v>1382</v>
      </c>
      <c r="J260" s="124" t="s">
        <v>288</v>
      </c>
      <c r="K260" s="124" t="s">
        <v>304</v>
      </c>
      <c r="L260" s="124" t="s">
        <v>295</v>
      </c>
      <c r="M260" s="124" t="s">
        <v>296</v>
      </c>
      <c r="N260" s="125">
        <v>14000000</v>
      </c>
    </row>
    <row r="261" spans="1:14" ht="21.75" customHeight="1">
      <c r="A261" s="124">
        <v>260</v>
      </c>
      <c r="B261" s="124" t="s">
        <v>346</v>
      </c>
      <c r="C261" s="124" t="s">
        <v>286</v>
      </c>
      <c r="D261" s="124" t="s">
        <v>311</v>
      </c>
      <c r="E261" s="124">
        <v>3487</v>
      </c>
      <c r="F261" s="124">
        <v>9362609607</v>
      </c>
      <c r="G261" s="124">
        <v>17</v>
      </c>
      <c r="H261" s="124">
        <v>7</v>
      </c>
      <c r="I261" s="124">
        <v>1383</v>
      </c>
      <c r="J261" s="124" t="s">
        <v>298</v>
      </c>
      <c r="K261" s="124" t="s">
        <v>299</v>
      </c>
      <c r="L261" s="124" t="s">
        <v>290</v>
      </c>
      <c r="M261" s="124" t="s">
        <v>307</v>
      </c>
      <c r="N261" s="125">
        <v>49000000</v>
      </c>
    </row>
    <row r="262" spans="1:14" ht="21.75" customHeight="1">
      <c r="A262" s="124">
        <v>261</v>
      </c>
      <c r="B262" s="124" t="s">
        <v>314</v>
      </c>
      <c r="C262" s="124" t="s">
        <v>345</v>
      </c>
      <c r="D262" s="124" t="s">
        <v>317</v>
      </c>
      <c r="E262" s="124">
        <v>8501</v>
      </c>
      <c r="F262" s="124">
        <v>9392847706</v>
      </c>
      <c r="G262" s="124">
        <v>20</v>
      </c>
      <c r="H262" s="124">
        <v>10</v>
      </c>
      <c r="I262" s="124">
        <v>1388</v>
      </c>
      <c r="J262" s="124" t="s">
        <v>288</v>
      </c>
      <c r="K262" s="124" t="s">
        <v>304</v>
      </c>
      <c r="L262" s="124" t="s">
        <v>322</v>
      </c>
      <c r="M262" s="124" t="s">
        <v>291</v>
      </c>
      <c r="N262" s="125">
        <v>14000000</v>
      </c>
    </row>
    <row r="263" spans="1:14" ht="21.75" customHeight="1">
      <c r="A263" s="124">
        <v>262</v>
      </c>
      <c r="B263" s="124" t="s">
        <v>301</v>
      </c>
      <c r="C263" s="124" t="s">
        <v>308</v>
      </c>
      <c r="D263" s="124" t="s">
        <v>317</v>
      </c>
      <c r="E263" s="124">
        <v>7319</v>
      </c>
      <c r="F263" s="124">
        <v>9322383304</v>
      </c>
      <c r="G263" s="124">
        <v>21</v>
      </c>
      <c r="H263" s="124">
        <v>8</v>
      </c>
      <c r="I263" s="124">
        <v>1387</v>
      </c>
      <c r="J263" s="124" t="s">
        <v>298</v>
      </c>
      <c r="K263" s="124" t="s">
        <v>321</v>
      </c>
      <c r="L263" s="124" t="s">
        <v>295</v>
      </c>
      <c r="M263" s="124" t="s">
        <v>296</v>
      </c>
      <c r="N263" s="125">
        <v>16000000</v>
      </c>
    </row>
    <row r="264" spans="1:14" ht="21.75" customHeight="1">
      <c r="A264" s="124">
        <v>263</v>
      </c>
      <c r="B264" s="124" t="s">
        <v>285</v>
      </c>
      <c r="C264" s="124" t="s">
        <v>330</v>
      </c>
      <c r="D264" s="124" t="s">
        <v>329</v>
      </c>
      <c r="E264" s="124">
        <v>9755</v>
      </c>
      <c r="F264" s="124">
        <v>9337826652</v>
      </c>
      <c r="G264" s="124">
        <v>28</v>
      </c>
      <c r="H264" s="124">
        <v>12</v>
      </c>
      <c r="I264" s="124">
        <v>1383</v>
      </c>
      <c r="J264" s="124" t="s">
        <v>288</v>
      </c>
      <c r="K264" s="124" t="s">
        <v>304</v>
      </c>
      <c r="L264" s="124" t="s">
        <v>322</v>
      </c>
      <c r="M264" s="124" t="s">
        <v>291</v>
      </c>
      <c r="N264" s="125">
        <v>14000000</v>
      </c>
    </row>
    <row r="265" spans="1:14" ht="21.75" customHeight="1">
      <c r="A265" s="124">
        <v>264</v>
      </c>
      <c r="B265" s="124" t="s">
        <v>323</v>
      </c>
      <c r="C265" s="124" t="s">
        <v>302</v>
      </c>
      <c r="D265" s="124" t="s">
        <v>328</v>
      </c>
      <c r="E265" s="124">
        <v>6933</v>
      </c>
      <c r="F265" s="124">
        <v>9363514548</v>
      </c>
      <c r="G265" s="124">
        <v>24</v>
      </c>
      <c r="H265" s="124">
        <v>12</v>
      </c>
      <c r="I265" s="124">
        <v>1387</v>
      </c>
      <c r="J265" s="124" t="s">
        <v>288</v>
      </c>
      <c r="K265" s="124" t="s">
        <v>321</v>
      </c>
      <c r="L265" s="124" t="s">
        <v>331</v>
      </c>
      <c r="M265" s="124" t="s">
        <v>300</v>
      </c>
      <c r="N265" s="125">
        <v>16000000</v>
      </c>
    </row>
    <row r="266" spans="1:14" ht="21.75" customHeight="1">
      <c r="A266" s="124">
        <v>265</v>
      </c>
      <c r="B266" s="124" t="s">
        <v>340</v>
      </c>
      <c r="C266" s="124" t="s">
        <v>330</v>
      </c>
      <c r="D266" s="124" t="s">
        <v>329</v>
      </c>
      <c r="E266" s="124">
        <v>5195</v>
      </c>
      <c r="F266" s="124">
        <v>9366198681</v>
      </c>
      <c r="G266" s="124">
        <v>26</v>
      </c>
      <c r="H266" s="124">
        <v>5</v>
      </c>
      <c r="I266" s="124">
        <v>1386</v>
      </c>
      <c r="J266" s="124" t="s">
        <v>288</v>
      </c>
      <c r="K266" s="124" t="s">
        <v>299</v>
      </c>
      <c r="L266" s="124" t="s">
        <v>313</v>
      </c>
      <c r="M266" s="124" t="s">
        <v>300</v>
      </c>
      <c r="N266" s="125">
        <v>49000000</v>
      </c>
    </row>
    <row r="267" spans="1:14" ht="21.75" customHeight="1">
      <c r="A267" s="124">
        <v>266</v>
      </c>
      <c r="B267" s="124" t="s">
        <v>301</v>
      </c>
      <c r="C267" s="124" t="s">
        <v>297</v>
      </c>
      <c r="D267" s="124" t="s">
        <v>325</v>
      </c>
      <c r="E267" s="124">
        <v>7045</v>
      </c>
      <c r="F267" s="124">
        <v>9337747896</v>
      </c>
      <c r="G267" s="124">
        <v>29</v>
      </c>
      <c r="H267" s="124">
        <v>5</v>
      </c>
      <c r="I267" s="124">
        <v>1383</v>
      </c>
      <c r="J267" s="124" t="s">
        <v>298</v>
      </c>
      <c r="K267" s="124" t="s">
        <v>299</v>
      </c>
      <c r="L267" s="124" t="s">
        <v>295</v>
      </c>
      <c r="M267" s="124" t="s">
        <v>307</v>
      </c>
      <c r="N267" s="125">
        <v>49000000</v>
      </c>
    </row>
    <row r="268" spans="1:14" ht="21.75" customHeight="1">
      <c r="A268" s="124">
        <v>267</v>
      </c>
      <c r="B268" s="124" t="s">
        <v>332</v>
      </c>
      <c r="C268" s="124" t="s">
        <v>327</v>
      </c>
      <c r="D268" s="124" t="s">
        <v>311</v>
      </c>
      <c r="E268" s="124">
        <v>1513</v>
      </c>
      <c r="F268" s="124">
        <v>9365382497</v>
      </c>
      <c r="G268" s="124">
        <v>30</v>
      </c>
      <c r="H268" s="124">
        <v>12</v>
      </c>
      <c r="I268" s="124">
        <v>1385</v>
      </c>
      <c r="J268" s="124" t="s">
        <v>288</v>
      </c>
      <c r="K268" s="124" t="s">
        <v>289</v>
      </c>
      <c r="L268" s="124" t="s">
        <v>331</v>
      </c>
      <c r="M268" s="124" t="s">
        <v>307</v>
      </c>
      <c r="N268" s="125">
        <v>8000000</v>
      </c>
    </row>
    <row r="269" spans="1:14" ht="21.75" customHeight="1">
      <c r="A269" s="124">
        <v>268</v>
      </c>
      <c r="B269" s="124" t="s">
        <v>319</v>
      </c>
      <c r="C269" s="124" t="s">
        <v>341</v>
      </c>
      <c r="D269" s="124" t="s">
        <v>294</v>
      </c>
      <c r="E269" s="124">
        <v>7533</v>
      </c>
      <c r="F269" s="124">
        <v>9391839464</v>
      </c>
      <c r="G269" s="124">
        <v>30</v>
      </c>
      <c r="H269" s="124">
        <v>12</v>
      </c>
      <c r="I269" s="124">
        <v>1383</v>
      </c>
      <c r="J269" s="124" t="s">
        <v>288</v>
      </c>
      <c r="K269" s="124" t="s">
        <v>299</v>
      </c>
      <c r="L269" s="124" t="s">
        <v>295</v>
      </c>
      <c r="M269" s="124" t="s">
        <v>291</v>
      </c>
      <c r="N269" s="125">
        <v>49000000</v>
      </c>
    </row>
    <row r="270" spans="1:14" ht="21.75" customHeight="1">
      <c r="A270" s="124">
        <v>269</v>
      </c>
      <c r="B270" s="124" t="s">
        <v>236</v>
      </c>
      <c r="C270" s="124" t="s">
        <v>255</v>
      </c>
      <c r="D270" s="124" t="s">
        <v>309</v>
      </c>
      <c r="E270" s="124">
        <v>1615</v>
      </c>
      <c r="F270" s="124">
        <v>9346362701</v>
      </c>
      <c r="G270" s="124">
        <v>10</v>
      </c>
      <c r="H270" s="124">
        <v>7</v>
      </c>
      <c r="I270" s="124">
        <v>1384</v>
      </c>
      <c r="J270" s="124" t="s">
        <v>288</v>
      </c>
      <c r="K270" s="124" t="s">
        <v>299</v>
      </c>
      <c r="L270" s="124" t="s">
        <v>295</v>
      </c>
      <c r="M270" s="124" t="s">
        <v>291</v>
      </c>
      <c r="N270" s="125">
        <v>49000000</v>
      </c>
    </row>
    <row r="271" spans="1:14" ht="21.75" customHeight="1">
      <c r="A271" s="124">
        <v>270</v>
      </c>
      <c r="B271" s="124" t="s">
        <v>305</v>
      </c>
      <c r="C271" s="124" t="s">
        <v>297</v>
      </c>
      <c r="D271" s="124" t="s">
        <v>325</v>
      </c>
      <c r="E271" s="124">
        <v>8943</v>
      </c>
      <c r="F271" s="124">
        <v>9393334107</v>
      </c>
      <c r="G271" s="124">
        <v>29</v>
      </c>
      <c r="H271" s="124">
        <v>8</v>
      </c>
      <c r="I271" s="124">
        <v>1382</v>
      </c>
      <c r="J271" s="124" t="s">
        <v>288</v>
      </c>
      <c r="K271" s="124" t="s">
        <v>289</v>
      </c>
      <c r="L271" s="124" t="s">
        <v>322</v>
      </c>
      <c r="M271" s="124" t="s">
        <v>300</v>
      </c>
      <c r="N271" s="125">
        <v>8000000</v>
      </c>
    </row>
    <row r="272" spans="1:14" ht="21.75" customHeight="1">
      <c r="A272" s="124">
        <v>271</v>
      </c>
      <c r="B272" s="124" t="s">
        <v>314</v>
      </c>
      <c r="C272" s="124" t="s">
        <v>286</v>
      </c>
      <c r="D272" s="124" t="s">
        <v>303</v>
      </c>
      <c r="E272" s="124">
        <v>7045</v>
      </c>
      <c r="F272" s="124">
        <v>9389657525</v>
      </c>
      <c r="G272" s="124">
        <v>27</v>
      </c>
      <c r="H272" s="124">
        <v>3</v>
      </c>
      <c r="I272" s="124">
        <v>1382</v>
      </c>
      <c r="J272" s="124" t="s">
        <v>288</v>
      </c>
      <c r="K272" s="124" t="s">
        <v>299</v>
      </c>
      <c r="L272" s="124" t="s">
        <v>322</v>
      </c>
      <c r="M272" s="124" t="s">
        <v>307</v>
      </c>
      <c r="N272" s="125">
        <v>49000000</v>
      </c>
    </row>
    <row r="273" spans="1:14" ht="21.75" customHeight="1">
      <c r="A273" s="124">
        <v>272</v>
      </c>
      <c r="B273" s="124" t="s">
        <v>314</v>
      </c>
      <c r="C273" s="124" t="s">
        <v>255</v>
      </c>
      <c r="D273" s="124" t="s">
        <v>294</v>
      </c>
      <c r="E273" s="124">
        <v>7209</v>
      </c>
      <c r="F273" s="124">
        <v>9330060236</v>
      </c>
      <c r="G273" s="124">
        <v>15</v>
      </c>
      <c r="H273" s="124">
        <v>7</v>
      </c>
      <c r="I273" s="124">
        <v>1381</v>
      </c>
      <c r="J273" s="124" t="s">
        <v>298</v>
      </c>
      <c r="K273" s="124" t="s">
        <v>304</v>
      </c>
      <c r="L273" s="124" t="s">
        <v>295</v>
      </c>
      <c r="M273" s="124" t="s">
        <v>291</v>
      </c>
      <c r="N273" s="125">
        <v>14000000</v>
      </c>
    </row>
    <row r="274" spans="1:14" ht="21.75" customHeight="1">
      <c r="A274" s="124">
        <v>273</v>
      </c>
      <c r="B274" s="124" t="s">
        <v>320</v>
      </c>
      <c r="C274" s="124" t="s">
        <v>324</v>
      </c>
      <c r="D274" s="124" t="s">
        <v>325</v>
      </c>
      <c r="E274" s="124">
        <v>1962</v>
      </c>
      <c r="F274" s="124">
        <v>9379914675</v>
      </c>
      <c r="G274" s="124">
        <v>16</v>
      </c>
      <c r="H274" s="124">
        <v>2</v>
      </c>
      <c r="I274" s="124">
        <v>1388</v>
      </c>
      <c r="J274" s="124" t="s">
        <v>288</v>
      </c>
      <c r="K274" s="124" t="s">
        <v>321</v>
      </c>
      <c r="L274" s="124" t="s">
        <v>290</v>
      </c>
      <c r="M274" s="124" t="s">
        <v>291</v>
      </c>
      <c r="N274" s="125">
        <v>16000000</v>
      </c>
    </row>
    <row r="275" spans="1:14" ht="21.75" customHeight="1">
      <c r="A275" s="124">
        <v>274</v>
      </c>
      <c r="B275" s="124" t="s">
        <v>342</v>
      </c>
      <c r="C275" s="124" t="s">
        <v>308</v>
      </c>
      <c r="D275" s="124" t="s">
        <v>325</v>
      </c>
      <c r="E275" s="124">
        <v>4405</v>
      </c>
      <c r="F275" s="124">
        <v>9328140770</v>
      </c>
      <c r="G275" s="124">
        <v>2</v>
      </c>
      <c r="H275" s="124">
        <v>7</v>
      </c>
      <c r="I275" s="124">
        <v>1380</v>
      </c>
      <c r="J275" s="124" t="s">
        <v>298</v>
      </c>
      <c r="K275" s="124" t="s">
        <v>289</v>
      </c>
      <c r="L275" s="124" t="s">
        <v>290</v>
      </c>
      <c r="M275" s="124" t="s">
        <v>291</v>
      </c>
      <c r="N275" s="125">
        <v>8000000</v>
      </c>
    </row>
    <row r="276" spans="1:14" ht="21.75" customHeight="1">
      <c r="A276" s="124">
        <v>275</v>
      </c>
      <c r="B276" s="124" t="s">
        <v>333</v>
      </c>
      <c r="C276" s="124" t="s">
        <v>341</v>
      </c>
      <c r="D276" s="124" t="s">
        <v>328</v>
      </c>
      <c r="E276" s="124">
        <v>5016</v>
      </c>
      <c r="F276" s="124">
        <v>9324469968</v>
      </c>
      <c r="G276" s="124">
        <v>5</v>
      </c>
      <c r="H276" s="124">
        <v>4</v>
      </c>
      <c r="I276" s="124">
        <v>1381</v>
      </c>
      <c r="J276" s="124" t="s">
        <v>288</v>
      </c>
      <c r="K276" s="124" t="s">
        <v>304</v>
      </c>
      <c r="L276" s="124" t="s">
        <v>322</v>
      </c>
      <c r="M276" s="124" t="s">
        <v>300</v>
      </c>
      <c r="N276" s="125">
        <v>14000000</v>
      </c>
    </row>
    <row r="277" spans="1:14" ht="21.75" customHeight="1">
      <c r="A277" s="124">
        <v>276</v>
      </c>
      <c r="B277" s="124" t="s">
        <v>314</v>
      </c>
      <c r="C277" s="124" t="s">
        <v>330</v>
      </c>
      <c r="D277" s="124" t="s">
        <v>309</v>
      </c>
      <c r="E277" s="124">
        <v>6299</v>
      </c>
      <c r="F277" s="124">
        <v>9348128132</v>
      </c>
      <c r="G277" s="124">
        <v>20</v>
      </c>
      <c r="H277" s="124">
        <v>10</v>
      </c>
      <c r="I277" s="124">
        <v>1386</v>
      </c>
      <c r="J277" s="124" t="s">
        <v>288</v>
      </c>
      <c r="K277" s="124" t="s">
        <v>321</v>
      </c>
      <c r="L277" s="124" t="s">
        <v>313</v>
      </c>
      <c r="M277" s="124" t="s">
        <v>291</v>
      </c>
      <c r="N277" s="125">
        <v>16000000</v>
      </c>
    </row>
    <row r="278" spans="1:14" ht="21.75" customHeight="1">
      <c r="A278" s="124">
        <v>277</v>
      </c>
      <c r="B278" s="124" t="s">
        <v>285</v>
      </c>
      <c r="C278" s="124" t="s">
        <v>308</v>
      </c>
      <c r="D278" s="124" t="s">
        <v>329</v>
      </c>
      <c r="E278" s="124">
        <v>2238</v>
      </c>
      <c r="F278" s="124">
        <v>9352906048</v>
      </c>
      <c r="G278" s="124">
        <v>23</v>
      </c>
      <c r="H278" s="124">
        <v>7</v>
      </c>
      <c r="I278" s="124">
        <v>1381</v>
      </c>
      <c r="J278" s="124" t="s">
        <v>298</v>
      </c>
      <c r="K278" s="124" t="s">
        <v>304</v>
      </c>
      <c r="L278" s="124" t="s">
        <v>290</v>
      </c>
      <c r="M278" s="124" t="s">
        <v>316</v>
      </c>
      <c r="N278" s="125">
        <v>14000000</v>
      </c>
    </row>
    <row r="279" spans="1:14" ht="21.75" customHeight="1">
      <c r="A279" s="124">
        <v>278</v>
      </c>
      <c r="B279" s="124" t="s">
        <v>342</v>
      </c>
      <c r="C279" s="124" t="s">
        <v>335</v>
      </c>
      <c r="D279" s="124" t="s">
        <v>329</v>
      </c>
      <c r="E279" s="124">
        <v>6969</v>
      </c>
      <c r="F279" s="124">
        <v>9384414336</v>
      </c>
      <c r="G279" s="124">
        <v>3</v>
      </c>
      <c r="H279" s="124">
        <v>8</v>
      </c>
      <c r="I279" s="124">
        <v>1384</v>
      </c>
      <c r="J279" s="124" t="s">
        <v>288</v>
      </c>
      <c r="K279" s="124" t="s">
        <v>289</v>
      </c>
      <c r="L279" s="124" t="s">
        <v>290</v>
      </c>
      <c r="M279" s="124" t="s">
        <v>296</v>
      </c>
      <c r="N279" s="125">
        <v>8000000</v>
      </c>
    </row>
    <row r="280" spans="1:14" ht="21.75" customHeight="1">
      <c r="A280" s="124">
        <v>279</v>
      </c>
      <c r="B280" s="124" t="s">
        <v>326</v>
      </c>
      <c r="C280" s="124" t="s">
        <v>302</v>
      </c>
      <c r="D280" s="124" t="s">
        <v>309</v>
      </c>
      <c r="E280" s="124">
        <v>9902</v>
      </c>
      <c r="F280" s="124">
        <v>9383326821</v>
      </c>
      <c r="G280" s="124">
        <v>3</v>
      </c>
      <c r="H280" s="124">
        <v>6</v>
      </c>
      <c r="I280" s="124">
        <v>1388</v>
      </c>
      <c r="J280" s="124" t="s">
        <v>288</v>
      </c>
      <c r="K280" s="124" t="s">
        <v>299</v>
      </c>
      <c r="L280" s="124" t="s">
        <v>322</v>
      </c>
      <c r="M280" s="124" t="s">
        <v>296</v>
      </c>
      <c r="N280" s="125">
        <v>49000000</v>
      </c>
    </row>
    <row r="281" spans="1:14" ht="21.75" customHeight="1">
      <c r="A281" s="124">
        <v>280</v>
      </c>
      <c r="B281" s="124" t="s">
        <v>314</v>
      </c>
      <c r="C281" s="124" t="s">
        <v>308</v>
      </c>
      <c r="D281" s="124" t="s">
        <v>328</v>
      </c>
      <c r="E281" s="124">
        <v>5328</v>
      </c>
      <c r="F281" s="124">
        <v>9395422677</v>
      </c>
      <c r="G281" s="124">
        <v>5</v>
      </c>
      <c r="H281" s="124">
        <v>4</v>
      </c>
      <c r="I281" s="124">
        <v>1386</v>
      </c>
      <c r="J281" s="124" t="s">
        <v>298</v>
      </c>
      <c r="K281" s="124" t="s">
        <v>312</v>
      </c>
      <c r="L281" s="124" t="s">
        <v>295</v>
      </c>
      <c r="M281" s="124" t="s">
        <v>300</v>
      </c>
      <c r="N281" s="125">
        <v>15000000</v>
      </c>
    </row>
    <row r="282" spans="1:14" ht="21.75" customHeight="1">
      <c r="A282" s="124">
        <v>281</v>
      </c>
      <c r="B282" s="124" t="s">
        <v>318</v>
      </c>
      <c r="C282" s="124" t="s">
        <v>297</v>
      </c>
      <c r="D282" s="124" t="s">
        <v>303</v>
      </c>
      <c r="E282" s="124">
        <v>864</v>
      </c>
      <c r="F282" s="124">
        <v>9333356399</v>
      </c>
      <c r="G282" s="124">
        <v>8</v>
      </c>
      <c r="H282" s="124">
        <v>2</v>
      </c>
      <c r="I282" s="124">
        <v>1387</v>
      </c>
      <c r="J282" s="124" t="s">
        <v>288</v>
      </c>
      <c r="K282" s="124" t="s">
        <v>299</v>
      </c>
      <c r="L282" s="124" t="s">
        <v>313</v>
      </c>
      <c r="M282" s="124" t="s">
        <v>296</v>
      </c>
      <c r="N282" s="125">
        <v>49000000</v>
      </c>
    </row>
    <row r="283" spans="1:14" ht="21.75" customHeight="1">
      <c r="A283" s="124">
        <v>282</v>
      </c>
      <c r="B283" s="124" t="s">
        <v>314</v>
      </c>
      <c r="C283" s="124" t="s">
        <v>324</v>
      </c>
      <c r="D283" s="124" t="s">
        <v>329</v>
      </c>
      <c r="E283" s="124">
        <v>6325</v>
      </c>
      <c r="F283" s="124">
        <v>9379967799</v>
      </c>
      <c r="G283" s="124">
        <v>24</v>
      </c>
      <c r="H283" s="124">
        <v>8</v>
      </c>
      <c r="I283" s="124">
        <v>1383</v>
      </c>
      <c r="J283" s="124" t="s">
        <v>288</v>
      </c>
      <c r="K283" s="124" t="s">
        <v>321</v>
      </c>
      <c r="L283" s="124" t="s">
        <v>313</v>
      </c>
      <c r="M283" s="124" t="s">
        <v>300</v>
      </c>
      <c r="N283" s="125">
        <v>16000000</v>
      </c>
    </row>
    <row r="284" spans="1:14" ht="21.75" customHeight="1">
      <c r="A284" s="124">
        <v>283</v>
      </c>
      <c r="B284" s="124" t="s">
        <v>346</v>
      </c>
      <c r="C284" s="124" t="s">
        <v>302</v>
      </c>
      <c r="D284" s="124" t="s">
        <v>311</v>
      </c>
      <c r="E284" s="124">
        <v>9006</v>
      </c>
      <c r="F284" s="124">
        <v>9355486659</v>
      </c>
      <c r="G284" s="124">
        <v>17</v>
      </c>
      <c r="H284" s="124">
        <v>11</v>
      </c>
      <c r="I284" s="124">
        <v>1382</v>
      </c>
      <c r="J284" s="124" t="s">
        <v>288</v>
      </c>
      <c r="K284" s="124" t="s">
        <v>321</v>
      </c>
      <c r="L284" s="124" t="s">
        <v>322</v>
      </c>
      <c r="M284" s="124" t="s">
        <v>316</v>
      </c>
      <c r="N284" s="125">
        <v>16000000</v>
      </c>
    </row>
    <row r="285" spans="1:14" ht="21.75" customHeight="1">
      <c r="A285" s="124">
        <v>284</v>
      </c>
      <c r="B285" s="124" t="s">
        <v>319</v>
      </c>
      <c r="C285" s="124" t="s">
        <v>337</v>
      </c>
      <c r="D285" s="124" t="s">
        <v>328</v>
      </c>
      <c r="E285" s="124">
        <v>8700</v>
      </c>
      <c r="F285" s="124">
        <v>9353249268</v>
      </c>
      <c r="G285" s="124">
        <v>23</v>
      </c>
      <c r="H285" s="124">
        <v>10</v>
      </c>
      <c r="I285" s="124">
        <v>1383</v>
      </c>
      <c r="J285" s="124" t="s">
        <v>288</v>
      </c>
      <c r="K285" s="124" t="s">
        <v>304</v>
      </c>
      <c r="L285" s="124" t="s">
        <v>322</v>
      </c>
      <c r="M285" s="124" t="s">
        <v>307</v>
      </c>
      <c r="N285" s="125">
        <v>14000000</v>
      </c>
    </row>
    <row r="286" spans="1:14" ht="21.75" customHeight="1">
      <c r="A286" s="124">
        <v>285</v>
      </c>
      <c r="B286" s="124" t="s">
        <v>318</v>
      </c>
      <c r="C286" s="124" t="s">
        <v>293</v>
      </c>
      <c r="D286" s="124" t="s">
        <v>329</v>
      </c>
      <c r="E286" s="124">
        <v>4149</v>
      </c>
      <c r="F286" s="124">
        <v>9359721739</v>
      </c>
      <c r="G286" s="124">
        <v>20</v>
      </c>
      <c r="H286" s="124">
        <v>11</v>
      </c>
      <c r="I286" s="124">
        <v>1381</v>
      </c>
      <c r="J286" s="124" t="s">
        <v>288</v>
      </c>
      <c r="K286" s="124" t="s">
        <v>321</v>
      </c>
      <c r="L286" s="124" t="s">
        <v>295</v>
      </c>
      <c r="M286" s="124" t="s">
        <v>316</v>
      </c>
      <c r="N286" s="125">
        <v>16000000</v>
      </c>
    </row>
    <row r="287" spans="1:14" ht="21.75" customHeight="1">
      <c r="A287" s="124">
        <v>286</v>
      </c>
      <c r="B287" s="124" t="s">
        <v>332</v>
      </c>
      <c r="C287" s="124" t="s">
        <v>286</v>
      </c>
      <c r="D287" s="124" t="s">
        <v>311</v>
      </c>
      <c r="E287" s="124">
        <v>6115</v>
      </c>
      <c r="F287" s="124">
        <v>9389575636</v>
      </c>
      <c r="G287" s="124">
        <v>18</v>
      </c>
      <c r="H287" s="124">
        <v>2</v>
      </c>
      <c r="I287" s="124">
        <v>1383</v>
      </c>
      <c r="J287" s="124" t="s">
        <v>288</v>
      </c>
      <c r="K287" s="124" t="s">
        <v>304</v>
      </c>
      <c r="L287" s="124" t="s">
        <v>322</v>
      </c>
      <c r="M287" s="124" t="s">
        <v>296</v>
      </c>
      <c r="N287" s="125">
        <v>14000000</v>
      </c>
    </row>
    <row r="288" spans="1:14" ht="21.75" customHeight="1">
      <c r="A288" s="124">
        <v>287</v>
      </c>
      <c r="B288" s="124" t="s">
        <v>319</v>
      </c>
      <c r="C288" s="124" t="s">
        <v>293</v>
      </c>
      <c r="D288" s="124" t="s">
        <v>317</v>
      </c>
      <c r="E288" s="124">
        <v>6618</v>
      </c>
      <c r="F288" s="124">
        <v>9369808205</v>
      </c>
      <c r="G288" s="124">
        <v>23</v>
      </c>
      <c r="H288" s="124">
        <v>9</v>
      </c>
      <c r="I288" s="124">
        <v>1383</v>
      </c>
      <c r="J288" s="124" t="s">
        <v>288</v>
      </c>
      <c r="K288" s="124" t="s">
        <v>289</v>
      </c>
      <c r="L288" s="124" t="s">
        <v>322</v>
      </c>
      <c r="M288" s="124" t="s">
        <v>296</v>
      </c>
      <c r="N288" s="125">
        <v>8000000</v>
      </c>
    </row>
    <row r="289" spans="1:14" ht="21.75" customHeight="1">
      <c r="A289" s="124">
        <v>288</v>
      </c>
      <c r="B289" s="124" t="s">
        <v>305</v>
      </c>
      <c r="C289" s="124" t="s">
        <v>297</v>
      </c>
      <c r="D289" s="124" t="s">
        <v>306</v>
      </c>
      <c r="E289" s="124">
        <v>6560</v>
      </c>
      <c r="F289" s="124">
        <v>9393734491</v>
      </c>
      <c r="G289" s="124">
        <v>17</v>
      </c>
      <c r="H289" s="124">
        <v>4</v>
      </c>
      <c r="I289" s="124">
        <v>1384</v>
      </c>
      <c r="J289" s="124" t="s">
        <v>288</v>
      </c>
      <c r="K289" s="124" t="s">
        <v>321</v>
      </c>
      <c r="L289" s="124" t="s">
        <v>331</v>
      </c>
      <c r="M289" s="124" t="s">
        <v>300</v>
      </c>
      <c r="N289" s="125">
        <v>16000000</v>
      </c>
    </row>
    <row r="290" spans="1:14" ht="21.75" customHeight="1">
      <c r="A290" s="124">
        <v>289</v>
      </c>
      <c r="B290" s="124" t="s">
        <v>326</v>
      </c>
      <c r="C290" s="124" t="s">
        <v>336</v>
      </c>
      <c r="D290" s="124" t="s">
        <v>317</v>
      </c>
      <c r="E290" s="124">
        <v>7056</v>
      </c>
      <c r="F290" s="124">
        <v>9367705205</v>
      </c>
      <c r="G290" s="124">
        <v>4</v>
      </c>
      <c r="H290" s="124">
        <v>2</v>
      </c>
      <c r="I290" s="124">
        <v>1382</v>
      </c>
      <c r="J290" s="124" t="s">
        <v>298</v>
      </c>
      <c r="K290" s="124" t="s">
        <v>304</v>
      </c>
      <c r="L290" s="124" t="s">
        <v>290</v>
      </c>
      <c r="M290" s="124" t="s">
        <v>291</v>
      </c>
      <c r="N290" s="125">
        <v>14000000</v>
      </c>
    </row>
    <row r="291" spans="1:14" ht="21.75" customHeight="1">
      <c r="A291" s="124">
        <v>290</v>
      </c>
      <c r="B291" s="124" t="s">
        <v>285</v>
      </c>
      <c r="C291" s="124" t="s">
        <v>334</v>
      </c>
      <c r="D291" s="124" t="s">
        <v>311</v>
      </c>
      <c r="E291" s="124">
        <v>2665</v>
      </c>
      <c r="F291" s="124">
        <v>9332953966</v>
      </c>
      <c r="G291" s="124">
        <v>6</v>
      </c>
      <c r="H291" s="124">
        <v>9</v>
      </c>
      <c r="I291" s="124">
        <v>1386</v>
      </c>
      <c r="J291" s="124" t="s">
        <v>298</v>
      </c>
      <c r="K291" s="124" t="s">
        <v>304</v>
      </c>
      <c r="L291" s="124" t="s">
        <v>322</v>
      </c>
      <c r="M291" s="124" t="s">
        <v>300</v>
      </c>
      <c r="N291" s="125">
        <v>14000000</v>
      </c>
    </row>
    <row r="292" spans="1:14" ht="21.75" customHeight="1">
      <c r="A292" s="124">
        <v>291</v>
      </c>
      <c r="B292" s="124" t="s">
        <v>332</v>
      </c>
      <c r="C292" s="124" t="s">
        <v>324</v>
      </c>
      <c r="D292" s="124" t="s">
        <v>317</v>
      </c>
      <c r="E292" s="124">
        <v>2845</v>
      </c>
      <c r="F292" s="124">
        <v>9330787027</v>
      </c>
      <c r="G292" s="124">
        <v>5</v>
      </c>
      <c r="H292" s="124">
        <v>1</v>
      </c>
      <c r="I292" s="124">
        <v>1384</v>
      </c>
      <c r="J292" s="124" t="s">
        <v>298</v>
      </c>
      <c r="K292" s="124" t="s">
        <v>304</v>
      </c>
      <c r="L292" s="124" t="s">
        <v>313</v>
      </c>
      <c r="M292" s="124" t="s">
        <v>296</v>
      </c>
      <c r="N292" s="125">
        <v>14000000</v>
      </c>
    </row>
    <row r="293" spans="1:14" ht="21.75" customHeight="1">
      <c r="A293" s="124">
        <v>292</v>
      </c>
      <c r="B293" s="124" t="s">
        <v>84</v>
      </c>
      <c r="C293" s="124" t="s">
        <v>334</v>
      </c>
      <c r="D293" s="124" t="s">
        <v>309</v>
      </c>
      <c r="E293" s="124">
        <v>9145</v>
      </c>
      <c r="F293" s="124">
        <v>9335255177</v>
      </c>
      <c r="G293" s="124">
        <v>12</v>
      </c>
      <c r="H293" s="124">
        <v>11</v>
      </c>
      <c r="I293" s="124">
        <v>1386</v>
      </c>
      <c r="J293" s="124" t="s">
        <v>288</v>
      </c>
      <c r="K293" s="124" t="s">
        <v>321</v>
      </c>
      <c r="L293" s="124" t="s">
        <v>322</v>
      </c>
      <c r="M293" s="124" t="s">
        <v>291</v>
      </c>
      <c r="N293" s="125">
        <v>16000000</v>
      </c>
    </row>
    <row r="294" spans="1:14" ht="21.75" customHeight="1">
      <c r="A294" s="124">
        <v>293</v>
      </c>
      <c r="B294" s="124" t="s">
        <v>301</v>
      </c>
      <c r="C294" s="124" t="s">
        <v>336</v>
      </c>
      <c r="D294" s="124" t="s">
        <v>325</v>
      </c>
      <c r="E294" s="124">
        <v>102</v>
      </c>
      <c r="F294" s="124">
        <v>9383115611</v>
      </c>
      <c r="G294" s="124">
        <v>1</v>
      </c>
      <c r="H294" s="124">
        <v>8</v>
      </c>
      <c r="I294" s="124">
        <v>1386</v>
      </c>
      <c r="J294" s="124" t="s">
        <v>298</v>
      </c>
      <c r="K294" s="124" t="s">
        <v>304</v>
      </c>
      <c r="L294" s="124" t="s">
        <v>290</v>
      </c>
      <c r="M294" s="124" t="s">
        <v>300</v>
      </c>
      <c r="N294" s="125">
        <v>14000000</v>
      </c>
    </row>
    <row r="295" spans="1:14" ht="21.75" customHeight="1">
      <c r="A295" s="124">
        <v>294</v>
      </c>
      <c r="B295" s="124" t="s">
        <v>332</v>
      </c>
      <c r="C295" s="124" t="s">
        <v>308</v>
      </c>
      <c r="D295" s="124" t="s">
        <v>317</v>
      </c>
      <c r="E295" s="124">
        <v>3446</v>
      </c>
      <c r="F295" s="124">
        <v>9328812033</v>
      </c>
      <c r="G295" s="124">
        <v>28</v>
      </c>
      <c r="H295" s="124">
        <v>3</v>
      </c>
      <c r="I295" s="124">
        <v>1381</v>
      </c>
      <c r="J295" s="124" t="s">
        <v>298</v>
      </c>
      <c r="K295" s="124" t="s">
        <v>321</v>
      </c>
      <c r="L295" s="124" t="s">
        <v>322</v>
      </c>
      <c r="M295" s="124" t="s">
        <v>291</v>
      </c>
      <c r="N295" s="125">
        <v>16000000</v>
      </c>
    </row>
    <row r="296" spans="1:14" ht="21.75" customHeight="1">
      <c r="A296" s="124">
        <v>295</v>
      </c>
      <c r="B296" s="124" t="s">
        <v>305</v>
      </c>
      <c r="C296" s="124" t="s">
        <v>335</v>
      </c>
      <c r="D296" s="124" t="s">
        <v>317</v>
      </c>
      <c r="E296" s="124">
        <v>9335</v>
      </c>
      <c r="F296" s="124">
        <v>9326515579</v>
      </c>
      <c r="G296" s="124">
        <v>18</v>
      </c>
      <c r="H296" s="124">
        <v>4</v>
      </c>
      <c r="I296" s="124">
        <v>1381</v>
      </c>
      <c r="J296" s="124" t="s">
        <v>288</v>
      </c>
      <c r="K296" s="124" t="s">
        <v>304</v>
      </c>
      <c r="L296" s="124" t="s">
        <v>295</v>
      </c>
      <c r="M296" s="124" t="s">
        <v>300</v>
      </c>
      <c r="N296" s="125">
        <v>14000000</v>
      </c>
    </row>
    <row r="297" spans="1:14" ht="21.75" customHeight="1">
      <c r="A297" s="124">
        <v>296</v>
      </c>
      <c r="B297" s="124" t="s">
        <v>285</v>
      </c>
      <c r="C297" s="124" t="s">
        <v>327</v>
      </c>
      <c r="D297" s="124" t="s">
        <v>294</v>
      </c>
      <c r="E297" s="124">
        <v>331</v>
      </c>
      <c r="F297" s="124">
        <v>9326957726</v>
      </c>
      <c r="G297" s="124">
        <v>6</v>
      </c>
      <c r="H297" s="124">
        <v>5</v>
      </c>
      <c r="I297" s="124">
        <v>1385</v>
      </c>
      <c r="J297" s="124" t="s">
        <v>288</v>
      </c>
      <c r="K297" s="124" t="s">
        <v>321</v>
      </c>
      <c r="L297" s="124" t="s">
        <v>295</v>
      </c>
      <c r="M297" s="124" t="s">
        <v>307</v>
      </c>
      <c r="N297" s="125">
        <v>16000000</v>
      </c>
    </row>
    <row r="298" spans="1:14" ht="21.75" customHeight="1">
      <c r="A298" s="124">
        <v>297</v>
      </c>
      <c r="B298" s="124" t="s">
        <v>342</v>
      </c>
      <c r="C298" s="124" t="s">
        <v>286</v>
      </c>
      <c r="D298" s="124" t="s">
        <v>303</v>
      </c>
      <c r="E298" s="124">
        <v>4586</v>
      </c>
      <c r="F298" s="124">
        <v>9361760862</v>
      </c>
      <c r="G298" s="124">
        <v>30</v>
      </c>
      <c r="H298" s="124">
        <v>10</v>
      </c>
      <c r="I298" s="124">
        <v>1380</v>
      </c>
      <c r="J298" s="124" t="s">
        <v>288</v>
      </c>
      <c r="K298" s="124" t="s">
        <v>321</v>
      </c>
      <c r="L298" s="124" t="s">
        <v>295</v>
      </c>
      <c r="M298" s="124" t="s">
        <v>291</v>
      </c>
      <c r="N298" s="125">
        <v>16000000</v>
      </c>
    </row>
    <row r="299" spans="1:14" ht="21.75" customHeight="1">
      <c r="A299" s="124">
        <v>298</v>
      </c>
      <c r="B299" s="124" t="s">
        <v>236</v>
      </c>
      <c r="C299" s="124" t="s">
        <v>255</v>
      </c>
      <c r="D299" s="124" t="s">
        <v>311</v>
      </c>
      <c r="E299" s="124">
        <v>1577</v>
      </c>
      <c r="F299" s="124">
        <v>9368409353</v>
      </c>
      <c r="G299" s="124">
        <v>19</v>
      </c>
      <c r="H299" s="124">
        <v>7</v>
      </c>
      <c r="I299" s="124">
        <v>1384</v>
      </c>
      <c r="J299" s="124" t="s">
        <v>288</v>
      </c>
      <c r="K299" s="124" t="s">
        <v>312</v>
      </c>
      <c r="L299" s="124" t="s">
        <v>295</v>
      </c>
      <c r="M299" s="124" t="s">
        <v>296</v>
      </c>
      <c r="N299" s="125">
        <v>15000000</v>
      </c>
    </row>
    <row r="300" spans="1:14" ht="21.75" customHeight="1">
      <c r="A300" s="124">
        <v>299</v>
      </c>
      <c r="B300" s="124" t="s">
        <v>301</v>
      </c>
      <c r="C300" s="124" t="s">
        <v>286</v>
      </c>
      <c r="D300" s="124" t="s">
        <v>329</v>
      </c>
      <c r="E300" s="124">
        <v>8002</v>
      </c>
      <c r="F300" s="124">
        <v>9379546759</v>
      </c>
      <c r="G300" s="124">
        <v>26</v>
      </c>
      <c r="H300" s="124">
        <v>4</v>
      </c>
      <c r="I300" s="124">
        <v>1382</v>
      </c>
      <c r="J300" s="124" t="s">
        <v>298</v>
      </c>
      <c r="K300" s="124" t="s">
        <v>289</v>
      </c>
      <c r="L300" s="124" t="s">
        <v>295</v>
      </c>
      <c r="M300" s="124" t="s">
        <v>307</v>
      </c>
      <c r="N300" s="125">
        <v>8000000</v>
      </c>
    </row>
    <row r="301" spans="1:14" ht="21.75" customHeight="1">
      <c r="A301" s="124">
        <v>300</v>
      </c>
      <c r="B301" s="124" t="s">
        <v>323</v>
      </c>
      <c r="C301" s="124" t="s">
        <v>341</v>
      </c>
      <c r="D301" s="124" t="s">
        <v>294</v>
      </c>
      <c r="E301" s="124">
        <v>4276</v>
      </c>
      <c r="F301" s="124">
        <v>9369509663</v>
      </c>
      <c r="G301" s="124">
        <v>3</v>
      </c>
      <c r="H301" s="124">
        <v>4</v>
      </c>
      <c r="I301" s="124">
        <v>1386</v>
      </c>
      <c r="J301" s="124" t="s">
        <v>288</v>
      </c>
      <c r="K301" s="124" t="s">
        <v>321</v>
      </c>
      <c r="L301" s="124" t="s">
        <v>290</v>
      </c>
      <c r="M301" s="124" t="s">
        <v>291</v>
      </c>
      <c r="N301" s="125">
        <v>16000000</v>
      </c>
    </row>
    <row r="302" spans="1:14" ht="21.75" customHeight="1">
      <c r="A302" s="124">
        <v>301</v>
      </c>
      <c r="B302" s="124" t="s">
        <v>339</v>
      </c>
      <c r="C302" s="124" t="s">
        <v>327</v>
      </c>
      <c r="D302" s="124" t="s">
        <v>325</v>
      </c>
      <c r="E302" s="124">
        <v>340</v>
      </c>
      <c r="F302" s="124">
        <v>9329151109</v>
      </c>
      <c r="G302" s="124">
        <v>10</v>
      </c>
      <c r="H302" s="124">
        <v>7</v>
      </c>
      <c r="I302" s="124">
        <v>1382</v>
      </c>
      <c r="J302" s="124" t="s">
        <v>298</v>
      </c>
      <c r="K302" s="124" t="s">
        <v>321</v>
      </c>
      <c r="L302" s="124" t="s">
        <v>313</v>
      </c>
      <c r="M302" s="124" t="s">
        <v>316</v>
      </c>
      <c r="N302" s="125">
        <v>16000000</v>
      </c>
    </row>
    <row r="303" spans="1:14" ht="21.75" customHeight="1">
      <c r="A303" s="124">
        <v>302</v>
      </c>
      <c r="B303" s="124" t="s">
        <v>83</v>
      </c>
      <c r="C303" s="124" t="s">
        <v>255</v>
      </c>
      <c r="D303" s="124" t="s">
        <v>325</v>
      </c>
      <c r="E303" s="124">
        <v>329</v>
      </c>
      <c r="F303" s="124">
        <v>9341803486</v>
      </c>
      <c r="G303" s="124">
        <v>22</v>
      </c>
      <c r="H303" s="124">
        <v>11</v>
      </c>
      <c r="I303" s="124">
        <v>1381</v>
      </c>
      <c r="J303" s="124" t="s">
        <v>298</v>
      </c>
      <c r="K303" s="124" t="s">
        <v>321</v>
      </c>
      <c r="L303" s="124" t="s">
        <v>322</v>
      </c>
      <c r="M303" s="124" t="s">
        <v>316</v>
      </c>
      <c r="N303" s="125">
        <v>16000000</v>
      </c>
    </row>
    <row r="304" spans="1:14" ht="21.75" customHeight="1">
      <c r="A304" s="124">
        <v>303</v>
      </c>
      <c r="B304" s="124" t="s">
        <v>84</v>
      </c>
      <c r="C304" s="124" t="s">
        <v>327</v>
      </c>
      <c r="D304" s="124" t="s">
        <v>309</v>
      </c>
      <c r="E304" s="124">
        <v>4591</v>
      </c>
      <c r="F304" s="124">
        <v>9336192096</v>
      </c>
      <c r="G304" s="124">
        <v>29</v>
      </c>
      <c r="H304" s="124">
        <v>8</v>
      </c>
      <c r="I304" s="124">
        <v>1381</v>
      </c>
      <c r="J304" s="124" t="s">
        <v>288</v>
      </c>
      <c r="K304" s="124" t="s">
        <v>312</v>
      </c>
      <c r="L304" s="124" t="s">
        <v>322</v>
      </c>
      <c r="M304" s="124" t="s">
        <v>300</v>
      </c>
      <c r="N304" s="125">
        <v>15000000</v>
      </c>
    </row>
    <row r="305" spans="1:14" ht="21.75" customHeight="1">
      <c r="A305" s="124">
        <v>304</v>
      </c>
      <c r="B305" s="124" t="s">
        <v>83</v>
      </c>
      <c r="C305" s="124" t="s">
        <v>330</v>
      </c>
      <c r="D305" s="124" t="s">
        <v>328</v>
      </c>
      <c r="E305" s="124">
        <v>7090</v>
      </c>
      <c r="F305" s="124">
        <v>9391144073</v>
      </c>
      <c r="G305" s="124">
        <v>23</v>
      </c>
      <c r="H305" s="124">
        <v>4</v>
      </c>
      <c r="I305" s="124">
        <v>1386</v>
      </c>
      <c r="J305" s="124" t="s">
        <v>288</v>
      </c>
      <c r="K305" s="124" t="s">
        <v>299</v>
      </c>
      <c r="L305" s="124" t="s">
        <v>290</v>
      </c>
      <c r="M305" s="124" t="s">
        <v>300</v>
      </c>
      <c r="N305" s="125">
        <v>49000000</v>
      </c>
    </row>
    <row r="306" spans="1:14" ht="21.75" customHeight="1">
      <c r="A306" s="124">
        <v>305</v>
      </c>
      <c r="B306" s="124" t="s">
        <v>340</v>
      </c>
      <c r="C306" s="124" t="s">
        <v>297</v>
      </c>
      <c r="D306" s="124" t="s">
        <v>328</v>
      </c>
      <c r="E306" s="124">
        <v>1168</v>
      </c>
      <c r="F306" s="124">
        <v>9373403077</v>
      </c>
      <c r="G306" s="124">
        <v>11</v>
      </c>
      <c r="H306" s="124">
        <v>6</v>
      </c>
      <c r="I306" s="124">
        <v>1383</v>
      </c>
      <c r="J306" s="124" t="s">
        <v>298</v>
      </c>
      <c r="K306" s="124" t="s">
        <v>321</v>
      </c>
      <c r="L306" s="124" t="s">
        <v>313</v>
      </c>
      <c r="M306" s="124" t="s">
        <v>296</v>
      </c>
      <c r="N306" s="125">
        <v>16000000</v>
      </c>
    </row>
    <row r="307" spans="1:14" ht="21.75" customHeight="1">
      <c r="A307" s="124">
        <v>306</v>
      </c>
      <c r="B307" s="124" t="s">
        <v>326</v>
      </c>
      <c r="C307" s="124" t="s">
        <v>286</v>
      </c>
      <c r="D307" s="124" t="s">
        <v>311</v>
      </c>
      <c r="E307" s="124">
        <v>8174</v>
      </c>
      <c r="F307" s="124">
        <v>9349490839</v>
      </c>
      <c r="G307" s="124">
        <v>1</v>
      </c>
      <c r="H307" s="124">
        <v>12</v>
      </c>
      <c r="I307" s="124">
        <v>1382</v>
      </c>
      <c r="J307" s="124" t="s">
        <v>298</v>
      </c>
      <c r="K307" s="124" t="s">
        <v>304</v>
      </c>
      <c r="L307" s="124" t="s">
        <v>295</v>
      </c>
      <c r="M307" s="124" t="s">
        <v>291</v>
      </c>
      <c r="N307" s="125">
        <v>14000000</v>
      </c>
    </row>
    <row r="308" spans="1:14" ht="21.75" customHeight="1">
      <c r="A308" s="124">
        <v>307</v>
      </c>
      <c r="B308" s="124" t="s">
        <v>346</v>
      </c>
      <c r="C308" s="124" t="s">
        <v>286</v>
      </c>
      <c r="D308" s="124" t="s">
        <v>306</v>
      </c>
      <c r="E308" s="124">
        <v>373</v>
      </c>
      <c r="F308" s="124">
        <v>9363335929</v>
      </c>
      <c r="G308" s="124">
        <v>9</v>
      </c>
      <c r="H308" s="124">
        <v>6</v>
      </c>
      <c r="I308" s="124">
        <v>1385</v>
      </c>
      <c r="J308" s="124" t="s">
        <v>298</v>
      </c>
      <c r="K308" s="124" t="s">
        <v>299</v>
      </c>
      <c r="L308" s="124" t="s">
        <v>295</v>
      </c>
      <c r="M308" s="124" t="s">
        <v>291</v>
      </c>
      <c r="N308" s="125">
        <v>49000000</v>
      </c>
    </row>
    <row r="309" spans="1:14" ht="21.75" customHeight="1">
      <c r="A309" s="124">
        <v>308</v>
      </c>
      <c r="B309" s="124" t="s">
        <v>333</v>
      </c>
      <c r="C309" s="124" t="s">
        <v>335</v>
      </c>
      <c r="D309" s="124" t="s">
        <v>294</v>
      </c>
      <c r="E309" s="124">
        <v>4001</v>
      </c>
      <c r="F309" s="124">
        <v>9384002890</v>
      </c>
      <c r="G309" s="124">
        <v>17</v>
      </c>
      <c r="H309" s="124">
        <v>5</v>
      </c>
      <c r="I309" s="124">
        <v>1383</v>
      </c>
      <c r="J309" s="124" t="s">
        <v>288</v>
      </c>
      <c r="K309" s="124" t="s">
        <v>289</v>
      </c>
      <c r="L309" s="124" t="s">
        <v>295</v>
      </c>
      <c r="M309" s="124" t="s">
        <v>296</v>
      </c>
      <c r="N309" s="125">
        <v>8000000</v>
      </c>
    </row>
    <row r="310" spans="1:14" ht="21.75" customHeight="1">
      <c r="A310" s="124">
        <v>309</v>
      </c>
      <c r="B310" s="124" t="s">
        <v>346</v>
      </c>
      <c r="C310" s="124" t="s">
        <v>310</v>
      </c>
      <c r="D310" s="124" t="s">
        <v>317</v>
      </c>
      <c r="E310" s="124">
        <v>7976</v>
      </c>
      <c r="F310" s="124">
        <v>9334916855</v>
      </c>
      <c r="G310" s="124">
        <v>4</v>
      </c>
      <c r="H310" s="124">
        <v>8</v>
      </c>
      <c r="I310" s="124">
        <v>1382</v>
      </c>
      <c r="J310" s="124" t="s">
        <v>298</v>
      </c>
      <c r="K310" s="124" t="s">
        <v>312</v>
      </c>
      <c r="L310" s="124" t="s">
        <v>322</v>
      </c>
      <c r="M310" s="124" t="s">
        <v>291</v>
      </c>
      <c r="N310" s="125">
        <v>15000000</v>
      </c>
    </row>
    <row r="311" spans="1:14" ht="21.75" customHeight="1">
      <c r="A311" s="124">
        <v>310</v>
      </c>
      <c r="B311" s="124" t="s">
        <v>332</v>
      </c>
      <c r="C311" s="124" t="s">
        <v>336</v>
      </c>
      <c r="D311" s="124" t="s">
        <v>311</v>
      </c>
      <c r="E311" s="124">
        <v>6573</v>
      </c>
      <c r="F311" s="124">
        <v>9320963104</v>
      </c>
      <c r="G311" s="124">
        <v>4</v>
      </c>
      <c r="H311" s="124">
        <v>7</v>
      </c>
      <c r="I311" s="124">
        <v>1384</v>
      </c>
      <c r="J311" s="124" t="s">
        <v>298</v>
      </c>
      <c r="K311" s="124" t="s">
        <v>299</v>
      </c>
      <c r="L311" s="124" t="s">
        <v>295</v>
      </c>
      <c r="M311" s="124" t="s">
        <v>291</v>
      </c>
      <c r="N311" s="125">
        <v>49000000</v>
      </c>
    </row>
    <row r="312" spans="1:14" ht="21.75" customHeight="1">
      <c r="A312" s="124">
        <v>311</v>
      </c>
      <c r="B312" s="124" t="s">
        <v>333</v>
      </c>
      <c r="C312" s="124" t="s">
        <v>324</v>
      </c>
      <c r="D312" s="124" t="s">
        <v>311</v>
      </c>
      <c r="E312" s="124">
        <v>3024</v>
      </c>
      <c r="F312" s="124">
        <v>9338500540</v>
      </c>
      <c r="G312" s="124">
        <v>12</v>
      </c>
      <c r="H312" s="124">
        <v>9</v>
      </c>
      <c r="I312" s="124">
        <v>1386</v>
      </c>
      <c r="J312" s="124" t="s">
        <v>288</v>
      </c>
      <c r="K312" s="124" t="s">
        <v>321</v>
      </c>
      <c r="L312" s="124" t="s">
        <v>331</v>
      </c>
      <c r="M312" s="124" t="s">
        <v>300</v>
      </c>
      <c r="N312" s="125">
        <v>16000000</v>
      </c>
    </row>
    <row r="313" spans="1:14" ht="21.75" customHeight="1">
      <c r="A313" s="124">
        <v>312</v>
      </c>
      <c r="B313" s="124" t="s">
        <v>84</v>
      </c>
      <c r="C313" s="124" t="s">
        <v>310</v>
      </c>
      <c r="D313" s="124" t="s">
        <v>329</v>
      </c>
      <c r="E313" s="124">
        <v>4512</v>
      </c>
      <c r="F313" s="124">
        <v>9335286966</v>
      </c>
      <c r="G313" s="124">
        <v>10</v>
      </c>
      <c r="H313" s="124">
        <v>11</v>
      </c>
      <c r="I313" s="124">
        <v>1385</v>
      </c>
      <c r="J313" s="124" t="s">
        <v>298</v>
      </c>
      <c r="K313" s="124" t="s">
        <v>304</v>
      </c>
      <c r="L313" s="124" t="s">
        <v>322</v>
      </c>
      <c r="M313" s="124" t="s">
        <v>291</v>
      </c>
      <c r="N313" s="125">
        <v>14000000</v>
      </c>
    </row>
    <row r="314" spans="1:14" ht="21.75" customHeight="1">
      <c r="A314" s="124">
        <v>313</v>
      </c>
      <c r="B314" s="124" t="s">
        <v>332</v>
      </c>
      <c r="C314" s="124" t="s">
        <v>297</v>
      </c>
      <c r="D314" s="124" t="s">
        <v>328</v>
      </c>
      <c r="E314" s="124">
        <v>7886</v>
      </c>
      <c r="F314" s="124">
        <v>9379532474</v>
      </c>
      <c r="G314" s="124">
        <v>22</v>
      </c>
      <c r="H314" s="124">
        <v>7</v>
      </c>
      <c r="I314" s="124">
        <v>1385</v>
      </c>
      <c r="J314" s="124" t="s">
        <v>298</v>
      </c>
      <c r="K314" s="124" t="s">
        <v>304</v>
      </c>
      <c r="L314" s="124" t="s">
        <v>290</v>
      </c>
      <c r="M314" s="124" t="s">
        <v>296</v>
      </c>
      <c r="N314" s="125">
        <v>14000000</v>
      </c>
    </row>
    <row r="315" spans="1:14" ht="21.75" customHeight="1">
      <c r="A315" s="124">
        <v>314</v>
      </c>
      <c r="B315" s="124" t="s">
        <v>326</v>
      </c>
      <c r="C315" s="124" t="s">
        <v>255</v>
      </c>
      <c r="D315" s="124" t="s">
        <v>317</v>
      </c>
      <c r="E315" s="124">
        <v>4512</v>
      </c>
      <c r="F315" s="124">
        <v>9347358698</v>
      </c>
      <c r="G315" s="124">
        <v>15</v>
      </c>
      <c r="H315" s="124">
        <v>7</v>
      </c>
      <c r="I315" s="124">
        <v>1383</v>
      </c>
      <c r="J315" s="124" t="s">
        <v>288</v>
      </c>
      <c r="K315" s="124" t="s">
        <v>321</v>
      </c>
      <c r="L315" s="124" t="s">
        <v>322</v>
      </c>
      <c r="M315" s="124" t="s">
        <v>291</v>
      </c>
      <c r="N315" s="125">
        <v>16000000</v>
      </c>
    </row>
    <row r="316" spans="1:14" ht="21.75" customHeight="1">
      <c r="A316" s="124">
        <v>315</v>
      </c>
      <c r="B316" s="124" t="s">
        <v>319</v>
      </c>
      <c r="C316" s="124" t="s">
        <v>337</v>
      </c>
      <c r="D316" s="124" t="s">
        <v>317</v>
      </c>
      <c r="E316" s="124">
        <v>2295</v>
      </c>
      <c r="F316" s="124">
        <v>9388852063</v>
      </c>
      <c r="G316" s="124">
        <v>14</v>
      </c>
      <c r="H316" s="124">
        <v>5</v>
      </c>
      <c r="I316" s="124">
        <v>1381</v>
      </c>
      <c r="J316" s="124" t="s">
        <v>288</v>
      </c>
      <c r="K316" s="124" t="s">
        <v>304</v>
      </c>
      <c r="L316" s="124" t="s">
        <v>295</v>
      </c>
      <c r="M316" s="124" t="s">
        <v>300</v>
      </c>
      <c r="N316" s="125">
        <v>14000000</v>
      </c>
    </row>
    <row r="317" spans="1:14" ht="21.75" customHeight="1">
      <c r="A317" s="124">
        <v>316</v>
      </c>
      <c r="B317" s="124" t="s">
        <v>332</v>
      </c>
      <c r="C317" s="124" t="s">
        <v>302</v>
      </c>
      <c r="D317" s="124" t="s">
        <v>294</v>
      </c>
      <c r="E317" s="124">
        <v>4560</v>
      </c>
      <c r="F317" s="124">
        <v>9342728310</v>
      </c>
      <c r="G317" s="124">
        <v>13</v>
      </c>
      <c r="H317" s="124">
        <v>8</v>
      </c>
      <c r="I317" s="124">
        <v>1388</v>
      </c>
      <c r="J317" s="124" t="s">
        <v>288</v>
      </c>
      <c r="K317" s="124" t="s">
        <v>299</v>
      </c>
      <c r="L317" s="124" t="s">
        <v>313</v>
      </c>
      <c r="M317" s="124" t="s">
        <v>300</v>
      </c>
      <c r="N317" s="125">
        <v>49000000</v>
      </c>
    </row>
    <row r="318" spans="1:14" ht="21.75" customHeight="1">
      <c r="A318" s="124">
        <v>317</v>
      </c>
      <c r="B318" s="124" t="s">
        <v>323</v>
      </c>
      <c r="C318" s="124" t="s">
        <v>308</v>
      </c>
      <c r="D318" s="124" t="s">
        <v>309</v>
      </c>
      <c r="E318" s="124">
        <v>1563</v>
      </c>
      <c r="F318" s="124">
        <v>9350073780</v>
      </c>
      <c r="G318" s="124">
        <v>15</v>
      </c>
      <c r="H318" s="124">
        <v>4</v>
      </c>
      <c r="I318" s="124">
        <v>1387</v>
      </c>
      <c r="J318" s="124" t="s">
        <v>298</v>
      </c>
      <c r="K318" s="124" t="s">
        <v>321</v>
      </c>
      <c r="L318" s="124" t="s">
        <v>295</v>
      </c>
      <c r="M318" s="124" t="s">
        <v>300</v>
      </c>
      <c r="N318" s="125">
        <v>16000000</v>
      </c>
    </row>
    <row r="319" spans="1:14" ht="21.75" customHeight="1">
      <c r="A319" s="124">
        <v>318</v>
      </c>
      <c r="B319" s="124" t="s">
        <v>346</v>
      </c>
      <c r="C319" s="124" t="s">
        <v>293</v>
      </c>
      <c r="D319" s="124" t="s">
        <v>317</v>
      </c>
      <c r="E319" s="124">
        <v>5697</v>
      </c>
      <c r="F319" s="124">
        <v>9392525054</v>
      </c>
      <c r="G319" s="124">
        <v>6</v>
      </c>
      <c r="H319" s="124">
        <v>7</v>
      </c>
      <c r="I319" s="124">
        <v>1386</v>
      </c>
      <c r="J319" s="124" t="s">
        <v>298</v>
      </c>
      <c r="K319" s="124" t="s">
        <v>321</v>
      </c>
      <c r="L319" s="124" t="s">
        <v>290</v>
      </c>
      <c r="M319" s="124" t="s">
        <v>300</v>
      </c>
      <c r="N319" s="125">
        <v>16000000</v>
      </c>
    </row>
    <row r="320" spans="1:14" ht="21.75" customHeight="1">
      <c r="A320" s="124">
        <v>319</v>
      </c>
      <c r="B320" s="124" t="s">
        <v>346</v>
      </c>
      <c r="C320" s="124" t="s">
        <v>327</v>
      </c>
      <c r="D320" s="124" t="s">
        <v>306</v>
      </c>
      <c r="E320" s="124">
        <v>9134</v>
      </c>
      <c r="F320" s="124">
        <v>9338614316</v>
      </c>
      <c r="G320" s="124">
        <v>19</v>
      </c>
      <c r="H320" s="124">
        <v>9</v>
      </c>
      <c r="I320" s="124">
        <v>1387</v>
      </c>
      <c r="J320" s="124" t="s">
        <v>298</v>
      </c>
      <c r="K320" s="124" t="s">
        <v>299</v>
      </c>
      <c r="L320" s="124" t="s">
        <v>295</v>
      </c>
      <c r="M320" s="124" t="s">
        <v>296</v>
      </c>
      <c r="N320" s="125">
        <v>49000000</v>
      </c>
    </row>
    <row r="321" spans="1:14" ht="21.75" customHeight="1">
      <c r="A321" s="124">
        <v>320</v>
      </c>
      <c r="B321" s="124" t="s">
        <v>292</v>
      </c>
      <c r="C321" s="124" t="s">
        <v>343</v>
      </c>
      <c r="D321" s="124" t="s">
        <v>328</v>
      </c>
      <c r="E321" s="124">
        <v>4907</v>
      </c>
      <c r="F321" s="124">
        <v>9328190095</v>
      </c>
      <c r="G321" s="124">
        <v>9</v>
      </c>
      <c r="H321" s="124">
        <v>5</v>
      </c>
      <c r="I321" s="124">
        <v>1387</v>
      </c>
      <c r="J321" s="124" t="s">
        <v>288</v>
      </c>
      <c r="K321" s="124" t="s">
        <v>312</v>
      </c>
      <c r="L321" s="124" t="s">
        <v>313</v>
      </c>
      <c r="M321" s="124" t="s">
        <v>316</v>
      </c>
      <c r="N321" s="125">
        <v>15000000</v>
      </c>
    </row>
    <row r="322" spans="1:14" ht="21.75" customHeight="1">
      <c r="A322" s="124">
        <v>321</v>
      </c>
      <c r="B322" s="124" t="s">
        <v>84</v>
      </c>
      <c r="C322" s="124" t="s">
        <v>308</v>
      </c>
      <c r="D322" s="124" t="s">
        <v>309</v>
      </c>
      <c r="E322" s="124">
        <v>1231</v>
      </c>
      <c r="F322" s="124">
        <v>9346335240</v>
      </c>
      <c r="G322" s="124">
        <v>3</v>
      </c>
      <c r="H322" s="124">
        <v>6</v>
      </c>
      <c r="I322" s="124">
        <v>1386</v>
      </c>
      <c r="J322" s="124" t="s">
        <v>288</v>
      </c>
      <c r="K322" s="124" t="s">
        <v>299</v>
      </c>
      <c r="L322" s="124" t="s">
        <v>313</v>
      </c>
      <c r="M322" s="124" t="s">
        <v>296</v>
      </c>
      <c r="N322" s="125">
        <v>49000000</v>
      </c>
    </row>
    <row r="323" spans="1:14" ht="21.75" customHeight="1">
      <c r="A323" s="124">
        <v>322</v>
      </c>
      <c r="B323" s="124" t="s">
        <v>323</v>
      </c>
      <c r="C323" s="124" t="s">
        <v>335</v>
      </c>
      <c r="D323" s="124" t="s">
        <v>306</v>
      </c>
      <c r="E323" s="124">
        <v>1557</v>
      </c>
      <c r="F323" s="124">
        <v>9326639285</v>
      </c>
      <c r="G323" s="124">
        <v>20</v>
      </c>
      <c r="H323" s="124">
        <v>1</v>
      </c>
      <c r="I323" s="124">
        <v>1383</v>
      </c>
      <c r="J323" s="124" t="s">
        <v>298</v>
      </c>
      <c r="K323" s="124" t="s">
        <v>289</v>
      </c>
      <c r="L323" s="124" t="s">
        <v>331</v>
      </c>
      <c r="M323" s="124" t="s">
        <v>291</v>
      </c>
      <c r="N323" s="125">
        <v>8000000</v>
      </c>
    </row>
    <row r="324" spans="1:14" ht="21.75" customHeight="1">
      <c r="A324" s="124">
        <v>323</v>
      </c>
      <c r="B324" s="124" t="s">
        <v>319</v>
      </c>
      <c r="C324" s="124" t="s">
        <v>345</v>
      </c>
      <c r="D324" s="124" t="s">
        <v>311</v>
      </c>
      <c r="E324" s="124">
        <v>299</v>
      </c>
      <c r="F324" s="124">
        <v>9323717435</v>
      </c>
      <c r="G324" s="124">
        <v>10</v>
      </c>
      <c r="H324" s="124">
        <v>12</v>
      </c>
      <c r="I324" s="124">
        <v>1383</v>
      </c>
      <c r="J324" s="124" t="s">
        <v>288</v>
      </c>
      <c r="K324" s="124" t="s">
        <v>321</v>
      </c>
      <c r="L324" s="124" t="s">
        <v>313</v>
      </c>
      <c r="M324" s="124" t="s">
        <v>300</v>
      </c>
      <c r="N324" s="125">
        <v>16000000</v>
      </c>
    </row>
    <row r="325" spans="1:14" ht="21.75" customHeight="1">
      <c r="A325" s="124">
        <v>324</v>
      </c>
      <c r="B325" s="124" t="s">
        <v>305</v>
      </c>
      <c r="C325" s="124" t="s">
        <v>345</v>
      </c>
      <c r="D325" s="124" t="s">
        <v>309</v>
      </c>
      <c r="E325" s="124">
        <v>3527</v>
      </c>
      <c r="F325" s="124">
        <v>9361617311</v>
      </c>
      <c r="G325" s="124">
        <v>29</v>
      </c>
      <c r="H325" s="124">
        <v>3</v>
      </c>
      <c r="I325" s="124">
        <v>1387</v>
      </c>
      <c r="J325" s="124" t="s">
        <v>298</v>
      </c>
      <c r="K325" s="124" t="s">
        <v>304</v>
      </c>
      <c r="L325" s="124" t="s">
        <v>313</v>
      </c>
      <c r="M325" s="124" t="s">
        <v>296</v>
      </c>
      <c r="N325" s="125">
        <v>14000000</v>
      </c>
    </row>
    <row r="326" spans="1:14" ht="21.75" customHeight="1">
      <c r="A326" s="124">
        <v>325</v>
      </c>
      <c r="B326" s="124" t="s">
        <v>83</v>
      </c>
      <c r="C326" s="124" t="s">
        <v>330</v>
      </c>
      <c r="D326" s="124" t="s">
        <v>303</v>
      </c>
      <c r="E326" s="124">
        <v>1632</v>
      </c>
      <c r="F326" s="124">
        <v>9391506292</v>
      </c>
      <c r="G326" s="124">
        <v>8</v>
      </c>
      <c r="H326" s="124">
        <v>2</v>
      </c>
      <c r="I326" s="124">
        <v>1387</v>
      </c>
      <c r="J326" s="124" t="s">
        <v>288</v>
      </c>
      <c r="K326" s="124" t="s">
        <v>289</v>
      </c>
      <c r="L326" s="124" t="s">
        <v>331</v>
      </c>
      <c r="M326" s="124" t="s">
        <v>296</v>
      </c>
      <c r="N326" s="125">
        <v>8000000</v>
      </c>
    </row>
    <row r="327" spans="1:14" ht="21.75" customHeight="1">
      <c r="A327" s="124">
        <v>326</v>
      </c>
      <c r="B327" s="124" t="s">
        <v>292</v>
      </c>
      <c r="C327" s="124" t="s">
        <v>345</v>
      </c>
      <c r="D327" s="124" t="s">
        <v>309</v>
      </c>
      <c r="E327" s="124">
        <v>2533</v>
      </c>
      <c r="F327" s="124">
        <v>9323734122</v>
      </c>
      <c r="G327" s="124">
        <v>3</v>
      </c>
      <c r="H327" s="124">
        <v>3</v>
      </c>
      <c r="I327" s="124">
        <v>1384</v>
      </c>
      <c r="J327" s="124" t="s">
        <v>288</v>
      </c>
      <c r="K327" s="124" t="s">
        <v>304</v>
      </c>
      <c r="L327" s="124" t="s">
        <v>322</v>
      </c>
      <c r="M327" s="124" t="s">
        <v>296</v>
      </c>
      <c r="N327" s="125">
        <v>14000000</v>
      </c>
    </row>
    <row r="328" spans="1:14" ht="21.75" customHeight="1">
      <c r="A328" s="124">
        <v>327</v>
      </c>
      <c r="B328" s="124" t="s">
        <v>323</v>
      </c>
      <c r="C328" s="124" t="s">
        <v>341</v>
      </c>
      <c r="D328" s="124" t="s">
        <v>311</v>
      </c>
      <c r="E328" s="124">
        <v>9662</v>
      </c>
      <c r="F328" s="124">
        <v>9392915976</v>
      </c>
      <c r="G328" s="124">
        <v>13</v>
      </c>
      <c r="H328" s="124">
        <v>4</v>
      </c>
      <c r="I328" s="124">
        <v>1387</v>
      </c>
      <c r="J328" s="124" t="s">
        <v>298</v>
      </c>
      <c r="K328" s="124" t="s">
        <v>321</v>
      </c>
      <c r="L328" s="124" t="s">
        <v>295</v>
      </c>
      <c r="M328" s="124" t="s">
        <v>296</v>
      </c>
      <c r="N328" s="125">
        <v>16000000</v>
      </c>
    </row>
    <row r="329" spans="1:14" ht="21.75" customHeight="1">
      <c r="A329" s="124">
        <v>328</v>
      </c>
      <c r="B329" s="124" t="s">
        <v>314</v>
      </c>
      <c r="C329" s="124" t="s">
        <v>337</v>
      </c>
      <c r="D329" s="124" t="s">
        <v>287</v>
      </c>
      <c r="E329" s="124">
        <v>6397</v>
      </c>
      <c r="F329" s="124">
        <v>9385781115</v>
      </c>
      <c r="G329" s="124">
        <v>30</v>
      </c>
      <c r="H329" s="124">
        <v>9</v>
      </c>
      <c r="I329" s="124">
        <v>1383</v>
      </c>
      <c r="J329" s="124" t="s">
        <v>298</v>
      </c>
      <c r="K329" s="124" t="s">
        <v>299</v>
      </c>
      <c r="L329" s="124" t="s">
        <v>295</v>
      </c>
      <c r="M329" s="124" t="s">
        <v>291</v>
      </c>
      <c r="N329" s="125">
        <v>49000000</v>
      </c>
    </row>
    <row r="330" spans="1:14" ht="21.75" customHeight="1">
      <c r="A330" s="124">
        <v>329</v>
      </c>
      <c r="B330" s="124" t="s">
        <v>319</v>
      </c>
      <c r="C330" s="124" t="s">
        <v>336</v>
      </c>
      <c r="D330" s="124" t="s">
        <v>303</v>
      </c>
      <c r="E330" s="124">
        <v>1117</v>
      </c>
      <c r="F330" s="124">
        <v>9370478101</v>
      </c>
      <c r="G330" s="124">
        <v>11</v>
      </c>
      <c r="H330" s="124">
        <v>10</v>
      </c>
      <c r="I330" s="124">
        <v>1381</v>
      </c>
      <c r="J330" s="124" t="s">
        <v>288</v>
      </c>
      <c r="K330" s="124" t="s">
        <v>304</v>
      </c>
      <c r="L330" s="124" t="s">
        <v>322</v>
      </c>
      <c r="M330" s="124" t="s">
        <v>296</v>
      </c>
      <c r="N330" s="125">
        <v>14000000</v>
      </c>
    </row>
    <row r="331" spans="1:14" ht="21.75" customHeight="1">
      <c r="A331" s="124">
        <v>330</v>
      </c>
      <c r="B331" s="124" t="s">
        <v>314</v>
      </c>
      <c r="C331" s="124" t="s">
        <v>302</v>
      </c>
      <c r="D331" s="124" t="s">
        <v>287</v>
      </c>
      <c r="E331" s="124">
        <v>9246</v>
      </c>
      <c r="F331" s="124">
        <v>9381317727</v>
      </c>
      <c r="G331" s="124">
        <v>12</v>
      </c>
      <c r="H331" s="124">
        <v>9</v>
      </c>
      <c r="I331" s="124">
        <v>1386</v>
      </c>
      <c r="J331" s="124" t="s">
        <v>298</v>
      </c>
      <c r="K331" s="124" t="s">
        <v>299</v>
      </c>
      <c r="L331" s="124" t="s">
        <v>322</v>
      </c>
      <c r="M331" s="124" t="s">
        <v>316</v>
      </c>
      <c r="N331" s="125">
        <v>49000000</v>
      </c>
    </row>
    <row r="332" spans="1:14" ht="21.75" customHeight="1">
      <c r="A332" s="124">
        <v>331</v>
      </c>
      <c r="B332" s="124" t="s">
        <v>332</v>
      </c>
      <c r="C332" s="124" t="s">
        <v>344</v>
      </c>
      <c r="D332" s="124" t="s">
        <v>311</v>
      </c>
      <c r="E332" s="124">
        <v>2409</v>
      </c>
      <c r="F332" s="124">
        <v>9381044592</v>
      </c>
      <c r="G332" s="124">
        <v>11</v>
      </c>
      <c r="H332" s="124">
        <v>1</v>
      </c>
      <c r="I332" s="124">
        <v>1385</v>
      </c>
      <c r="J332" s="124" t="s">
        <v>298</v>
      </c>
      <c r="K332" s="124" t="s">
        <v>321</v>
      </c>
      <c r="L332" s="124" t="s">
        <v>322</v>
      </c>
      <c r="M332" s="124" t="s">
        <v>296</v>
      </c>
      <c r="N332" s="125">
        <v>16000000</v>
      </c>
    </row>
    <row r="333" spans="1:14" ht="21.75" customHeight="1">
      <c r="A333" s="124">
        <v>332</v>
      </c>
      <c r="B333" s="124" t="s">
        <v>332</v>
      </c>
      <c r="C333" s="124" t="s">
        <v>255</v>
      </c>
      <c r="D333" s="124" t="s">
        <v>325</v>
      </c>
      <c r="E333" s="124">
        <v>4908</v>
      </c>
      <c r="F333" s="124">
        <v>9323573764</v>
      </c>
      <c r="G333" s="124">
        <v>26</v>
      </c>
      <c r="H333" s="124">
        <v>6</v>
      </c>
      <c r="I333" s="124">
        <v>1382</v>
      </c>
      <c r="J333" s="124" t="s">
        <v>298</v>
      </c>
      <c r="K333" s="124" t="s">
        <v>299</v>
      </c>
      <c r="L333" s="124" t="s">
        <v>322</v>
      </c>
      <c r="M333" s="124" t="s">
        <v>307</v>
      </c>
      <c r="N333" s="125">
        <v>49000000</v>
      </c>
    </row>
    <row r="334" spans="1:14" ht="21.75" customHeight="1">
      <c r="A334" s="124">
        <v>333</v>
      </c>
      <c r="B334" s="124" t="s">
        <v>305</v>
      </c>
      <c r="C334" s="124" t="s">
        <v>310</v>
      </c>
      <c r="D334" s="124" t="s">
        <v>303</v>
      </c>
      <c r="E334" s="124">
        <v>4780</v>
      </c>
      <c r="F334" s="124">
        <v>9352576069</v>
      </c>
      <c r="G334" s="124">
        <v>26</v>
      </c>
      <c r="H334" s="124">
        <v>3</v>
      </c>
      <c r="I334" s="124">
        <v>1381</v>
      </c>
      <c r="J334" s="124" t="s">
        <v>288</v>
      </c>
      <c r="K334" s="124" t="s">
        <v>304</v>
      </c>
      <c r="L334" s="124" t="s">
        <v>290</v>
      </c>
      <c r="M334" s="124" t="s">
        <v>291</v>
      </c>
      <c r="N334" s="125">
        <v>14000000</v>
      </c>
    </row>
    <row r="335" spans="1:14" ht="21.75" customHeight="1">
      <c r="A335" s="124">
        <v>334</v>
      </c>
      <c r="B335" s="124" t="s">
        <v>346</v>
      </c>
      <c r="C335" s="124" t="s">
        <v>335</v>
      </c>
      <c r="D335" s="124" t="s">
        <v>311</v>
      </c>
      <c r="E335" s="124">
        <v>6386</v>
      </c>
      <c r="F335" s="124">
        <v>9320450714</v>
      </c>
      <c r="G335" s="124">
        <v>21</v>
      </c>
      <c r="H335" s="124">
        <v>6</v>
      </c>
      <c r="I335" s="124">
        <v>1384</v>
      </c>
      <c r="J335" s="124" t="s">
        <v>288</v>
      </c>
      <c r="K335" s="124" t="s">
        <v>289</v>
      </c>
      <c r="L335" s="124" t="s">
        <v>322</v>
      </c>
      <c r="M335" s="124" t="s">
        <v>291</v>
      </c>
      <c r="N335" s="125">
        <v>8000000</v>
      </c>
    </row>
    <row r="336" spans="1:14" ht="21.75" customHeight="1">
      <c r="A336" s="124">
        <v>335</v>
      </c>
      <c r="B336" s="124" t="s">
        <v>319</v>
      </c>
      <c r="C336" s="124" t="s">
        <v>286</v>
      </c>
      <c r="D336" s="124" t="s">
        <v>309</v>
      </c>
      <c r="E336" s="124">
        <v>3059</v>
      </c>
      <c r="F336" s="124">
        <v>9351667588</v>
      </c>
      <c r="G336" s="124">
        <v>27</v>
      </c>
      <c r="H336" s="124">
        <v>3</v>
      </c>
      <c r="I336" s="124">
        <v>1383</v>
      </c>
      <c r="J336" s="124" t="s">
        <v>288</v>
      </c>
      <c r="K336" s="124" t="s">
        <v>304</v>
      </c>
      <c r="L336" s="124" t="s">
        <v>290</v>
      </c>
      <c r="M336" s="124" t="s">
        <v>296</v>
      </c>
      <c r="N336" s="125">
        <v>14000000</v>
      </c>
    </row>
    <row r="337" spans="1:14" ht="21.75" customHeight="1">
      <c r="A337" s="124">
        <v>336</v>
      </c>
      <c r="B337" s="124" t="s">
        <v>236</v>
      </c>
      <c r="C337" s="124" t="s">
        <v>343</v>
      </c>
      <c r="D337" s="124" t="s">
        <v>287</v>
      </c>
      <c r="E337" s="124">
        <v>695</v>
      </c>
      <c r="F337" s="124">
        <v>9394562096</v>
      </c>
      <c r="G337" s="124">
        <v>9</v>
      </c>
      <c r="H337" s="124">
        <v>3</v>
      </c>
      <c r="I337" s="124">
        <v>1382</v>
      </c>
      <c r="J337" s="124" t="s">
        <v>298</v>
      </c>
      <c r="K337" s="124" t="s">
        <v>304</v>
      </c>
      <c r="L337" s="124" t="s">
        <v>322</v>
      </c>
      <c r="M337" s="124" t="s">
        <v>291</v>
      </c>
      <c r="N337" s="125">
        <v>14000000</v>
      </c>
    </row>
    <row r="338" spans="1:14" ht="21.75" customHeight="1">
      <c r="A338" s="124">
        <v>337</v>
      </c>
      <c r="B338" s="124" t="s">
        <v>320</v>
      </c>
      <c r="C338" s="124" t="s">
        <v>297</v>
      </c>
      <c r="D338" s="124" t="s">
        <v>287</v>
      </c>
      <c r="E338" s="124">
        <v>538</v>
      </c>
      <c r="F338" s="124">
        <v>9350341301</v>
      </c>
      <c r="G338" s="124">
        <v>20</v>
      </c>
      <c r="H338" s="124">
        <v>4</v>
      </c>
      <c r="I338" s="124">
        <v>1387</v>
      </c>
      <c r="J338" s="124" t="s">
        <v>288</v>
      </c>
      <c r="K338" s="124" t="s">
        <v>289</v>
      </c>
      <c r="L338" s="124" t="s">
        <v>295</v>
      </c>
      <c r="M338" s="124" t="s">
        <v>291</v>
      </c>
      <c r="N338" s="125">
        <v>8000000</v>
      </c>
    </row>
    <row r="339" spans="1:14" ht="21.75" customHeight="1">
      <c r="A339" s="124">
        <v>338</v>
      </c>
      <c r="B339" s="124" t="s">
        <v>314</v>
      </c>
      <c r="C339" s="124" t="s">
        <v>341</v>
      </c>
      <c r="D339" s="124" t="s">
        <v>309</v>
      </c>
      <c r="E339" s="124">
        <v>6422</v>
      </c>
      <c r="F339" s="124">
        <v>9368881073</v>
      </c>
      <c r="G339" s="124">
        <v>7</v>
      </c>
      <c r="H339" s="124">
        <v>7</v>
      </c>
      <c r="I339" s="124">
        <v>1380</v>
      </c>
      <c r="J339" s="124" t="s">
        <v>288</v>
      </c>
      <c r="K339" s="124" t="s">
        <v>299</v>
      </c>
      <c r="L339" s="124" t="s">
        <v>295</v>
      </c>
      <c r="M339" s="124" t="s">
        <v>307</v>
      </c>
      <c r="N339" s="125">
        <v>49000000</v>
      </c>
    </row>
    <row r="340" spans="1:14" ht="21.75" customHeight="1">
      <c r="A340" s="124">
        <v>339</v>
      </c>
      <c r="B340" s="124" t="s">
        <v>339</v>
      </c>
      <c r="C340" s="124" t="s">
        <v>336</v>
      </c>
      <c r="D340" s="124" t="s">
        <v>309</v>
      </c>
      <c r="E340" s="124">
        <v>3385</v>
      </c>
      <c r="F340" s="124">
        <v>9350979138</v>
      </c>
      <c r="G340" s="124">
        <v>7</v>
      </c>
      <c r="H340" s="124">
        <v>7</v>
      </c>
      <c r="I340" s="124">
        <v>1387</v>
      </c>
      <c r="J340" s="124" t="s">
        <v>298</v>
      </c>
      <c r="K340" s="124" t="s">
        <v>299</v>
      </c>
      <c r="L340" s="124" t="s">
        <v>313</v>
      </c>
      <c r="M340" s="124" t="s">
        <v>291</v>
      </c>
      <c r="N340" s="125">
        <v>49000000</v>
      </c>
    </row>
    <row r="341" spans="1:14" ht="21.75" customHeight="1">
      <c r="A341" s="124">
        <v>340</v>
      </c>
      <c r="B341" s="124" t="s">
        <v>339</v>
      </c>
      <c r="C341" s="124" t="s">
        <v>315</v>
      </c>
      <c r="D341" s="124" t="s">
        <v>294</v>
      </c>
      <c r="E341" s="124">
        <v>241</v>
      </c>
      <c r="F341" s="124">
        <v>9364124972</v>
      </c>
      <c r="G341" s="124">
        <v>10</v>
      </c>
      <c r="H341" s="124">
        <v>3</v>
      </c>
      <c r="I341" s="124">
        <v>1387</v>
      </c>
      <c r="J341" s="124" t="s">
        <v>298</v>
      </c>
      <c r="K341" s="124" t="s">
        <v>289</v>
      </c>
      <c r="L341" s="124" t="s">
        <v>322</v>
      </c>
      <c r="M341" s="124" t="s">
        <v>291</v>
      </c>
      <c r="N341" s="125">
        <v>8000000</v>
      </c>
    </row>
    <row r="342" spans="1:14" ht="21.75" customHeight="1">
      <c r="A342" s="124">
        <v>341</v>
      </c>
      <c r="B342" s="124" t="s">
        <v>320</v>
      </c>
      <c r="C342" s="124" t="s">
        <v>330</v>
      </c>
      <c r="D342" s="124" t="s">
        <v>329</v>
      </c>
      <c r="E342" s="124">
        <v>3601</v>
      </c>
      <c r="F342" s="124">
        <v>9336535148</v>
      </c>
      <c r="G342" s="124">
        <v>7</v>
      </c>
      <c r="H342" s="124">
        <v>9</v>
      </c>
      <c r="I342" s="124">
        <v>1382</v>
      </c>
      <c r="J342" s="124" t="s">
        <v>288</v>
      </c>
      <c r="K342" s="124" t="s">
        <v>304</v>
      </c>
      <c r="L342" s="124" t="s">
        <v>313</v>
      </c>
      <c r="M342" s="124" t="s">
        <v>296</v>
      </c>
      <c r="N342" s="125">
        <v>14000000</v>
      </c>
    </row>
    <row r="343" spans="1:14" ht="21.75" customHeight="1">
      <c r="A343" s="124">
        <v>342</v>
      </c>
      <c r="B343" s="124" t="s">
        <v>326</v>
      </c>
      <c r="C343" s="124" t="s">
        <v>345</v>
      </c>
      <c r="D343" s="124" t="s">
        <v>317</v>
      </c>
      <c r="E343" s="124">
        <v>7608</v>
      </c>
      <c r="F343" s="124">
        <v>9346911905</v>
      </c>
      <c r="G343" s="124">
        <v>21</v>
      </c>
      <c r="H343" s="124">
        <v>8</v>
      </c>
      <c r="I343" s="124">
        <v>1385</v>
      </c>
      <c r="J343" s="124" t="s">
        <v>298</v>
      </c>
      <c r="K343" s="124" t="s">
        <v>321</v>
      </c>
      <c r="L343" s="124" t="s">
        <v>295</v>
      </c>
      <c r="M343" s="124" t="s">
        <v>300</v>
      </c>
      <c r="N343" s="125">
        <v>16000000</v>
      </c>
    </row>
    <row r="344" spans="1:14" ht="21.75" customHeight="1">
      <c r="A344" s="124">
        <v>343</v>
      </c>
      <c r="B344" s="124" t="s">
        <v>320</v>
      </c>
      <c r="C344" s="124" t="s">
        <v>286</v>
      </c>
      <c r="D344" s="124" t="s">
        <v>311</v>
      </c>
      <c r="E344" s="124">
        <v>4812</v>
      </c>
      <c r="F344" s="124">
        <v>9383716804</v>
      </c>
      <c r="G344" s="124">
        <v>7</v>
      </c>
      <c r="H344" s="124">
        <v>6</v>
      </c>
      <c r="I344" s="124">
        <v>1383</v>
      </c>
      <c r="J344" s="124" t="s">
        <v>288</v>
      </c>
      <c r="K344" s="124" t="s">
        <v>312</v>
      </c>
      <c r="L344" s="124" t="s">
        <v>295</v>
      </c>
      <c r="M344" s="124" t="s">
        <v>296</v>
      </c>
      <c r="N344" s="125">
        <v>15000000</v>
      </c>
    </row>
    <row r="345" spans="1:14" ht="21.75" customHeight="1">
      <c r="A345" s="124">
        <v>344</v>
      </c>
      <c r="B345" s="124" t="s">
        <v>305</v>
      </c>
      <c r="C345" s="124" t="s">
        <v>310</v>
      </c>
      <c r="D345" s="124" t="s">
        <v>303</v>
      </c>
      <c r="E345" s="124">
        <v>9774</v>
      </c>
      <c r="F345" s="124">
        <v>9328781349</v>
      </c>
      <c r="G345" s="124">
        <v>17</v>
      </c>
      <c r="H345" s="124">
        <v>6</v>
      </c>
      <c r="I345" s="124">
        <v>1384</v>
      </c>
      <c r="J345" s="124" t="s">
        <v>288</v>
      </c>
      <c r="K345" s="124" t="s">
        <v>321</v>
      </c>
      <c r="L345" s="124" t="s">
        <v>295</v>
      </c>
      <c r="M345" s="124" t="s">
        <v>300</v>
      </c>
      <c r="N345" s="125">
        <v>16000000</v>
      </c>
    </row>
    <row r="346" spans="1:14" ht="21.75" customHeight="1">
      <c r="A346" s="124">
        <v>345</v>
      </c>
      <c r="B346" s="124" t="s">
        <v>318</v>
      </c>
      <c r="C346" s="124" t="s">
        <v>310</v>
      </c>
      <c r="D346" s="124" t="s">
        <v>317</v>
      </c>
      <c r="E346" s="124">
        <v>7025</v>
      </c>
      <c r="F346" s="124">
        <v>9365563847</v>
      </c>
      <c r="G346" s="124">
        <v>10</v>
      </c>
      <c r="H346" s="124">
        <v>7</v>
      </c>
      <c r="I346" s="124">
        <v>1381</v>
      </c>
      <c r="J346" s="124" t="s">
        <v>298</v>
      </c>
      <c r="K346" s="124" t="s">
        <v>289</v>
      </c>
      <c r="L346" s="124" t="s">
        <v>313</v>
      </c>
      <c r="M346" s="124" t="s">
        <v>307</v>
      </c>
      <c r="N346" s="125">
        <v>8000000</v>
      </c>
    </row>
    <row r="347" spans="1:14" ht="21.75" customHeight="1">
      <c r="A347" s="124">
        <v>346</v>
      </c>
      <c r="B347" s="124" t="s">
        <v>305</v>
      </c>
      <c r="C347" s="124" t="s">
        <v>308</v>
      </c>
      <c r="D347" s="124" t="s">
        <v>325</v>
      </c>
      <c r="E347" s="124">
        <v>6414</v>
      </c>
      <c r="F347" s="124">
        <v>9383046957</v>
      </c>
      <c r="G347" s="124">
        <v>9</v>
      </c>
      <c r="H347" s="124">
        <v>11</v>
      </c>
      <c r="I347" s="124">
        <v>1386</v>
      </c>
      <c r="J347" s="124" t="s">
        <v>298</v>
      </c>
      <c r="K347" s="124" t="s">
        <v>321</v>
      </c>
      <c r="L347" s="124" t="s">
        <v>313</v>
      </c>
      <c r="M347" s="124" t="s">
        <v>307</v>
      </c>
      <c r="N347" s="125">
        <v>16000000</v>
      </c>
    </row>
    <row r="348" spans="1:14" ht="21.75" customHeight="1">
      <c r="A348" s="124">
        <v>347</v>
      </c>
      <c r="B348" s="124" t="s">
        <v>320</v>
      </c>
      <c r="C348" s="124" t="s">
        <v>334</v>
      </c>
      <c r="D348" s="124" t="s">
        <v>328</v>
      </c>
      <c r="E348" s="124">
        <v>757</v>
      </c>
      <c r="F348" s="124">
        <v>9348707787</v>
      </c>
      <c r="G348" s="124">
        <v>21</v>
      </c>
      <c r="H348" s="124">
        <v>2</v>
      </c>
      <c r="I348" s="124">
        <v>1383</v>
      </c>
      <c r="J348" s="124" t="s">
        <v>298</v>
      </c>
      <c r="K348" s="124" t="s">
        <v>321</v>
      </c>
      <c r="L348" s="124" t="s">
        <v>322</v>
      </c>
      <c r="M348" s="124" t="s">
        <v>296</v>
      </c>
      <c r="N348" s="125">
        <v>16000000</v>
      </c>
    </row>
    <row r="349" spans="1:14" ht="21.75" customHeight="1">
      <c r="A349" s="124">
        <v>348</v>
      </c>
      <c r="B349" s="124" t="s">
        <v>84</v>
      </c>
      <c r="C349" s="124" t="s">
        <v>310</v>
      </c>
      <c r="D349" s="124" t="s">
        <v>294</v>
      </c>
      <c r="E349" s="124">
        <v>7804</v>
      </c>
      <c r="F349" s="124">
        <v>9376924071</v>
      </c>
      <c r="G349" s="124">
        <v>24</v>
      </c>
      <c r="H349" s="124">
        <v>8</v>
      </c>
      <c r="I349" s="124">
        <v>1386</v>
      </c>
      <c r="J349" s="124" t="s">
        <v>288</v>
      </c>
      <c r="K349" s="124" t="s">
        <v>299</v>
      </c>
      <c r="L349" s="124" t="s">
        <v>322</v>
      </c>
      <c r="M349" s="124" t="s">
        <v>316</v>
      </c>
      <c r="N349" s="125">
        <v>49000000</v>
      </c>
    </row>
    <row r="350" spans="1:14" ht="21.75" customHeight="1">
      <c r="A350" s="124">
        <v>349</v>
      </c>
      <c r="B350" s="124" t="s">
        <v>320</v>
      </c>
      <c r="C350" s="124" t="s">
        <v>324</v>
      </c>
      <c r="D350" s="124" t="s">
        <v>329</v>
      </c>
      <c r="E350" s="124">
        <v>1457</v>
      </c>
      <c r="F350" s="124">
        <v>9394379269</v>
      </c>
      <c r="G350" s="124">
        <v>13</v>
      </c>
      <c r="H350" s="124">
        <v>6</v>
      </c>
      <c r="I350" s="124">
        <v>1385</v>
      </c>
      <c r="J350" s="124" t="s">
        <v>298</v>
      </c>
      <c r="K350" s="124" t="s">
        <v>304</v>
      </c>
      <c r="L350" s="124" t="s">
        <v>313</v>
      </c>
      <c r="M350" s="124" t="s">
        <v>316</v>
      </c>
      <c r="N350" s="125">
        <v>14000000</v>
      </c>
    </row>
    <row r="351" spans="1:14" ht="21.75" customHeight="1">
      <c r="A351" s="124">
        <v>350</v>
      </c>
      <c r="B351" s="124" t="s">
        <v>320</v>
      </c>
      <c r="C351" s="124" t="s">
        <v>310</v>
      </c>
      <c r="D351" s="124" t="s">
        <v>328</v>
      </c>
      <c r="E351" s="124">
        <v>5620</v>
      </c>
      <c r="F351" s="124">
        <v>9347903815</v>
      </c>
      <c r="G351" s="124">
        <v>11</v>
      </c>
      <c r="H351" s="124">
        <v>9</v>
      </c>
      <c r="I351" s="124">
        <v>1384</v>
      </c>
      <c r="J351" s="124" t="s">
        <v>298</v>
      </c>
      <c r="K351" s="124" t="s">
        <v>299</v>
      </c>
      <c r="L351" s="124" t="s">
        <v>322</v>
      </c>
      <c r="M351" s="124" t="s">
        <v>300</v>
      </c>
      <c r="N351" s="125">
        <v>49000000</v>
      </c>
    </row>
    <row r="352" spans="1:14" ht="21.75" customHeight="1">
      <c r="A352" s="124">
        <v>351</v>
      </c>
      <c r="B352" s="124" t="s">
        <v>323</v>
      </c>
      <c r="C352" s="124" t="s">
        <v>310</v>
      </c>
      <c r="D352" s="124" t="s">
        <v>287</v>
      </c>
      <c r="E352" s="124">
        <v>6232</v>
      </c>
      <c r="F352" s="124">
        <v>9329054256</v>
      </c>
      <c r="G352" s="124">
        <v>8</v>
      </c>
      <c r="H352" s="124">
        <v>5</v>
      </c>
      <c r="I352" s="124">
        <v>1385</v>
      </c>
      <c r="J352" s="124" t="s">
        <v>298</v>
      </c>
      <c r="K352" s="124" t="s">
        <v>312</v>
      </c>
      <c r="L352" s="124" t="s">
        <v>313</v>
      </c>
      <c r="M352" s="124" t="s">
        <v>300</v>
      </c>
      <c r="N352" s="125">
        <v>15000000</v>
      </c>
    </row>
    <row r="353" spans="1:14" ht="21.75" customHeight="1">
      <c r="A353" s="124">
        <v>352</v>
      </c>
      <c r="B353" s="124" t="s">
        <v>292</v>
      </c>
      <c r="C353" s="124" t="s">
        <v>302</v>
      </c>
      <c r="D353" s="124" t="s">
        <v>287</v>
      </c>
      <c r="E353" s="124">
        <v>4260</v>
      </c>
      <c r="F353" s="124">
        <v>9325719843</v>
      </c>
      <c r="G353" s="124">
        <v>21</v>
      </c>
      <c r="H353" s="124">
        <v>10</v>
      </c>
      <c r="I353" s="124">
        <v>1384</v>
      </c>
      <c r="J353" s="124" t="s">
        <v>288</v>
      </c>
      <c r="K353" s="124" t="s">
        <v>299</v>
      </c>
      <c r="L353" s="124" t="s">
        <v>331</v>
      </c>
      <c r="M353" s="124" t="s">
        <v>300</v>
      </c>
      <c r="N353" s="125">
        <v>49000000</v>
      </c>
    </row>
    <row r="354" spans="1:14" ht="21.75" customHeight="1">
      <c r="A354" s="124">
        <v>353</v>
      </c>
      <c r="B354" s="124" t="s">
        <v>320</v>
      </c>
      <c r="C354" s="124" t="s">
        <v>335</v>
      </c>
      <c r="D354" s="124" t="s">
        <v>309</v>
      </c>
      <c r="E354" s="124">
        <v>523</v>
      </c>
      <c r="F354" s="124">
        <v>9338288967</v>
      </c>
      <c r="G354" s="124">
        <v>7</v>
      </c>
      <c r="H354" s="124">
        <v>8</v>
      </c>
      <c r="I354" s="124">
        <v>1385</v>
      </c>
      <c r="J354" s="124" t="s">
        <v>288</v>
      </c>
      <c r="K354" s="124" t="s">
        <v>299</v>
      </c>
      <c r="L354" s="124" t="s">
        <v>322</v>
      </c>
      <c r="M354" s="124" t="s">
        <v>300</v>
      </c>
      <c r="N354" s="125">
        <v>49000000</v>
      </c>
    </row>
    <row r="355" spans="1:14" ht="21.75" customHeight="1">
      <c r="A355" s="124">
        <v>354</v>
      </c>
      <c r="B355" s="124" t="s">
        <v>346</v>
      </c>
      <c r="C355" s="124" t="s">
        <v>345</v>
      </c>
      <c r="D355" s="124" t="s">
        <v>309</v>
      </c>
      <c r="E355" s="124">
        <v>4837</v>
      </c>
      <c r="F355" s="124">
        <v>9352165404</v>
      </c>
      <c r="G355" s="124">
        <v>1</v>
      </c>
      <c r="H355" s="124">
        <v>9</v>
      </c>
      <c r="I355" s="124">
        <v>1385</v>
      </c>
      <c r="J355" s="124" t="s">
        <v>298</v>
      </c>
      <c r="K355" s="124" t="s">
        <v>321</v>
      </c>
      <c r="L355" s="124" t="s">
        <v>295</v>
      </c>
      <c r="M355" s="124" t="s">
        <v>296</v>
      </c>
      <c r="N355" s="125">
        <v>16000000</v>
      </c>
    </row>
    <row r="356" spans="1:14" ht="21.75" customHeight="1">
      <c r="A356" s="124">
        <v>355</v>
      </c>
      <c r="B356" s="124" t="s">
        <v>323</v>
      </c>
      <c r="C356" s="124" t="s">
        <v>330</v>
      </c>
      <c r="D356" s="124" t="s">
        <v>309</v>
      </c>
      <c r="E356" s="124">
        <v>6570</v>
      </c>
      <c r="F356" s="124">
        <v>9338501993</v>
      </c>
      <c r="G356" s="124">
        <v>29</v>
      </c>
      <c r="H356" s="124">
        <v>4</v>
      </c>
      <c r="I356" s="124">
        <v>1387</v>
      </c>
      <c r="J356" s="124" t="s">
        <v>298</v>
      </c>
      <c r="K356" s="124" t="s">
        <v>299</v>
      </c>
      <c r="L356" s="124" t="s">
        <v>331</v>
      </c>
      <c r="M356" s="124" t="s">
        <v>307</v>
      </c>
      <c r="N356" s="125">
        <v>49000000</v>
      </c>
    </row>
    <row r="357" spans="1:14" ht="21.75" customHeight="1">
      <c r="A357" s="124">
        <v>356</v>
      </c>
      <c r="B357" s="124" t="s">
        <v>346</v>
      </c>
      <c r="C357" s="124" t="s">
        <v>327</v>
      </c>
      <c r="D357" s="124" t="s">
        <v>309</v>
      </c>
      <c r="E357" s="124">
        <v>2511</v>
      </c>
      <c r="F357" s="124">
        <v>9326992337</v>
      </c>
      <c r="G357" s="124">
        <v>28</v>
      </c>
      <c r="H357" s="124">
        <v>9</v>
      </c>
      <c r="I357" s="124">
        <v>1385</v>
      </c>
      <c r="J357" s="124" t="s">
        <v>298</v>
      </c>
      <c r="K357" s="124" t="s">
        <v>312</v>
      </c>
      <c r="L357" s="124" t="s">
        <v>322</v>
      </c>
      <c r="M357" s="124" t="s">
        <v>296</v>
      </c>
      <c r="N357" s="125">
        <v>15000000</v>
      </c>
    </row>
    <row r="358" spans="1:14" ht="21.75" customHeight="1">
      <c r="A358" s="124">
        <v>357</v>
      </c>
      <c r="B358" s="124" t="s">
        <v>292</v>
      </c>
      <c r="C358" s="124" t="s">
        <v>336</v>
      </c>
      <c r="D358" s="124" t="s">
        <v>329</v>
      </c>
      <c r="E358" s="124">
        <v>7781</v>
      </c>
      <c r="F358" s="124">
        <v>9338535476</v>
      </c>
      <c r="G358" s="124">
        <v>6</v>
      </c>
      <c r="H358" s="124">
        <v>9</v>
      </c>
      <c r="I358" s="124">
        <v>1386</v>
      </c>
      <c r="J358" s="124" t="s">
        <v>288</v>
      </c>
      <c r="K358" s="124" t="s">
        <v>312</v>
      </c>
      <c r="L358" s="124" t="s">
        <v>290</v>
      </c>
      <c r="M358" s="124" t="s">
        <v>296</v>
      </c>
      <c r="N358" s="125">
        <v>15000000</v>
      </c>
    </row>
    <row r="359" spans="1:14" ht="21.75" customHeight="1">
      <c r="A359" s="124">
        <v>358</v>
      </c>
      <c r="B359" s="124" t="s">
        <v>83</v>
      </c>
      <c r="C359" s="124" t="s">
        <v>334</v>
      </c>
      <c r="D359" s="124" t="s">
        <v>309</v>
      </c>
      <c r="E359" s="124">
        <v>9464</v>
      </c>
      <c r="F359" s="124">
        <v>9354135034</v>
      </c>
      <c r="G359" s="124">
        <v>25</v>
      </c>
      <c r="H359" s="124">
        <v>1</v>
      </c>
      <c r="I359" s="124">
        <v>1384</v>
      </c>
      <c r="J359" s="124" t="s">
        <v>298</v>
      </c>
      <c r="K359" s="124" t="s">
        <v>304</v>
      </c>
      <c r="L359" s="124" t="s">
        <v>295</v>
      </c>
      <c r="M359" s="124" t="s">
        <v>291</v>
      </c>
      <c r="N359" s="125">
        <v>14000000</v>
      </c>
    </row>
    <row r="360" spans="1:14" ht="21.75" customHeight="1">
      <c r="A360" s="124">
        <v>359</v>
      </c>
      <c r="B360" s="124" t="s">
        <v>301</v>
      </c>
      <c r="C360" s="124" t="s">
        <v>327</v>
      </c>
      <c r="D360" s="124" t="s">
        <v>311</v>
      </c>
      <c r="E360" s="124">
        <v>4303</v>
      </c>
      <c r="F360" s="124">
        <v>9369552432</v>
      </c>
      <c r="G360" s="124">
        <v>5</v>
      </c>
      <c r="H360" s="124">
        <v>2</v>
      </c>
      <c r="I360" s="124">
        <v>1380</v>
      </c>
      <c r="J360" s="124" t="s">
        <v>298</v>
      </c>
      <c r="K360" s="124" t="s">
        <v>321</v>
      </c>
      <c r="L360" s="124" t="s">
        <v>295</v>
      </c>
      <c r="M360" s="124" t="s">
        <v>296</v>
      </c>
      <c r="N360" s="125">
        <v>16000000</v>
      </c>
    </row>
    <row r="361" spans="1:14" ht="21.75" customHeight="1">
      <c r="A361" s="124">
        <v>360</v>
      </c>
      <c r="B361" s="124" t="s">
        <v>305</v>
      </c>
      <c r="C361" s="124" t="s">
        <v>255</v>
      </c>
      <c r="D361" s="124" t="s">
        <v>328</v>
      </c>
      <c r="E361" s="124">
        <v>661</v>
      </c>
      <c r="F361" s="124">
        <v>9395083259</v>
      </c>
      <c r="G361" s="124">
        <v>23</v>
      </c>
      <c r="H361" s="124">
        <v>10</v>
      </c>
      <c r="I361" s="124">
        <v>1381</v>
      </c>
      <c r="J361" s="124" t="s">
        <v>288</v>
      </c>
      <c r="K361" s="124" t="s">
        <v>304</v>
      </c>
      <c r="L361" s="124" t="s">
        <v>313</v>
      </c>
      <c r="M361" s="124" t="s">
        <v>291</v>
      </c>
      <c r="N361" s="125">
        <v>14000000</v>
      </c>
    </row>
    <row r="362" spans="1:14" ht="21.75" customHeight="1">
      <c r="A362" s="124">
        <v>361</v>
      </c>
      <c r="B362" s="124" t="s">
        <v>323</v>
      </c>
      <c r="C362" s="124" t="s">
        <v>302</v>
      </c>
      <c r="D362" s="124" t="s">
        <v>325</v>
      </c>
      <c r="E362" s="124">
        <v>9544</v>
      </c>
      <c r="F362" s="124">
        <v>9325100102</v>
      </c>
      <c r="G362" s="124">
        <v>17</v>
      </c>
      <c r="H362" s="124">
        <v>4</v>
      </c>
      <c r="I362" s="124">
        <v>1381</v>
      </c>
      <c r="J362" s="124" t="s">
        <v>298</v>
      </c>
      <c r="K362" s="124" t="s">
        <v>321</v>
      </c>
      <c r="L362" s="124" t="s">
        <v>295</v>
      </c>
      <c r="M362" s="124" t="s">
        <v>296</v>
      </c>
      <c r="N362" s="125">
        <v>16000000</v>
      </c>
    </row>
    <row r="363" spans="1:14" ht="21.75" customHeight="1">
      <c r="A363" s="124">
        <v>362</v>
      </c>
      <c r="B363" s="124" t="s">
        <v>342</v>
      </c>
      <c r="C363" s="124" t="s">
        <v>286</v>
      </c>
      <c r="D363" s="124" t="s">
        <v>328</v>
      </c>
      <c r="E363" s="124">
        <v>5378</v>
      </c>
      <c r="F363" s="124">
        <v>9377071006</v>
      </c>
      <c r="G363" s="124">
        <v>2</v>
      </c>
      <c r="H363" s="124">
        <v>4</v>
      </c>
      <c r="I363" s="124">
        <v>1386</v>
      </c>
      <c r="J363" s="124" t="s">
        <v>288</v>
      </c>
      <c r="K363" s="124" t="s">
        <v>299</v>
      </c>
      <c r="L363" s="124" t="s">
        <v>313</v>
      </c>
      <c r="M363" s="124" t="s">
        <v>296</v>
      </c>
      <c r="N363" s="125">
        <v>49000000</v>
      </c>
    </row>
    <row r="364" spans="1:14" ht="21.75" customHeight="1">
      <c r="A364" s="124">
        <v>363</v>
      </c>
      <c r="B364" s="124" t="s">
        <v>323</v>
      </c>
      <c r="C364" s="124" t="s">
        <v>308</v>
      </c>
      <c r="D364" s="124" t="s">
        <v>303</v>
      </c>
      <c r="E364" s="124">
        <v>9721</v>
      </c>
      <c r="F364" s="124">
        <v>9346710514</v>
      </c>
      <c r="G364" s="124">
        <v>19</v>
      </c>
      <c r="H364" s="124">
        <v>2</v>
      </c>
      <c r="I364" s="124">
        <v>1386</v>
      </c>
      <c r="J364" s="124" t="s">
        <v>298</v>
      </c>
      <c r="K364" s="124" t="s">
        <v>312</v>
      </c>
      <c r="L364" s="124" t="s">
        <v>295</v>
      </c>
      <c r="M364" s="124" t="s">
        <v>296</v>
      </c>
      <c r="N364" s="125">
        <v>15000000</v>
      </c>
    </row>
    <row r="365" spans="1:14" ht="21.75" customHeight="1">
      <c r="A365" s="124">
        <v>364</v>
      </c>
      <c r="B365" s="124" t="s">
        <v>338</v>
      </c>
      <c r="C365" s="124" t="s">
        <v>330</v>
      </c>
      <c r="D365" s="124" t="s">
        <v>311</v>
      </c>
      <c r="E365" s="124">
        <v>9803</v>
      </c>
      <c r="F365" s="124">
        <v>9361882403</v>
      </c>
      <c r="G365" s="124">
        <v>24</v>
      </c>
      <c r="H365" s="124">
        <v>7</v>
      </c>
      <c r="I365" s="124">
        <v>1384</v>
      </c>
      <c r="J365" s="124" t="s">
        <v>288</v>
      </c>
      <c r="K365" s="124" t="s">
        <v>299</v>
      </c>
      <c r="L365" s="124" t="s">
        <v>295</v>
      </c>
      <c r="M365" s="124" t="s">
        <v>300</v>
      </c>
      <c r="N365" s="125">
        <v>49000000</v>
      </c>
    </row>
    <row r="366" spans="1:14" ht="21.75" customHeight="1">
      <c r="A366" s="124">
        <v>365</v>
      </c>
      <c r="B366" s="124" t="s">
        <v>301</v>
      </c>
      <c r="C366" s="124" t="s">
        <v>297</v>
      </c>
      <c r="D366" s="124" t="s">
        <v>303</v>
      </c>
      <c r="E366" s="124">
        <v>1614</v>
      </c>
      <c r="F366" s="124">
        <v>9362182589</v>
      </c>
      <c r="G366" s="124">
        <v>30</v>
      </c>
      <c r="H366" s="124">
        <v>7</v>
      </c>
      <c r="I366" s="124">
        <v>1380</v>
      </c>
      <c r="J366" s="124" t="s">
        <v>288</v>
      </c>
      <c r="K366" s="124" t="s">
        <v>304</v>
      </c>
      <c r="L366" s="124" t="s">
        <v>313</v>
      </c>
      <c r="M366" s="124" t="s">
        <v>296</v>
      </c>
      <c r="N366" s="125">
        <v>14000000</v>
      </c>
    </row>
    <row r="367" spans="1:14" ht="21.75" customHeight="1">
      <c r="A367" s="124">
        <v>366</v>
      </c>
      <c r="B367" s="124" t="s">
        <v>332</v>
      </c>
      <c r="C367" s="124" t="s">
        <v>341</v>
      </c>
      <c r="D367" s="124" t="s">
        <v>311</v>
      </c>
      <c r="E367" s="124">
        <v>1326</v>
      </c>
      <c r="F367" s="124">
        <v>9368633918</v>
      </c>
      <c r="G367" s="124">
        <v>19</v>
      </c>
      <c r="H367" s="124">
        <v>6</v>
      </c>
      <c r="I367" s="124">
        <v>1386</v>
      </c>
      <c r="J367" s="124" t="s">
        <v>298</v>
      </c>
      <c r="K367" s="124" t="s">
        <v>312</v>
      </c>
      <c r="L367" s="124" t="s">
        <v>331</v>
      </c>
      <c r="M367" s="124" t="s">
        <v>307</v>
      </c>
      <c r="N367" s="125">
        <v>15000000</v>
      </c>
    </row>
    <row r="368" spans="1:14" ht="21.75" customHeight="1">
      <c r="A368" s="124">
        <v>367</v>
      </c>
      <c r="B368" s="124" t="s">
        <v>323</v>
      </c>
      <c r="C368" s="124" t="s">
        <v>337</v>
      </c>
      <c r="D368" s="124" t="s">
        <v>303</v>
      </c>
      <c r="E368" s="124">
        <v>6162</v>
      </c>
      <c r="F368" s="124">
        <v>9354996756</v>
      </c>
      <c r="G368" s="124">
        <v>3</v>
      </c>
      <c r="H368" s="124">
        <v>7</v>
      </c>
      <c r="I368" s="124">
        <v>1383</v>
      </c>
      <c r="J368" s="124" t="s">
        <v>288</v>
      </c>
      <c r="K368" s="124" t="s">
        <v>304</v>
      </c>
      <c r="L368" s="124" t="s">
        <v>290</v>
      </c>
      <c r="M368" s="124" t="s">
        <v>316</v>
      </c>
      <c r="N368" s="125">
        <v>14000000</v>
      </c>
    </row>
    <row r="369" spans="1:14" ht="21.75" customHeight="1">
      <c r="A369" s="124">
        <v>368</v>
      </c>
      <c r="B369" s="124" t="s">
        <v>305</v>
      </c>
      <c r="C369" s="124" t="s">
        <v>343</v>
      </c>
      <c r="D369" s="124" t="s">
        <v>311</v>
      </c>
      <c r="E369" s="124">
        <v>5635</v>
      </c>
      <c r="F369" s="124">
        <v>9366117160</v>
      </c>
      <c r="G369" s="124">
        <v>26</v>
      </c>
      <c r="H369" s="124">
        <v>6</v>
      </c>
      <c r="I369" s="124">
        <v>1382</v>
      </c>
      <c r="J369" s="124" t="s">
        <v>288</v>
      </c>
      <c r="K369" s="124" t="s">
        <v>299</v>
      </c>
      <c r="L369" s="124" t="s">
        <v>290</v>
      </c>
      <c r="M369" s="124" t="s">
        <v>296</v>
      </c>
      <c r="N369" s="125">
        <v>49000000</v>
      </c>
    </row>
    <row r="370" spans="1:14" ht="21.75" customHeight="1">
      <c r="A370" s="124">
        <v>369</v>
      </c>
      <c r="B370" s="124" t="s">
        <v>332</v>
      </c>
      <c r="C370" s="124" t="s">
        <v>335</v>
      </c>
      <c r="D370" s="124" t="s">
        <v>311</v>
      </c>
      <c r="E370" s="124">
        <v>631</v>
      </c>
      <c r="F370" s="124">
        <v>9327085109</v>
      </c>
      <c r="G370" s="124">
        <v>19</v>
      </c>
      <c r="H370" s="124">
        <v>1</v>
      </c>
      <c r="I370" s="124">
        <v>1381</v>
      </c>
      <c r="J370" s="124" t="s">
        <v>288</v>
      </c>
      <c r="K370" s="124" t="s">
        <v>299</v>
      </c>
      <c r="L370" s="124" t="s">
        <v>322</v>
      </c>
      <c r="M370" s="124" t="s">
        <v>296</v>
      </c>
      <c r="N370" s="125">
        <v>49000000</v>
      </c>
    </row>
    <row r="371" spans="1:14" ht="21.75" customHeight="1">
      <c r="A371" s="124">
        <v>370</v>
      </c>
      <c r="B371" s="124" t="s">
        <v>318</v>
      </c>
      <c r="C371" s="124" t="s">
        <v>297</v>
      </c>
      <c r="D371" s="124" t="s">
        <v>328</v>
      </c>
      <c r="E371" s="124">
        <v>7759</v>
      </c>
      <c r="F371" s="124">
        <v>9397275963</v>
      </c>
      <c r="G371" s="124">
        <v>1</v>
      </c>
      <c r="H371" s="124">
        <v>10</v>
      </c>
      <c r="I371" s="124">
        <v>1381</v>
      </c>
      <c r="J371" s="124" t="s">
        <v>288</v>
      </c>
      <c r="K371" s="124" t="s">
        <v>304</v>
      </c>
      <c r="L371" s="124" t="s">
        <v>290</v>
      </c>
      <c r="M371" s="124" t="s">
        <v>300</v>
      </c>
      <c r="N371" s="125">
        <v>14000000</v>
      </c>
    </row>
    <row r="372" spans="1:14" ht="21.75" customHeight="1">
      <c r="A372" s="124">
        <v>371</v>
      </c>
      <c r="B372" s="124" t="s">
        <v>338</v>
      </c>
      <c r="C372" s="124" t="s">
        <v>310</v>
      </c>
      <c r="D372" s="124" t="s">
        <v>309</v>
      </c>
      <c r="E372" s="124">
        <v>9645</v>
      </c>
      <c r="F372" s="124">
        <v>9363244513</v>
      </c>
      <c r="G372" s="124">
        <v>13</v>
      </c>
      <c r="H372" s="124">
        <v>9</v>
      </c>
      <c r="I372" s="124">
        <v>1388</v>
      </c>
      <c r="J372" s="124" t="s">
        <v>298</v>
      </c>
      <c r="K372" s="124" t="s">
        <v>312</v>
      </c>
      <c r="L372" s="124" t="s">
        <v>290</v>
      </c>
      <c r="M372" s="124" t="s">
        <v>296</v>
      </c>
      <c r="N372" s="125">
        <v>15000000</v>
      </c>
    </row>
    <row r="373" spans="1:14" ht="21.75" customHeight="1">
      <c r="A373" s="124">
        <v>372</v>
      </c>
      <c r="B373" s="124" t="s">
        <v>346</v>
      </c>
      <c r="C373" s="124" t="s">
        <v>327</v>
      </c>
      <c r="D373" s="124" t="s">
        <v>325</v>
      </c>
      <c r="E373" s="124">
        <v>1436</v>
      </c>
      <c r="F373" s="124">
        <v>9351830567</v>
      </c>
      <c r="G373" s="124">
        <v>5</v>
      </c>
      <c r="H373" s="124">
        <v>2</v>
      </c>
      <c r="I373" s="124">
        <v>1388</v>
      </c>
      <c r="J373" s="124" t="s">
        <v>298</v>
      </c>
      <c r="K373" s="124" t="s">
        <v>299</v>
      </c>
      <c r="L373" s="124" t="s">
        <v>322</v>
      </c>
      <c r="M373" s="124" t="s">
        <v>296</v>
      </c>
      <c r="N373" s="125">
        <v>49000000</v>
      </c>
    </row>
    <row r="374" spans="1:14" ht="21.75" customHeight="1">
      <c r="A374" s="124">
        <v>373</v>
      </c>
      <c r="B374" s="124" t="s">
        <v>83</v>
      </c>
      <c r="C374" s="124" t="s">
        <v>327</v>
      </c>
      <c r="D374" s="124" t="s">
        <v>303</v>
      </c>
      <c r="E374" s="124">
        <v>4470</v>
      </c>
      <c r="F374" s="124">
        <v>9397187504</v>
      </c>
      <c r="G374" s="124">
        <v>19</v>
      </c>
      <c r="H374" s="124">
        <v>4</v>
      </c>
      <c r="I374" s="124">
        <v>1386</v>
      </c>
      <c r="J374" s="124" t="s">
        <v>288</v>
      </c>
      <c r="K374" s="124" t="s">
        <v>312</v>
      </c>
      <c r="L374" s="124" t="s">
        <v>313</v>
      </c>
      <c r="M374" s="124" t="s">
        <v>291</v>
      </c>
      <c r="N374" s="125">
        <v>15000000</v>
      </c>
    </row>
    <row r="375" spans="1:14" ht="21.75" customHeight="1">
      <c r="A375" s="124">
        <v>374</v>
      </c>
      <c r="B375" s="124" t="s">
        <v>301</v>
      </c>
      <c r="C375" s="124" t="s">
        <v>324</v>
      </c>
      <c r="D375" s="124" t="s">
        <v>325</v>
      </c>
      <c r="E375" s="124">
        <v>8777</v>
      </c>
      <c r="F375" s="124">
        <v>9388827558</v>
      </c>
      <c r="G375" s="124">
        <v>7</v>
      </c>
      <c r="H375" s="124">
        <v>6</v>
      </c>
      <c r="I375" s="124">
        <v>1388</v>
      </c>
      <c r="J375" s="124" t="s">
        <v>298</v>
      </c>
      <c r="K375" s="124" t="s">
        <v>304</v>
      </c>
      <c r="L375" s="124" t="s">
        <v>295</v>
      </c>
      <c r="M375" s="124" t="s">
        <v>307</v>
      </c>
      <c r="N375" s="125">
        <v>14000000</v>
      </c>
    </row>
    <row r="376" spans="1:14" ht="21.75" customHeight="1">
      <c r="A376" s="124">
        <v>375</v>
      </c>
      <c r="B376" s="124" t="s">
        <v>320</v>
      </c>
      <c r="C376" s="124" t="s">
        <v>327</v>
      </c>
      <c r="D376" s="124" t="s">
        <v>287</v>
      </c>
      <c r="E376" s="124">
        <v>1898</v>
      </c>
      <c r="F376" s="124">
        <v>9346643272</v>
      </c>
      <c r="G376" s="124">
        <v>20</v>
      </c>
      <c r="H376" s="124">
        <v>7</v>
      </c>
      <c r="I376" s="124">
        <v>1386</v>
      </c>
      <c r="J376" s="124" t="s">
        <v>288</v>
      </c>
      <c r="K376" s="124" t="s">
        <v>312</v>
      </c>
      <c r="L376" s="124" t="s">
        <v>322</v>
      </c>
      <c r="M376" s="124" t="s">
        <v>300</v>
      </c>
      <c r="N376" s="125">
        <v>15000000</v>
      </c>
    </row>
    <row r="377" spans="1:14" ht="21.75" customHeight="1">
      <c r="A377" s="124">
        <v>376</v>
      </c>
      <c r="B377" s="124" t="s">
        <v>339</v>
      </c>
      <c r="C377" s="124" t="s">
        <v>286</v>
      </c>
      <c r="D377" s="124" t="s">
        <v>328</v>
      </c>
      <c r="E377" s="124">
        <v>7962</v>
      </c>
      <c r="F377" s="124">
        <v>9331538096</v>
      </c>
      <c r="G377" s="124">
        <v>3</v>
      </c>
      <c r="H377" s="124">
        <v>5</v>
      </c>
      <c r="I377" s="124">
        <v>1383</v>
      </c>
      <c r="J377" s="124" t="s">
        <v>298</v>
      </c>
      <c r="K377" s="124" t="s">
        <v>321</v>
      </c>
      <c r="L377" s="124" t="s">
        <v>331</v>
      </c>
      <c r="M377" s="124" t="s">
        <v>300</v>
      </c>
      <c r="N377" s="125">
        <v>16000000</v>
      </c>
    </row>
    <row r="378" spans="1:14" ht="21.75" customHeight="1">
      <c r="A378" s="124">
        <v>377</v>
      </c>
      <c r="B378" s="124" t="s">
        <v>342</v>
      </c>
      <c r="C378" s="124" t="s">
        <v>310</v>
      </c>
      <c r="D378" s="124" t="s">
        <v>328</v>
      </c>
      <c r="E378" s="124">
        <v>603</v>
      </c>
      <c r="F378" s="124">
        <v>9356358837</v>
      </c>
      <c r="G378" s="124">
        <v>4</v>
      </c>
      <c r="H378" s="124">
        <v>3</v>
      </c>
      <c r="I378" s="124">
        <v>1388</v>
      </c>
      <c r="J378" s="124" t="s">
        <v>298</v>
      </c>
      <c r="K378" s="124" t="s">
        <v>321</v>
      </c>
      <c r="L378" s="124" t="s">
        <v>331</v>
      </c>
      <c r="M378" s="124" t="s">
        <v>296</v>
      </c>
      <c r="N378" s="125">
        <v>16000000</v>
      </c>
    </row>
    <row r="379" spans="1:14" ht="21.75" customHeight="1">
      <c r="A379" s="124">
        <v>378</v>
      </c>
      <c r="B379" s="124" t="s">
        <v>314</v>
      </c>
      <c r="C379" s="124" t="s">
        <v>302</v>
      </c>
      <c r="D379" s="124" t="s">
        <v>311</v>
      </c>
      <c r="E379" s="124">
        <v>2697</v>
      </c>
      <c r="F379" s="124">
        <v>9355518733</v>
      </c>
      <c r="G379" s="124">
        <v>28</v>
      </c>
      <c r="H379" s="124">
        <v>1</v>
      </c>
      <c r="I379" s="124">
        <v>1383</v>
      </c>
      <c r="J379" s="124" t="s">
        <v>298</v>
      </c>
      <c r="K379" s="124" t="s">
        <v>312</v>
      </c>
      <c r="L379" s="124" t="s">
        <v>331</v>
      </c>
      <c r="M379" s="124" t="s">
        <v>307</v>
      </c>
      <c r="N379" s="125">
        <v>15000000</v>
      </c>
    </row>
    <row r="380" spans="1:14" ht="21.75" customHeight="1">
      <c r="A380" s="124">
        <v>379</v>
      </c>
      <c r="B380" s="124" t="s">
        <v>342</v>
      </c>
      <c r="C380" s="124" t="s">
        <v>308</v>
      </c>
      <c r="D380" s="124" t="s">
        <v>329</v>
      </c>
      <c r="E380" s="124">
        <v>9748</v>
      </c>
      <c r="F380" s="124">
        <v>9385361076</v>
      </c>
      <c r="G380" s="124">
        <v>24</v>
      </c>
      <c r="H380" s="124">
        <v>11</v>
      </c>
      <c r="I380" s="124">
        <v>1381</v>
      </c>
      <c r="J380" s="124" t="s">
        <v>288</v>
      </c>
      <c r="K380" s="124" t="s">
        <v>299</v>
      </c>
      <c r="L380" s="124" t="s">
        <v>295</v>
      </c>
      <c r="M380" s="124" t="s">
        <v>291</v>
      </c>
      <c r="N380" s="125">
        <v>49000000</v>
      </c>
    </row>
    <row r="381" spans="1:14" ht="21.75" customHeight="1">
      <c r="A381" s="124">
        <v>380</v>
      </c>
      <c r="B381" s="124" t="s">
        <v>346</v>
      </c>
      <c r="C381" s="124" t="s">
        <v>341</v>
      </c>
      <c r="D381" s="124" t="s">
        <v>306</v>
      </c>
      <c r="E381" s="124">
        <v>4586</v>
      </c>
      <c r="F381" s="124">
        <v>9375732718</v>
      </c>
      <c r="G381" s="124">
        <v>14</v>
      </c>
      <c r="H381" s="124">
        <v>8</v>
      </c>
      <c r="I381" s="124">
        <v>1381</v>
      </c>
      <c r="J381" s="124" t="s">
        <v>298</v>
      </c>
      <c r="K381" s="124" t="s">
        <v>299</v>
      </c>
      <c r="L381" s="124" t="s">
        <v>295</v>
      </c>
      <c r="M381" s="124" t="s">
        <v>300</v>
      </c>
      <c r="N381" s="125">
        <v>49000000</v>
      </c>
    </row>
    <row r="382" spans="1:14" ht="21.75" customHeight="1">
      <c r="A382" s="124">
        <v>381</v>
      </c>
      <c r="B382" s="124" t="s">
        <v>332</v>
      </c>
      <c r="C382" s="124" t="s">
        <v>324</v>
      </c>
      <c r="D382" s="124" t="s">
        <v>303</v>
      </c>
      <c r="E382" s="124">
        <v>8350</v>
      </c>
      <c r="F382" s="124">
        <v>9345357747</v>
      </c>
      <c r="G382" s="124">
        <v>31</v>
      </c>
      <c r="H382" s="124">
        <v>11</v>
      </c>
      <c r="I382" s="124">
        <v>1380</v>
      </c>
      <c r="J382" s="124" t="s">
        <v>298</v>
      </c>
      <c r="K382" s="124" t="s">
        <v>299</v>
      </c>
      <c r="L382" s="124" t="s">
        <v>322</v>
      </c>
      <c r="M382" s="124" t="s">
        <v>307</v>
      </c>
      <c r="N382" s="125">
        <v>49000000</v>
      </c>
    </row>
    <row r="383" spans="1:14" ht="21.75" customHeight="1">
      <c r="A383" s="124">
        <v>382</v>
      </c>
      <c r="B383" s="124" t="s">
        <v>305</v>
      </c>
      <c r="C383" s="124" t="s">
        <v>334</v>
      </c>
      <c r="D383" s="124" t="s">
        <v>328</v>
      </c>
      <c r="E383" s="124">
        <v>9663</v>
      </c>
      <c r="F383" s="124">
        <v>9327765029</v>
      </c>
      <c r="G383" s="124">
        <v>28</v>
      </c>
      <c r="H383" s="124">
        <v>5</v>
      </c>
      <c r="I383" s="124">
        <v>1381</v>
      </c>
      <c r="J383" s="124" t="s">
        <v>288</v>
      </c>
      <c r="K383" s="124" t="s">
        <v>304</v>
      </c>
      <c r="L383" s="124" t="s">
        <v>295</v>
      </c>
      <c r="M383" s="124" t="s">
        <v>300</v>
      </c>
      <c r="N383" s="125">
        <v>14000000</v>
      </c>
    </row>
    <row r="384" spans="1:14" ht="21.75" customHeight="1">
      <c r="A384" s="124">
        <v>383</v>
      </c>
      <c r="B384" s="124" t="s">
        <v>323</v>
      </c>
      <c r="C384" s="124" t="s">
        <v>308</v>
      </c>
      <c r="D384" s="124" t="s">
        <v>303</v>
      </c>
      <c r="E384" s="124">
        <v>9401</v>
      </c>
      <c r="F384" s="124">
        <v>9390932982</v>
      </c>
      <c r="G384" s="124">
        <v>2</v>
      </c>
      <c r="H384" s="124">
        <v>8</v>
      </c>
      <c r="I384" s="124">
        <v>1387</v>
      </c>
      <c r="J384" s="124" t="s">
        <v>288</v>
      </c>
      <c r="K384" s="124" t="s">
        <v>299</v>
      </c>
      <c r="L384" s="124" t="s">
        <v>331</v>
      </c>
      <c r="M384" s="124" t="s">
        <v>316</v>
      </c>
      <c r="N384" s="125">
        <v>49000000</v>
      </c>
    </row>
    <row r="385" spans="1:14" ht="21.75" customHeight="1">
      <c r="A385" s="124">
        <v>384</v>
      </c>
      <c r="B385" s="124" t="s">
        <v>342</v>
      </c>
      <c r="C385" s="124" t="s">
        <v>337</v>
      </c>
      <c r="D385" s="124" t="s">
        <v>329</v>
      </c>
      <c r="E385" s="124">
        <v>3367</v>
      </c>
      <c r="F385" s="124">
        <v>9332881712</v>
      </c>
      <c r="G385" s="124">
        <v>19</v>
      </c>
      <c r="H385" s="124">
        <v>11</v>
      </c>
      <c r="I385" s="124">
        <v>1384</v>
      </c>
      <c r="J385" s="124" t="s">
        <v>288</v>
      </c>
      <c r="K385" s="124" t="s">
        <v>312</v>
      </c>
      <c r="L385" s="124" t="s">
        <v>290</v>
      </c>
      <c r="M385" s="124" t="s">
        <v>291</v>
      </c>
      <c r="N385" s="125">
        <v>15000000</v>
      </c>
    </row>
    <row r="386" spans="1:14" ht="21.75" customHeight="1">
      <c r="A386" s="124">
        <v>385</v>
      </c>
      <c r="B386" s="124" t="s">
        <v>305</v>
      </c>
      <c r="C386" s="124" t="s">
        <v>341</v>
      </c>
      <c r="D386" s="124" t="s">
        <v>317</v>
      </c>
      <c r="E386" s="124">
        <v>1083</v>
      </c>
      <c r="F386" s="124">
        <v>9372768116</v>
      </c>
      <c r="G386" s="124">
        <v>21</v>
      </c>
      <c r="H386" s="124">
        <v>10</v>
      </c>
      <c r="I386" s="124">
        <v>1381</v>
      </c>
      <c r="J386" s="124" t="s">
        <v>288</v>
      </c>
      <c r="K386" s="124" t="s">
        <v>299</v>
      </c>
      <c r="L386" s="124" t="s">
        <v>331</v>
      </c>
      <c r="M386" s="124" t="s">
        <v>291</v>
      </c>
      <c r="N386" s="125">
        <v>49000000</v>
      </c>
    </row>
    <row r="387" spans="1:14" ht="21.75" customHeight="1">
      <c r="A387" s="124">
        <v>386</v>
      </c>
      <c r="B387" s="124" t="s">
        <v>305</v>
      </c>
      <c r="C387" s="124" t="s">
        <v>345</v>
      </c>
      <c r="D387" s="124" t="s">
        <v>325</v>
      </c>
      <c r="E387" s="124">
        <v>301</v>
      </c>
      <c r="F387" s="124">
        <v>9343288892</v>
      </c>
      <c r="G387" s="124">
        <v>28</v>
      </c>
      <c r="H387" s="124">
        <v>12</v>
      </c>
      <c r="I387" s="124">
        <v>1387</v>
      </c>
      <c r="J387" s="124" t="s">
        <v>298</v>
      </c>
      <c r="K387" s="124" t="s">
        <v>299</v>
      </c>
      <c r="L387" s="124" t="s">
        <v>290</v>
      </c>
      <c r="M387" s="124" t="s">
        <v>316</v>
      </c>
      <c r="N387" s="125">
        <v>49000000</v>
      </c>
    </row>
    <row r="388" spans="1:14" ht="21.75" customHeight="1">
      <c r="A388" s="124">
        <v>387</v>
      </c>
      <c r="B388" s="124" t="s">
        <v>319</v>
      </c>
      <c r="C388" s="124" t="s">
        <v>343</v>
      </c>
      <c r="D388" s="124" t="s">
        <v>329</v>
      </c>
      <c r="E388" s="124">
        <v>5926</v>
      </c>
      <c r="F388" s="124">
        <v>9327299257</v>
      </c>
      <c r="G388" s="124">
        <v>13</v>
      </c>
      <c r="H388" s="124">
        <v>5</v>
      </c>
      <c r="I388" s="124">
        <v>1383</v>
      </c>
      <c r="J388" s="124" t="s">
        <v>288</v>
      </c>
      <c r="K388" s="124" t="s">
        <v>304</v>
      </c>
      <c r="L388" s="124" t="s">
        <v>322</v>
      </c>
      <c r="M388" s="124" t="s">
        <v>300</v>
      </c>
      <c r="N388" s="125">
        <v>14000000</v>
      </c>
    </row>
    <row r="389" spans="1:14" ht="21.75" customHeight="1">
      <c r="A389" s="124">
        <v>388</v>
      </c>
      <c r="B389" s="124" t="s">
        <v>333</v>
      </c>
      <c r="C389" s="124" t="s">
        <v>324</v>
      </c>
      <c r="D389" s="124" t="s">
        <v>303</v>
      </c>
      <c r="E389" s="124">
        <v>7904</v>
      </c>
      <c r="F389" s="124">
        <v>9343958436</v>
      </c>
      <c r="G389" s="124">
        <v>17</v>
      </c>
      <c r="H389" s="124">
        <v>11</v>
      </c>
      <c r="I389" s="124">
        <v>1387</v>
      </c>
      <c r="J389" s="124" t="s">
        <v>288</v>
      </c>
      <c r="K389" s="124" t="s">
        <v>289</v>
      </c>
      <c r="L389" s="124" t="s">
        <v>313</v>
      </c>
      <c r="M389" s="124" t="s">
        <v>307</v>
      </c>
      <c r="N389" s="125">
        <v>8000000</v>
      </c>
    </row>
    <row r="390" spans="1:14" ht="21.75" customHeight="1">
      <c r="A390" s="124">
        <v>389</v>
      </c>
      <c r="B390" s="124" t="s">
        <v>326</v>
      </c>
      <c r="C390" s="124" t="s">
        <v>344</v>
      </c>
      <c r="D390" s="124" t="s">
        <v>317</v>
      </c>
      <c r="E390" s="124">
        <v>4816</v>
      </c>
      <c r="F390" s="124">
        <v>9320234179</v>
      </c>
      <c r="G390" s="124">
        <v>23</v>
      </c>
      <c r="H390" s="124">
        <v>11</v>
      </c>
      <c r="I390" s="124">
        <v>1383</v>
      </c>
      <c r="J390" s="124" t="s">
        <v>298</v>
      </c>
      <c r="K390" s="124" t="s">
        <v>321</v>
      </c>
      <c r="L390" s="124" t="s">
        <v>313</v>
      </c>
      <c r="M390" s="124" t="s">
        <v>291</v>
      </c>
      <c r="N390" s="125">
        <v>16000000</v>
      </c>
    </row>
    <row r="391" spans="1:14" ht="21.75" customHeight="1">
      <c r="A391" s="124">
        <v>390</v>
      </c>
      <c r="B391" s="124" t="s">
        <v>314</v>
      </c>
      <c r="C391" s="124" t="s">
        <v>310</v>
      </c>
      <c r="D391" s="124" t="s">
        <v>325</v>
      </c>
      <c r="E391" s="124">
        <v>4276</v>
      </c>
      <c r="F391" s="124">
        <v>9331793210</v>
      </c>
      <c r="G391" s="124">
        <v>23</v>
      </c>
      <c r="H391" s="124">
        <v>3</v>
      </c>
      <c r="I391" s="124">
        <v>1385</v>
      </c>
      <c r="J391" s="124" t="s">
        <v>288</v>
      </c>
      <c r="K391" s="124" t="s">
        <v>304</v>
      </c>
      <c r="L391" s="124" t="s">
        <v>313</v>
      </c>
      <c r="M391" s="124" t="s">
        <v>296</v>
      </c>
      <c r="N391" s="125">
        <v>14000000</v>
      </c>
    </row>
    <row r="392" spans="1:14" ht="21.75" customHeight="1">
      <c r="A392" s="124">
        <v>391</v>
      </c>
      <c r="B392" s="124" t="s">
        <v>236</v>
      </c>
      <c r="C392" s="124" t="s">
        <v>308</v>
      </c>
      <c r="D392" s="124" t="s">
        <v>303</v>
      </c>
      <c r="E392" s="124">
        <v>531</v>
      </c>
      <c r="F392" s="124">
        <v>9358230949</v>
      </c>
      <c r="G392" s="124">
        <v>20</v>
      </c>
      <c r="H392" s="124">
        <v>6</v>
      </c>
      <c r="I392" s="124">
        <v>1381</v>
      </c>
      <c r="J392" s="124" t="s">
        <v>288</v>
      </c>
      <c r="K392" s="124" t="s">
        <v>299</v>
      </c>
      <c r="L392" s="124" t="s">
        <v>313</v>
      </c>
      <c r="M392" s="124" t="s">
        <v>300</v>
      </c>
      <c r="N392" s="125">
        <v>49000000</v>
      </c>
    </row>
    <row r="393" spans="1:14" ht="21.75" customHeight="1">
      <c r="A393" s="124">
        <v>392</v>
      </c>
      <c r="B393" s="124" t="s">
        <v>332</v>
      </c>
      <c r="C393" s="124" t="s">
        <v>302</v>
      </c>
      <c r="D393" s="124" t="s">
        <v>317</v>
      </c>
      <c r="E393" s="124">
        <v>7750</v>
      </c>
      <c r="F393" s="124">
        <v>9338139013</v>
      </c>
      <c r="G393" s="124">
        <v>26</v>
      </c>
      <c r="H393" s="124">
        <v>6</v>
      </c>
      <c r="I393" s="124">
        <v>1385</v>
      </c>
      <c r="J393" s="124" t="s">
        <v>288</v>
      </c>
      <c r="K393" s="124" t="s">
        <v>312</v>
      </c>
      <c r="L393" s="124" t="s">
        <v>322</v>
      </c>
      <c r="M393" s="124" t="s">
        <v>291</v>
      </c>
      <c r="N393" s="125">
        <v>15000000</v>
      </c>
    </row>
    <row r="394" spans="1:14" ht="21.75" customHeight="1">
      <c r="A394" s="124">
        <v>393</v>
      </c>
      <c r="B394" s="124" t="s">
        <v>292</v>
      </c>
      <c r="C394" s="124" t="s">
        <v>344</v>
      </c>
      <c r="D394" s="124" t="s">
        <v>311</v>
      </c>
      <c r="E394" s="124">
        <v>7396</v>
      </c>
      <c r="F394" s="124">
        <v>9399310417</v>
      </c>
      <c r="G394" s="124">
        <v>10</v>
      </c>
      <c r="H394" s="124">
        <v>1</v>
      </c>
      <c r="I394" s="124">
        <v>1381</v>
      </c>
      <c r="J394" s="124" t="s">
        <v>298</v>
      </c>
      <c r="K394" s="124" t="s">
        <v>304</v>
      </c>
      <c r="L394" s="124" t="s">
        <v>313</v>
      </c>
      <c r="M394" s="124" t="s">
        <v>300</v>
      </c>
      <c r="N394" s="125">
        <v>14000000</v>
      </c>
    </row>
    <row r="395" spans="1:14" ht="21.75" customHeight="1">
      <c r="A395" s="124">
        <v>394</v>
      </c>
      <c r="B395" s="124" t="s">
        <v>319</v>
      </c>
      <c r="C395" s="124" t="s">
        <v>334</v>
      </c>
      <c r="D395" s="124" t="s">
        <v>294</v>
      </c>
      <c r="E395" s="124">
        <v>4218</v>
      </c>
      <c r="F395" s="124">
        <v>9356738241</v>
      </c>
      <c r="G395" s="124">
        <v>2</v>
      </c>
      <c r="H395" s="124">
        <v>4</v>
      </c>
      <c r="I395" s="124">
        <v>1383</v>
      </c>
      <c r="J395" s="124" t="s">
        <v>288</v>
      </c>
      <c r="K395" s="124" t="s">
        <v>299</v>
      </c>
      <c r="L395" s="124" t="s">
        <v>322</v>
      </c>
      <c r="M395" s="124" t="s">
        <v>291</v>
      </c>
      <c r="N395" s="125">
        <v>49000000</v>
      </c>
    </row>
    <row r="396" spans="1:14" ht="21.75" customHeight="1">
      <c r="A396" s="124">
        <v>395</v>
      </c>
      <c r="B396" s="124" t="s">
        <v>323</v>
      </c>
      <c r="C396" s="124" t="s">
        <v>345</v>
      </c>
      <c r="D396" s="124" t="s">
        <v>303</v>
      </c>
      <c r="E396" s="124">
        <v>2240</v>
      </c>
      <c r="F396" s="124">
        <v>9332160384</v>
      </c>
      <c r="G396" s="124">
        <v>20</v>
      </c>
      <c r="H396" s="124">
        <v>6</v>
      </c>
      <c r="I396" s="124">
        <v>1385</v>
      </c>
      <c r="J396" s="124" t="s">
        <v>298</v>
      </c>
      <c r="K396" s="124" t="s">
        <v>299</v>
      </c>
      <c r="L396" s="124" t="s">
        <v>290</v>
      </c>
      <c r="M396" s="124" t="s">
        <v>300</v>
      </c>
      <c r="N396" s="125">
        <v>49000000</v>
      </c>
    </row>
    <row r="397" spans="1:14" ht="21.75" customHeight="1">
      <c r="A397" s="124">
        <v>396</v>
      </c>
      <c r="B397" s="124" t="s">
        <v>338</v>
      </c>
      <c r="C397" s="124" t="s">
        <v>297</v>
      </c>
      <c r="D397" s="124" t="s">
        <v>325</v>
      </c>
      <c r="E397" s="124">
        <v>7555</v>
      </c>
      <c r="F397" s="124">
        <v>9340239041</v>
      </c>
      <c r="G397" s="124">
        <v>6</v>
      </c>
      <c r="H397" s="124">
        <v>11</v>
      </c>
      <c r="I397" s="124">
        <v>1380</v>
      </c>
      <c r="J397" s="124" t="s">
        <v>298</v>
      </c>
      <c r="K397" s="124" t="s">
        <v>299</v>
      </c>
      <c r="L397" s="124" t="s">
        <v>322</v>
      </c>
      <c r="M397" s="124" t="s">
        <v>296</v>
      </c>
      <c r="N397" s="125">
        <v>49000000</v>
      </c>
    </row>
    <row r="398" spans="1:14" ht="21.75" customHeight="1">
      <c r="A398" s="124">
        <v>397</v>
      </c>
      <c r="B398" s="124" t="s">
        <v>301</v>
      </c>
      <c r="C398" s="124" t="s">
        <v>327</v>
      </c>
      <c r="D398" s="124" t="s">
        <v>309</v>
      </c>
      <c r="E398" s="124">
        <v>8700</v>
      </c>
      <c r="F398" s="124">
        <v>9399196200</v>
      </c>
      <c r="G398" s="124">
        <v>2</v>
      </c>
      <c r="H398" s="124">
        <v>3</v>
      </c>
      <c r="I398" s="124">
        <v>1384</v>
      </c>
      <c r="J398" s="124" t="s">
        <v>288</v>
      </c>
      <c r="K398" s="124" t="s">
        <v>304</v>
      </c>
      <c r="L398" s="124" t="s">
        <v>331</v>
      </c>
      <c r="M398" s="124" t="s">
        <v>296</v>
      </c>
      <c r="N398" s="125">
        <v>14000000</v>
      </c>
    </row>
    <row r="399" spans="1:14" ht="21.75" customHeight="1">
      <c r="A399" s="124">
        <v>398</v>
      </c>
      <c r="B399" s="124" t="s">
        <v>333</v>
      </c>
      <c r="C399" s="124" t="s">
        <v>286</v>
      </c>
      <c r="D399" s="124" t="s">
        <v>328</v>
      </c>
      <c r="E399" s="124">
        <v>7952</v>
      </c>
      <c r="F399" s="124">
        <v>9325902238</v>
      </c>
      <c r="G399" s="124">
        <v>10</v>
      </c>
      <c r="H399" s="124">
        <v>11</v>
      </c>
      <c r="I399" s="124">
        <v>1387</v>
      </c>
      <c r="J399" s="124" t="s">
        <v>288</v>
      </c>
      <c r="K399" s="124" t="s">
        <v>321</v>
      </c>
      <c r="L399" s="124" t="s">
        <v>313</v>
      </c>
      <c r="M399" s="124" t="s">
        <v>307</v>
      </c>
      <c r="N399" s="125">
        <v>16000000</v>
      </c>
    </row>
    <row r="400" spans="1:14" ht="21.75" customHeight="1">
      <c r="A400" s="124">
        <v>399</v>
      </c>
      <c r="B400" s="124" t="s">
        <v>318</v>
      </c>
      <c r="C400" s="124" t="s">
        <v>334</v>
      </c>
      <c r="D400" s="124" t="s">
        <v>294</v>
      </c>
      <c r="E400" s="124">
        <v>4846</v>
      </c>
      <c r="F400" s="124">
        <v>9352087868</v>
      </c>
      <c r="G400" s="124">
        <v>24</v>
      </c>
      <c r="H400" s="124">
        <v>2</v>
      </c>
      <c r="I400" s="124">
        <v>1384</v>
      </c>
      <c r="J400" s="124" t="s">
        <v>298</v>
      </c>
      <c r="K400" s="124" t="s">
        <v>321</v>
      </c>
      <c r="L400" s="124" t="s">
        <v>295</v>
      </c>
      <c r="M400" s="124" t="s">
        <v>296</v>
      </c>
      <c r="N400" s="125">
        <v>16000000</v>
      </c>
    </row>
    <row r="401" spans="1:14" ht="21.75" customHeight="1">
      <c r="A401" s="124">
        <v>400</v>
      </c>
      <c r="B401" s="124" t="s">
        <v>323</v>
      </c>
      <c r="C401" s="124" t="s">
        <v>308</v>
      </c>
      <c r="D401" s="124" t="s">
        <v>294</v>
      </c>
      <c r="E401" s="124">
        <v>9657</v>
      </c>
      <c r="F401" s="124">
        <v>9326795135</v>
      </c>
      <c r="G401" s="124">
        <v>7</v>
      </c>
      <c r="H401" s="124">
        <v>2</v>
      </c>
      <c r="I401" s="124">
        <v>1381</v>
      </c>
      <c r="J401" s="124" t="s">
        <v>298</v>
      </c>
      <c r="K401" s="124" t="s">
        <v>304</v>
      </c>
      <c r="L401" s="124" t="s">
        <v>322</v>
      </c>
      <c r="M401" s="124" t="s">
        <v>300</v>
      </c>
      <c r="N401" s="125">
        <v>14000000</v>
      </c>
    </row>
    <row r="402" spans="1:14" ht="21.75" customHeight="1">
      <c r="A402" s="124">
        <v>401</v>
      </c>
      <c r="B402" s="124" t="s">
        <v>319</v>
      </c>
      <c r="C402" s="124" t="s">
        <v>286</v>
      </c>
      <c r="D402" s="124" t="s">
        <v>287</v>
      </c>
      <c r="E402" s="124">
        <v>1751</v>
      </c>
      <c r="F402" s="124">
        <v>9335966262</v>
      </c>
      <c r="G402" s="124">
        <v>7</v>
      </c>
      <c r="H402" s="124">
        <v>7</v>
      </c>
      <c r="I402" s="124">
        <v>1387</v>
      </c>
      <c r="J402" s="124" t="s">
        <v>288</v>
      </c>
      <c r="K402" s="124" t="s">
        <v>304</v>
      </c>
      <c r="L402" s="124" t="s">
        <v>295</v>
      </c>
      <c r="M402" s="124" t="s">
        <v>316</v>
      </c>
      <c r="N402" s="125">
        <v>14000000</v>
      </c>
    </row>
    <row r="403" spans="1:14" ht="21.75" customHeight="1">
      <c r="A403" s="124">
        <v>402</v>
      </c>
      <c r="B403" s="124" t="s">
        <v>301</v>
      </c>
      <c r="C403" s="124" t="s">
        <v>286</v>
      </c>
      <c r="D403" s="124" t="s">
        <v>311</v>
      </c>
      <c r="E403" s="124">
        <v>2132</v>
      </c>
      <c r="F403" s="124">
        <v>9354488387</v>
      </c>
      <c r="G403" s="124">
        <v>3</v>
      </c>
      <c r="H403" s="124">
        <v>5</v>
      </c>
      <c r="I403" s="124">
        <v>1382</v>
      </c>
      <c r="J403" s="124" t="s">
        <v>298</v>
      </c>
      <c r="K403" s="124" t="s">
        <v>299</v>
      </c>
      <c r="L403" s="124" t="s">
        <v>295</v>
      </c>
      <c r="M403" s="124" t="s">
        <v>296</v>
      </c>
      <c r="N403" s="125">
        <v>49000000</v>
      </c>
    </row>
    <row r="404" spans="1:14" ht="21.75" customHeight="1">
      <c r="A404" s="124">
        <v>403</v>
      </c>
      <c r="B404" s="124" t="s">
        <v>292</v>
      </c>
      <c r="C404" s="124" t="s">
        <v>286</v>
      </c>
      <c r="D404" s="124" t="s">
        <v>329</v>
      </c>
      <c r="E404" s="124">
        <v>5954</v>
      </c>
      <c r="F404" s="124">
        <v>9390207756</v>
      </c>
      <c r="G404" s="124">
        <v>29</v>
      </c>
      <c r="H404" s="124">
        <v>4</v>
      </c>
      <c r="I404" s="124">
        <v>1384</v>
      </c>
      <c r="J404" s="124" t="s">
        <v>298</v>
      </c>
      <c r="K404" s="124" t="s">
        <v>321</v>
      </c>
      <c r="L404" s="124" t="s">
        <v>322</v>
      </c>
      <c r="M404" s="124" t="s">
        <v>300</v>
      </c>
      <c r="N404" s="125">
        <v>16000000</v>
      </c>
    </row>
    <row r="405" spans="1:14" ht="21.75" customHeight="1">
      <c r="A405" s="124">
        <v>404</v>
      </c>
      <c r="B405" s="124" t="s">
        <v>342</v>
      </c>
      <c r="C405" s="124" t="s">
        <v>310</v>
      </c>
      <c r="D405" s="124" t="s">
        <v>311</v>
      </c>
      <c r="E405" s="124">
        <v>7632</v>
      </c>
      <c r="F405" s="124">
        <v>9365657070</v>
      </c>
      <c r="G405" s="124">
        <v>6</v>
      </c>
      <c r="H405" s="124">
        <v>8</v>
      </c>
      <c r="I405" s="124">
        <v>1380</v>
      </c>
      <c r="J405" s="124" t="s">
        <v>298</v>
      </c>
      <c r="K405" s="124" t="s">
        <v>299</v>
      </c>
      <c r="L405" s="124" t="s">
        <v>290</v>
      </c>
      <c r="M405" s="124" t="s">
        <v>291</v>
      </c>
      <c r="N405" s="125">
        <v>49000000</v>
      </c>
    </row>
    <row r="406" spans="1:14" ht="21.75" customHeight="1">
      <c r="A406" s="124">
        <v>405</v>
      </c>
      <c r="B406" s="124" t="s">
        <v>292</v>
      </c>
      <c r="C406" s="124" t="s">
        <v>327</v>
      </c>
      <c r="D406" s="124" t="s">
        <v>317</v>
      </c>
      <c r="E406" s="124">
        <v>203</v>
      </c>
      <c r="F406" s="124">
        <v>9355910574</v>
      </c>
      <c r="G406" s="124">
        <v>11</v>
      </c>
      <c r="H406" s="124">
        <v>7</v>
      </c>
      <c r="I406" s="124">
        <v>1387</v>
      </c>
      <c r="J406" s="124" t="s">
        <v>288</v>
      </c>
      <c r="K406" s="124" t="s">
        <v>304</v>
      </c>
      <c r="L406" s="124" t="s">
        <v>295</v>
      </c>
      <c r="M406" s="124" t="s">
        <v>307</v>
      </c>
      <c r="N406" s="125">
        <v>14000000</v>
      </c>
    </row>
    <row r="407" spans="1:14" ht="21.75" customHeight="1">
      <c r="A407" s="124">
        <v>406</v>
      </c>
      <c r="B407" s="124" t="s">
        <v>323</v>
      </c>
      <c r="C407" s="124" t="s">
        <v>297</v>
      </c>
      <c r="D407" s="124" t="s">
        <v>328</v>
      </c>
      <c r="E407" s="124">
        <v>1357</v>
      </c>
      <c r="F407" s="124">
        <v>9361205218</v>
      </c>
      <c r="G407" s="124">
        <v>6</v>
      </c>
      <c r="H407" s="124">
        <v>1</v>
      </c>
      <c r="I407" s="124">
        <v>1384</v>
      </c>
      <c r="J407" s="124" t="s">
        <v>298</v>
      </c>
      <c r="K407" s="124" t="s">
        <v>321</v>
      </c>
      <c r="L407" s="124" t="s">
        <v>313</v>
      </c>
      <c r="M407" s="124" t="s">
        <v>296</v>
      </c>
      <c r="N407" s="125">
        <v>16000000</v>
      </c>
    </row>
    <row r="408" spans="1:14" ht="21.75" customHeight="1">
      <c r="A408" s="124">
        <v>407</v>
      </c>
      <c r="B408" s="124" t="s">
        <v>301</v>
      </c>
      <c r="C408" s="124" t="s">
        <v>308</v>
      </c>
      <c r="D408" s="124" t="s">
        <v>294</v>
      </c>
      <c r="E408" s="124">
        <v>8810</v>
      </c>
      <c r="F408" s="124">
        <v>9396228169</v>
      </c>
      <c r="G408" s="124">
        <v>4</v>
      </c>
      <c r="H408" s="124">
        <v>5</v>
      </c>
      <c r="I408" s="124">
        <v>1385</v>
      </c>
      <c r="J408" s="124" t="s">
        <v>298</v>
      </c>
      <c r="K408" s="124" t="s">
        <v>304</v>
      </c>
      <c r="L408" s="124" t="s">
        <v>331</v>
      </c>
      <c r="M408" s="124" t="s">
        <v>296</v>
      </c>
      <c r="N408" s="125">
        <v>14000000</v>
      </c>
    </row>
    <row r="409" spans="1:14" ht="21.75" customHeight="1">
      <c r="A409" s="124">
        <v>408</v>
      </c>
      <c r="B409" s="124" t="s">
        <v>318</v>
      </c>
      <c r="C409" s="124" t="s">
        <v>334</v>
      </c>
      <c r="D409" s="124" t="s">
        <v>317</v>
      </c>
      <c r="E409" s="124">
        <v>7784</v>
      </c>
      <c r="F409" s="124">
        <v>9346471609</v>
      </c>
      <c r="G409" s="124">
        <v>14</v>
      </c>
      <c r="H409" s="124">
        <v>5</v>
      </c>
      <c r="I409" s="124">
        <v>1385</v>
      </c>
      <c r="J409" s="124" t="s">
        <v>298</v>
      </c>
      <c r="K409" s="124" t="s">
        <v>321</v>
      </c>
      <c r="L409" s="124" t="s">
        <v>331</v>
      </c>
      <c r="M409" s="124" t="s">
        <v>300</v>
      </c>
      <c r="N409" s="125">
        <v>16000000</v>
      </c>
    </row>
    <row r="410" spans="1:14" ht="21.75" customHeight="1">
      <c r="A410" s="124">
        <v>409</v>
      </c>
      <c r="B410" s="124" t="s">
        <v>236</v>
      </c>
      <c r="C410" s="124" t="s">
        <v>255</v>
      </c>
      <c r="D410" s="124" t="s">
        <v>329</v>
      </c>
      <c r="E410" s="124">
        <v>3320</v>
      </c>
      <c r="F410" s="124">
        <v>9354996913</v>
      </c>
      <c r="G410" s="124">
        <v>28</v>
      </c>
      <c r="H410" s="124">
        <v>4</v>
      </c>
      <c r="I410" s="124">
        <v>1381</v>
      </c>
      <c r="J410" s="124" t="s">
        <v>288</v>
      </c>
      <c r="K410" s="124" t="s">
        <v>321</v>
      </c>
      <c r="L410" s="124" t="s">
        <v>331</v>
      </c>
      <c r="M410" s="124" t="s">
        <v>300</v>
      </c>
      <c r="N410" s="125">
        <v>16000000</v>
      </c>
    </row>
    <row r="411" spans="1:14" ht="21.75" customHeight="1">
      <c r="A411" s="124">
        <v>410</v>
      </c>
      <c r="B411" s="124" t="s">
        <v>84</v>
      </c>
      <c r="C411" s="124" t="s">
        <v>327</v>
      </c>
      <c r="D411" s="124" t="s">
        <v>294</v>
      </c>
      <c r="E411" s="124">
        <v>2789</v>
      </c>
      <c r="F411" s="124">
        <v>9378556510</v>
      </c>
      <c r="G411" s="124">
        <v>28</v>
      </c>
      <c r="H411" s="124">
        <v>4</v>
      </c>
      <c r="I411" s="124">
        <v>1383</v>
      </c>
      <c r="J411" s="124" t="s">
        <v>298</v>
      </c>
      <c r="K411" s="124" t="s">
        <v>289</v>
      </c>
      <c r="L411" s="124" t="s">
        <v>322</v>
      </c>
      <c r="M411" s="124" t="s">
        <v>307</v>
      </c>
      <c r="N411" s="125">
        <v>8000000</v>
      </c>
    </row>
    <row r="412" spans="1:14" ht="21.75" customHeight="1">
      <c r="A412" s="124">
        <v>411</v>
      </c>
      <c r="B412" s="124" t="s">
        <v>323</v>
      </c>
      <c r="C412" s="124" t="s">
        <v>297</v>
      </c>
      <c r="D412" s="124" t="s">
        <v>303</v>
      </c>
      <c r="E412" s="124">
        <v>2589</v>
      </c>
      <c r="F412" s="124">
        <v>9335188392</v>
      </c>
      <c r="G412" s="124">
        <v>7</v>
      </c>
      <c r="H412" s="124">
        <v>2</v>
      </c>
      <c r="I412" s="124">
        <v>1384</v>
      </c>
      <c r="J412" s="124" t="s">
        <v>288</v>
      </c>
      <c r="K412" s="124" t="s">
        <v>289</v>
      </c>
      <c r="L412" s="124" t="s">
        <v>290</v>
      </c>
      <c r="M412" s="124" t="s">
        <v>291</v>
      </c>
      <c r="N412" s="125">
        <v>8000000</v>
      </c>
    </row>
    <row r="413" spans="1:14" ht="21.75" customHeight="1">
      <c r="A413" s="124">
        <v>412</v>
      </c>
      <c r="B413" s="124" t="s">
        <v>340</v>
      </c>
      <c r="C413" s="124" t="s">
        <v>308</v>
      </c>
      <c r="D413" s="124" t="s">
        <v>317</v>
      </c>
      <c r="E413" s="124">
        <v>5587</v>
      </c>
      <c r="F413" s="124">
        <v>9337145947</v>
      </c>
      <c r="G413" s="124">
        <v>5</v>
      </c>
      <c r="H413" s="124">
        <v>5</v>
      </c>
      <c r="I413" s="124">
        <v>1383</v>
      </c>
      <c r="J413" s="124" t="s">
        <v>298</v>
      </c>
      <c r="K413" s="124" t="s">
        <v>312</v>
      </c>
      <c r="L413" s="124" t="s">
        <v>295</v>
      </c>
      <c r="M413" s="124" t="s">
        <v>300</v>
      </c>
      <c r="N413" s="125">
        <v>15000000</v>
      </c>
    </row>
    <row r="414" spans="1:14" ht="21.75" customHeight="1">
      <c r="A414" s="124">
        <v>413</v>
      </c>
      <c r="B414" s="124" t="s">
        <v>339</v>
      </c>
      <c r="C414" s="124" t="s">
        <v>308</v>
      </c>
      <c r="D414" s="124" t="s">
        <v>294</v>
      </c>
      <c r="E414" s="124">
        <v>6781</v>
      </c>
      <c r="F414" s="124">
        <v>9356494246</v>
      </c>
      <c r="G414" s="124">
        <v>28</v>
      </c>
      <c r="H414" s="124">
        <v>2</v>
      </c>
      <c r="I414" s="124">
        <v>1382</v>
      </c>
      <c r="J414" s="124" t="s">
        <v>298</v>
      </c>
      <c r="K414" s="124" t="s">
        <v>299</v>
      </c>
      <c r="L414" s="124" t="s">
        <v>313</v>
      </c>
      <c r="M414" s="124" t="s">
        <v>291</v>
      </c>
      <c r="N414" s="125">
        <v>49000000</v>
      </c>
    </row>
    <row r="415" spans="1:14" ht="21.75" customHeight="1">
      <c r="A415" s="124">
        <v>414</v>
      </c>
      <c r="B415" s="124" t="s">
        <v>339</v>
      </c>
      <c r="C415" s="124" t="s">
        <v>308</v>
      </c>
      <c r="D415" s="124" t="s">
        <v>309</v>
      </c>
      <c r="E415" s="124">
        <v>2174</v>
      </c>
      <c r="F415" s="124">
        <v>9330012892</v>
      </c>
      <c r="G415" s="124">
        <v>27</v>
      </c>
      <c r="H415" s="124">
        <v>5</v>
      </c>
      <c r="I415" s="124">
        <v>1385</v>
      </c>
      <c r="J415" s="124" t="s">
        <v>288</v>
      </c>
      <c r="K415" s="124" t="s">
        <v>312</v>
      </c>
      <c r="L415" s="124" t="s">
        <v>313</v>
      </c>
      <c r="M415" s="124" t="s">
        <v>316</v>
      </c>
      <c r="N415" s="125">
        <v>15000000</v>
      </c>
    </row>
    <row r="416" spans="1:14" ht="21.75" customHeight="1">
      <c r="A416" s="124">
        <v>415</v>
      </c>
      <c r="B416" s="124" t="s">
        <v>301</v>
      </c>
      <c r="C416" s="124" t="s">
        <v>310</v>
      </c>
      <c r="D416" s="124" t="s">
        <v>287</v>
      </c>
      <c r="E416" s="124">
        <v>2263</v>
      </c>
      <c r="F416" s="124">
        <v>9332971354</v>
      </c>
      <c r="G416" s="124">
        <v>25</v>
      </c>
      <c r="H416" s="124">
        <v>1</v>
      </c>
      <c r="I416" s="124">
        <v>1383</v>
      </c>
      <c r="J416" s="124" t="s">
        <v>288</v>
      </c>
      <c r="K416" s="124" t="s">
        <v>304</v>
      </c>
      <c r="L416" s="124" t="s">
        <v>322</v>
      </c>
      <c r="M416" s="124" t="s">
        <v>291</v>
      </c>
      <c r="N416" s="125">
        <v>14000000</v>
      </c>
    </row>
    <row r="417" spans="1:14" ht="21.75" customHeight="1">
      <c r="A417" s="124">
        <v>416</v>
      </c>
      <c r="B417" s="124" t="s">
        <v>340</v>
      </c>
      <c r="C417" s="124" t="s">
        <v>334</v>
      </c>
      <c r="D417" s="124" t="s">
        <v>325</v>
      </c>
      <c r="E417" s="124">
        <v>1121</v>
      </c>
      <c r="F417" s="124">
        <v>9392668669</v>
      </c>
      <c r="G417" s="124">
        <v>14</v>
      </c>
      <c r="H417" s="124">
        <v>7</v>
      </c>
      <c r="I417" s="124">
        <v>1385</v>
      </c>
      <c r="J417" s="124" t="s">
        <v>298</v>
      </c>
      <c r="K417" s="124" t="s">
        <v>289</v>
      </c>
      <c r="L417" s="124" t="s">
        <v>313</v>
      </c>
      <c r="M417" s="124" t="s">
        <v>316</v>
      </c>
      <c r="N417" s="125">
        <v>8000000</v>
      </c>
    </row>
    <row r="418" spans="1:14" ht="21.75" customHeight="1">
      <c r="A418" s="124">
        <v>417</v>
      </c>
      <c r="B418" s="124" t="s">
        <v>346</v>
      </c>
      <c r="C418" s="124" t="s">
        <v>330</v>
      </c>
      <c r="D418" s="124" t="s">
        <v>309</v>
      </c>
      <c r="E418" s="124">
        <v>9077</v>
      </c>
      <c r="F418" s="124">
        <v>9381716615</v>
      </c>
      <c r="G418" s="124">
        <v>25</v>
      </c>
      <c r="H418" s="124">
        <v>5</v>
      </c>
      <c r="I418" s="124">
        <v>1386</v>
      </c>
      <c r="J418" s="124" t="s">
        <v>298</v>
      </c>
      <c r="K418" s="124" t="s">
        <v>299</v>
      </c>
      <c r="L418" s="124" t="s">
        <v>290</v>
      </c>
      <c r="M418" s="124" t="s">
        <v>291</v>
      </c>
      <c r="N418" s="125">
        <v>49000000</v>
      </c>
    </row>
    <row r="419" spans="1:14" ht="21.75" customHeight="1">
      <c r="A419" s="124">
        <v>418</v>
      </c>
      <c r="B419" s="124" t="s">
        <v>84</v>
      </c>
      <c r="C419" s="124" t="s">
        <v>341</v>
      </c>
      <c r="D419" s="124" t="s">
        <v>311</v>
      </c>
      <c r="E419" s="124">
        <v>5934</v>
      </c>
      <c r="F419" s="124">
        <v>9361772971</v>
      </c>
      <c r="G419" s="124">
        <v>3</v>
      </c>
      <c r="H419" s="124">
        <v>4</v>
      </c>
      <c r="I419" s="124">
        <v>1387</v>
      </c>
      <c r="J419" s="124" t="s">
        <v>288</v>
      </c>
      <c r="K419" s="124" t="s">
        <v>321</v>
      </c>
      <c r="L419" s="124" t="s">
        <v>290</v>
      </c>
      <c r="M419" s="124" t="s">
        <v>296</v>
      </c>
      <c r="N419" s="125">
        <v>16000000</v>
      </c>
    </row>
    <row r="420" spans="1:14" ht="21.75" customHeight="1">
      <c r="A420" s="124">
        <v>419</v>
      </c>
      <c r="B420" s="124" t="s">
        <v>301</v>
      </c>
      <c r="C420" s="124" t="s">
        <v>334</v>
      </c>
      <c r="D420" s="124" t="s">
        <v>329</v>
      </c>
      <c r="E420" s="124">
        <v>4106</v>
      </c>
      <c r="F420" s="124">
        <v>9337949219</v>
      </c>
      <c r="G420" s="124">
        <v>25</v>
      </c>
      <c r="H420" s="124">
        <v>7</v>
      </c>
      <c r="I420" s="124">
        <v>1384</v>
      </c>
      <c r="J420" s="124" t="s">
        <v>288</v>
      </c>
      <c r="K420" s="124" t="s">
        <v>304</v>
      </c>
      <c r="L420" s="124" t="s">
        <v>313</v>
      </c>
      <c r="M420" s="124" t="s">
        <v>300</v>
      </c>
      <c r="N420" s="125">
        <v>14000000</v>
      </c>
    </row>
    <row r="421" spans="1:14" ht="21.75" customHeight="1">
      <c r="A421" s="124">
        <v>420</v>
      </c>
      <c r="B421" s="124" t="s">
        <v>326</v>
      </c>
      <c r="C421" s="124" t="s">
        <v>343</v>
      </c>
      <c r="D421" s="124" t="s">
        <v>306</v>
      </c>
      <c r="E421" s="124">
        <v>5556</v>
      </c>
      <c r="F421" s="124">
        <v>9382538104</v>
      </c>
      <c r="G421" s="124">
        <v>21</v>
      </c>
      <c r="H421" s="124">
        <v>6</v>
      </c>
      <c r="I421" s="124">
        <v>1383</v>
      </c>
      <c r="J421" s="124" t="s">
        <v>298</v>
      </c>
      <c r="K421" s="124" t="s">
        <v>299</v>
      </c>
      <c r="L421" s="124" t="s">
        <v>295</v>
      </c>
      <c r="M421" s="124" t="s">
        <v>291</v>
      </c>
      <c r="N421" s="125">
        <v>49000000</v>
      </c>
    </row>
    <row r="422" spans="1:14" ht="21.75" customHeight="1">
      <c r="A422" s="124">
        <v>421</v>
      </c>
      <c r="B422" s="124" t="s">
        <v>339</v>
      </c>
      <c r="C422" s="124" t="s">
        <v>327</v>
      </c>
      <c r="D422" s="124" t="s">
        <v>325</v>
      </c>
      <c r="E422" s="124">
        <v>6448</v>
      </c>
      <c r="F422" s="124">
        <v>9342571565</v>
      </c>
      <c r="G422" s="124">
        <v>15</v>
      </c>
      <c r="H422" s="124">
        <v>11</v>
      </c>
      <c r="I422" s="124">
        <v>1382</v>
      </c>
      <c r="J422" s="124" t="s">
        <v>298</v>
      </c>
      <c r="K422" s="124" t="s">
        <v>321</v>
      </c>
      <c r="L422" s="124" t="s">
        <v>290</v>
      </c>
      <c r="M422" s="124" t="s">
        <v>291</v>
      </c>
      <c r="N422" s="125">
        <v>16000000</v>
      </c>
    </row>
    <row r="423" spans="1:14" ht="21.75" customHeight="1">
      <c r="A423" s="124">
        <v>422</v>
      </c>
      <c r="B423" s="124" t="s">
        <v>332</v>
      </c>
      <c r="C423" s="124" t="s">
        <v>293</v>
      </c>
      <c r="D423" s="124" t="s">
        <v>329</v>
      </c>
      <c r="E423" s="124">
        <v>5434</v>
      </c>
      <c r="F423" s="124">
        <v>9368328207</v>
      </c>
      <c r="G423" s="124">
        <v>15</v>
      </c>
      <c r="H423" s="124">
        <v>12</v>
      </c>
      <c r="I423" s="124">
        <v>1382</v>
      </c>
      <c r="J423" s="124" t="s">
        <v>288</v>
      </c>
      <c r="K423" s="124" t="s">
        <v>304</v>
      </c>
      <c r="L423" s="124" t="s">
        <v>313</v>
      </c>
      <c r="M423" s="124" t="s">
        <v>316</v>
      </c>
      <c r="N423" s="125">
        <v>14000000</v>
      </c>
    </row>
    <row r="424" spans="1:14" ht="21.75" customHeight="1">
      <c r="A424" s="124">
        <v>423</v>
      </c>
      <c r="B424" s="124" t="s">
        <v>292</v>
      </c>
      <c r="C424" s="124" t="s">
        <v>344</v>
      </c>
      <c r="D424" s="124" t="s">
        <v>294</v>
      </c>
      <c r="E424" s="124">
        <v>5836</v>
      </c>
      <c r="F424" s="124">
        <v>9342184374</v>
      </c>
      <c r="G424" s="124">
        <v>24</v>
      </c>
      <c r="H424" s="124">
        <v>10</v>
      </c>
      <c r="I424" s="124">
        <v>1385</v>
      </c>
      <c r="J424" s="124" t="s">
        <v>288</v>
      </c>
      <c r="K424" s="124" t="s">
        <v>312</v>
      </c>
      <c r="L424" s="124" t="s">
        <v>313</v>
      </c>
      <c r="M424" s="124" t="s">
        <v>300</v>
      </c>
      <c r="N424" s="125">
        <v>15000000</v>
      </c>
    </row>
    <row r="425" spans="1:14" ht="21.75" customHeight="1">
      <c r="A425" s="124">
        <v>424</v>
      </c>
      <c r="B425" s="124" t="s">
        <v>319</v>
      </c>
      <c r="C425" s="124" t="s">
        <v>345</v>
      </c>
      <c r="D425" s="124" t="s">
        <v>303</v>
      </c>
      <c r="E425" s="124">
        <v>7497</v>
      </c>
      <c r="F425" s="124">
        <v>9391624993</v>
      </c>
      <c r="G425" s="124">
        <v>1</v>
      </c>
      <c r="H425" s="124">
        <v>7</v>
      </c>
      <c r="I425" s="124">
        <v>1380</v>
      </c>
      <c r="J425" s="124" t="s">
        <v>298</v>
      </c>
      <c r="K425" s="124" t="s">
        <v>299</v>
      </c>
      <c r="L425" s="124" t="s">
        <v>331</v>
      </c>
      <c r="M425" s="124" t="s">
        <v>296</v>
      </c>
      <c r="N425" s="125">
        <v>49000000</v>
      </c>
    </row>
    <row r="426" spans="1:14" ht="21.75" customHeight="1">
      <c r="A426" s="124">
        <v>425</v>
      </c>
      <c r="B426" s="124" t="s">
        <v>83</v>
      </c>
      <c r="C426" s="124" t="s">
        <v>343</v>
      </c>
      <c r="D426" s="124" t="s">
        <v>328</v>
      </c>
      <c r="E426" s="124">
        <v>2127</v>
      </c>
      <c r="F426" s="124">
        <v>9320997869</v>
      </c>
      <c r="G426" s="124">
        <v>24</v>
      </c>
      <c r="H426" s="124">
        <v>10</v>
      </c>
      <c r="I426" s="124">
        <v>1381</v>
      </c>
      <c r="J426" s="124" t="s">
        <v>298</v>
      </c>
      <c r="K426" s="124" t="s">
        <v>304</v>
      </c>
      <c r="L426" s="124" t="s">
        <v>313</v>
      </c>
      <c r="M426" s="124" t="s">
        <v>300</v>
      </c>
      <c r="N426" s="125">
        <v>14000000</v>
      </c>
    </row>
    <row r="427" spans="1:14" ht="21.75" customHeight="1">
      <c r="A427" s="124">
        <v>426</v>
      </c>
      <c r="B427" s="124" t="s">
        <v>320</v>
      </c>
      <c r="C427" s="124" t="s">
        <v>341</v>
      </c>
      <c r="D427" s="124" t="s">
        <v>325</v>
      </c>
      <c r="E427" s="124">
        <v>6212</v>
      </c>
      <c r="F427" s="124">
        <v>9368253891</v>
      </c>
      <c r="G427" s="124">
        <v>10</v>
      </c>
      <c r="H427" s="124">
        <v>10</v>
      </c>
      <c r="I427" s="124">
        <v>1387</v>
      </c>
      <c r="J427" s="124" t="s">
        <v>288</v>
      </c>
      <c r="K427" s="124" t="s">
        <v>304</v>
      </c>
      <c r="L427" s="124" t="s">
        <v>313</v>
      </c>
      <c r="M427" s="124" t="s">
        <v>291</v>
      </c>
      <c r="N427" s="125">
        <v>14000000</v>
      </c>
    </row>
    <row r="428" spans="1:14" ht="21.75" customHeight="1">
      <c r="A428" s="124">
        <v>427</v>
      </c>
      <c r="B428" s="124" t="s">
        <v>326</v>
      </c>
      <c r="C428" s="124" t="s">
        <v>293</v>
      </c>
      <c r="D428" s="124" t="s">
        <v>306</v>
      </c>
      <c r="E428" s="124">
        <v>1160</v>
      </c>
      <c r="F428" s="124">
        <v>9383051747</v>
      </c>
      <c r="G428" s="124">
        <v>8</v>
      </c>
      <c r="H428" s="124">
        <v>11</v>
      </c>
      <c r="I428" s="124">
        <v>1386</v>
      </c>
      <c r="J428" s="124" t="s">
        <v>298</v>
      </c>
      <c r="K428" s="124" t="s">
        <v>299</v>
      </c>
      <c r="L428" s="124" t="s">
        <v>290</v>
      </c>
      <c r="M428" s="124" t="s">
        <v>291</v>
      </c>
      <c r="N428" s="125">
        <v>49000000</v>
      </c>
    </row>
    <row r="429" spans="1:14" ht="21.75" customHeight="1">
      <c r="A429" s="124">
        <v>428</v>
      </c>
      <c r="B429" s="124" t="s">
        <v>323</v>
      </c>
      <c r="C429" s="124" t="s">
        <v>310</v>
      </c>
      <c r="D429" s="124" t="s">
        <v>329</v>
      </c>
      <c r="E429" s="124">
        <v>4356</v>
      </c>
      <c r="F429" s="124">
        <v>9385406686</v>
      </c>
      <c r="G429" s="124">
        <v>20</v>
      </c>
      <c r="H429" s="124">
        <v>4</v>
      </c>
      <c r="I429" s="124">
        <v>1385</v>
      </c>
      <c r="J429" s="124" t="s">
        <v>288</v>
      </c>
      <c r="K429" s="124" t="s">
        <v>321</v>
      </c>
      <c r="L429" s="124" t="s">
        <v>331</v>
      </c>
      <c r="M429" s="124" t="s">
        <v>291</v>
      </c>
      <c r="N429" s="125">
        <v>16000000</v>
      </c>
    </row>
    <row r="430" spans="1:14" ht="21.75" customHeight="1">
      <c r="A430" s="124">
        <v>429</v>
      </c>
      <c r="B430" s="124" t="s">
        <v>339</v>
      </c>
      <c r="C430" s="124" t="s">
        <v>310</v>
      </c>
      <c r="D430" s="124" t="s">
        <v>311</v>
      </c>
      <c r="E430" s="124">
        <v>5478</v>
      </c>
      <c r="F430" s="124">
        <v>9369277462</v>
      </c>
      <c r="G430" s="124">
        <v>5</v>
      </c>
      <c r="H430" s="124">
        <v>9</v>
      </c>
      <c r="I430" s="124">
        <v>1386</v>
      </c>
      <c r="J430" s="124" t="s">
        <v>288</v>
      </c>
      <c r="K430" s="124" t="s">
        <v>299</v>
      </c>
      <c r="L430" s="124" t="s">
        <v>313</v>
      </c>
      <c r="M430" s="124" t="s">
        <v>291</v>
      </c>
      <c r="N430" s="125">
        <v>49000000</v>
      </c>
    </row>
    <row r="431" spans="1:14" ht="21.75" customHeight="1">
      <c r="A431" s="124">
        <v>430</v>
      </c>
      <c r="B431" s="124" t="s">
        <v>333</v>
      </c>
      <c r="C431" s="124" t="s">
        <v>337</v>
      </c>
      <c r="D431" s="124" t="s">
        <v>303</v>
      </c>
      <c r="E431" s="124">
        <v>5020</v>
      </c>
      <c r="F431" s="124">
        <v>9394088633</v>
      </c>
      <c r="G431" s="124">
        <v>31</v>
      </c>
      <c r="H431" s="124">
        <v>6</v>
      </c>
      <c r="I431" s="124">
        <v>1384</v>
      </c>
      <c r="J431" s="124" t="s">
        <v>288</v>
      </c>
      <c r="K431" s="124" t="s">
        <v>299</v>
      </c>
      <c r="L431" s="124" t="s">
        <v>322</v>
      </c>
      <c r="M431" s="124" t="s">
        <v>296</v>
      </c>
      <c r="N431" s="125">
        <v>49000000</v>
      </c>
    </row>
    <row r="432" spans="1:14" ht="21.75" customHeight="1">
      <c r="A432" s="124">
        <v>431</v>
      </c>
      <c r="B432" s="124" t="s">
        <v>305</v>
      </c>
      <c r="C432" s="124" t="s">
        <v>327</v>
      </c>
      <c r="D432" s="124" t="s">
        <v>311</v>
      </c>
      <c r="E432" s="124">
        <v>5764</v>
      </c>
      <c r="F432" s="124">
        <v>9362859603</v>
      </c>
      <c r="G432" s="124">
        <v>17</v>
      </c>
      <c r="H432" s="124">
        <v>9</v>
      </c>
      <c r="I432" s="124">
        <v>1387</v>
      </c>
      <c r="J432" s="124" t="s">
        <v>298</v>
      </c>
      <c r="K432" s="124" t="s">
        <v>321</v>
      </c>
      <c r="L432" s="124" t="s">
        <v>313</v>
      </c>
      <c r="M432" s="124" t="s">
        <v>300</v>
      </c>
      <c r="N432" s="125">
        <v>16000000</v>
      </c>
    </row>
    <row r="433" spans="1:14" ht="21.75" customHeight="1">
      <c r="A433" s="124">
        <v>432</v>
      </c>
      <c r="B433" s="124" t="s">
        <v>292</v>
      </c>
      <c r="C433" s="124" t="s">
        <v>255</v>
      </c>
      <c r="D433" s="124" t="s">
        <v>329</v>
      </c>
      <c r="E433" s="124">
        <v>5673</v>
      </c>
      <c r="F433" s="124">
        <v>9370102193</v>
      </c>
      <c r="G433" s="124">
        <v>7</v>
      </c>
      <c r="H433" s="124">
        <v>6</v>
      </c>
      <c r="I433" s="124">
        <v>1381</v>
      </c>
      <c r="J433" s="124" t="s">
        <v>288</v>
      </c>
      <c r="K433" s="124" t="s">
        <v>304</v>
      </c>
      <c r="L433" s="124" t="s">
        <v>295</v>
      </c>
      <c r="M433" s="124" t="s">
        <v>291</v>
      </c>
      <c r="N433" s="125">
        <v>14000000</v>
      </c>
    </row>
    <row r="434" spans="1:14" ht="21.75" customHeight="1">
      <c r="A434" s="124">
        <v>433</v>
      </c>
      <c r="B434" s="124" t="s">
        <v>326</v>
      </c>
      <c r="C434" s="124" t="s">
        <v>286</v>
      </c>
      <c r="D434" s="124" t="s">
        <v>303</v>
      </c>
      <c r="E434" s="124">
        <v>6164</v>
      </c>
      <c r="F434" s="124">
        <v>9336121177</v>
      </c>
      <c r="G434" s="124">
        <v>5</v>
      </c>
      <c r="H434" s="124">
        <v>5</v>
      </c>
      <c r="I434" s="124">
        <v>1382</v>
      </c>
      <c r="J434" s="124" t="s">
        <v>298</v>
      </c>
      <c r="K434" s="124" t="s">
        <v>289</v>
      </c>
      <c r="L434" s="124" t="s">
        <v>290</v>
      </c>
      <c r="M434" s="124" t="s">
        <v>296</v>
      </c>
      <c r="N434" s="125">
        <v>8000000</v>
      </c>
    </row>
    <row r="435" spans="1:14" ht="21.75" customHeight="1">
      <c r="A435" s="124">
        <v>434</v>
      </c>
      <c r="B435" s="124" t="s">
        <v>84</v>
      </c>
      <c r="C435" s="124" t="s">
        <v>255</v>
      </c>
      <c r="D435" s="124" t="s">
        <v>294</v>
      </c>
      <c r="E435" s="124">
        <v>2242</v>
      </c>
      <c r="F435" s="124">
        <v>9328315934</v>
      </c>
      <c r="G435" s="124">
        <v>18</v>
      </c>
      <c r="H435" s="124">
        <v>2</v>
      </c>
      <c r="I435" s="124">
        <v>1380</v>
      </c>
      <c r="J435" s="124" t="s">
        <v>298</v>
      </c>
      <c r="K435" s="124" t="s">
        <v>321</v>
      </c>
      <c r="L435" s="124" t="s">
        <v>331</v>
      </c>
      <c r="M435" s="124" t="s">
        <v>296</v>
      </c>
      <c r="N435" s="125">
        <v>16000000</v>
      </c>
    </row>
    <row r="436" spans="1:14" ht="21.75" customHeight="1">
      <c r="A436" s="124">
        <v>435</v>
      </c>
      <c r="B436" s="124" t="s">
        <v>236</v>
      </c>
      <c r="C436" s="124" t="s">
        <v>327</v>
      </c>
      <c r="D436" s="124" t="s">
        <v>325</v>
      </c>
      <c r="E436" s="124">
        <v>3713</v>
      </c>
      <c r="F436" s="124">
        <v>9387607924</v>
      </c>
      <c r="G436" s="124">
        <v>26</v>
      </c>
      <c r="H436" s="124">
        <v>9</v>
      </c>
      <c r="I436" s="124">
        <v>1387</v>
      </c>
      <c r="J436" s="124" t="s">
        <v>298</v>
      </c>
      <c r="K436" s="124" t="s">
        <v>312</v>
      </c>
      <c r="L436" s="124" t="s">
        <v>322</v>
      </c>
      <c r="M436" s="124" t="s">
        <v>291</v>
      </c>
      <c r="N436" s="125">
        <v>15000000</v>
      </c>
    </row>
    <row r="437" spans="1:14" ht="21.75" customHeight="1">
      <c r="A437" s="124">
        <v>436</v>
      </c>
      <c r="B437" s="124" t="s">
        <v>342</v>
      </c>
      <c r="C437" s="124" t="s">
        <v>308</v>
      </c>
      <c r="D437" s="124" t="s">
        <v>328</v>
      </c>
      <c r="E437" s="124">
        <v>1163</v>
      </c>
      <c r="F437" s="124">
        <v>9350977518</v>
      </c>
      <c r="G437" s="124">
        <v>12</v>
      </c>
      <c r="H437" s="124">
        <v>7</v>
      </c>
      <c r="I437" s="124">
        <v>1387</v>
      </c>
      <c r="J437" s="124" t="s">
        <v>298</v>
      </c>
      <c r="K437" s="124" t="s">
        <v>299</v>
      </c>
      <c r="L437" s="124" t="s">
        <v>313</v>
      </c>
      <c r="M437" s="124" t="s">
        <v>291</v>
      </c>
      <c r="N437" s="125">
        <v>49000000</v>
      </c>
    </row>
    <row r="438" spans="1:14" ht="21.75" customHeight="1">
      <c r="A438" s="124">
        <v>437</v>
      </c>
      <c r="B438" s="124" t="s">
        <v>340</v>
      </c>
      <c r="C438" s="124" t="s">
        <v>337</v>
      </c>
      <c r="D438" s="124" t="s">
        <v>317</v>
      </c>
      <c r="E438" s="124">
        <v>2790</v>
      </c>
      <c r="F438" s="124">
        <v>9392052659</v>
      </c>
      <c r="G438" s="124">
        <v>10</v>
      </c>
      <c r="H438" s="124">
        <v>9</v>
      </c>
      <c r="I438" s="124">
        <v>1380</v>
      </c>
      <c r="J438" s="124" t="s">
        <v>298</v>
      </c>
      <c r="K438" s="124" t="s">
        <v>304</v>
      </c>
      <c r="L438" s="124" t="s">
        <v>322</v>
      </c>
      <c r="M438" s="124" t="s">
        <v>300</v>
      </c>
      <c r="N438" s="125">
        <v>14000000</v>
      </c>
    </row>
    <row r="439" spans="1:14" ht="21.75" customHeight="1">
      <c r="A439" s="124">
        <v>438</v>
      </c>
      <c r="B439" s="124" t="s">
        <v>332</v>
      </c>
      <c r="C439" s="124" t="s">
        <v>335</v>
      </c>
      <c r="D439" s="124" t="s">
        <v>325</v>
      </c>
      <c r="E439" s="124">
        <v>5791</v>
      </c>
      <c r="F439" s="124">
        <v>9321922763</v>
      </c>
      <c r="G439" s="124">
        <v>30</v>
      </c>
      <c r="H439" s="124">
        <v>6</v>
      </c>
      <c r="I439" s="124">
        <v>1387</v>
      </c>
      <c r="J439" s="124" t="s">
        <v>298</v>
      </c>
      <c r="K439" s="124" t="s">
        <v>321</v>
      </c>
      <c r="L439" s="124" t="s">
        <v>313</v>
      </c>
      <c r="M439" s="124" t="s">
        <v>291</v>
      </c>
      <c r="N439" s="125">
        <v>16000000</v>
      </c>
    </row>
    <row r="440" spans="1:14" ht="21.75" customHeight="1">
      <c r="A440" s="124">
        <v>439</v>
      </c>
      <c r="B440" s="124" t="s">
        <v>319</v>
      </c>
      <c r="C440" s="124" t="s">
        <v>327</v>
      </c>
      <c r="D440" s="124" t="s">
        <v>311</v>
      </c>
      <c r="E440" s="124">
        <v>5045</v>
      </c>
      <c r="F440" s="124">
        <v>9337770660</v>
      </c>
      <c r="G440" s="124">
        <v>28</v>
      </c>
      <c r="H440" s="124">
        <v>6</v>
      </c>
      <c r="I440" s="124">
        <v>1381</v>
      </c>
      <c r="J440" s="124" t="s">
        <v>288</v>
      </c>
      <c r="K440" s="124" t="s">
        <v>289</v>
      </c>
      <c r="L440" s="124" t="s">
        <v>295</v>
      </c>
      <c r="M440" s="124" t="s">
        <v>300</v>
      </c>
      <c r="N440" s="125">
        <v>8000000</v>
      </c>
    </row>
    <row r="441" spans="1:14" ht="21.75" customHeight="1">
      <c r="A441" s="124">
        <v>440</v>
      </c>
      <c r="B441" s="124" t="s">
        <v>323</v>
      </c>
      <c r="C441" s="124" t="s">
        <v>302</v>
      </c>
      <c r="D441" s="124" t="s">
        <v>317</v>
      </c>
      <c r="E441" s="124">
        <v>4900</v>
      </c>
      <c r="F441" s="124">
        <v>9356516297</v>
      </c>
      <c r="G441" s="124">
        <v>25</v>
      </c>
      <c r="H441" s="124">
        <v>8</v>
      </c>
      <c r="I441" s="124">
        <v>1383</v>
      </c>
      <c r="J441" s="124" t="s">
        <v>298</v>
      </c>
      <c r="K441" s="124" t="s">
        <v>289</v>
      </c>
      <c r="L441" s="124" t="s">
        <v>295</v>
      </c>
      <c r="M441" s="124" t="s">
        <v>300</v>
      </c>
      <c r="N441" s="125">
        <v>8000000</v>
      </c>
    </row>
    <row r="442" spans="1:14" ht="21.75" customHeight="1">
      <c r="A442" s="124">
        <v>441</v>
      </c>
      <c r="B442" s="124" t="s">
        <v>301</v>
      </c>
      <c r="C442" s="124" t="s">
        <v>302</v>
      </c>
      <c r="D442" s="124" t="s">
        <v>317</v>
      </c>
      <c r="E442" s="124">
        <v>2593</v>
      </c>
      <c r="F442" s="124">
        <v>9367025123</v>
      </c>
      <c r="G442" s="124">
        <v>18</v>
      </c>
      <c r="H442" s="124">
        <v>11</v>
      </c>
      <c r="I442" s="124">
        <v>1382</v>
      </c>
      <c r="J442" s="124" t="s">
        <v>298</v>
      </c>
      <c r="K442" s="124" t="s">
        <v>304</v>
      </c>
      <c r="L442" s="124" t="s">
        <v>295</v>
      </c>
      <c r="M442" s="124" t="s">
        <v>316</v>
      </c>
      <c r="N442" s="125">
        <v>14000000</v>
      </c>
    </row>
    <row r="443" spans="1:14" ht="21.75" customHeight="1">
      <c r="A443" s="124">
        <v>442</v>
      </c>
      <c r="B443" s="124" t="s">
        <v>320</v>
      </c>
      <c r="C443" s="124" t="s">
        <v>308</v>
      </c>
      <c r="D443" s="124" t="s">
        <v>309</v>
      </c>
      <c r="E443" s="124">
        <v>9310</v>
      </c>
      <c r="F443" s="124">
        <v>9365669827</v>
      </c>
      <c r="G443" s="124">
        <v>10</v>
      </c>
      <c r="H443" s="124">
        <v>4</v>
      </c>
      <c r="I443" s="124">
        <v>1386</v>
      </c>
      <c r="J443" s="124" t="s">
        <v>298</v>
      </c>
      <c r="K443" s="124" t="s">
        <v>289</v>
      </c>
      <c r="L443" s="124" t="s">
        <v>295</v>
      </c>
      <c r="M443" s="124" t="s">
        <v>307</v>
      </c>
      <c r="N443" s="125">
        <v>8000000</v>
      </c>
    </row>
    <row r="444" spans="1:14" ht="21.75" customHeight="1">
      <c r="A444" s="124">
        <v>443</v>
      </c>
      <c r="B444" s="124" t="s">
        <v>342</v>
      </c>
      <c r="C444" s="124" t="s">
        <v>337</v>
      </c>
      <c r="D444" s="124" t="s">
        <v>306</v>
      </c>
      <c r="E444" s="124">
        <v>7368</v>
      </c>
      <c r="F444" s="124">
        <v>9377344151</v>
      </c>
      <c r="G444" s="124">
        <v>10</v>
      </c>
      <c r="H444" s="124">
        <v>9</v>
      </c>
      <c r="I444" s="124">
        <v>1381</v>
      </c>
      <c r="J444" s="124" t="s">
        <v>298</v>
      </c>
      <c r="K444" s="124" t="s">
        <v>289</v>
      </c>
      <c r="L444" s="124" t="s">
        <v>331</v>
      </c>
      <c r="M444" s="124" t="s">
        <v>291</v>
      </c>
      <c r="N444" s="125">
        <v>8000000</v>
      </c>
    </row>
    <row r="445" spans="1:14" ht="21.75" customHeight="1">
      <c r="A445" s="124">
        <v>444</v>
      </c>
      <c r="B445" s="124" t="s">
        <v>333</v>
      </c>
      <c r="C445" s="124" t="s">
        <v>327</v>
      </c>
      <c r="D445" s="124" t="s">
        <v>294</v>
      </c>
      <c r="E445" s="124">
        <v>1422</v>
      </c>
      <c r="F445" s="124">
        <v>9361563324</v>
      </c>
      <c r="G445" s="124">
        <v>19</v>
      </c>
      <c r="H445" s="124">
        <v>9</v>
      </c>
      <c r="I445" s="124">
        <v>1381</v>
      </c>
      <c r="J445" s="124" t="s">
        <v>298</v>
      </c>
      <c r="K445" s="124" t="s">
        <v>321</v>
      </c>
      <c r="L445" s="124" t="s">
        <v>322</v>
      </c>
      <c r="M445" s="124" t="s">
        <v>300</v>
      </c>
      <c r="N445" s="125">
        <v>16000000</v>
      </c>
    </row>
    <row r="446" spans="1:14" ht="21.75" customHeight="1">
      <c r="A446" s="124">
        <v>445</v>
      </c>
      <c r="B446" s="124" t="s">
        <v>318</v>
      </c>
      <c r="C446" s="124" t="s">
        <v>334</v>
      </c>
      <c r="D446" s="124" t="s">
        <v>306</v>
      </c>
      <c r="E446" s="124">
        <v>8115</v>
      </c>
      <c r="F446" s="124">
        <v>9358555805</v>
      </c>
      <c r="G446" s="124">
        <v>8</v>
      </c>
      <c r="H446" s="124">
        <v>8</v>
      </c>
      <c r="I446" s="124">
        <v>1380</v>
      </c>
      <c r="J446" s="124" t="s">
        <v>288</v>
      </c>
      <c r="K446" s="124" t="s">
        <v>321</v>
      </c>
      <c r="L446" s="124" t="s">
        <v>313</v>
      </c>
      <c r="M446" s="124" t="s">
        <v>291</v>
      </c>
      <c r="N446" s="125">
        <v>16000000</v>
      </c>
    </row>
    <row r="447" spans="1:14" ht="21.75" customHeight="1">
      <c r="A447" s="124">
        <v>446</v>
      </c>
      <c r="B447" s="124" t="s">
        <v>84</v>
      </c>
      <c r="C447" s="124" t="s">
        <v>308</v>
      </c>
      <c r="D447" s="124" t="s">
        <v>303</v>
      </c>
      <c r="E447" s="124">
        <v>8659</v>
      </c>
      <c r="F447" s="124">
        <v>9365533632</v>
      </c>
      <c r="G447" s="124">
        <v>18</v>
      </c>
      <c r="H447" s="124">
        <v>2</v>
      </c>
      <c r="I447" s="124">
        <v>1386</v>
      </c>
      <c r="J447" s="124" t="s">
        <v>298</v>
      </c>
      <c r="K447" s="124" t="s">
        <v>304</v>
      </c>
      <c r="L447" s="124" t="s">
        <v>322</v>
      </c>
      <c r="M447" s="124" t="s">
        <v>300</v>
      </c>
      <c r="N447" s="125">
        <v>14000000</v>
      </c>
    </row>
    <row r="448" spans="1:14" ht="21.75" customHeight="1">
      <c r="A448" s="124">
        <v>447</v>
      </c>
      <c r="B448" s="124" t="s">
        <v>292</v>
      </c>
      <c r="C448" s="124" t="s">
        <v>336</v>
      </c>
      <c r="D448" s="124" t="s">
        <v>294</v>
      </c>
      <c r="E448" s="124">
        <v>177</v>
      </c>
      <c r="F448" s="124">
        <v>9368588105</v>
      </c>
      <c r="G448" s="124">
        <v>23</v>
      </c>
      <c r="H448" s="124">
        <v>9</v>
      </c>
      <c r="I448" s="124">
        <v>1383</v>
      </c>
      <c r="J448" s="124" t="s">
        <v>298</v>
      </c>
      <c r="K448" s="124" t="s">
        <v>321</v>
      </c>
      <c r="L448" s="124" t="s">
        <v>331</v>
      </c>
      <c r="M448" s="124" t="s">
        <v>296</v>
      </c>
      <c r="N448" s="125">
        <v>16000000</v>
      </c>
    </row>
    <row r="449" spans="1:14" ht="21.75" customHeight="1">
      <c r="A449" s="124">
        <v>448</v>
      </c>
      <c r="B449" s="124" t="s">
        <v>314</v>
      </c>
      <c r="C449" s="124" t="s">
        <v>327</v>
      </c>
      <c r="D449" s="124" t="s">
        <v>317</v>
      </c>
      <c r="E449" s="124">
        <v>1701</v>
      </c>
      <c r="F449" s="124">
        <v>9350076790</v>
      </c>
      <c r="G449" s="124">
        <v>23</v>
      </c>
      <c r="H449" s="124">
        <v>4</v>
      </c>
      <c r="I449" s="124">
        <v>1384</v>
      </c>
      <c r="J449" s="124" t="s">
        <v>298</v>
      </c>
      <c r="K449" s="124" t="s">
        <v>321</v>
      </c>
      <c r="L449" s="124" t="s">
        <v>331</v>
      </c>
      <c r="M449" s="124" t="s">
        <v>300</v>
      </c>
      <c r="N449" s="125">
        <v>16000000</v>
      </c>
    </row>
    <row r="450" spans="1:14" ht="21.75" customHeight="1">
      <c r="A450" s="124">
        <v>449</v>
      </c>
      <c r="B450" s="124" t="s">
        <v>292</v>
      </c>
      <c r="C450" s="124" t="s">
        <v>345</v>
      </c>
      <c r="D450" s="124" t="s">
        <v>317</v>
      </c>
      <c r="E450" s="124">
        <v>458</v>
      </c>
      <c r="F450" s="124">
        <v>9381103620</v>
      </c>
      <c r="G450" s="124">
        <v>16</v>
      </c>
      <c r="H450" s="124">
        <v>6</v>
      </c>
      <c r="I450" s="124">
        <v>1387</v>
      </c>
      <c r="J450" s="124" t="s">
        <v>288</v>
      </c>
      <c r="K450" s="124" t="s">
        <v>312</v>
      </c>
      <c r="L450" s="124" t="s">
        <v>295</v>
      </c>
      <c r="M450" s="124" t="s">
        <v>300</v>
      </c>
      <c r="N450" s="125">
        <v>15000000</v>
      </c>
    </row>
    <row r="451" spans="1:14" ht="21.75" customHeight="1">
      <c r="A451" s="124">
        <v>450</v>
      </c>
      <c r="B451" s="124" t="s">
        <v>320</v>
      </c>
      <c r="C451" s="124" t="s">
        <v>293</v>
      </c>
      <c r="D451" s="124" t="s">
        <v>287</v>
      </c>
      <c r="E451" s="124">
        <v>334</v>
      </c>
      <c r="F451" s="124">
        <v>9356006509</v>
      </c>
      <c r="G451" s="124">
        <v>14</v>
      </c>
      <c r="H451" s="124">
        <v>7</v>
      </c>
      <c r="I451" s="124">
        <v>1384</v>
      </c>
      <c r="J451" s="124" t="s">
        <v>298</v>
      </c>
      <c r="K451" s="124" t="s">
        <v>299</v>
      </c>
      <c r="L451" s="124" t="s">
        <v>313</v>
      </c>
      <c r="M451" s="124" t="s">
        <v>316</v>
      </c>
      <c r="N451" s="125">
        <v>49000000</v>
      </c>
    </row>
    <row r="452" spans="1:14" ht="21.75" customHeight="1">
      <c r="A452" s="124">
        <v>451</v>
      </c>
      <c r="B452" s="124" t="s">
        <v>340</v>
      </c>
      <c r="C452" s="124" t="s">
        <v>308</v>
      </c>
      <c r="D452" s="124" t="s">
        <v>325</v>
      </c>
      <c r="E452" s="124">
        <v>2630</v>
      </c>
      <c r="F452" s="124">
        <v>9326858977</v>
      </c>
      <c r="G452" s="124">
        <v>5</v>
      </c>
      <c r="H452" s="124">
        <v>8</v>
      </c>
      <c r="I452" s="124">
        <v>1384</v>
      </c>
      <c r="J452" s="124" t="s">
        <v>298</v>
      </c>
      <c r="K452" s="124" t="s">
        <v>321</v>
      </c>
      <c r="L452" s="124" t="s">
        <v>313</v>
      </c>
      <c r="M452" s="124" t="s">
        <v>307</v>
      </c>
      <c r="N452" s="125">
        <v>16000000</v>
      </c>
    </row>
    <row r="453" spans="1:14" ht="21.75" customHeight="1">
      <c r="A453" s="124">
        <v>452</v>
      </c>
      <c r="B453" s="124" t="s">
        <v>83</v>
      </c>
      <c r="C453" s="124" t="s">
        <v>335</v>
      </c>
      <c r="D453" s="124" t="s">
        <v>329</v>
      </c>
      <c r="E453" s="124">
        <v>6360</v>
      </c>
      <c r="F453" s="124">
        <v>9331177269</v>
      </c>
      <c r="G453" s="124">
        <v>12</v>
      </c>
      <c r="H453" s="124">
        <v>3</v>
      </c>
      <c r="I453" s="124">
        <v>1385</v>
      </c>
      <c r="J453" s="124" t="s">
        <v>288</v>
      </c>
      <c r="K453" s="124" t="s">
        <v>321</v>
      </c>
      <c r="L453" s="124" t="s">
        <v>313</v>
      </c>
      <c r="M453" s="124" t="s">
        <v>300</v>
      </c>
      <c r="N453" s="125">
        <v>16000000</v>
      </c>
    </row>
    <row r="454" spans="1:14" ht="21.75" customHeight="1">
      <c r="A454" s="124">
        <v>453</v>
      </c>
      <c r="B454" s="124" t="s">
        <v>305</v>
      </c>
      <c r="C454" s="124" t="s">
        <v>310</v>
      </c>
      <c r="D454" s="124" t="s">
        <v>325</v>
      </c>
      <c r="E454" s="124">
        <v>367</v>
      </c>
      <c r="F454" s="124">
        <v>9393117062</v>
      </c>
      <c r="G454" s="124">
        <v>6</v>
      </c>
      <c r="H454" s="124">
        <v>9</v>
      </c>
      <c r="I454" s="124">
        <v>1382</v>
      </c>
      <c r="J454" s="124" t="s">
        <v>298</v>
      </c>
      <c r="K454" s="124" t="s">
        <v>321</v>
      </c>
      <c r="L454" s="124" t="s">
        <v>295</v>
      </c>
      <c r="M454" s="124" t="s">
        <v>296</v>
      </c>
      <c r="N454" s="125">
        <v>16000000</v>
      </c>
    </row>
    <row r="455" spans="1:14" ht="21.75" customHeight="1">
      <c r="A455" s="124">
        <v>454</v>
      </c>
      <c r="B455" s="124" t="s">
        <v>292</v>
      </c>
      <c r="C455" s="124" t="s">
        <v>308</v>
      </c>
      <c r="D455" s="124" t="s">
        <v>329</v>
      </c>
      <c r="E455" s="124">
        <v>3419</v>
      </c>
      <c r="F455" s="124">
        <v>9373215141</v>
      </c>
      <c r="G455" s="124">
        <v>5</v>
      </c>
      <c r="H455" s="124">
        <v>3</v>
      </c>
      <c r="I455" s="124">
        <v>1387</v>
      </c>
      <c r="J455" s="124" t="s">
        <v>298</v>
      </c>
      <c r="K455" s="124" t="s">
        <v>299</v>
      </c>
      <c r="L455" s="124" t="s">
        <v>295</v>
      </c>
      <c r="M455" s="124" t="s">
        <v>300</v>
      </c>
      <c r="N455" s="125">
        <v>49000000</v>
      </c>
    </row>
    <row r="456" spans="1:14" ht="21.75" customHeight="1">
      <c r="A456" s="124">
        <v>455</v>
      </c>
      <c r="B456" s="124" t="s">
        <v>84</v>
      </c>
      <c r="C456" s="124" t="s">
        <v>337</v>
      </c>
      <c r="D456" s="124" t="s">
        <v>311</v>
      </c>
      <c r="E456" s="124">
        <v>2036</v>
      </c>
      <c r="F456" s="124">
        <v>9392923289</v>
      </c>
      <c r="G456" s="124">
        <v>25</v>
      </c>
      <c r="H456" s="124">
        <v>1</v>
      </c>
      <c r="I456" s="124">
        <v>1382</v>
      </c>
      <c r="J456" s="124" t="s">
        <v>298</v>
      </c>
      <c r="K456" s="124" t="s">
        <v>321</v>
      </c>
      <c r="L456" s="124" t="s">
        <v>295</v>
      </c>
      <c r="M456" s="124" t="s">
        <v>291</v>
      </c>
      <c r="N456" s="125">
        <v>16000000</v>
      </c>
    </row>
    <row r="457" spans="1:14" ht="21.75" customHeight="1">
      <c r="A457" s="124">
        <v>456</v>
      </c>
      <c r="B457" s="124" t="s">
        <v>285</v>
      </c>
      <c r="C457" s="124" t="s">
        <v>343</v>
      </c>
      <c r="D457" s="124" t="s">
        <v>329</v>
      </c>
      <c r="E457" s="124">
        <v>3573</v>
      </c>
      <c r="F457" s="124">
        <v>9351901520</v>
      </c>
      <c r="G457" s="124">
        <v>12</v>
      </c>
      <c r="H457" s="124">
        <v>1</v>
      </c>
      <c r="I457" s="124">
        <v>1382</v>
      </c>
      <c r="J457" s="124" t="s">
        <v>288</v>
      </c>
      <c r="K457" s="124" t="s">
        <v>289</v>
      </c>
      <c r="L457" s="124" t="s">
        <v>290</v>
      </c>
      <c r="M457" s="124" t="s">
        <v>300</v>
      </c>
      <c r="N457" s="125">
        <v>8000000</v>
      </c>
    </row>
    <row r="458" spans="1:14" ht="21.75" customHeight="1">
      <c r="A458" s="124">
        <v>457</v>
      </c>
      <c r="B458" s="124" t="s">
        <v>339</v>
      </c>
      <c r="C458" s="124" t="s">
        <v>337</v>
      </c>
      <c r="D458" s="124" t="s">
        <v>294</v>
      </c>
      <c r="E458" s="124">
        <v>8285</v>
      </c>
      <c r="F458" s="124">
        <v>9385293832</v>
      </c>
      <c r="G458" s="124">
        <v>4</v>
      </c>
      <c r="H458" s="124">
        <v>2</v>
      </c>
      <c r="I458" s="124">
        <v>1382</v>
      </c>
      <c r="J458" s="124" t="s">
        <v>298</v>
      </c>
      <c r="K458" s="124" t="s">
        <v>304</v>
      </c>
      <c r="L458" s="124" t="s">
        <v>322</v>
      </c>
      <c r="M458" s="124" t="s">
        <v>291</v>
      </c>
      <c r="N458" s="125">
        <v>14000000</v>
      </c>
    </row>
    <row r="459" spans="1:14" ht="21.75" customHeight="1">
      <c r="A459" s="124">
        <v>458</v>
      </c>
      <c r="B459" s="124" t="s">
        <v>83</v>
      </c>
      <c r="C459" s="124" t="s">
        <v>341</v>
      </c>
      <c r="D459" s="124" t="s">
        <v>311</v>
      </c>
      <c r="E459" s="124">
        <v>7246</v>
      </c>
      <c r="F459" s="124">
        <v>9357405171</v>
      </c>
      <c r="G459" s="124">
        <v>22</v>
      </c>
      <c r="H459" s="124">
        <v>11</v>
      </c>
      <c r="I459" s="124">
        <v>1385</v>
      </c>
      <c r="J459" s="124" t="s">
        <v>298</v>
      </c>
      <c r="K459" s="124" t="s">
        <v>312</v>
      </c>
      <c r="L459" s="124" t="s">
        <v>295</v>
      </c>
      <c r="M459" s="124" t="s">
        <v>291</v>
      </c>
      <c r="N459" s="125">
        <v>15000000</v>
      </c>
    </row>
    <row r="460" spans="1:14" ht="21.75" customHeight="1">
      <c r="A460" s="124">
        <v>459</v>
      </c>
      <c r="B460" s="124" t="s">
        <v>320</v>
      </c>
      <c r="C460" s="124" t="s">
        <v>286</v>
      </c>
      <c r="D460" s="124" t="s">
        <v>317</v>
      </c>
      <c r="E460" s="124">
        <v>6009</v>
      </c>
      <c r="F460" s="124">
        <v>9336545621</v>
      </c>
      <c r="G460" s="124">
        <v>2</v>
      </c>
      <c r="H460" s="124">
        <v>11</v>
      </c>
      <c r="I460" s="124">
        <v>1386</v>
      </c>
      <c r="J460" s="124" t="s">
        <v>298</v>
      </c>
      <c r="K460" s="124" t="s">
        <v>321</v>
      </c>
      <c r="L460" s="124" t="s">
        <v>313</v>
      </c>
      <c r="M460" s="124" t="s">
        <v>291</v>
      </c>
      <c r="N460" s="125">
        <v>16000000</v>
      </c>
    </row>
    <row r="461" spans="1:14" ht="21.75" customHeight="1">
      <c r="A461" s="124">
        <v>460</v>
      </c>
      <c r="B461" s="124" t="s">
        <v>314</v>
      </c>
      <c r="C461" s="124" t="s">
        <v>345</v>
      </c>
      <c r="D461" s="124" t="s">
        <v>287</v>
      </c>
      <c r="E461" s="124">
        <v>4723</v>
      </c>
      <c r="F461" s="124">
        <v>9370366508</v>
      </c>
      <c r="G461" s="124">
        <v>15</v>
      </c>
      <c r="H461" s="124">
        <v>5</v>
      </c>
      <c r="I461" s="124">
        <v>1383</v>
      </c>
      <c r="J461" s="124" t="s">
        <v>298</v>
      </c>
      <c r="K461" s="124" t="s">
        <v>312</v>
      </c>
      <c r="L461" s="124" t="s">
        <v>295</v>
      </c>
      <c r="M461" s="124" t="s">
        <v>291</v>
      </c>
      <c r="N461" s="125">
        <v>15000000</v>
      </c>
    </row>
    <row r="462" spans="1:14" ht="21.75" customHeight="1">
      <c r="A462" s="124">
        <v>461</v>
      </c>
      <c r="B462" s="124" t="s">
        <v>301</v>
      </c>
      <c r="C462" s="124" t="s">
        <v>337</v>
      </c>
      <c r="D462" s="124" t="s">
        <v>306</v>
      </c>
      <c r="E462" s="124">
        <v>6228</v>
      </c>
      <c r="F462" s="124">
        <v>9378832870</v>
      </c>
      <c r="G462" s="124">
        <v>9</v>
      </c>
      <c r="H462" s="124">
        <v>2</v>
      </c>
      <c r="I462" s="124">
        <v>1387</v>
      </c>
      <c r="J462" s="124" t="s">
        <v>298</v>
      </c>
      <c r="K462" s="124" t="s">
        <v>312</v>
      </c>
      <c r="L462" s="124" t="s">
        <v>290</v>
      </c>
      <c r="M462" s="124" t="s">
        <v>296</v>
      </c>
      <c r="N462" s="125">
        <v>15000000</v>
      </c>
    </row>
    <row r="463" spans="1:14" ht="21.75" customHeight="1">
      <c r="A463" s="124">
        <v>462</v>
      </c>
      <c r="B463" s="124" t="s">
        <v>318</v>
      </c>
      <c r="C463" s="124" t="s">
        <v>330</v>
      </c>
      <c r="D463" s="124" t="s">
        <v>303</v>
      </c>
      <c r="E463" s="124">
        <v>1799</v>
      </c>
      <c r="F463" s="124">
        <v>9331949498</v>
      </c>
      <c r="G463" s="124">
        <v>4</v>
      </c>
      <c r="H463" s="124">
        <v>6</v>
      </c>
      <c r="I463" s="124">
        <v>1382</v>
      </c>
      <c r="J463" s="124" t="s">
        <v>298</v>
      </c>
      <c r="K463" s="124" t="s">
        <v>304</v>
      </c>
      <c r="L463" s="124" t="s">
        <v>322</v>
      </c>
      <c r="M463" s="124" t="s">
        <v>296</v>
      </c>
      <c r="N463" s="125">
        <v>14000000</v>
      </c>
    </row>
    <row r="464" spans="1:14" ht="21.75" customHeight="1">
      <c r="A464" s="124">
        <v>463</v>
      </c>
      <c r="B464" s="124" t="s">
        <v>323</v>
      </c>
      <c r="C464" s="124" t="s">
        <v>336</v>
      </c>
      <c r="D464" s="124" t="s">
        <v>311</v>
      </c>
      <c r="E464" s="124">
        <v>7439</v>
      </c>
      <c r="F464" s="124">
        <v>9387521752</v>
      </c>
      <c r="G464" s="124">
        <v>26</v>
      </c>
      <c r="H464" s="124">
        <v>5</v>
      </c>
      <c r="I464" s="124">
        <v>1387</v>
      </c>
      <c r="J464" s="124" t="s">
        <v>288</v>
      </c>
      <c r="K464" s="124" t="s">
        <v>321</v>
      </c>
      <c r="L464" s="124" t="s">
        <v>322</v>
      </c>
      <c r="M464" s="124" t="s">
        <v>300</v>
      </c>
      <c r="N464" s="125">
        <v>16000000</v>
      </c>
    </row>
    <row r="465" spans="1:14" ht="21.75" customHeight="1">
      <c r="A465" s="124">
        <v>464</v>
      </c>
      <c r="B465" s="124" t="s">
        <v>318</v>
      </c>
      <c r="C465" s="124" t="s">
        <v>293</v>
      </c>
      <c r="D465" s="124" t="s">
        <v>317</v>
      </c>
      <c r="E465" s="124">
        <v>6192</v>
      </c>
      <c r="F465" s="124">
        <v>9373696709</v>
      </c>
      <c r="G465" s="124">
        <v>2</v>
      </c>
      <c r="H465" s="124">
        <v>4</v>
      </c>
      <c r="I465" s="124">
        <v>1382</v>
      </c>
      <c r="J465" s="124" t="s">
        <v>298</v>
      </c>
      <c r="K465" s="124" t="s">
        <v>304</v>
      </c>
      <c r="L465" s="124" t="s">
        <v>295</v>
      </c>
      <c r="M465" s="124" t="s">
        <v>316</v>
      </c>
      <c r="N465" s="125">
        <v>14000000</v>
      </c>
    </row>
    <row r="466" spans="1:14" ht="21.75" customHeight="1">
      <c r="A466" s="124">
        <v>465</v>
      </c>
      <c r="B466" s="124" t="s">
        <v>326</v>
      </c>
      <c r="C466" s="124" t="s">
        <v>335</v>
      </c>
      <c r="D466" s="124" t="s">
        <v>317</v>
      </c>
      <c r="E466" s="124">
        <v>7214</v>
      </c>
      <c r="F466" s="124">
        <v>9378285951</v>
      </c>
      <c r="G466" s="124">
        <v>2</v>
      </c>
      <c r="H466" s="124">
        <v>4</v>
      </c>
      <c r="I466" s="124">
        <v>1386</v>
      </c>
      <c r="J466" s="124" t="s">
        <v>298</v>
      </c>
      <c r="K466" s="124" t="s">
        <v>304</v>
      </c>
      <c r="L466" s="124" t="s">
        <v>313</v>
      </c>
      <c r="M466" s="124" t="s">
        <v>291</v>
      </c>
      <c r="N466" s="125">
        <v>14000000</v>
      </c>
    </row>
    <row r="467" spans="1:14" ht="21.75" customHeight="1">
      <c r="A467" s="124">
        <v>466</v>
      </c>
      <c r="B467" s="124" t="s">
        <v>340</v>
      </c>
      <c r="C467" s="124" t="s">
        <v>335</v>
      </c>
      <c r="D467" s="124" t="s">
        <v>309</v>
      </c>
      <c r="E467" s="124">
        <v>7913</v>
      </c>
      <c r="F467" s="124">
        <v>9360648511</v>
      </c>
      <c r="G467" s="124">
        <v>14</v>
      </c>
      <c r="H467" s="124">
        <v>2</v>
      </c>
      <c r="I467" s="124">
        <v>1387</v>
      </c>
      <c r="J467" s="124" t="s">
        <v>298</v>
      </c>
      <c r="K467" s="124" t="s">
        <v>299</v>
      </c>
      <c r="L467" s="124" t="s">
        <v>290</v>
      </c>
      <c r="M467" s="124" t="s">
        <v>300</v>
      </c>
      <c r="N467" s="125">
        <v>49000000</v>
      </c>
    </row>
    <row r="468" spans="1:14" ht="21.75" customHeight="1">
      <c r="A468" s="124">
        <v>467</v>
      </c>
      <c r="B468" s="124" t="s">
        <v>326</v>
      </c>
      <c r="C468" s="124" t="s">
        <v>344</v>
      </c>
      <c r="D468" s="124" t="s">
        <v>325</v>
      </c>
      <c r="E468" s="124">
        <v>9148</v>
      </c>
      <c r="F468" s="124">
        <v>9327920223</v>
      </c>
      <c r="G468" s="124">
        <v>3</v>
      </c>
      <c r="H468" s="124">
        <v>1</v>
      </c>
      <c r="I468" s="124">
        <v>1381</v>
      </c>
      <c r="J468" s="124" t="s">
        <v>298</v>
      </c>
      <c r="K468" s="124" t="s">
        <v>304</v>
      </c>
      <c r="L468" s="124" t="s">
        <v>322</v>
      </c>
      <c r="M468" s="124" t="s">
        <v>291</v>
      </c>
      <c r="N468" s="125">
        <v>14000000</v>
      </c>
    </row>
    <row r="469" spans="1:14" ht="21.75" customHeight="1">
      <c r="A469" s="124">
        <v>468</v>
      </c>
      <c r="B469" s="124" t="s">
        <v>236</v>
      </c>
      <c r="C469" s="124" t="s">
        <v>344</v>
      </c>
      <c r="D469" s="124" t="s">
        <v>317</v>
      </c>
      <c r="E469" s="124">
        <v>8589</v>
      </c>
      <c r="F469" s="124">
        <v>9374375591</v>
      </c>
      <c r="G469" s="124">
        <v>29</v>
      </c>
      <c r="H469" s="124">
        <v>3</v>
      </c>
      <c r="I469" s="124">
        <v>1386</v>
      </c>
      <c r="J469" s="124" t="s">
        <v>288</v>
      </c>
      <c r="K469" s="124" t="s">
        <v>304</v>
      </c>
      <c r="L469" s="124" t="s">
        <v>322</v>
      </c>
      <c r="M469" s="124" t="s">
        <v>316</v>
      </c>
      <c r="N469" s="125">
        <v>14000000</v>
      </c>
    </row>
    <row r="470" spans="1:14" ht="21.75" customHeight="1">
      <c r="A470" s="124">
        <v>469</v>
      </c>
      <c r="B470" s="124" t="s">
        <v>339</v>
      </c>
      <c r="C470" s="124" t="s">
        <v>336</v>
      </c>
      <c r="D470" s="124" t="s">
        <v>309</v>
      </c>
      <c r="E470" s="124">
        <v>2447</v>
      </c>
      <c r="F470" s="124">
        <v>9384458978</v>
      </c>
      <c r="G470" s="124">
        <v>20</v>
      </c>
      <c r="H470" s="124">
        <v>3</v>
      </c>
      <c r="I470" s="124">
        <v>1384</v>
      </c>
      <c r="J470" s="124" t="s">
        <v>298</v>
      </c>
      <c r="K470" s="124" t="s">
        <v>299</v>
      </c>
      <c r="L470" s="124" t="s">
        <v>322</v>
      </c>
      <c r="M470" s="124" t="s">
        <v>300</v>
      </c>
      <c r="N470" s="125">
        <v>49000000</v>
      </c>
    </row>
    <row r="471" spans="1:14" ht="21.75" customHeight="1">
      <c r="A471" s="124">
        <v>470</v>
      </c>
      <c r="B471" s="124" t="s">
        <v>319</v>
      </c>
      <c r="C471" s="124" t="s">
        <v>334</v>
      </c>
      <c r="D471" s="124" t="s">
        <v>329</v>
      </c>
      <c r="E471" s="124">
        <v>5751</v>
      </c>
      <c r="F471" s="124">
        <v>9322695344</v>
      </c>
      <c r="G471" s="124">
        <v>30</v>
      </c>
      <c r="H471" s="124">
        <v>8</v>
      </c>
      <c r="I471" s="124">
        <v>1386</v>
      </c>
      <c r="J471" s="124" t="s">
        <v>298</v>
      </c>
      <c r="K471" s="124" t="s">
        <v>289</v>
      </c>
      <c r="L471" s="124" t="s">
        <v>290</v>
      </c>
      <c r="M471" s="124" t="s">
        <v>291</v>
      </c>
      <c r="N471" s="125">
        <v>8000000</v>
      </c>
    </row>
    <row r="472" spans="1:14" ht="21.75" customHeight="1">
      <c r="A472" s="124">
        <v>471</v>
      </c>
      <c r="B472" s="124" t="s">
        <v>84</v>
      </c>
      <c r="C472" s="124" t="s">
        <v>343</v>
      </c>
      <c r="D472" s="124" t="s">
        <v>325</v>
      </c>
      <c r="E472" s="124">
        <v>1132</v>
      </c>
      <c r="F472" s="124">
        <v>9380375841</v>
      </c>
      <c r="G472" s="124">
        <v>3</v>
      </c>
      <c r="H472" s="124">
        <v>5</v>
      </c>
      <c r="I472" s="124">
        <v>1382</v>
      </c>
      <c r="J472" s="124" t="s">
        <v>288</v>
      </c>
      <c r="K472" s="124" t="s">
        <v>299</v>
      </c>
      <c r="L472" s="124" t="s">
        <v>322</v>
      </c>
      <c r="M472" s="124" t="s">
        <v>291</v>
      </c>
      <c r="N472" s="125">
        <v>49000000</v>
      </c>
    </row>
    <row r="473" spans="1:14" ht="21.75" customHeight="1">
      <c r="A473" s="124">
        <v>472</v>
      </c>
      <c r="B473" s="124" t="s">
        <v>342</v>
      </c>
      <c r="C473" s="124" t="s">
        <v>293</v>
      </c>
      <c r="D473" s="124" t="s">
        <v>311</v>
      </c>
      <c r="E473" s="124">
        <v>7344</v>
      </c>
      <c r="F473" s="124">
        <v>9365408359</v>
      </c>
      <c r="G473" s="124">
        <v>3</v>
      </c>
      <c r="H473" s="124">
        <v>6</v>
      </c>
      <c r="I473" s="124">
        <v>1382</v>
      </c>
      <c r="J473" s="124" t="s">
        <v>298</v>
      </c>
      <c r="K473" s="124" t="s">
        <v>321</v>
      </c>
      <c r="L473" s="124" t="s">
        <v>322</v>
      </c>
      <c r="M473" s="124" t="s">
        <v>307</v>
      </c>
      <c r="N473" s="125">
        <v>16000000</v>
      </c>
    </row>
    <row r="474" spans="1:14" ht="21.75" customHeight="1">
      <c r="A474" s="124">
        <v>473</v>
      </c>
      <c r="B474" s="124" t="s">
        <v>326</v>
      </c>
      <c r="C474" s="124" t="s">
        <v>308</v>
      </c>
      <c r="D474" s="124" t="s">
        <v>306</v>
      </c>
      <c r="E474" s="124">
        <v>6296</v>
      </c>
      <c r="F474" s="124">
        <v>9361372309</v>
      </c>
      <c r="G474" s="124">
        <v>11</v>
      </c>
      <c r="H474" s="124">
        <v>5</v>
      </c>
      <c r="I474" s="124">
        <v>1385</v>
      </c>
      <c r="J474" s="124" t="s">
        <v>298</v>
      </c>
      <c r="K474" s="124" t="s">
        <v>304</v>
      </c>
      <c r="L474" s="124" t="s">
        <v>313</v>
      </c>
      <c r="M474" s="124" t="s">
        <v>307</v>
      </c>
      <c r="N474" s="125">
        <v>14000000</v>
      </c>
    </row>
    <row r="475" spans="1:14" ht="21.75" customHeight="1">
      <c r="A475" s="124">
        <v>474</v>
      </c>
      <c r="B475" s="124" t="s">
        <v>314</v>
      </c>
      <c r="C475" s="124" t="s">
        <v>336</v>
      </c>
      <c r="D475" s="124" t="s">
        <v>317</v>
      </c>
      <c r="E475" s="124">
        <v>5968</v>
      </c>
      <c r="F475" s="124">
        <v>9347746407</v>
      </c>
      <c r="G475" s="124">
        <v>18</v>
      </c>
      <c r="H475" s="124">
        <v>12</v>
      </c>
      <c r="I475" s="124">
        <v>1384</v>
      </c>
      <c r="J475" s="124" t="s">
        <v>298</v>
      </c>
      <c r="K475" s="124" t="s">
        <v>299</v>
      </c>
      <c r="L475" s="124" t="s">
        <v>322</v>
      </c>
      <c r="M475" s="124" t="s">
        <v>300</v>
      </c>
      <c r="N475" s="125">
        <v>49000000</v>
      </c>
    </row>
    <row r="476" spans="1:14" ht="21.75" customHeight="1">
      <c r="A476" s="124">
        <v>475</v>
      </c>
      <c r="B476" s="124" t="s">
        <v>339</v>
      </c>
      <c r="C476" s="124" t="s">
        <v>335</v>
      </c>
      <c r="D476" s="124" t="s">
        <v>329</v>
      </c>
      <c r="E476" s="124">
        <v>8131</v>
      </c>
      <c r="F476" s="124">
        <v>9338979076</v>
      </c>
      <c r="G476" s="124">
        <v>14</v>
      </c>
      <c r="H476" s="124">
        <v>9</v>
      </c>
      <c r="I476" s="124">
        <v>1385</v>
      </c>
      <c r="J476" s="124" t="s">
        <v>298</v>
      </c>
      <c r="K476" s="124" t="s">
        <v>312</v>
      </c>
      <c r="L476" s="124" t="s">
        <v>290</v>
      </c>
      <c r="M476" s="124" t="s">
        <v>307</v>
      </c>
      <c r="N476" s="125">
        <v>15000000</v>
      </c>
    </row>
    <row r="477" spans="1:14" ht="21.75" customHeight="1">
      <c r="A477" s="124">
        <v>476</v>
      </c>
      <c r="B477" s="124" t="s">
        <v>346</v>
      </c>
      <c r="C477" s="124" t="s">
        <v>330</v>
      </c>
      <c r="D477" s="124" t="s">
        <v>325</v>
      </c>
      <c r="E477" s="124">
        <v>6127</v>
      </c>
      <c r="F477" s="124">
        <v>9373467988</v>
      </c>
      <c r="G477" s="124">
        <v>15</v>
      </c>
      <c r="H477" s="124">
        <v>2</v>
      </c>
      <c r="I477" s="124">
        <v>1388</v>
      </c>
      <c r="J477" s="124" t="s">
        <v>298</v>
      </c>
      <c r="K477" s="124" t="s">
        <v>299</v>
      </c>
      <c r="L477" s="124" t="s">
        <v>331</v>
      </c>
      <c r="M477" s="124" t="s">
        <v>291</v>
      </c>
      <c r="N477" s="125">
        <v>49000000</v>
      </c>
    </row>
    <row r="478" spans="1:14" ht="21.75" customHeight="1">
      <c r="A478" s="124">
        <v>477</v>
      </c>
      <c r="B478" s="124" t="s">
        <v>323</v>
      </c>
      <c r="C478" s="124" t="s">
        <v>310</v>
      </c>
      <c r="D478" s="124" t="s">
        <v>294</v>
      </c>
      <c r="E478" s="124">
        <v>3196</v>
      </c>
      <c r="F478" s="124">
        <v>9352062843</v>
      </c>
      <c r="G478" s="124">
        <v>23</v>
      </c>
      <c r="H478" s="124">
        <v>9</v>
      </c>
      <c r="I478" s="124">
        <v>1383</v>
      </c>
      <c r="J478" s="124" t="s">
        <v>298</v>
      </c>
      <c r="K478" s="124" t="s">
        <v>312</v>
      </c>
      <c r="L478" s="124" t="s">
        <v>295</v>
      </c>
      <c r="M478" s="124" t="s">
        <v>307</v>
      </c>
      <c r="N478" s="125">
        <v>15000000</v>
      </c>
    </row>
    <row r="479" spans="1:14" ht="21.75" customHeight="1">
      <c r="A479" s="124">
        <v>478</v>
      </c>
      <c r="B479" s="124" t="s">
        <v>346</v>
      </c>
      <c r="C479" s="124" t="s">
        <v>337</v>
      </c>
      <c r="D479" s="124" t="s">
        <v>317</v>
      </c>
      <c r="E479" s="124">
        <v>1928</v>
      </c>
      <c r="F479" s="124">
        <v>9383122775</v>
      </c>
      <c r="G479" s="124">
        <v>23</v>
      </c>
      <c r="H479" s="124">
        <v>3</v>
      </c>
      <c r="I479" s="124">
        <v>1387</v>
      </c>
      <c r="J479" s="124" t="s">
        <v>298</v>
      </c>
      <c r="K479" s="124" t="s">
        <v>321</v>
      </c>
      <c r="L479" s="124" t="s">
        <v>295</v>
      </c>
      <c r="M479" s="124" t="s">
        <v>291</v>
      </c>
      <c r="N479" s="125">
        <v>16000000</v>
      </c>
    </row>
    <row r="480" spans="1:14" ht="21.75" customHeight="1">
      <c r="A480" s="124">
        <v>479</v>
      </c>
      <c r="B480" s="124" t="s">
        <v>326</v>
      </c>
      <c r="C480" s="124" t="s">
        <v>308</v>
      </c>
      <c r="D480" s="124" t="s">
        <v>309</v>
      </c>
      <c r="E480" s="124">
        <v>4132</v>
      </c>
      <c r="F480" s="124">
        <v>9368301610</v>
      </c>
      <c r="G480" s="124">
        <v>10</v>
      </c>
      <c r="H480" s="124">
        <v>12</v>
      </c>
      <c r="I480" s="124">
        <v>1387</v>
      </c>
      <c r="J480" s="124" t="s">
        <v>298</v>
      </c>
      <c r="K480" s="124" t="s">
        <v>312</v>
      </c>
      <c r="L480" s="124" t="s">
        <v>322</v>
      </c>
      <c r="M480" s="124" t="s">
        <v>291</v>
      </c>
      <c r="N480" s="125">
        <v>15000000</v>
      </c>
    </row>
    <row r="481" spans="1:14" ht="21.75" customHeight="1">
      <c r="A481" s="124">
        <v>480</v>
      </c>
      <c r="B481" s="124" t="s">
        <v>326</v>
      </c>
      <c r="C481" s="124" t="s">
        <v>330</v>
      </c>
      <c r="D481" s="124" t="s">
        <v>306</v>
      </c>
      <c r="E481" s="124">
        <v>8208</v>
      </c>
      <c r="F481" s="124">
        <v>9355374263</v>
      </c>
      <c r="G481" s="124">
        <v>24</v>
      </c>
      <c r="H481" s="124">
        <v>1</v>
      </c>
      <c r="I481" s="124">
        <v>1386</v>
      </c>
      <c r="J481" s="124" t="s">
        <v>288</v>
      </c>
      <c r="K481" s="124" t="s">
        <v>289</v>
      </c>
      <c r="L481" s="124" t="s">
        <v>322</v>
      </c>
      <c r="M481" s="124" t="s">
        <v>300</v>
      </c>
      <c r="N481" s="125">
        <v>8000000</v>
      </c>
    </row>
    <row r="482" spans="1:14" ht="21.75" customHeight="1">
      <c r="A482" s="124">
        <v>481</v>
      </c>
      <c r="B482" s="124" t="s">
        <v>346</v>
      </c>
      <c r="C482" s="124" t="s">
        <v>345</v>
      </c>
      <c r="D482" s="124" t="s">
        <v>329</v>
      </c>
      <c r="E482" s="124">
        <v>4583</v>
      </c>
      <c r="F482" s="124">
        <v>9339157781</v>
      </c>
      <c r="G482" s="124">
        <v>31</v>
      </c>
      <c r="H482" s="124">
        <v>9</v>
      </c>
      <c r="I482" s="124">
        <v>1386</v>
      </c>
      <c r="J482" s="124" t="s">
        <v>298</v>
      </c>
      <c r="K482" s="124" t="s">
        <v>304</v>
      </c>
      <c r="L482" s="124" t="s">
        <v>322</v>
      </c>
      <c r="M482" s="124" t="s">
        <v>300</v>
      </c>
      <c r="N482" s="125">
        <v>14000000</v>
      </c>
    </row>
    <row r="483" spans="1:14" ht="21.75" customHeight="1">
      <c r="A483" s="124">
        <v>482</v>
      </c>
      <c r="B483" s="124" t="s">
        <v>320</v>
      </c>
      <c r="C483" s="124" t="s">
        <v>341</v>
      </c>
      <c r="D483" s="124" t="s">
        <v>328</v>
      </c>
      <c r="E483" s="124">
        <v>401</v>
      </c>
      <c r="F483" s="124">
        <v>9324370666</v>
      </c>
      <c r="G483" s="124">
        <v>29</v>
      </c>
      <c r="H483" s="124">
        <v>7</v>
      </c>
      <c r="I483" s="124">
        <v>1388</v>
      </c>
      <c r="J483" s="124" t="s">
        <v>298</v>
      </c>
      <c r="K483" s="124" t="s">
        <v>289</v>
      </c>
      <c r="L483" s="124" t="s">
        <v>313</v>
      </c>
      <c r="M483" s="124" t="s">
        <v>316</v>
      </c>
      <c r="N483" s="125">
        <v>8000000</v>
      </c>
    </row>
    <row r="484" spans="1:14" ht="21.75" customHeight="1">
      <c r="A484" s="124">
        <v>483</v>
      </c>
      <c r="B484" s="124" t="s">
        <v>314</v>
      </c>
      <c r="C484" s="124" t="s">
        <v>302</v>
      </c>
      <c r="D484" s="124" t="s">
        <v>303</v>
      </c>
      <c r="E484" s="124">
        <v>7489</v>
      </c>
      <c r="F484" s="124">
        <v>9340645547</v>
      </c>
      <c r="G484" s="124">
        <v>7</v>
      </c>
      <c r="H484" s="124">
        <v>8</v>
      </c>
      <c r="I484" s="124">
        <v>1384</v>
      </c>
      <c r="J484" s="124" t="s">
        <v>288</v>
      </c>
      <c r="K484" s="124" t="s">
        <v>304</v>
      </c>
      <c r="L484" s="124" t="s">
        <v>322</v>
      </c>
      <c r="M484" s="124" t="s">
        <v>300</v>
      </c>
      <c r="N484" s="125">
        <v>14000000</v>
      </c>
    </row>
    <row r="485" spans="1:14" ht="21.75" customHeight="1">
      <c r="A485" s="124">
        <v>484</v>
      </c>
      <c r="B485" s="124" t="s">
        <v>292</v>
      </c>
      <c r="C485" s="124" t="s">
        <v>310</v>
      </c>
      <c r="D485" s="124" t="s">
        <v>311</v>
      </c>
      <c r="E485" s="124">
        <v>4645</v>
      </c>
      <c r="F485" s="124">
        <v>9354929152</v>
      </c>
      <c r="G485" s="124">
        <v>25</v>
      </c>
      <c r="H485" s="124">
        <v>1</v>
      </c>
      <c r="I485" s="124">
        <v>1384</v>
      </c>
      <c r="J485" s="124" t="s">
        <v>288</v>
      </c>
      <c r="K485" s="124" t="s">
        <v>312</v>
      </c>
      <c r="L485" s="124" t="s">
        <v>322</v>
      </c>
      <c r="M485" s="124" t="s">
        <v>296</v>
      </c>
      <c r="N485" s="125">
        <v>15000000</v>
      </c>
    </row>
    <row r="486" spans="1:14" ht="21.75" customHeight="1">
      <c r="A486" s="124">
        <v>485</v>
      </c>
      <c r="B486" s="124" t="s">
        <v>83</v>
      </c>
      <c r="C486" s="124" t="s">
        <v>310</v>
      </c>
      <c r="D486" s="124" t="s">
        <v>325</v>
      </c>
      <c r="E486" s="124">
        <v>4208</v>
      </c>
      <c r="F486" s="124">
        <v>9399132848</v>
      </c>
      <c r="G486" s="124">
        <v>12</v>
      </c>
      <c r="H486" s="124">
        <v>8</v>
      </c>
      <c r="I486" s="124">
        <v>1384</v>
      </c>
      <c r="J486" s="124" t="s">
        <v>288</v>
      </c>
      <c r="K486" s="124" t="s">
        <v>289</v>
      </c>
      <c r="L486" s="124" t="s">
        <v>331</v>
      </c>
      <c r="M486" s="124" t="s">
        <v>307</v>
      </c>
      <c r="N486" s="125">
        <v>8000000</v>
      </c>
    </row>
    <row r="487" spans="1:14" ht="21.75" customHeight="1">
      <c r="A487" s="124">
        <v>486</v>
      </c>
      <c r="B487" s="124" t="s">
        <v>326</v>
      </c>
      <c r="C487" s="124" t="s">
        <v>293</v>
      </c>
      <c r="D487" s="124" t="s">
        <v>325</v>
      </c>
      <c r="E487" s="124">
        <v>1807</v>
      </c>
      <c r="F487" s="124">
        <v>9368310536</v>
      </c>
      <c r="G487" s="124">
        <v>23</v>
      </c>
      <c r="H487" s="124">
        <v>11</v>
      </c>
      <c r="I487" s="124">
        <v>1387</v>
      </c>
      <c r="J487" s="124" t="s">
        <v>298</v>
      </c>
      <c r="K487" s="124" t="s">
        <v>304</v>
      </c>
      <c r="L487" s="124" t="s">
        <v>331</v>
      </c>
      <c r="M487" s="124" t="s">
        <v>300</v>
      </c>
      <c r="N487" s="125">
        <v>14000000</v>
      </c>
    </row>
    <row r="488" spans="1:14" ht="21.75" customHeight="1">
      <c r="A488" s="124">
        <v>487</v>
      </c>
      <c r="B488" s="124" t="s">
        <v>301</v>
      </c>
      <c r="C488" s="124" t="s">
        <v>334</v>
      </c>
      <c r="D488" s="124" t="s">
        <v>309</v>
      </c>
      <c r="E488" s="124">
        <v>5626</v>
      </c>
      <c r="F488" s="124">
        <v>9372319056</v>
      </c>
      <c r="G488" s="124">
        <v>23</v>
      </c>
      <c r="H488" s="124">
        <v>4</v>
      </c>
      <c r="I488" s="124">
        <v>1387</v>
      </c>
      <c r="J488" s="124" t="s">
        <v>298</v>
      </c>
      <c r="K488" s="124" t="s">
        <v>304</v>
      </c>
      <c r="L488" s="124" t="s">
        <v>313</v>
      </c>
      <c r="M488" s="124" t="s">
        <v>307</v>
      </c>
      <c r="N488" s="125">
        <v>14000000</v>
      </c>
    </row>
    <row r="489" spans="1:14" ht="21.75" customHeight="1">
      <c r="A489" s="124">
        <v>488</v>
      </c>
      <c r="B489" s="124" t="s">
        <v>318</v>
      </c>
      <c r="C489" s="124" t="s">
        <v>302</v>
      </c>
      <c r="D489" s="124" t="s">
        <v>328</v>
      </c>
      <c r="E489" s="124">
        <v>4137</v>
      </c>
      <c r="F489" s="124">
        <v>9330601274</v>
      </c>
      <c r="G489" s="124">
        <v>26</v>
      </c>
      <c r="H489" s="124">
        <v>7</v>
      </c>
      <c r="I489" s="124">
        <v>1382</v>
      </c>
      <c r="J489" s="124" t="s">
        <v>288</v>
      </c>
      <c r="K489" s="124" t="s">
        <v>299</v>
      </c>
      <c r="L489" s="124" t="s">
        <v>295</v>
      </c>
      <c r="M489" s="124" t="s">
        <v>291</v>
      </c>
      <c r="N489" s="125">
        <v>49000000</v>
      </c>
    </row>
    <row r="490" spans="1:14" ht="21.75" customHeight="1">
      <c r="A490" s="124">
        <v>489</v>
      </c>
      <c r="B490" s="124" t="s">
        <v>332</v>
      </c>
      <c r="C490" s="124" t="s">
        <v>297</v>
      </c>
      <c r="D490" s="124" t="s">
        <v>309</v>
      </c>
      <c r="E490" s="124">
        <v>7445</v>
      </c>
      <c r="F490" s="124">
        <v>9361375930</v>
      </c>
      <c r="G490" s="124">
        <v>10</v>
      </c>
      <c r="H490" s="124">
        <v>10</v>
      </c>
      <c r="I490" s="124">
        <v>1385</v>
      </c>
      <c r="J490" s="124" t="s">
        <v>298</v>
      </c>
      <c r="K490" s="124" t="s">
        <v>312</v>
      </c>
      <c r="L490" s="124" t="s">
        <v>290</v>
      </c>
      <c r="M490" s="124" t="s">
        <v>307</v>
      </c>
      <c r="N490" s="125">
        <v>15000000</v>
      </c>
    </row>
    <row r="491" spans="1:14" ht="21.75" customHeight="1">
      <c r="A491" s="124">
        <v>490</v>
      </c>
      <c r="B491" s="124" t="s">
        <v>333</v>
      </c>
      <c r="C491" s="124" t="s">
        <v>302</v>
      </c>
      <c r="D491" s="124" t="s">
        <v>294</v>
      </c>
      <c r="E491" s="124">
        <v>5233</v>
      </c>
      <c r="F491" s="124">
        <v>9321160979</v>
      </c>
      <c r="G491" s="124">
        <v>11</v>
      </c>
      <c r="H491" s="124">
        <v>9</v>
      </c>
      <c r="I491" s="124">
        <v>1382</v>
      </c>
      <c r="J491" s="124" t="s">
        <v>288</v>
      </c>
      <c r="K491" s="124" t="s">
        <v>304</v>
      </c>
      <c r="L491" s="124" t="s">
        <v>290</v>
      </c>
      <c r="M491" s="124" t="s">
        <v>291</v>
      </c>
      <c r="N491" s="125">
        <v>14000000</v>
      </c>
    </row>
    <row r="492" spans="1:14" ht="21.75" customHeight="1">
      <c r="A492" s="124">
        <v>491</v>
      </c>
      <c r="B492" s="124" t="s">
        <v>320</v>
      </c>
      <c r="C492" s="124" t="s">
        <v>310</v>
      </c>
      <c r="D492" s="124" t="s">
        <v>317</v>
      </c>
      <c r="E492" s="124">
        <v>6749</v>
      </c>
      <c r="F492" s="124">
        <v>9357650997</v>
      </c>
      <c r="G492" s="124">
        <v>5</v>
      </c>
      <c r="H492" s="124">
        <v>3</v>
      </c>
      <c r="I492" s="124">
        <v>1386</v>
      </c>
      <c r="J492" s="124" t="s">
        <v>288</v>
      </c>
      <c r="K492" s="124" t="s">
        <v>304</v>
      </c>
      <c r="L492" s="124" t="s">
        <v>313</v>
      </c>
      <c r="M492" s="124" t="s">
        <v>291</v>
      </c>
      <c r="N492" s="125">
        <v>14000000</v>
      </c>
    </row>
    <row r="493" spans="1:14" ht="21.75" customHeight="1">
      <c r="A493" s="124">
        <v>492</v>
      </c>
      <c r="B493" s="124" t="s">
        <v>326</v>
      </c>
      <c r="C493" s="124" t="s">
        <v>337</v>
      </c>
      <c r="D493" s="124" t="s">
        <v>325</v>
      </c>
      <c r="E493" s="124">
        <v>9951</v>
      </c>
      <c r="F493" s="124">
        <v>9327939432</v>
      </c>
      <c r="G493" s="124">
        <v>11</v>
      </c>
      <c r="H493" s="124">
        <v>3</v>
      </c>
      <c r="I493" s="124">
        <v>1384</v>
      </c>
      <c r="J493" s="124" t="s">
        <v>288</v>
      </c>
      <c r="K493" s="124" t="s">
        <v>304</v>
      </c>
      <c r="L493" s="124" t="s">
        <v>313</v>
      </c>
      <c r="M493" s="124" t="s">
        <v>296</v>
      </c>
      <c r="N493" s="125">
        <v>14000000</v>
      </c>
    </row>
    <row r="494" spans="1:14" ht="21.75" customHeight="1">
      <c r="A494" s="124">
        <v>493</v>
      </c>
      <c r="B494" s="124" t="s">
        <v>339</v>
      </c>
      <c r="C494" s="124" t="s">
        <v>308</v>
      </c>
      <c r="D494" s="124" t="s">
        <v>303</v>
      </c>
      <c r="E494" s="124">
        <v>2706</v>
      </c>
      <c r="F494" s="124">
        <v>9387993123</v>
      </c>
      <c r="G494" s="124">
        <v>9</v>
      </c>
      <c r="H494" s="124">
        <v>3</v>
      </c>
      <c r="I494" s="124">
        <v>1385</v>
      </c>
      <c r="J494" s="124" t="s">
        <v>298</v>
      </c>
      <c r="K494" s="124" t="s">
        <v>299</v>
      </c>
      <c r="L494" s="124" t="s">
        <v>313</v>
      </c>
      <c r="M494" s="124" t="s">
        <v>300</v>
      </c>
      <c r="N494" s="125">
        <v>49000000</v>
      </c>
    </row>
    <row r="495" spans="1:14" ht="21.75" customHeight="1">
      <c r="A495" s="124">
        <v>494</v>
      </c>
      <c r="B495" s="124" t="s">
        <v>83</v>
      </c>
      <c r="C495" s="124" t="s">
        <v>293</v>
      </c>
      <c r="D495" s="124" t="s">
        <v>317</v>
      </c>
      <c r="E495" s="124">
        <v>7681</v>
      </c>
      <c r="F495" s="124">
        <v>9345147972</v>
      </c>
      <c r="G495" s="124">
        <v>13</v>
      </c>
      <c r="H495" s="124">
        <v>11</v>
      </c>
      <c r="I495" s="124">
        <v>1386</v>
      </c>
      <c r="J495" s="124" t="s">
        <v>298</v>
      </c>
      <c r="K495" s="124" t="s">
        <v>304</v>
      </c>
      <c r="L495" s="124" t="s">
        <v>290</v>
      </c>
      <c r="M495" s="124" t="s">
        <v>291</v>
      </c>
      <c r="N495" s="125">
        <v>14000000</v>
      </c>
    </row>
    <row r="496" spans="1:14" ht="21.75" customHeight="1">
      <c r="A496" s="124">
        <v>495</v>
      </c>
      <c r="B496" s="124" t="s">
        <v>323</v>
      </c>
      <c r="C496" s="124" t="s">
        <v>310</v>
      </c>
      <c r="D496" s="124" t="s">
        <v>309</v>
      </c>
      <c r="E496" s="124">
        <v>4912</v>
      </c>
      <c r="F496" s="124">
        <v>9354726181</v>
      </c>
      <c r="G496" s="124">
        <v>5</v>
      </c>
      <c r="H496" s="124">
        <v>2</v>
      </c>
      <c r="I496" s="124">
        <v>1386</v>
      </c>
      <c r="J496" s="124" t="s">
        <v>298</v>
      </c>
      <c r="K496" s="124" t="s">
        <v>321</v>
      </c>
      <c r="L496" s="124" t="s">
        <v>331</v>
      </c>
      <c r="M496" s="124" t="s">
        <v>296</v>
      </c>
      <c r="N496" s="125">
        <v>16000000</v>
      </c>
    </row>
    <row r="497" spans="1:14" ht="21.75" customHeight="1">
      <c r="A497" s="124">
        <v>496</v>
      </c>
      <c r="B497" s="124" t="s">
        <v>333</v>
      </c>
      <c r="C497" s="124" t="s">
        <v>327</v>
      </c>
      <c r="D497" s="124" t="s">
        <v>328</v>
      </c>
      <c r="E497" s="124">
        <v>2199</v>
      </c>
      <c r="F497" s="124">
        <v>9332301557</v>
      </c>
      <c r="G497" s="124">
        <v>22</v>
      </c>
      <c r="H497" s="124">
        <v>3</v>
      </c>
      <c r="I497" s="124">
        <v>1381</v>
      </c>
      <c r="J497" s="124" t="s">
        <v>288</v>
      </c>
      <c r="K497" s="124" t="s">
        <v>304</v>
      </c>
      <c r="L497" s="124" t="s">
        <v>322</v>
      </c>
      <c r="M497" s="124" t="s">
        <v>296</v>
      </c>
      <c r="N497" s="125">
        <v>14000000</v>
      </c>
    </row>
    <row r="498" spans="1:14" ht="21.75" customHeight="1">
      <c r="A498" s="124">
        <v>497</v>
      </c>
      <c r="B498" s="124" t="s">
        <v>326</v>
      </c>
      <c r="C498" s="124" t="s">
        <v>255</v>
      </c>
      <c r="D498" s="124" t="s">
        <v>287</v>
      </c>
      <c r="E498" s="124">
        <v>7264</v>
      </c>
      <c r="F498" s="124">
        <v>9399259971</v>
      </c>
      <c r="G498" s="124">
        <v>19</v>
      </c>
      <c r="H498" s="124">
        <v>4</v>
      </c>
      <c r="I498" s="124">
        <v>1381</v>
      </c>
      <c r="J498" s="124" t="s">
        <v>288</v>
      </c>
      <c r="K498" s="124" t="s">
        <v>312</v>
      </c>
      <c r="L498" s="124" t="s">
        <v>322</v>
      </c>
      <c r="M498" s="124" t="s">
        <v>316</v>
      </c>
      <c r="N498" s="125">
        <v>15000000</v>
      </c>
    </row>
    <row r="499" spans="1:14" ht="21.75" customHeight="1">
      <c r="A499" s="124">
        <v>498</v>
      </c>
      <c r="B499" s="124" t="s">
        <v>340</v>
      </c>
      <c r="C499" s="124" t="s">
        <v>324</v>
      </c>
      <c r="D499" s="124" t="s">
        <v>325</v>
      </c>
      <c r="E499" s="124">
        <v>4469</v>
      </c>
      <c r="F499" s="124">
        <v>9369566362</v>
      </c>
      <c r="G499" s="124">
        <v>7</v>
      </c>
      <c r="H499" s="124">
        <v>7</v>
      </c>
      <c r="I499" s="124">
        <v>1384</v>
      </c>
      <c r="J499" s="124" t="s">
        <v>298</v>
      </c>
      <c r="K499" s="124" t="s">
        <v>299</v>
      </c>
      <c r="L499" s="124" t="s">
        <v>290</v>
      </c>
      <c r="M499" s="124" t="s">
        <v>296</v>
      </c>
      <c r="N499" s="125">
        <v>49000000</v>
      </c>
    </row>
    <row r="500" spans="1:14" ht="21.75" customHeight="1">
      <c r="A500" s="124">
        <v>499</v>
      </c>
      <c r="B500" s="124" t="s">
        <v>305</v>
      </c>
      <c r="C500" s="124" t="s">
        <v>310</v>
      </c>
      <c r="D500" s="124" t="s">
        <v>303</v>
      </c>
      <c r="E500" s="124">
        <v>2770</v>
      </c>
      <c r="F500" s="124">
        <v>9369238511</v>
      </c>
      <c r="G500" s="124">
        <v>6</v>
      </c>
      <c r="H500" s="124">
        <v>4</v>
      </c>
      <c r="I500" s="124">
        <v>1387</v>
      </c>
      <c r="J500" s="124" t="s">
        <v>288</v>
      </c>
      <c r="K500" s="124" t="s">
        <v>304</v>
      </c>
      <c r="L500" s="124" t="s">
        <v>322</v>
      </c>
      <c r="M500" s="124" t="s">
        <v>316</v>
      </c>
      <c r="N500" s="125">
        <v>14000000</v>
      </c>
    </row>
    <row r="501" spans="1:14" ht="21.75" customHeight="1">
      <c r="A501" s="124">
        <v>500</v>
      </c>
      <c r="B501" s="124" t="s">
        <v>318</v>
      </c>
      <c r="C501" s="124" t="s">
        <v>327</v>
      </c>
      <c r="D501" s="124" t="s">
        <v>325</v>
      </c>
      <c r="E501" s="124">
        <v>3062</v>
      </c>
      <c r="F501" s="124">
        <v>9363482810</v>
      </c>
      <c r="G501" s="124">
        <v>28</v>
      </c>
      <c r="H501" s="124">
        <v>8</v>
      </c>
      <c r="I501" s="124">
        <v>1384</v>
      </c>
      <c r="J501" s="124" t="s">
        <v>288</v>
      </c>
      <c r="K501" s="124" t="s">
        <v>289</v>
      </c>
      <c r="L501" s="124" t="s">
        <v>313</v>
      </c>
      <c r="M501" s="124" t="s">
        <v>300</v>
      </c>
      <c r="N501" s="125">
        <v>8000000</v>
      </c>
    </row>
    <row r="502" spans="1:14" ht="21.75" customHeight="1">
      <c r="A502" s="124">
        <v>501</v>
      </c>
      <c r="B502" s="124" t="s">
        <v>326</v>
      </c>
      <c r="C502" s="124" t="s">
        <v>335</v>
      </c>
      <c r="D502" s="124" t="s">
        <v>325</v>
      </c>
      <c r="E502" s="124">
        <v>4510</v>
      </c>
      <c r="F502" s="124">
        <v>9384929476</v>
      </c>
      <c r="G502" s="124">
        <v>29</v>
      </c>
      <c r="H502" s="124">
        <v>6</v>
      </c>
      <c r="I502" s="124">
        <v>1387</v>
      </c>
      <c r="J502" s="124" t="s">
        <v>298</v>
      </c>
      <c r="K502" s="124" t="s">
        <v>312</v>
      </c>
      <c r="L502" s="124" t="s">
        <v>295</v>
      </c>
      <c r="M502" s="124" t="s">
        <v>291</v>
      </c>
      <c r="N502" s="125">
        <v>15000000</v>
      </c>
    </row>
    <row r="503" spans="1:14" ht="21.75" customHeight="1">
      <c r="A503" s="124">
        <v>502</v>
      </c>
      <c r="B503" s="124" t="s">
        <v>84</v>
      </c>
      <c r="C503" s="124" t="s">
        <v>336</v>
      </c>
      <c r="D503" s="124" t="s">
        <v>303</v>
      </c>
      <c r="E503" s="124">
        <v>2974</v>
      </c>
      <c r="F503" s="124">
        <v>9325637648</v>
      </c>
      <c r="G503" s="124">
        <v>11</v>
      </c>
      <c r="H503" s="124">
        <v>1</v>
      </c>
      <c r="I503" s="124">
        <v>1384</v>
      </c>
      <c r="J503" s="124" t="s">
        <v>298</v>
      </c>
      <c r="K503" s="124" t="s">
        <v>304</v>
      </c>
      <c r="L503" s="124" t="s">
        <v>290</v>
      </c>
      <c r="M503" s="124" t="s">
        <v>296</v>
      </c>
      <c r="N503" s="125">
        <v>14000000</v>
      </c>
    </row>
    <row r="504" spans="1:14" ht="21.75" customHeight="1">
      <c r="A504" s="124">
        <v>503</v>
      </c>
      <c r="B504" s="124" t="s">
        <v>340</v>
      </c>
      <c r="C504" s="124" t="s">
        <v>335</v>
      </c>
      <c r="D504" s="124" t="s">
        <v>329</v>
      </c>
      <c r="E504" s="124">
        <v>2005</v>
      </c>
      <c r="F504" s="124">
        <v>9374570900</v>
      </c>
      <c r="G504" s="124">
        <v>12</v>
      </c>
      <c r="H504" s="124">
        <v>10</v>
      </c>
      <c r="I504" s="124">
        <v>1385</v>
      </c>
      <c r="J504" s="124" t="s">
        <v>288</v>
      </c>
      <c r="K504" s="124" t="s">
        <v>321</v>
      </c>
      <c r="L504" s="124" t="s">
        <v>295</v>
      </c>
      <c r="M504" s="124" t="s">
        <v>300</v>
      </c>
      <c r="N504" s="125">
        <v>16000000</v>
      </c>
    </row>
    <row r="505" spans="1:14" ht="21.75" customHeight="1">
      <c r="A505" s="124">
        <v>504</v>
      </c>
      <c r="B505" s="124" t="s">
        <v>236</v>
      </c>
      <c r="C505" s="124" t="s">
        <v>345</v>
      </c>
      <c r="D505" s="124" t="s">
        <v>303</v>
      </c>
      <c r="E505" s="124">
        <v>2146</v>
      </c>
      <c r="F505" s="124">
        <v>9370047334</v>
      </c>
      <c r="G505" s="124">
        <v>11</v>
      </c>
      <c r="H505" s="124">
        <v>6</v>
      </c>
      <c r="I505" s="124">
        <v>1386</v>
      </c>
      <c r="J505" s="124" t="s">
        <v>298</v>
      </c>
      <c r="K505" s="124" t="s">
        <v>312</v>
      </c>
      <c r="L505" s="124" t="s">
        <v>313</v>
      </c>
      <c r="M505" s="124" t="s">
        <v>296</v>
      </c>
      <c r="N505" s="125">
        <v>15000000</v>
      </c>
    </row>
    <row r="506" spans="1:14" ht="21.75" customHeight="1">
      <c r="A506" s="124">
        <v>505</v>
      </c>
      <c r="B506" s="124" t="s">
        <v>326</v>
      </c>
      <c r="C506" s="124" t="s">
        <v>297</v>
      </c>
      <c r="D506" s="124" t="s">
        <v>317</v>
      </c>
      <c r="E506" s="124">
        <v>7955</v>
      </c>
      <c r="F506" s="124">
        <v>9366047790</v>
      </c>
      <c r="G506" s="124">
        <v>8</v>
      </c>
      <c r="H506" s="124">
        <v>1</v>
      </c>
      <c r="I506" s="124">
        <v>1385</v>
      </c>
      <c r="J506" s="124" t="s">
        <v>298</v>
      </c>
      <c r="K506" s="124" t="s">
        <v>321</v>
      </c>
      <c r="L506" s="124" t="s">
        <v>295</v>
      </c>
      <c r="M506" s="124" t="s">
        <v>300</v>
      </c>
      <c r="N506" s="125">
        <v>16000000</v>
      </c>
    </row>
    <row r="507" spans="1:14" ht="21.75" customHeight="1">
      <c r="A507" s="124">
        <v>506</v>
      </c>
      <c r="B507" s="124" t="s">
        <v>83</v>
      </c>
      <c r="C507" s="124" t="s">
        <v>293</v>
      </c>
      <c r="D507" s="124" t="s">
        <v>306</v>
      </c>
      <c r="E507" s="124">
        <v>5357</v>
      </c>
      <c r="F507" s="124">
        <v>9321656616</v>
      </c>
      <c r="G507" s="124">
        <v>22</v>
      </c>
      <c r="H507" s="124">
        <v>12</v>
      </c>
      <c r="I507" s="124">
        <v>1386</v>
      </c>
      <c r="J507" s="124" t="s">
        <v>298</v>
      </c>
      <c r="K507" s="124" t="s">
        <v>304</v>
      </c>
      <c r="L507" s="124" t="s">
        <v>322</v>
      </c>
      <c r="M507" s="124" t="s">
        <v>291</v>
      </c>
      <c r="N507" s="125">
        <v>14000000</v>
      </c>
    </row>
    <row r="508" spans="1:14" ht="21.75" customHeight="1">
      <c r="A508" s="124">
        <v>507</v>
      </c>
      <c r="B508" s="124" t="s">
        <v>236</v>
      </c>
      <c r="C508" s="124" t="s">
        <v>324</v>
      </c>
      <c r="D508" s="124" t="s">
        <v>303</v>
      </c>
      <c r="E508" s="124">
        <v>5611</v>
      </c>
      <c r="F508" s="124">
        <v>9338256037</v>
      </c>
      <c r="G508" s="124">
        <v>28</v>
      </c>
      <c r="H508" s="124">
        <v>5</v>
      </c>
      <c r="I508" s="124">
        <v>1384</v>
      </c>
      <c r="J508" s="124" t="s">
        <v>298</v>
      </c>
      <c r="K508" s="124" t="s">
        <v>312</v>
      </c>
      <c r="L508" s="124" t="s">
        <v>322</v>
      </c>
      <c r="M508" s="124" t="s">
        <v>296</v>
      </c>
      <c r="N508" s="125">
        <v>15000000</v>
      </c>
    </row>
    <row r="509" spans="1:14" ht="21.75" customHeight="1">
      <c r="A509" s="124">
        <v>508</v>
      </c>
      <c r="B509" s="124" t="s">
        <v>301</v>
      </c>
      <c r="C509" s="124" t="s">
        <v>308</v>
      </c>
      <c r="D509" s="124" t="s">
        <v>329</v>
      </c>
      <c r="E509" s="124">
        <v>483</v>
      </c>
      <c r="F509" s="124">
        <v>9326172676</v>
      </c>
      <c r="G509" s="124">
        <v>14</v>
      </c>
      <c r="H509" s="124">
        <v>5</v>
      </c>
      <c r="I509" s="124">
        <v>1380</v>
      </c>
      <c r="J509" s="124" t="s">
        <v>298</v>
      </c>
      <c r="K509" s="124" t="s">
        <v>289</v>
      </c>
      <c r="L509" s="124" t="s">
        <v>331</v>
      </c>
      <c r="M509" s="124" t="s">
        <v>300</v>
      </c>
      <c r="N509" s="125">
        <v>8000000</v>
      </c>
    </row>
    <row r="510" spans="1:14" ht="21.75" customHeight="1">
      <c r="A510" s="124">
        <v>509</v>
      </c>
      <c r="B510" s="124" t="s">
        <v>339</v>
      </c>
      <c r="C510" s="124" t="s">
        <v>302</v>
      </c>
      <c r="D510" s="124" t="s">
        <v>311</v>
      </c>
      <c r="E510" s="124">
        <v>9958</v>
      </c>
      <c r="F510" s="124">
        <v>9384030230</v>
      </c>
      <c r="G510" s="124">
        <v>31</v>
      </c>
      <c r="H510" s="124">
        <v>9</v>
      </c>
      <c r="I510" s="124">
        <v>1383</v>
      </c>
      <c r="J510" s="124" t="s">
        <v>288</v>
      </c>
      <c r="K510" s="124" t="s">
        <v>289</v>
      </c>
      <c r="L510" s="124" t="s">
        <v>295</v>
      </c>
      <c r="M510" s="124" t="s">
        <v>300</v>
      </c>
      <c r="N510" s="125">
        <v>8000000</v>
      </c>
    </row>
    <row r="511" spans="1:14" ht="21.75" customHeight="1">
      <c r="A511" s="124">
        <v>510</v>
      </c>
      <c r="B511" s="124" t="s">
        <v>83</v>
      </c>
      <c r="C511" s="124" t="s">
        <v>297</v>
      </c>
      <c r="D511" s="124" t="s">
        <v>329</v>
      </c>
      <c r="E511" s="124">
        <v>8385</v>
      </c>
      <c r="F511" s="124">
        <v>9361253750</v>
      </c>
      <c r="G511" s="124">
        <v>5</v>
      </c>
      <c r="H511" s="124">
        <v>3</v>
      </c>
      <c r="I511" s="124">
        <v>1380</v>
      </c>
      <c r="J511" s="124" t="s">
        <v>298</v>
      </c>
      <c r="K511" s="124" t="s">
        <v>289</v>
      </c>
      <c r="L511" s="124" t="s">
        <v>331</v>
      </c>
      <c r="M511" s="124" t="s">
        <v>316</v>
      </c>
      <c r="N511" s="125">
        <v>8000000</v>
      </c>
    </row>
    <row r="512" spans="1:14" ht="21.75" customHeight="1">
      <c r="A512" s="124">
        <v>511</v>
      </c>
      <c r="B512" s="124" t="s">
        <v>340</v>
      </c>
      <c r="C512" s="124" t="s">
        <v>293</v>
      </c>
      <c r="D512" s="124" t="s">
        <v>325</v>
      </c>
      <c r="E512" s="124">
        <v>4494</v>
      </c>
      <c r="F512" s="124">
        <v>9379435365</v>
      </c>
      <c r="G512" s="124">
        <v>11</v>
      </c>
      <c r="H512" s="124">
        <v>12</v>
      </c>
      <c r="I512" s="124">
        <v>1387</v>
      </c>
      <c r="J512" s="124" t="s">
        <v>298</v>
      </c>
      <c r="K512" s="124" t="s">
        <v>304</v>
      </c>
      <c r="L512" s="124" t="s">
        <v>313</v>
      </c>
      <c r="M512" s="124" t="s">
        <v>291</v>
      </c>
      <c r="N512" s="125">
        <v>14000000</v>
      </c>
    </row>
    <row r="513" spans="1:14" ht="21.75" customHeight="1">
      <c r="A513" s="124">
        <v>512</v>
      </c>
      <c r="B513" s="124" t="s">
        <v>84</v>
      </c>
      <c r="C513" s="124" t="s">
        <v>343</v>
      </c>
      <c r="D513" s="124" t="s">
        <v>325</v>
      </c>
      <c r="E513" s="124">
        <v>530</v>
      </c>
      <c r="F513" s="124">
        <v>9322648556</v>
      </c>
      <c r="G513" s="124">
        <v>17</v>
      </c>
      <c r="H513" s="124">
        <v>2</v>
      </c>
      <c r="I513" s="124">
        <v>1381</v>
      </c>
      <c r="J513" s="124" t="s">
        <v>298</v>
      </c>
      <c r="K513" s="124" t="s">
        <v>321</v>
      </c>
      <c r="L513" s="124" t="s">
        <v>331</v>
      </c>
      <c r="M513" s="124" t="s">
        <v>296</v>
      </c>
      <c r="N513" s="125">
        <v>16000000</v>
      </c>
    </row>
    <row r="514" spans="1:14" ht="21.75" customHeight="1">
      <c r="A514" s="124">
        <v>513</v>
      </c>
      <c r="B514" s="124" t="s">
        <v>340</v>
      </c>
      <c r="C514" s="124" t="s">
        <v>302</v>
      </c>
      <c r="D514" s="124" t="s">
        <v>317</v>
      </c>
      <c r="E514" s="124">
        <v>7764</v>
      </c>
      <c r="F514" s="124">
        <v>9376017223</v>
      </c>
      <c r="G514" s="124">
        <v>8</v>
      </c>
      <c r="H514" s="124">
        <v>3</v>
      </c>
      <c r="I514" s="124">
        <v>1388</v>
      </c>
      <c r="J514" s="124" t="s">
        <v>288</v>
      </c>
      <c r="K514" s="124" t="s">
        <v>321</v>
      </c>
      <c r="L514" s="124" t="s">
        <v>331</v>
      </c>
      <c r="M514" s="124" t="s">
        <v>300</v>
      </c>
      <c r="N514" s="125">
        <v>16000000</v>
      </c>
    </row>
    <row r="515" spans="1:14" ht="21.75" customHeight="1">
      <c r="A515" s="124">
        <v>514</v>
      </c>
      <c r="B515" s="124" t="s">
        <v>342</v>
      </c>
      <c r="C515" s="124" t="s">
        <v>345</v>
      </c>
      <c r="D515" s="124" t="s">
        <v>306</v>
      </c>
      <c r="E515" s="124">
        <v>4222</v>
      </c>
      <c r="F515" s="124">
        <v>9380591287</v>
      </c>
      <c r="G515" s="124">
        <v>7</v>
      </c>
      <c r="H515" s="124">
        <v>4</v>
      </c>
      <c r="I515" s="124">
        <v>1383</v>
      </c>
      <c r="J515" s="124" t="s">
        <v>298</v>
      </c>
      <c r="K515" s="124" t="s">
        <v>289</v>
      </c>
      <c r="L515" s="124" t="s">
        <v>322</v>
      </c>
      <c r="M515" s="124" t="s">
        <v>300</v>
      </c>
      <c r="N515" s="125">
        <v>8000000</v>
      </c>
    </row>
    <row r="516" spans="1:14" ht="21.75" customHeight="1">
      <c r="A516" s="124">
        <v>515</v>
      </c>
      <c r="B516" s="124" t="s">
        <v>83</v>
      </c>
      <c r="C516" s="124" t="s">
        <v>324</v>
      </c>
      <c r="D516" s="124" t="s">
        <v>287</v>
      </c>
      <c r="E516" s="124">
        <v>4778</v>
      </c>
      <c r="F516" s="124">
        <v>9369488621</v>
      </c>
      <c r="G516" s="124">
        <v>25</v>
      </c>
      <c r="H516" s="124">
        <v>2</v>
      </c>
      <c r="I516" s="124">
        <v>1382</v>
      </c>
      <c r="J516" s="124" t="s">
        <v>288</v>
      </c>
      <c r="K516" s="124" t="s">
        <v>289</v>
      </c>
      <c r="L516" s="124" t="s">
        <v>322</v>
      </c>
      <c r="M516" s="124" t="s">
        <v>291</v>
      </c>
      <c r="N516" s="125">
        <v>8000000</v>
      </c>
    </row>
    <row r="517" spans="1:14" ht="21.75" customHeight="1">
      <c r="A517" s="124">
        <v>516</v>
      </c>
      <c r="B517" s="124" t="s">
        <v>320</v>
      </c>
      <c r="C517" s="124" t="s">
        <v>337</v>
      </c>
      <c r="D517" s="124" t="s">
        <v>328</v>
      </c>
      <c r="E517" s="124">
        <v>5637</v>
      </c>
      <c r="F517" s="124">
        <v>9368769902</v>
      </c>
      <c r="G517" s="124">
        <v>22</v>
      </c>
      <c r="H517" s="124">
        <v>3</v>
      </c>
      <c r="I517" s="124">
        <v>1382</v>
      </c>
      <c r="J517" s="124" t="s">
        <v>288</v>
      </c>
      <c r="K517" s="124" t="s">
        <v>289</v>
      </c>
      <c r="L517" s="124" t="s">
        <v>295</v>
      </c>
      <c r="M517" s="124" t="s">
        <v>291</v>
      </c>
      <c r="N517" s="125">
        <v>8000000</v>
      </c>
    </row>
    <row r="518" spans="1:14" ht="21.75" customHeight="1">
      <c r="A518" s="124">
        <v>517</v>
      </c>
      <c r="B518" s="124" t="s">
        <v>342</v>
      </c>
      <c r="C518" s="124" t="s">
        <v>255</v>
      </c>
      <c r="D518" s="124" t="s">
        <v>328</v>
      </c>
      <c r="E518" s="124">
        <v>5998</v>
      </c>
      <c r="F518" s="124">
        <v>9352501839</v>
      </c>
      <c r="G518" s="124">
        <v>21</v>
      </c>
      <c r="H518" s="124">
        <v>7</v>
      </c>
      <c r="I518" s="124">
        <v>1386</v>
      </c>
      <c r="J518" s="124" t="s">
        <v>298</v>
      </c>
      <c r="K518" s="124" t="s">
        <v>299</v>
      </c>
      <c r="L518" s="124" t="s">
        <v>322</v>
      </c>
      <c r="M518" s="124" t="s">
        <v>296</v>
      </c>
      <c r="N518" s="125">
        <v>49000000</v>
      </c>
    </row>
    <row r="519" spans="1:14" ht="21.75" customHeight="1">
      <c r="A519" s="124">
        <v>518</v>
      </c>
      <c r="B519" s="124" t="s">
        <v>292</v>
      </c>
      <c r="C519" s="124" t="s">
        <v>327</v>
      </c>
      <c r="D519" s="124" t="s">
        <v>309</v>
      </c>
      <c r="E519" s="124">
        <v>4804</v>
      </c>
      <c r="F519" s="124">
        <v>9382796132</v>
      </c>
      <c r="G519" s="124">
        <v>20</v>
      </c>
      <c r="H519" s="124">
        <v>10</v>
      </c>
      <c r="I519" s="124">
        <v>1386</v>
      </c>
      <c r="J519" s="124" t="s">
        <v>298</v>
      </c>
      <c r="K519" s="124" t="s">
        <v>289</v>
      </c>
      <c r="L519" s="124" t="s">
        <v>331</v>
      </c>
      <c r="M519" s="124" t="s">
        <v>307</v>
      </c>
      <c r="N519" s="125">
        <v>8000000</v>
      </c>
    </row>
    <row r="520" spans="1:14" ht="21.75" customHeight="1">
      <c r="A520" s="124">
        <v>519</v>
      </c>
      <c r="B520" s="124" t="s">
        <v>323</v>
      </c>
      <c r="C520" s="124" t="s">
        <v>308</v>
      </c>
      <c r="D520" s="124" t="s">
        <v>287</v>
      </c>
      <c r="E520" s="124">
        <v>1004</v>
      </c>
      <c r="F520" s="124">
        <v>9355665251</v>
      </c>
      <c r="G520" s="124">
        <v>20</v>
      </c>
      <c r="H520" s="124">
        <v>5</v>
      </c>
      <c r="I520" s="124">
        <v>1385</v>
      </c>
      <c r="J520" s="124" t="s">
        <v>298</v>
      </c>
      <c r="K520" s="124" t="s">
        <v>304</v>
      </c>
      <c r="L520" s="124" t="s">
        <v>331</v>
      </c>
      <c r="M520" s="124" t="s">
        <v>300</v>
      </c>
      <c r="N520" s="125">
        <v>14000000</v>
      </c>
    </row>
    <row r="521" spans="1:14" ht="21.75" customHeight="1">
      <c r="A521" s="124">
        <v>520</v>
      </c>
      <c r="B521" s="124" t="s">
        <v>346</v>
      </c>
      <c r="C521" s="124" t="s">
        <v>255</v>
      </c>
      <c r="D521" s="124" t="s">
        <v>325</v>
      </c>
      <c r="E521" s="124">
        <v>6589</v>
      </c>
      <c r="F521" s="124">
        <v>9356921143</v>
      </c>
      <c r="G521" s="124">
        <v>24</v>
      </c>
      <c r="H521" s="124">
        <v>1</v>
      </c>
      <c r="I521" s="124">
        <v>1383</v>
      </c>
      <c r="J521" s="124" t="s">
        <v>288</v>
      </c>
      <c r="K521" s="124" t="s">
        <v>304</v>
      </c>
      <c r="L521" s="124" t="s">
        <v>313</v>
      </c>
      <c r="M521" s="124" t="s">
        <v>300</v>
      </c>
      <c r="N521" s="125">
        <v>14000000</v>
      </c>
    </row>
    <row r="522" spans="1:14" ht="21.75" customHeight="1">
      <c r="A522" s="124">
        <v>521</v>
      </c>
      <c r="B522" s="124" t="s">
        <v>285</v>
      </c>
      <c r="C522" s="124" t="s">
        <v>308</v>
      </c>
      <c r="D522" s="124" t="s">
        <v>317</v>
      </c>
      <c r="E522" s="124">
        <v>7105</v>
      </c>
      <c r="F522" s="124">
        <v>9398065690</v>
      </c>
      <c r="G522" s="124">
        <v>9</v>
      </c>
      <c r="H522" s="124">
        <v>3</v>
      </c>
      <c r="I522" s="124">
        <v>1382</v>
      </c>
      <c r="J522" s="124" t="s">
        <v>298</v>
      </c>
      <c r="K522" s="124" t="s">
        <v>304</v>
      </c>
      <c r="L522" s="124" t="s">
        <v>313</v>
      </c>
      <c r="M522" s="124" t="s">
        <v>296</v>
      </c>
      <c r="N522" s="125">
        <v>14000000</v>
      </c>
    </row>
    <row r="523" spans="1:14" ht="21.75" customHeight="1">
      <c r="A523" s="124">
        <v>522</v>
      </c>
      <c r="B523" s="124" t="s">
        <v>320</v>
      </c>
      <c r="C523" s="124" t="s">
        <v>343</v>
      </c>
      <c r="D523" s="124" t="s">
        <v>317</v>
      </c>
      <c r="E523" s="124">
        <v>9199</v>
      </c>
      <c r="F523" s="124">
        <v>9356842944</v>
      </c>
      <c r="G523" s="124">
        <v>16</v>
      </c>
      <c r="H523" s="124">
        <v>4</v>
      </c>
      <c r="I523" s="124">
        <v>1381</v>
      </c>
      <c r="J523" s="124" t="s">
        <v>288</v>
      </c>
      <c r="K523" s="124" t="s">
        <v>304</v>
      </c>
      <c r="L523" s="124" t="s">
        <v>290</v>
      </c>
      <c r="M523" s="124" t="s">
        <v>291</v>
      </c>
      <c r="N523" s="125">
        <v>14000000</v>
      </c>
    </row>
    <row r="524" spans="1:14" ht="21.75" customHeight="1">
      <c r="A524" s="124">
        <v>523</v>
      </c>
      <c r="B524" s="124" t="s">
        <v>301</v>
      </c>
      <c r="C524" s="124" t="s">
        <v>330</v>
      </c>
      <c r="D524" s="124" t="s">
        <v>311</v>
      </c>
      <c r="E524" s="124">
        <v>5892</v>
      </c>
      <c r="F524" s="124">
        <v>9325531708</v>
      </c>
      <c r="G524" s="124">
        <v>30</v>
      </c>
      <c r="H524" s="124">
        <v>4</v>
      </c>
      <c r="I524" s="124">
        <v>1385</v>
      </c>
      <c r="J524" s="124" t="s">
        <v>298</v>
      </c>
      <c r="K524" s="124" t="s">
        <v>304</v>
      </c>
      <c r="L524" s="124" t="s">
        <v>331</v>
      </c>
      <c r="M524" s="124" t="s">
        <v>291</v>
      </c>
      <c r="N524" s="125">
        <v>14000000</v>
      </c>
    </row>
    <row r="525" spans="1:14" ht="21.75" customHeight="1">
      <c r="A525" s="124">
        <v>524</v>
      </c>
      <c r="B525" s="124" t="s">
        <v>338</v>
      </c>
      <c r="C525" s="124" t="s">
        <v>310</v>
      </c>
      <c r="D525" s="124" t="s">
        <v>325</v>
      </c>
      <c r="E525" s="124">
        <v>8327</v>
      </c>
      <c r="F525" s="124">
        <v>9367892536</v>
      </c>
      <c r="G525" s="124">
        <v>19</v>
      </c>
      <c r="H525" s="124">
        <v>6</v>
      </c>
      <c r="I525" s="124">
        <v>1384</v>
      </c>
      <c r="J525" s="124" t="s">
        <v>288</v>
      </c>
      <c r="K525" s="124" t="s">
        <v>289</v>
      </c>
      <c r="L525" s="124" t="s">
        <v>313</v>
      </c>
      <c r="M525" s="124" t="s">
        <v>300</v>
      </c>
      <c r="N525" s="125">
        <v>8000000</v>
      </c>
    </row>
    <row r="526" spans="1:14" ht="21.75" customHeight="1">
      <c r="A526" s="124">
        <v>525</v>
      </c>
      <c r="B526" s="124" t="s">
        <v>346</v>
      </c>
      <c r="C526" s="124" t="s">
        <v>315</v>
      </c>
      <c r="D526" s="124" t="s">
        <v>311</v>
      </c>
      <c r="E526" s="124">
        <v>457</v>
      </c>
      <c r="F526" s="124">
        <v>9393218818</v>
      </c>
      <c r="G526" s="124">
        <v>19</v>
      </c>
      <c r="H526" s="124">
        <v>10</v>
      </c>
      <c r="I526" s="124">
        <v>1381</v>
      </c>
      <c r="J526" s="124" t="s">
        <v>288</v>
      </c>
      <c r="K526" s="124" t="s">
        <v>321</v>
      </c>
      <c r="L526" s="124" t="s">
        <v>313</v>
      </c>
      <c r="M526" s="124" t="s">
        <v>307</v>
      </c>
      <c r="N526" s="125">
        <v>16000000</v>
      </c>
    </row>
    <row r="527" spans="1:14" ht="21.75" customHeight="1">
      <c r="A527" s="124">
        <v>526</v>
      </c>
      <c r="B527" s="124" t="s">
        <v>285</v>
      </c>
      <c r="C527" s="124" t="s">
        <v>293</v>
      </c>
      <c r="D527" s="124" t="s">
        <v>309</v>
      </c>
      <c r="E527" s="124">
        <v>6047</v>
      </c>
      <c r="F527" s="124">
        <v>9390277292</v>
      </c>
      <c r="G527" s="124">
        <v>24</v>
      </c>
      <c r="H527" s="124">
        <v>11</v>
      </c>
      <c r="I527" s="124">
        <v>1384</v>
      </c>
      <c r="J527" s="124" t="s">
        <v>288</v>
      </c>
      <c r="K527" s="124" t="s">
        <v>321</v>
      </c>
      <c r="L527" s="124" t="s">
        <v>322</v>
      </c>
      <c r="M527" s="124" t="s">
        <v>316</v>
      </c>
      <c r="N527" s="125">
        <v>16000000</v>
      </c>
    </row>
    <row r="528" spans="1:14" ht="21.75" customHeight="1">
      <c r="A528" s="124">
        <v>527</v>
      </c>
      <c r="B528" s="124" t="s">
        <v>326</v>
      </c>
      <c r="C528" s="124" t="s">
        <v>344</v>
      </c>
      <c r="D528" s="124" t="s">
        <v>325</v>
      </c>
      <c r="E528" s="124">
        <v>5277</v>
      </c>
      <c r="F528" s="124">
        <v>9381834926</v>
      </c>
      <c r="G528" s="124">
        <v>27</v>
      </c>
      <c r="H528" s="124">
        <v>1</v>
      </c>
      <c r="I528" s="124">
        <v>1382</v>
      </c>
      <c r="J528" s="124" t="s">
        <v>298</v>
      </c>
      <c r="K528" s="124" t="s">
        <v>312</v>
      </c>
      <c r="L528" s="124" t="s">
        <v>295</v>
      </c>
      <c r="M528" s="124" t="s">
        <v>291</v>
      </c>
      <c r="N528" s="125">
        <v>15000000</v>
      </c>
    </row>
    <row r="529" spans="1:14" ht="21.75" customHeight="1">
      <c r="A529" s="124">
        <v>528</v>
      </c>
      <c r="B529" s="124" t="s">
        <v>83</v>
      </c>
      <c r="C529" s="124" t="s">
        <v>297</v>
      </c>
      <c r="D529" s="124" t="s">
        <v>303</v>
      </c>
      <c r="E529" s="124">
        <v>621</v>
      </c>
      <c r="F529" s="124">
        <v>9329586396</v>
      </c>
      <c r="G529" s="124">
        <v>28</v>
      </c>
      <c r="H529" s="124">
        <v>11</v>
      </c>
      <c r="I529" s="124">
        <v>1387</v>
      </c>
      <c r="J529" s="124" t="s">
        <v>298</v>
      </c>
      <c r="K529" s="124" t="s">
        <v>304</v>
      </c>
      <c r="L529" s="124" t="s">
        <v>322</v>
      </c>
      <c r="M529" s="124" t="s">
        <v>307</v>
      </c>
      <c r="N529" s="125">
        <v>14000000</v>
      </c>
    </row>
    <row r="530" spans="1:14" ht="21.75" customHeight="1">
      <c r="A530" s="124">
        <v>529</v>
      </c>
      <c r="B530" s="124" t="s">
        <v>84</v>
      </c>
      <c r="C530" s="124" t="s">
        <v>343</v>
      </c>
      <c r="D530" s="124" t="s">
        <v>329</v>
      </c>
      <c r="E530" s="124">
        <v>5005</v>
      </c>
      <c r="F530" s="124">
        <v>9377161396</v>
      </c>
      <c r="G530" s="124">
        <v>3</v>
      </c>
      <c r="H530" s="124">
        <v>1</v>
      </c>
      <c r="I530" s="124">
        <v>1381</v>
      </c>
      <c r="J530" s="124" t="s">
        <v>298</v>
      </c>
      <c r="K530" s="124" t="s">
        <v>321</v>
      </c>
      <c r="L530" s="124" t="s">
        <v>290</v>
      </c>
      <c r="M530" s="124" t="s">
        <v>307</v>
      </c>
      <c r="N530" s="125">
        <v>16000000</v>
      </c>
    </row>
    <row r="531" spans="1:14" ht="21.75" customHeight="1">
      <c r="A531" s="124">
        <v>530</v>
      </c>
      <c r="B531" s="124" t="s">
        <v>333</v>
      </c>
      <c r="C531" s="124" t="s">
        <v>341</v>
      </c>
      <c r="D531" s="124" t="s">
        <v>309</v>
      </c>
      <c r="E531" s="124">
        <v>873</v>
      </c>
      <c r="F531" s="124">
        <v>9340097445</v>
      </c>
      <c r="G531" s="124">
        <v>3</v>
      </c>
      <c r="H531" s="124">
        <v>5</v>
      </c>
      <c r="I531" s="124">
        <v>1383</v>
      </c>
      <c r="J531" s="124" t="s">
        <v>298</v>
      </c>
      <c r="K531" s="124" t="s">
        <v>312</v>
      </c>
      <c r="L531" s="124" t="s">
        <v>322</v>
      </c>
      <c r="M531" s="124" t="s">
        <v>296</v>
      </c>
      <c r="N531" s="125">
        <v>15000000</v>
      </c>
    </row>
    <row r="532" spans="1:14" ht="21.75" customHeight="1">
      <c r="A532" s="124">
        <v>531</v>
      </c>
      <c r="B532" s="124" t="s">
        <v>320</v>
      </c>
      <c r="C532" s="124" t="s">
        <v>343</v>
      </c>
      <c r="D532" s="124" t="s">
        <v>311</v>
      </c>
      <c r="E532" s="124">
        <v>3510</v>
      </c>
      <c r="F532" s="124">
        <v>9373392108</v>
      </c>
      <c r="G532" s="124">
        <v>3</v>
      </c>
      <c r="H532" s="124">
        <v>6</v>
      </c>
      <c r="I532" s="124">
        <v>1382</v>
      </c>
      <c r="J532" s="124" t="s">
        <v>288</v>
      </c>
      <c r="K532" s="124" t="s">
        <v>289</v>
      </c>
      <c r="L532" s="124" t="s">
        <v>295</v>
      </c>
      <c r="M532" s="124" t="s">
        <v>300</v>
      </c>
      <c r="N532" s="125">
        <v>8000000</v>
      </c>
    </row>
    <row r="533" spans="1:14" ht="21.75" customHeight="1">
      <c r="A533" s="124">
        <v>532</v>
      </c>
      <c r="B533" s="124" t="s">
        <v>338</v>
      </c>
      <c r="C533" s="124" t="s">
        <v>308</v>
      </c>
      <c r="D533" s="124" t="s">
        <v>294</v>
      </c>
      <c r="E533" s="124">
        <v>1253</v>
      </c>
      <c r="F533" s="124">
        <v>9323293080</v>
      </c>
      <c r="G533" s="124">
        <v>9</v>
      </c>
      <c r="H533" s="124">
        <v>2</v>
      </c>
      <c r="I533" s="124">
        <v>1381</v>
      </c>
      <c r="J533" s="124" t="s">
        <v>298</v>
      </c>
      <c r="K533" s="124" t="s">
        <v>289</v>
      </c>
      <c r="L533" s="124" t="s">
        <v>313</v>
      </c>
      <c r="M533" s="124" t="s">
        <v>307</v>
      </c>
      <c r="N533" s="125">
        <v>8000000</v>
      </c>
    </row>
    <row r="534" spans="1:14" ht="21.75" customHeight="1">
      <c r="A534" s="124">
        <v>533</v>
      </c>
      <c r="B534" s="124" t="s">
        <v>340</v>
      </c>
      <c r="C534" s="124" t="s">
        <v>330</v>
      </c>
      <c r="D534" s="124" t="s">
        <v>317</v>
      </c>
      <c r="E534" s="124">
        <v>9152</v>
      </c>
      <c r="F534" s="124">
        <v>9339979126</v>
      </c>
      <c r="G534" s="124">
        <v>3</v>
      </c>
      <c r="H534" s="124">
        <v>11</v>
      </c>
      <c r="I534" s="124">
        <v>1385</v>
      </c>
      <c r="J534" s="124" t="s">
        <v>298</v>
      </c>
      <c r="K534" s="124" t="s">
        <v>304</v>
      </c>
      <c r="L534" s="124" t="s">
        <v>322</v>
      </c>
      <c r="M534" s="124" t="s">
        <v>300</v>
      </c>
      <c r="N534" s="125">
        <v>14000000</v>
      </c>
    </row>
    <row r="535" spans="1:14" ht="21.75" customHeight="1">
      <c r="A535" s="124">
        <v>534</v>
      </c>
      <c r="B535" s="124" t="s">
        <v>318</v>
      </c>
      <c r="C535" s="124" t="s">
        <v>324</v>
      </c>
      <c r="D535" s="124" t="s">
        <v>306</v>
      </c>
      <c r="E535" s="124">
        <v>8438</v>
      </c>
      <c r="F535" s="124">
        <v>9321422809</v>
      </c>
      <c r="G535" s="124">
        <v>22</v>
      </c>
      <c r="H535" s="124">
        <v>9</v>
      </c>
      <c r="I535" s="124">
        <v>1387</v>
      </c>
      <c r="J535" s="124" t="s">
        <v>288</v>
      </c>
      <c r="K535" s="124" t="s">
        <v>289</v>
      </c>
      <c r="L535" s="124" t="s">
        <v>331</v>
      </c>
      <c r="M535" s="124" t="s">
        <v>300</v>
      </c>
      <c r="N535" s="125">
        <v>8000000</v>
      </c>
    </row>
    <row r="536" spans="1:14" ht="21.75" customHeight="1">
      <c r="A536" s="124">
        <v>535</v>
      </c>
      <c r="B536" s="124" t="s">
        <v>84</v>
      </c>
      <c r="C536" s="124" t="s">
        <v>345</v>
      </c>
      <c r="D536" s="124" t="s">
        <v>328</v>
      </c>
      <c r="E536" s="124">
        <v>4699</v>
      </c>
      <c r="F536" s="124">
        <v>9367854918</v>
      </c>
      <c r="G536" s="124">
        <v>26</v>
      </c>
      <c r="H536" s="124">
        <v>6</v>
      </c>
      <c r="I536" s="124">
        <v>1380</v>
      </c>
      <c r="J536" s="124" t="s">
        <v>298</v>
      </c>
      <c r="K536" s="124" t="s">
        <v>299</v>
      </c>
      <c r="L536" s="124" t="s">
        <v>313</v>
      </c>
      <c r="M536" s="124" t="s">
        <v>316</v>
      </c>
      <c r="N536" s="125">
        <v>49000000</v>
      </c>
    </row>
    <row r="537" spans="1:14" ht="21.75" customHeight="1">
      <c r="A537" s="124">
        <v>536</v>
      </c>
      <c r="B537" s="124" t="s">
        <v>236</v>
      </c>
      <c r="C537" s="124" t="s">
        <v>345</v>
      </c>
      <c r="D537" s="124" t="s">
        <v>317</v>
      </c>
      <c r="E537" s="124">
        <v>915</v>
      </c>
      <c r="F537" s="124">
        <v>9391961938</v>
      </c>
      <c r="G537" s="124">
        <v>7</v>
      </c>
      <c r="H537" s="124">
        <v>7</v>
      </c>
      <c r="I537" s="124">
        <v>1387</v>
      </c>
      <c r="J537" s="124" t="s">
        <v>288</v>
      </c>
      <c r="K537" s="124" t="s">
        <v>321</v>
      </c>
      <c r="L537" s="124" t="s">
        <v>313</v>
      </c>
      <c r="M537" s="124" t="s">
        <v>296</v>
      </c>
      <c r="N537" s="125">
        <v>16000000</v>
      </c>
    </row>
    <row r="538" spans="1:14" ht="21.75" customHeight="1">
      <c r="A538" s="124">
        <v>537</v>
      </c>
      <c r="B538" s="124" t="s">
        <v>346</v>
      </c>
      <c r="C538" s="124" t="s">
        <v>302</v>
      </c>
      <c r="D538" s="124" t="s">
        <v>317</v>
      </c>
      <c r="E538" s="124">
        <v>7783</v>
      </c>
      <c r="F538" s="124">
        <v>9351430313</v>
      </c>
      <c r="G538" s="124">
        <v>25</v>
      </c>
      <c r="H538" s="124">
        <v>4</v>
      </c>
      <c r="I538" s="124">
        <v>1383</v>
      </c>
      <c r="J538" s="124" t="s">
        <v>298</v>
      </c>
      <c r="K538" s="124" t="s">
        <v>321</v>
      </c>
      <c r="L538" s="124" t="s">
        <v>313</v>
      </c>
      <c r="M538" s="124" t="s">
        <v>307</v>
      </c>
      <c r="N538" s="125">
        <v>16000000</v>
      </c>
    </row>
    <row r="539" spans="1:14" ht="21.75" customHeight="1">
      <c r="A539" s="124">
        <v>538</v>
      </c>
      <c r="B539" s="124" t="s">
        <v>326</v>
      </c>
      <c r="C539" s="124" t="s">
        <v>341</v>
      </c>
      <c r="D539" s="124" t="s">
        <v>287</v>
      </c>
      <c r="E539" s="124">
        <v>7780</v>
      </c>
      <c r="F539" s="124">
        <v>9369259136</v>
      </c>
      <c r="G539" s="124">
        <v>27</v>
      </c>
      <c r="H539" s="124">
        <v>1</v>
      </c>
      <c r="I539" s="124">
        <v>1387</v>
      </c>
      <c r="J539" s="124" t="s">
        <v>298</v>
      </c>
      <c r="K539" s="124" t="s">
        <v>321</v>
      </c>
      <c r="L539" s="124" t="s">
        <v>295</v>
      </c>
      <c r="M539" s="124" t="s">
        <v>296</v>
      </c>
      <c r="N539" s="125">
        <v>16000000</v>
      </c>
    </row>
    <row r="540" spans="1:14" ht="21.75" customHeight="1">
      <c r="A540" s="124">
        <v>539</v>
      </c>
      <c r="B540" s="124" t="s">
        <v>285</v>
      </c>
      <c r="C540" s="124" t="s">
        <v>344</v>
      </c>
      <c r="D540" s="124" t="s">
        <v>306</v>
      </c>
      <c r="E540" s="124">
        <v>7114</v>
      </c>
      <c r="F540" s="124">
        <v>9328667154</v>
      </c>
      <c r="G540" s="124">
        <v>9</v>
      </c>
      <c r="H540" s="124">
        <v>4</v>
      </c>
      <c r="I540" s="124">
        <v>1382</v>
      </c>
      <c r="J540" s="124" t="s">
        <v>298</v>
      </c>
      <c r="K540" s="124" t="s">
        <v>299</v>
      </c>
      <c r="L540" s="124" t="s">
        <v>313</v>
      </c>
      <c r="M540" s="124" t="s">
        <v>316</v>
      </c>
      <c r="N540" s="125">
        <v>49000000</v>
      </c>
    </row>
    <row r="541" spans="1:14" ht="21.75" customHeight="1">
      <c r="A541" s="124">
        <v>540</v>
      </c>
      <c r="B541" s="124" t="s">
        <v>319</v>
      </c>
      <c r="C541" s="124" t="s">
        <v>310</v>
      </c>
      <c r="D541" s="124" t="s">
        <v>303</v>
      </c>
      <c r="E541" s="124">
        <v>4521</v>
      </c>
      <c r="F541" s="124">
        <v>9383257325</v>
      </c>
      <c r="G541" s="124">
        <v>30</v>
      </c>
      <c r="H541" s="124">
        <v>10</v>
      </c>
      <c r="I541" s="124">
        <v>1384</v>
      </c>
      <c r="J541" s="124" t="s">
        <v>288</v>
      </c>
      <c r="K541" s="124" t="s">
        <v>299</v>
      </c>
      <c r="L541" s="124" t="s">
        <v>313</v>
      </c>
      <c r="M541" s="124" t="s">
        <v>291</v>
      </c>
      <c r="N541" s="125">
        <v>49000000</v>
      </c>
    </row>
    <row r="542" spans="1:14" ht="21.75" customHeight="1">
      <c r="A542" s="124">
        <v>541</v>
      </c>
      <c r="B542" s="124" t="s">
        <v>301</v>
      </c>
      <c r="C542" s="124" t="s">
        <v>343</v>
      </c>
      <c r="D542" s="124" t="s">
        <v>329</v>
      </c>
      <c r="E542" s="124">
        <v>7611</v>
      </c>
      <c r="F542" s="124">
        <v>9389139205</v>
      </c>
      <c r="G542" s="124">
        <v>28</v>
      </c>
      <c r="H542" s="124">
        <v>10</v>
      </c>
      <c r="I542" s="124">
        <v>1383</v>
      </c>
      <c r="J542" s="124" t="s">
        <v>298</v>
      </c>
      <c r="K542" s="124" t="s">
        <v>304</v>
      </c>
      <c r="L542" s="124" t="s">
        <v>295</v>
      </c>
      <c r="M542" s="124" t="s">
        <v>307</v>
      </c>
      <c r="N542" s="125">
        <v>14000000</v>
      </c>
    </row>
    <row r="543" spans="1:14" ht="21.75" customHeight="1">
      <c r="A543" s="124">
        <v>542</v>
      </c>
      <c r="B543" s="124" t="s">
        <v>319</v>
      </c>
      <c r="C543" s="124" t="s">
        <v>345</v>
      </c>
      <c r="D543" s="124" t="s">
        <v>294</v>
      </c>
      <c r="E543" s="124">
        <v>1730</v>
      </c>
      <c r="F543" s="124">
        <v>9324344928</v>
      </c>
      <c r="G543" s="124">
        <v>2</v>
      </c>
      <c r="H543" s="124">
        <v>4</v>
      </c>
      <c r="I543" s="124">
        <v>1386</v>
      </c>
      <c r="J543" s="124" t="s">
        <v>288</v>
      </c>
      <c r="K543" s="124" t="s">
        <v>321</v>
      </c>
      <c r="L543" s="124" t="s">
        <v>290</v>
      </c>
      <c r="M543" s="124" t="s">
        <v>296</v>
      </c>
      <c r="N543" s="125">
        <v>16000000</v>
      </c>
    </row>
    <row r="544" spans="1:14" ht="21.75" customHeight="1">
      <c r="A544" s="124">
        <v>543</v>
      </c>
      <c r="B544" s="124" t="s">
        <v>236</v>
      </c>
      <c r="C544" s="124" t="s">
        <v>308</v>
      </c>
      <c r="D544" s="124" t="s">
        <v>317</v>
      </c>
      <c r="E544" s="124">
        <v>8922</v>
      </c>
      <c r="F544" s="124">
        <v>9366031022</v>
      </c>
      <c r="G544" s="124">
        <v>4</v>
      </c>
      <c r="H544" s="124">
        <v>3</v>
      </c>
      <c r="I544" s="124">
        <v>1387</v>
      </c>
      <c r="J544" s="124" t="s">
        <v>288</v>
      </c>
      <c r="K544" s="124" t="s">
        <v>321</v>
      </c>
      <c r="L544" s="124" t="s">
        <v>290</v>
      </c>
      <c r="M544" s="124" t="s">
        <v>300</v>
      </c>
      <c r="N544" s="125">
        <v>16000000</v>
      </c>
    </row>
    <row r="545" spans="1:14" ht="21.75" customHeight="1">
      <c r="A545" s="124">
        <v>544</v>
      </c>
      <c r="B545" s="124" t="s">
        <v>84</v>
      </c>
      <c r="C545" s="124" t="s">
        <v>324</v>
      </c>
      <c r="D545" s="124" t="s">
        <v>317</v>
      </c>
      <c r="E545" s="124">
        <v>8815</v>
      </c>
      <c r="F545" s="124">
        <v>9368885055</v>
      </c>
      <c r="G545" s="124">
        <v>22</v>
      </c>
      <c r="H545" s="124">
        <v>3</v>
      </c>
      <c r="I545" s="124">
        <v>1382</v>
      </c>
      <c r="J545" s="124" t="s">
        <v>288</v>
      </c>
      <c r="K545" s="124" t="s">
        <v>299</v>
      </c>
      <c r="L545" s="124" t="s">
        <v>313</v>
      </c>
      <c r="M545" s="124" t="s">
        <v>291</v>
      </c>
      <c r="N545" s="125">
        <v>49000000</v>
      </c>
    </row>
    <row r="546" spans="1:14" ht="21.75" customHeight="1">
      <c r="A546" s="124">
        <v>545</v>
      </c>
      <c r="B546" s="124" t="s">
        <v>326</v>
      </c>
      <c r="C546" s="124" t="s">
        <v>343</v>
      </c>
      <c r="D546" s="124" t="s">
        <v>328</v>
      </c>
      <c r="E546" s="124">
        <v>8526</v>
      </c>
      <c r="F546" s="124">
        <v>9367878213</v>
      </c>
      <c r="G546" s="124">
        <v>3</v>
      </c>
      <c r="H546" s="124">
        <v>2</v>
      </c>
      <c r="I546" s="124">
        <v>1387</v>
      </c>
      <c r="J546" s="124" t="s">
        <v>288</v>
      </c>
      <c r="K546" s="124" t="s">
        <v>321</v>
      </c>
      <c r="L546" s="124" t="s">
        <v>313</v>
      </c>
      <c r="M546" s="124" t="s">
        <v>296</v>
      </c>
      <c r="N546" s="125">
        <v>16000000</v>
      </c>
    </row>
    <row r="547" spans="1:14" ht="21.75" customHeight="1">
      <c r="A547" s="124">
        <v>546</v>
      </c>
      <c r="B547" s="124" t="s">
        <v>346</v>
      </c>
      <c r="C547" s="124" t="s">
        <v>336</v>
      </c>
      <c r="D547" s="124" t="s">
        <v>303</v>
      </c>
      <c r="E547" s="124">
        <v>8350</v>
      </c>
      <c r="F547" s="124">
        <v>9322531391</v>
      </c>
      <c r="G547" s="124">
        <v>1</v>
      </c>
      <c r="H547" s="124">
        <v>3</v>
      </c>
      <c r="I547" s="124">
        <v>1386</v>
      </c>
      <c r="J547" s="124" t="s">
        <v>298</v>
      </c>
      <c r="K547" s="124" t="s">
        <v>299</v>
      </c>
      <c r="L547" s="124" t="s">
        <v>322</v>
      </c>
      <c r="M547" s="124" t="s">
        <v>296</v>
      </c>
      <c r="N547" s="125">
        <v>49000000</v>
      </c>
    </row>
    <row r="548" spans="1:14" ht="21.75" customHeight="1">
      <c r="A548" s="124">
        <v>547</v>
      </c>
      <c r="B548" s="124" t="s">
        <v>346</v>
      </c>
      <c r="C548" s="124" t="s">
        <v>297</v>
      </c>
      <c r="D548" s="124" t="s">
        <v>303</v>
      </c>
      <c r="E548" s="124">
        <v>8192</v>
      </c>
      <c r="F548" s="124">
        <v>9325598161</v>
      </c>
      <c r="G548" s="124">
        <v>8</v>
      </c>
      <c r="H548" s="124">
        <v>9</v>
      </c>
      <c r="I548" s="124">
        <v>1387</v>
      </c>
      <c r="J548" s="124" t="s">
        <v>298</v>
      </c>
      <c r="K548" s="124" t="s">
        <v>321</v>
      </c>
      <c r="L548" s="124" t="s">
        <v>313</v>
      </c>
      <c r="M548" s="124" t="s">
        <v>300</v>
      </c>
      <c r="N548" s="125">
        <v>16000000</v>
      </c>
    </row>
    <row r="549" spans="1:14" ht="21.75" customHeight="1">
      <c r="A549" s="124">
        <v>548</v>
      </c>
      <c r="B549" s="124" t="s">
        <v>285</v>
      </c>
      <c r="C549" s="124" t="s">
        <v>315</v>
      </c>
      <c r="D549" s="124" t="s">
        <v>311</v>
      </c>
      <c r="E549" s="124">
        <v>9402</v>
      </c>
      <c r="F549" s="124">
        <v>9390894020</v>
      </c>
      <c r="G549" s="124">
        <v>10</v>
      </c>
      <c r="H549" s="124">
        <v>8</v>
      </c>
      <c r="I549" s="124">
        <v>1387</v>
      </c>
      <c r="J549" s="124" t="s">
        <v>298</v>
      </c>
      <c r="K549" s="124" t="s">
        <v>299</v>
      </c>
      <c r="L549" s="124" t="s">
        <v>322</v>
      </c>
      <c r="M549" s="124" t="s">
        <v>300</v>
      </c>
      <c r="N549" s="125">
        <v>49000000</v>
      </c>
    </row>
    <row r="550" spans="1:14" ht="21.75" customHeight="1">
      <c r="A550" s="124">
        <v>549</v>
      </c>
      <c r="B550" s="124" t="s">
        <v>339</v>
      </c>
      <c r="C550" s="124" t="s">
        <v>335</v>
      </c>
      <c r="D550" s="124" t="s">
        <v>317</v>
      </c>
      <c r="E550" s="124">
        <v>2303</v>
      </c>
      <c r="F550" s="124">
        <v>9359133088</v>
      </c>
      <c r="G550" s="124">
        <v>5</v>
      </c>
      <c r="H550" s="124">
        <v>8</v>
      </c>
      <c r="I550" s="124">
        <v>1386</v>
      </c>
      <c r="J550" s="124" t="s">
        <v>288</v>
      </c>
      <c r="K550" s="124" t="s">
        <v>312</v>
      </c>
      <c r="L550" s="124" t="s">
        <v>313</v>
      </c>
      <c r="M550" s="124" t="s">
        <v>296</v>
      </c>
      <c r="N550" s="125">
        <v>15000000</v>
      </c>
    </row>
    <row r="551" spans="1:14" ht="21.75" customHeight="1">
      <c r="A551" s="124">
        <v>550</v>
      </c>
      <c r="B551" s="124" t="s">
        <v>318</v>
      </c>
      <c r="C551" s="124" t="s">
        <v>330</v>
      </c>
      <c r="D551" s="124" t="s">
        <v>329</v>
      </c>
      <c r="E551" s="124">
        <v>4190</v>
      </c>
      <c r="F551" s="124">
        <v>9354740509</v>
      </c>
      <c r="G551" s="124">
        <v>4</v>
      </c>
      <c r="H551" s="124">
        <v>2</v>
      </c>
      <c r="I551" s="124">
        <v>1387</v>
      </c>
      <c r="J551" s="124" t="s">
        <v>288</v>
      </c>
      <c r="K551" s="124" t="s">
        <v>304</v>
      </c>
      <c r="L551" s="124" t="s">
        <v>295</v>
      </c>
      <c r="M551" s="124" t="s">
        <v>291</v>
      </c>
      <c r="N551" s="125">
        <v>14000000</v>
      </c>
    </row>
    <row r="552" spans="1:14" ht="21.75" customHeight="1">
      <c r="A552" s="124">
        <v>551</v>
      </c>
      <c r="B552" s="124" t="s">
        <v>285</v>
      </c>
      <c r="C552" s="124" t="s">
        <v>297</v>
      </c>
      <c r="D552" s="124" t="s">
        <v>287</v>
      </c>
      <c r="E552" s="124">
        <v>7</v>
      </c>
      <c r="F552" s="124">
        <v>9346442993</v>
      </c>
      <c r="G552" s="124">
        <v>21</v>
      </c>
      <c r="H552" s="124">
        <v>12</v>
      </c>
      <c r="I552" s="124">
        <v>1386</v>
      </c>
      <c r="J552" s="124" t="s">
        <v>298</v>
      </c>
      <c r="K552" s="124" t="s">
        <v>299</v>
      </c>
      <c r="L552" s="124" t="s">
        <v>322</v>
      </c>
      <c r="M552" s="124" t="s">
        <v>291</v>
      </c>
      <c r="N552" s="125">
        <v>49000000</v>
      </c>
    </row>
    <row r="553" spans="1:14" ht="21.75" customHeight="1">
      <c r="A553" s="124">
        <v>552</v>
      </c>
      <c r="B553" s="124" t="s">
        <v>236</v>
      </c>
      <c r="C553" s="124" t="s">
        <v>293</v>
      </c>
      <c r="D553" s="124" t="s">
        <v>309</v>
      </c>
      <c r="E553" s="124">
        <v>3436</v>
      </c>
      <c r="F553" s="124">
        <v>9376494623</v>
      </c>
      <c r="G553" s="124">
        <v>4</v>
      </c>
      <c r="H553" s="124">
        <v>12</v>
      </c>
      <c r="I553" s="124">
        <v>1386</v>
      </c>
      <c r="J553" s="124" t="s">
        <v>288</v>
      </c>
      <c r="K553" s="124" t="s">
        <v>304</v>
      </c>
      <c r="L553" s="124" t="s">
        <v>295</v>
      </c>
      <c r="M553" s="124" t="s">
        <v>296</v>
      </c>
      <c r="N553" s="125">
        <v>14000000</v>
      </c>
    </row>
    <row r="554" spans="1:14" ht="21.75" customHeight="1">
      <c r="A554" s="124">
        <v>553</v>
      </c>
      <c r="B554" s="124" t="s">
        <v>332</v>
      </c>
      <c r="C554" s="124" t="s">
        <v>335</v>
      </c>
      <c r="D554" s="124" t="s">
        <v>309</v>
      </c>
      <c r="E554" s="124">
        <v>4596</v>
      </c>
      <c r="F554" s="124">
        <v>9373269559</v>
      </c>
      <c r="G554" s="124">
        <v>26</v>
      </c>
      <c r="H554" s="124">
        <v>11</v>
      </c>
      <c r="I554" s="124">
        <v>1382</v>
      </c>
      <c r="J554" s="124" t="s">
        <v>298</v>
      </c>
      <c r="K554" s="124" t="s">
        <v>304</v>
      </c>
      <c r="L554" s="124" t="s">
        <v>313</v>
      </c>
      <c r="M554" s="124" t="s">
        <v>300</v>
      </c>
      <c r="N554" s="125">
        <v>14000000</v>
      </c>
    </row>
    <row r="555" spans="1:14" ht="21.75" customHeight="1">
      <c r="A555" s="124">
        <v>554</v>
      </c>
      <c r="B555" s="124" t="s">
        <v>320</v>
      </c>
      <c r="C555" s="124" t="s">
        <v>293</v>
      </c>
      <c r="D555" s="124" t="s">
        <v>287</v>
      </c>
      <c r="E555" s="124">
        <v>6151</v>
      </c>
      <c r="F555" s="124">
        <v>9346387085</v>
      </c>
      <c r="G555" s="124">
        <v>17</v>
      </c>
      <c r="H555" s="124">
        <v>10</v>
      </c>
      <c r="I555" s="124">
        <v>1381</v>
      </c>
      <c r="J555" s="124" t="s">
        <v>298</v>
      </c>
      <c r="K555" s="124" t="s">
        <v>299</v>
      </c>
      <c r="L555" s="124" t="s">
        <v>313</v>
      </c>
      <c r="M555" s="124" t="s">
        <v>291</v>
      </c>
      <c r="N555" s="125">
        <v>49000000</v>
      </c>
    </row>
    <row r="556" spans="1:14" ht="21.75" customHeight="1">
      <c r="A556" s="124">
        <v>555</v>
      </c>
      <c r="B556" s="124" t="s">
        <v>318</v>
      </c>
      <c r="C556" s="124" t="s">
        <v>315</v>
      </c>
      <c r="D556" s="124" t="s">
        <v>311</v>
      </c>
      <c r="E556" s="124">
        <v>8264</v>
      </c>
      <c r="F556" s="124">
        <v>9358594342</v>
      </c>
      <c r="G556" s="124">
        <v>28</v>
      </c>
      <c r="H556" s="124">
        <v>8</v>
      </c>
      <c r="I556" s="124">
        <v>1381</v>
      </c>
      <c r="J556" s="124" t="s">
        <v>288</v>
      </c>
      <c r="K556" s="124" t="s">
        <v>299</v>
      </c>
      <c r="L556" s="124" t="s">
        <v>322</v>
      </c>
      <c r="M556" s="124" t="s">
        <v>316</v>
      </c>
      <c r="N556" s="125">
        <v>49000000</v>
      </c>
    </row>
    <row r="557" spans="1:14" ht="21.75" customHeight="1">
      <c r="A557" s="124">
        <v>556</v>
      </c>
      <c r="B557" s="124" t="s">
        <v>319</v>
      </c>
      <c r="C557" s="124" t="s">
        <v>315</v>
      </c>
      <c r="D557" s="124" t="s">
        <v>306</v>
      </c>
      <c r="E557" s="124">
        <v>4154</v>
      </c>
      <c r="F557" s="124">
        <v>9356146498</v>
      </c>
      <c r="G557" s="124">
        <v>6</v>
      </c>
      <c r="H557" s="124">
        <v>3</v>
      </c>
      <c r="I557" s="124">
        <v>1387</v>
      </c>
      <c r="J557" s="124" t="s">
        <v>298</v>
      </c>
      <c r="K557" s="124" t="s">
        <v>321</v>
      </c>
      <c r="L557" s="124" t="s">
        <v>313</v>
      </c>
      <c r="M557" s="124" t="s">
        <v>300</v>
      </c>
      <c r="N557" s="125">
        <v>16000000</v>
      </c>
    </row>
    <row r="558" spans="1:14" ht="21.75" customHeight="1">
      <c r="A558" s="124">
        <v>557</v>
      </c>
      <c r="B558" s="124" t="s">
        <v>332</v>
      </c>
      <c r="C558" s="124" t="s">
        <v>344</v>
      </c>
      <c r="D558" s="124" t="s">
        <v>328</v>
      </c>
      <c r="E558" s="124">
        <v>4719</v>
      </c>
      <c r="F558" s="124">
        <v>9375831777</v>
      </c>
      <c r="G558" s="124">
        <v>13</v>
      </c>
      <c r="H558" s="124">
        <v>7</v>
      </c>
      <c r="I558" s="124">
        <v>1382</v>
      </c>
      <c r="J558" s="124" t="s">
        <v>288</v>
      </c>
      <c r="K558" s="124" t="s">
        <v>304</v>
      </c>
      <c r="L558" s="124" t="s">
        <v>313</v>
      </c>
      <c r="M558" s="124" t="s">
        <v>296</v>
      </c>
      <c r="N558" s="125">
        <v>14000000</v>
      </c>
    </row>
    <row r="559" spans="1:14" ht="21.75" customHeight="1">
      <c r="A559" s="124">
        <v>558</v>
      </c>
      <c r="B559" s="124" t="s">
        <v>326</v>
      </c>
      <c r="C559" s="124" t="s">
        <v>308</v>
      </c>
      <c r="D559" s="124" t="s">
        <v>311</v>
      </c>
      <c r="E559" s="124">
        <v>4853</v>
      </c>
      <c r="F559" s="124">
        <v>9350765949</v>
      </c>
      <c r="G559" s="124">
        <v>29</v>
      </c>
      <c r="H559" s="124">
        <v>3</v>
      </c>
      <c r="I559" s="124">
        <v>1386</v>
      </c>
      <c r="J559" s="124" t="s">
        <v>298</v>
      </c>
      <c r="K559" s="124" t="s">
        <v>299</v>
      </c>
      <c r="L559" s="124" t="s">
        <v>313</v>
      </c>
      <c r="M559" s="124" t="s">
        <v>291</v>
      </c>
      <c r="N559" s="125">
        <v>49000000</v>
      </c>
    </row>
    <row r="560" spans="1:14" ht="21.75" customHeight="1">
      <c r="A560" s="124">
        <v>559</v>
      </c>
      <c r="B560" s="124" t="s">
        <v>301</v>
      </c>
      <c r="C560" s="124" t="s">
        <v>297</v>
      </c>
      <c r="D560" s="124" t="s">
        <v>294</v>
      </c>
      <c r="E560" s="124">
        <v>6142</v>
      </c>
      <c r="F560" s="124">
        <v>9354174186</v>
      </c>
      <c r="G560" s="124">
        <v>7</v>
      </c>
      <c r="H560" s="124">
        <v>6</v>
      </c>
      <c r="I560" s="124">
        <v>1387</v>
      </c>
      <c r="J560" s="124" t="s">
        <v>298</v>
      </c>
      <c r="K560" s="124" t="s">
        <v>299</v>
      </c>
      <c r="L560" s="124" t="s">
        <v>322</v>
      </c>
      <c r="M560" s="124" t="s">
        <v>300</v>
      </c>
      <c r="N560" s="125">
        <v>49000000</v>
      </c>
    </row>
    <row r="561" spans="1:14" ht="21.75" customHeight="1">
      <c r="A561" s="124">
        <v>560</v>
      </c>
      <c r="B561" s="124" t="s">
        <v>320</v>
      </c>
      <c r="C561" s="124" t="s">
        <v>334</v>
      </c>
      <c r="D561" s="124" t="s">
        <v>317</v>
      </c>
      <c r="E561" s="124">
        <v>6424</v>
      </c>
      <c r="F561" s="124">
        <v>9362744120</v>
      </c>
      <c r="G561" s="124">
        <v>1</v>
      </c>
      <c r="H561" s="124">
        <v>12</v>
      </c>
      <c r="I561" s="124">
        <v>1386</v>
      </c>
      <c r="J561" s="124" t="s">
        <v>288</v>
      </c>
      <c r="K561" s="124" t="s">
        <v>312</v>
      </c>
      <c r="L561" s="124" t="s">
        <v>295</v>
      </c>
      <c r="M561" s="124" t="s">
        <v>300</v>
      </c>
      <c r="N561" s="125">
        <v>15000000</v>
      </c>
    </row>
    <row r="562" spans="1:14" ht="21.75" customHeight="1">
      <c r="A562" s="124">
        <v>561</v>
      </c>
      <c r="B562" s="124" t="s">
        <v>236</v>
      </c>
      <c r="C562" s="124" t="s">
        <v>324</v>
      </c>
      <c r="D562" s="124" t="s">
        <v>309</v>
      </c>
      <c r="E562" s="124">
        <v>4129</v>
      </c>
      <c r="F562" s="124">
        <v>9382331736</v>
      </c>
      <c r="G562" s="124">
        <v>3</v>
      </c>
      <c r="H562" s="124">
        <v>5</v>
      </c>
      <c r="I562" s="124">
        <v>1383</v>
      </c>
      <c r="J562" s="124" t="s">
        <v>298</v>
      </c>
      <c r="K562" s="124" t="s">
        <v>321</v>
      </c>
      <c r="L562" s="124" t="s">
        <v>290</v>
      </c>
      <c r="M562" s="124" t="s">
        <v>296</v>
      </c>
      <c r="N562" s="125">
        <v>16000000</v>
      </c>
    </row>
    <row r="563" spans="1:14" ht="21.75" customHeight="1">
      <c r="A563" s="124">
        <v>562</v>
      </c>
      <c r="B563" s="124" t="s">
        <v>323</v>
      </c>
      <c r="C563" s="124" t="s">
        <v>297</v>
      </c>
      <c r="D563" s="124" t="s">
        <v>328</v>
      </c>
      <c r="E563" s="124">
        <v>1166</v>
      </c>
      <c r="F563" s="124">
        <v>9333287887</v>
      </c>
      <c r="G563" s="124">
        <v>11</v>
      </c>
      <c r="H563" s="124">
        <v>6</v>
      </c>
      <c r="I563" s="124">
        <v>1382</v>
      </c>
      <c r="J563" s="124" t="s">
        <v>298</v>
      </c>
      <c r="K563" s="124" t="s">
        <v>312</v>
      </c>
      <c r="L563" s="124" t="s">
        <v>295</v>
      </c>
      <c r="M563" s="124" t="s">
        <v>291</v>
      </c>
      <c r="N563" s="125">
        <v>15000000</v>
      </c>
    </row>
    <row r="564" spans="1:14" ht="21.75" customHeight="1">
      <c r="A564" s="124">
        <v>563</v>
      </c>
      <c r="B564" s="124" t="s">
        <v>332</v>
      </c>
      <c r="C564" s="124" t="s">
        <v>345</v>
      </c>
      <c r="D564" s="124" t="s">
        <v>325</v>
      </c>
      <c r="E564" s="124">
        <v>3959</v>
      </c>
      <c r="F564" s="124">
        <v>9390304208</v>
      </c>
      <c r="G564" s="124">
        <v>7</v>
      </c>
      <c r="H564" s="124">
        <v>5</v>
      </c>
      <c r="I564" s="124">
        <v>1382</v>
      </c>
      <c r="J564" s="124" t="s">
        <v>298</v>
      </c>
      <c r="K564" s="124" t="s">
        <v>304</v>
      </c>
      <c r="L564" s="124" t="s">
        <v>295</v>
      </c>
      <c r="M564" s="124" t="s">
        <v>300</v>
      </c>
      <c r="N564" s="125">
        <v>14000000</v>
      </c>
    </row>
    <row r="565" spans="1:14" ht="21.75" customHeight="1">
      <c r="A565" s="124">
        <v>564</v>
      </c>
      <c r="B565" s="124" t="s">
        <v>320</v>
      </c>
      <c r="C565" s="124" t="s">
        <v>330</v>
      </c>
      <c r="D565" s="124" t="s">
        <v>329</v>
      </c>
      <c r="E565" s="124">
        <v>6004</v>
      </c>
      <c r="F565" s="124">
        <v>9398439769</v>
      </c>
      <c r="G565" s="124">
        <v>10</v>
      </c>
      <c r="H565" s="124">
        <v>4</v>
      </c>
      <c r="I565" s="124">
        <v>1384</v>
      </c>
      <c r="J565" s="124" t="s">
        <v>298</v>
      </c>
      <c r="K565" s="124" t="s">
        <v>289</v>
      </c>
      <c r="L565" s="124" t="s">
        <v>295</v>
      </c>
      <c r="M565" s="124" t="s">
        <v>300</v>
      </c>
      <c r="N565" s="125">
        <v>8000000</v>
      </c>
    </row>
    <row r="566" spans="1:14" ht="21.75" customHeight="1">
      <c r="A566" s="124">
        <v>565</v>
      </c>
      <c r="B566" s="124" t="s">
        <v>84</v>
      </c>
      <c r="C566" s="124" t="s">
        <v>330</v>
      </c>
      <c r="D566" s="124" t="s">
        <v>306</v>
      </c>
      <c r="E566" s="124">
        <v>2681</v>
      </c>
      <c r="F566" s="124">
        <v>9324016343</v>
      </c>
      <c r="G566" s="124">
        <v>16</v>
      </c>
      <c r="H566" s="124">
        <v>12</v>
      </c>
      <c r="I566" s="124">
        <v>1385</v>
      </c>
      <c r="J566" s="124" t="s">
        <v>288</v>
      </c>
      <c r="K566" s="124" t="s">
        <v>321</v>
      </c>
      <c r="L566" s="124" t="s">
        <v>290</v>
      </c>
      <c r="M566" s="124" t="s">
        <v>291</v>
      </c>
      <c r="N566" s="125">
        <v>16000000</v>
      </c>
    </row>
    <row r="567" spans="1:14" ht="21.75" customHeight="1">
      <c r="A567" s="124">
        <v>566</v>
      </c>
      <c r="B567" s="124" t="s">
        <v>305</v>
      </c>
      <c r="C567" s="124" t="s">
        <v>308</v>
      </c>
      <c r="D567" s="124" t="s">
        <v>328</v>
      </c>
      <c r="E567" s="124">
        <v>4244</v>
      </c>
      <c r="F567" s="124">
        <v>9366302683</v>
      </c>
      <c r="G567" s="124">
        <v>15</v>
      </c>
      <c r="H567" s="124">
        <v>9</v>
      </c>
      <c r="I567" s="124">
        <v>1387</v>
      </c>
      <c r="J567" s="124" t="s">
        <v>288</v>
      </c>
      <c r="K567" s="124" t="s">
        <v>299</v>
      </c>
      <c r="L567" s="124" t="s">
        <v>322</v>
      </c>
      <c r="M567" s="124" t="s">
        <v>291</v>
      </c>
      <c r="N567" s="125">
        <v>49000000</v>
      </c>
    </row>
    <row r="568" spans="1:14" ht="21.75" customHeight="1">
      <c r="A568" s="124">
        <v>567</v>
      </c>
      <c r="B568" s="124" t="s">
        <v>301</v>
      </c>
      <c r="C568" s="124" t="s">
        <v>308</v>
      </c>
      <c r="D568" s="124" t="s">
        <v>311</v>
      </c>
      <c r="E568" s="124">
        <v>9073</v>
      </c>
      <c r="F568" s="124">
        <v>9374445478</v>
      </c>
      <c r="G568" s="124">
        <v>26</v>
      </c>
      <c r="H568" s="124">
        <v>10</v>
      </c>
      <c r="I568" s="124">
        <v>1384</v>
      </c>
      <c r="J568" s="124" t="s">
        <v>288</v>
      </c>
      <c r="K568" s="124" t="s">
        <v>299</v>
      </c>
      <c r="L568" s="124" t="s">
        <v>331</v>
      </c>
      <c r="M568" s="124" t="s">
        <v>316</v>
      </c>
      <c r="N568" s="125">
        <v>49000000</v>
      </c>
    </row>
    <row r="569" spans="1:14" ht="21.75" customHeight="1">
      <c r="A569" s="124">
        <v>568</v>
      </c>
      <c r="B569" s="124" t="s">
        <v>333</v>
      </c>
      <c r="C569" s="124" t="s">
        <v>341</v>
      </c>
      <c r="D569" s="124" t="s">
        <v>329</v>
      </c>
      <c r="E569" s="124">
        <v>5412</v>
      </c>
      <c r="F569" s="124">
        <v>9386394510</v>
      </c>
      <c r="G569" s="124">
        <v>16</v>
      </c>
      <c r="H569" s="124">
        <v>11</v>
      </c>
      <c r="I569" s="124">
        <v>1382</v>
      </c>
      <c r="J569" s="124" t="s">
        <v>288</v>
      </c>
      <c r="K569" s="124" t="s">
        <v>304</v>
      </c>
      <c r="L569" s="124" t="s">
        <v>290</v>
      </c>
      <c r="M569" s="124" t="s">
        <v>296</v>
      </c>
      <c r="N569" s="125">
        <v>14000000</v>
      </c>
    </row>
    <row r="570" spans="1:14" ht="21.75" customHeight="1">
      <c r="A570" s="124">
        <v>569</v>
      </c>
      <c r="B570" s="124" t="s">
        <v>340</v>
      </c>
      <c r="C570" s="124" t="s">
        <v>327</v>
      </c>
      <c r="D570" s="124" t="s">
        <v>294</v>
      </c>
      <c r="E570" s="124">
        <v>6651</v>
      </c>
      <c r="F570" s="124">
        <v>9355541846</v>
      </c>
      <c r="G570" s="124">
        <v>14</v>
      </c>
      <c r="H570" s="124">
        <v>6</v>
      </c>
      <c r="I570" s="124">
        <v>1386</v>
      </c>
      <c r="J570" s="124" t="s">
        <v>298</v>
      </c>
      <c r="K570" s="124" t="s">
        <v>312</v>
      </c>
      <c r="L570" s="124" t="s">
        <v>331</v>
      </c>
      <c r="M570" s="124" t="s">
        <v>296</v>
      </c>
      <c r="N570" s="125">
        <v>15000000</v>
      </c>
    </row>
    <row r="571" spans="1:14" ht="21.75" customHeight="1">
      <c r="A571" s="124">
        <v>570</v>
      </c>
      <c r="B571" s="124" t="s">
        <v>326</v>
      </c>
      <c r="C571" s="124" t="s">
        <v>324</v>
      </c>
      <c r="D571" s="124" t="s">
        <v>325</v>
      </c>
      <c r="E571" s="124">
        <v>1575</v>
      </c>
      <c r="F571" s="124">
        <v>9379676840</v>
      </c>
      <c r="G571" s="124">
        <v>12</v>
      </c>
      <c r="H571" s="124">
        <v>8</v>
      </c>
      <c r="I571" s="124">
        <v>1382</v>
      </c>
      <c r="J571" s="124" t="s">
        <v>288</v>
      </c>
      <c r="K571" s="124" t="s">
        <v>299</v>
      </c>
      <c r="L571" s="124" t="s">
        <v>313</v>
      </c>
      <c r="M571" s="124" t="s">
        <v>291</v>
      </c>
      <c r="N571" s="125">
        <v>49000000</v>
      </c>
    </row>
    <row r="572" spans="1:14" ht="21.75" customHeight="1">
      <c r="A572" s="124">
        <v>571</v>
      </c>
      <c r="B572" s="124" t="s">
        <v>332</v>
      </c>
      <c r="C572" s="124" t="s">
        <v>302</v>
      </c>
      <c r="D572" s="124" t="s">
        <v>303</v>
      </c>
      <c r="E572" s="124">
        <v>5146</v>
      </c>
      <c r="F572" s="124">
        <v>9393358493</v>
      </c>
      <c r="G572" s="124">
        <v>11</v>
      </c>
      <c r="H572" s="124">
        <v>11</v>
      </c>
      <c r="I572" s="124">
        <v>1380</v>
      </c>
      <c r="J572" s="124" t="s">
        <v>288</v>
      </c>
      <c r="K572" s="124" t="s">
        <v>299</v>
      </c>
      <c r="L572" s="124" t="s">
        <v>290</v>
      </c>
      <c r="M572" s="124" t="s">
        <v>291</v>
      </c>
      <c r="N572" s="125">
        <v>49000000</v>
      </c>
    </row>
    <row r="573" spans="1:14" ht="21.75" customHeight="1">
      <c r="A573" s="124">
        <v>572</v>
      </c>
      <c r="B573" s="124" t="s">
        <v>314</v>
      </c>
      <c r="C573" s="124" t="s">
        <v>310</v>
      </c>
      <c r="D573" s="124" t="s">
        <v>317</v>
      </c>
      <c r="E573" s="124">
        <v>4051</v>
      </c>
      <c r="F573" s="124">
        <v>9361906170</v>
      </c>
      <c r="G573" s="124">
        <v>20</v>
      </c>
      <c r="H573" s="124">
        <v>4</v>
      </c>
      <c r="I573" s="124">
        <v>1382</v>
      </c>
      <c r="J573" s="124" t="s">
        <v>298</v>
      </c>
      <c r="K573" s="124" t="s">
        <v>289</v>
      </c>
      <c r="L573" s="124" t="s">
        <v>322</v>
      </c>
      <c r="M573" s="124" t="s">
        <v>296</v>
      </c>
      <c r="N573" s="125">
        <v>8000000</v>
      </c>
    </row>
    <row r="574" spans="1:14" ht="21.75" customHeight="1">
      <c r="A574" s="124">
        <v>573</v>
      </c>
      <c r="B574" s="124" t="s">
        <v>323</v>
      </c>
      <c r="C574" s="124" t="s">
        <v>327</v>
      </c>
      <c r="D574" s="124" t="s">
        <v>325</v>
      </c>
      <c r="E574" s="124">
        <v>5145</v>
      </c>
      <c r="F574" s="124">
        <v>9370733178</v>
      </c>
      <c r="G574" s="124">
        <v>19</v>
      </c>
      <c r="H574" s="124">
        <v>3</v>
      </c>
      <c r="I574" s="124">
        <v>1387</v>
      </c>
      <c r="J574" s="124" t="s">
        <v>298</v>
      </c>
      <c r="K574" s="124" t="s">
        <v>321</v>
      </c>
      <c r="L574" s="124" t="s">
        <v>295</v>
      </c>
      <c r="M574" s="124" t="s">
        <v>296</v>
      </c>
      <c r="N574" s="125">
        <v>16000000</v>
      </c>
    </row>
    <row r="575" spans="1:14" ht="21.75" customHeight="1">
      <c r="A575" s="124">
        <v>574</v>
      </c>
      <c r="B575" s="124" t="s">
        <v>301</v>
      </c>
      <c r="C575" s="124" t="s">
        <v>344</v>
      </c>
      <c r="D575" s="124" t="s">
        <v>329</v>
      </c>
      <c r="E575" s="124">
        <v>263</v>
      </c>
      <c r="F575" s="124">
        <v>9389362557</v>
      </c>
      <c r="G575" s="124">
        <v>12</v>
      </c>
      <c r="H575" s="124">
        <v>5</v>
      </c>
      <c r="I575" s="124">
        <v>1381</v>
      </c>
      <c r="J575" s="124" t="s">
        <v>288</v>
      </c>
      <c r="K575" s="124" t="s">
        <v>289</v>
      </c>
      <c r="L575" s="124" t="s">
        <v>313</v>
      </c>
      <c r="M575" s="124" t="s">
        <v>316</v>
      </c>
      <c r="N575" s="125">
        <v>8000000</v>
      </c>
    </row>
    <row r="576" spans="1:14" ht="21.75" customHeight="1">
      <c r="A576" s="124">
        <v>575</v>
      </c>
      <c r="B576" s="124" t="s">
        <v>83</v>
      </c>
      <c r="C576" s="124" t="s">
        <v>255</v>
      </c>
      <c r="D576" s="124" t="s">
        <v>317</v>
      </c>
      <c r="E576" s="124">
        <v>3053</v>
      </c>
      <c r="F576" s="124">
        <v>9372867631</v>
      </c>
      <c r="G576" s="124">
        <v>3</v>
      </c>
      <c r="H576" s="124">
        <v>6</v>
      </c>
      <c r="I576" s="124">
        <v>1388</v>
      </c>
      <c r="J576" s="124" t="s">
        <v>288</v>
      </c>
      <c r="K576" s="124" t="s">
        <v>289</v>
      </c>
      <c r="L576" s="124" t="s">
        <v>295</v>
      </c>
      <c r="M576" s="124" t="s">
        <v>300</v>
      </c>
      <c r="N576" s="125">
        <v>8000000</v>
      </c>
    </row>
    <row r="577" spans="1:14" ht="21.75" customHeight="1">
      <c r="A577" s="124">
        <v>576</v>
      </c>
      <c r="B577" s="124" t="s">
        <v>301</v>
      </c>
      <c r="C577" s="124" t="s">
        <v>343</v>
      </c>
      <c r="D577" s="124" t="s">
        <v>325</v>
      </c>
      <c r="E577" s="124">
        <v>4175</v>
      </c>
      <c r="F577" s="124">
        <v>9332317118</v>
      </c>
      <c r="G577" s="124">
        <v>26</v>
      </c>
      <c r="H577" s="124">
        <v>6</v>
      </c>
      <c r="I577" s="124">
        <v>1383</v>
      </c>
      <c r="J577" s="124" t="s">
        <v>298</v>
      </c>
      <c r="K577" s="124" t="s">
        <v>304</v>
      </c>
      <c r="L577" s="124" t="s">
        <v>322</v>
      </c>
      <c r="M577" s="124" t="s">
        <v>291</v>
      </c>
      <c r="N577" s="125">
        <v>14000000</v>
      </c>
    </row>
    <row r="578" spans="1:14" ht="21.75" customHeight="1">
      <c r="A578" s="124">
        <v>577</v>
      </c>
      <c r="B578" s="124" t="s">
        <v>332</v>
      </c>
      <c r="C578" s="124" t="s">
        <v>293</v>
      </c>
      <c r="D578" s="124" t="s">
        <v>303</v>
      </c>
      <c r="E578" s="124">
        <v>5555</v>
      </c>
      <c r="F578" s="124">
        <v>9365726035</v>
      </c>
      <c r="G578" s="124">
        <v>28</v>
      </c>
      <c r="H578" s="124">
        <v>2</v>
      </c>
      <c r="I578" s="124">
        <v>1387</v>
      </c>
      <c r="J578" s="124" t="s">
        <v>288</v>
      </c>
      <c r="K578" s="124" t="s">
        <v>299</v>
      </c>
      <c r="L578" s="124" t="s">
        <v>322</v>
      </c>
      <c r="M578" s="124" t="s">
        <v>300</v>
      </c>
      <c r="N578" s="125">
        <v>49000000</v>
      </c>
    </row>
    <row r="579" spans="1:14" ht="21.75" customHeight="1">
      <c r="A579" s="124">
        <v>578</v>
      </c>
      <c r="B579" s="124" t="s">
        <v>332</v>
      </c>
      <c r="C579" s="124" t="s">
        <v>255</v>
      </c>
      <c r="D579" s="124" t="s">
        <v>294</v>
      </c>
      <c r="E579" s="124">
        <v>9488</v>
      </c>
      <c r="F579" s="124">
        <v>9322362048</v>
      </c>
      <c r="G579" s="124">
        <v>6</v>
      </c>
      <c r="H579" s="124">
        <v>10</v>
      </c>
      <c r="I579" s="124">
        <v>1382</v>
      </c>
      <c r="J579" s="124" t="s">
        <v>298</v>
      </c>
      <c r="K579" s="124" t="s">
        <v>289</v>
      </c>
      <c r="L579" s="124" t="s">
        <v>295</v>
      </c>
      <c r="M579" s="124" t="s">
        <v>291</v>
      </c>
      <c r="N579" s="125">
        <v>8000000</v>
      </c>
    </row>
    <row r="580" spans="1:14" ht="21.75" customHeight="1">
      <c r="A580" s="124">
        <v>579</v>
      </c>
      <c r="B580" s="124" t="s">
        <v>84</v>
      </c>
      <c r="C580" s="124" t="s">
        <v>315</v>
      </c>
      <c r="D580" s="124" t="s">
        <v>306</v>
      </c>
      <c r="E580" s="124">
        <v>4284</v>
      </c>
      <c r="F580" s="124">
        <v>9375746754</v>
      </c>
      <c r="G580" s="124">
        <v>9</v>
      </c>
      <c r="H580" s="124">
        <v>7</v>
      </c>
      <c r="I580" s="124">
        <v>1384</v>
      </c>
      <c r="J580" s="124" t="s">
        <v>298</v>
      </c>
      <c r="K580" s="124" t="s">
        <v>321</v>
      </c>
      <c r="L580" s="124" t="s">
        <v>322</v>
      </c>
      <c r="M580" s="124" t="s">
        <v>300</v>
      </c>
      <c r="N580" s="125">
        <v>16000000</v>
      </c>
    </row>
    <row r="581" spans="1:14" ht="21.75" customHeight="1">
      <c r="A581" s="124">
        <v>580</v>
      </c>
      <c r="B581" s="124" t="s">
        <v>84</v>
      </c>
      <c r="C581" s="124" t="s">
        <v>330</v>
      </c>
      <c r="D581" s="124" t="s">
        <v>311</v>
      </c>
      <c r="E581" s="124">
        <v>2692</v>
      </c>
      <c r="F581" s="124">
        <v>9345927494</v>
      </c>
      <c r="G581" s="124">
        <v>10</v>
      </c>
      <c r="H581" s="124">
        <v>1</v>
      </c>
      <c r="I581" s="124">
        <v>1383</v>
      </c>
      <c r="J581" s="124" t="s">
        <v>298</v>
      </c>
      <c r="K581" s="124" t="s">
        <v>312</v>
      </c>
      <c r="L581" s="124" t="s">
        <v>295</v>
      </c>
      <c r="M581" s="124" t="s">
        <v>296</v>
      </c>
      <c r="N581" s="125">
        <v>15000000</v>
      </c>
    </row>
    <row r="582" spans="1:14" ht="21.75" customHeight="1">
      <c r="A582" s="124">
        <v>581</v>
      </c>
      <c r="B582" s="124" t="s">
        <v>332</v>
      </c>
      <c r="C582" s="124" t="s">
        <v>337</v>
      </c>
      <c r="D582" s="124" t="s">
        <v>303</v>
      </c>
      <c r="E582" s="124">
        <v>8530</v>
      </c>
      <c r="F582" s="124">
        <v>9369259853</v>
      </c>
      <c r="G582" s="124">
        <v>15</v>
      </c>
      <c r="H582" s="124">
        <v>2</v>
      </c>
      <c r="I582" s="124">
        <v>1387</v>
      </c>
      <c r="J582" s="124" t="s">
        <v>288</v>
      </c>
      <c r="K582" s="124" t="s">
        <v>312</v>
      </c>
      <c r="L582" s="124" t="s">
        <v>290</v>
      </c>
      <c r="M582" s="124" t="s">
        <v>296</v>
      </c>
      <c r="N582" s="125">
        <v>15000000</v>
      </c>
    </row>
    <row r="583" spans="1:14" ht="21.75" customHeight="1">
      <c r="A583" s="124">
        <v>582</v>
      </c>
      <c r="B583" s="124" t="s">
        <v>301</v>
      </c>
      <c r="C583" s="124" t="s">
        <v>343</v>
      </c>
      <c r="D583" s="124" t="s">
        <v>309</v>
      </c>
      <c r="E583" s="124">
        <v>8948</v>
      </c>
      <c r="F583" s="124">
        <v>9337519820</v>
      </c>
      <c r="G583" s="124">
        <v>8</v>
      </c>
      <c r="H583" s="124">
        <v>1</v>
      </c>
      <c r="I583" s="124">
        <v>1380</v>
      </c>
      <c r="J583" s="124" t="s">
        <v>288</v>
      </c>
      <c r="K583" s="124" t="s">
        <v>304</v>
      </c>
      <c r="L583" s="124" t="s">
        <v>290</v>
      </c>
      <c r="M583" s="124" t="s">
        <v>291</v>
      </c>
      <c r="N583" s="125">
        <v>14000000</v>
      </c>
    </row>
    <row r="584" spans="1:14" ht="21.75" customHeight="1">
      <c r="A584" s="124">
        <v>583</v>
      </c>
      <c r="B584" s="124" t="s">
        <v>339</v>
      </c>
      <c r="C584" s="124" t="s">
        <v>310</v>
      </c>
      <c r="D584" s="124" t="s">
        <v>317</v>
      </c>
      <c r="E584" s="124">
        <v>4669</v>
      </c>
      <c r="F584" s="124">
        <v>9322232778</v>
      </c>
      <c r="G584" s="124">
        <v>8</v>
      </c>
      <c r="H584" s="124">
        <v>11</v>
      </c>
      <c r="I584" s="124">
        <v>1385</v>
      </c>
      <c r="J584" s="124" t="s">
        <v>288</v>
      </c>
      <c r="K584" s="124" t="s">
        <v>289</v>
      </c>
      <c r="L584" s="124" t="s">
        <v>290</v>
      </c>
      <c r="M584" s="124" t="s">
        <v>291</v>
      </c>
      <c r="N584" s="125">
        <v>8000000</v>
      </c>
    </row>
    <row r="585" spans="1:14" ht="21.75" customHeight="1">
      <c r="A585" s="124">
        <v>584</v>
      </c>
      <c r="B585" s="124" t="s">
        <v>83</v>
      </c>
      <c r="C585" s="124" t="s">
        <v>315</v>
      </c>
      <c r="D585" s="124" t="s">
        <v>303</v>
      </c>
      <c r="E585" s="124">
        <v>5567</v>
      </c>
      <c r="F585" s="124">
        <v>9330634142</v>
      </c>
      <c r="G585" s="124">
        <v>19</v>
      </c>
      <c r="H585" s="124">
        <v>5</v>
      </c>
      <c r="I585" s="124">
        <v>1386</v>
      </c>
      <c r="J585" s="124" t="s">
        <v>298</v>
      </c>
      <c r="K585" s="124" t="s">
        <v>289</v>
      </c>
      <c r="L585" s="124" t="s">
        <v>295</v>
      </c>
      <c r="M585" s="124" t="s">
        <v>300</v>
      </c>
      <c r="N585" s="125">
        <v>8000000</v>
      </c>
    </row>
    <row r="586" spans="1:14" ht="21.75" customHeight="1">
      <c r="A586" s="124">
        <v>585</v>
      </c>
      <c r="B586" s="124" t="s">
        <v>342</v>
      </c>
      <c r="C586" s="124" t="s">
        <v>310</v>
      </c>
      <c r="D586" s="124" t="s">
        <v>309</v>
      </c>
      <c r="E586" s="124">
        <v>8990</v>
      </c>
      <c r="F586" s="124">
        <v>9397978110</v>
      </c>
      <c r="G586" s="124">
        <v>1</v>
      </c>
      <c r="H586" s="124">
        <v>8</v>
      </c>
      <c r="I586" s="124">
        <v>1384</v>
      </c>
      <c r="J586" s="124" t="s">
        <v>298</v>
      </c>
      <c r="K586" s="124" t="s">
        <v>321</v>
      </c>
      <c r="L586" s="124" t="s">
        <v>322</v>
      </c>
      <c r="M586" s="124" t="s">
        <v>316</v>
      </c>
      <c r="N586" s="125">
        <v>16000000</v>
      </c>
    </row>
    <row r="587" spans="1:14" ht="21.75" customHeight="1">
      <c r="A587" s="124">
        <v>586</v>
      </c>
      <c r="B587" s="124" t="s">
        <v>318</v>
      </c>
      <c r="C587" s="124" t="s">
        <v>286</v>
      </c>
      <c r="D587" s="124" t="s">
        <v>328</v>
      </c>
      <c r="E587" s="124">
        <v>1178</v>
      </c>
      <c r="F587" s="124">
        <v>9328055350</v>
      </c>
      <c r="G587" s="124">
        <v>11</v>
      </c>
      <c r="H587" s="124">
        <v>5</v>
      </c>
      <c r="I587" s="124">
        <v>1381</v>
      </c>
      <c r="J587" s="124" t="s">
        <v>288</v>
      </c>
      <c r="K587" s="124" t="s">
        <v>299</v>
      </c>
      <c r="L587" s="124" t="s">
        <v>322</v>
      </c>
      <c r="M587" s="124" t="s">
        <v>307</v>
      </c>
      <c r="N587" s="125">
        <v>49000000</v>
      </c>
    </row>
    <row r="588" spans="1:14" ht="21.75" customHeight="1">
      <c r="A588" s="124">
        <v>587</v>
      </c>
      <c r="B588" s="124" t="s">
        <v>333</v>
      </c>
      <c r="C588" s="124" t="s">
        <v>308</v>
      </c>
      <c r="D588" s="124" t="s">
        <v>325</v>
      </c>
      <c r="E588" s="124">
        <v>6280</v>
      </c>
      <c r="F588" s="124">
        <v>9371282673</v>
      </c>
      <c r="G588" s="124">
        <v>8</v>
      </c>
      <c r="H588" s="124">
        <v>2</v>
      </c>
      <c r="I588" s="124">
        <v>1385</v>
      </c>
      <c r="J588" s="124" t="s">
        <v>288</v>
      </c>
      <c r="K588" s="124" t="s">
        <v>299</v>
      </c>
      <c r="L588" s="124" t="s">
        <v>322</v>
      </c>
      <c r="M588" s="124" t="s">
        <v>300</v>
      </c>
      <c r="N588" s="125">
        <v>49000000</v>
      </c>
    </row>
    <row r="589" spans="1:14" ht="21.75" customHeight="1">
      <c r="A589" s="124">
        <v>588</v>
      </c>
      <c r="B589" s="124" t="s">
        <v>338</v>
      </c>
      <c r="C589" s="124" t="s">
        <v>293</v>
      </c>
      <c r="D589" s="124" t="s">
        <v>325</v>
      </c>
      <c r="E589" s="124">
        <v>8947</v>
      </c>
      <c r="F589" s="124">
        <v>9327838540</v>
      </c>
      <c r="G589" s="124">
        <v>2</v>
      </c>
      <c r="H589" s="124">
        <v>3</v>
      </c>
      <c r="I589" s="124">
        <v>1384</v>
      </c>
      <c r="J589" s="124" t="s">
        <v>288</v>
      </c>
      <c r="K589" s="124" t="s">
        <v>299</v>
      </c>
      <c r="L589" s="124" t="s">
        <v>290</v>
      </c>
      <c r="M589" s="124" t="s">
        <v>296</v>
      </c>
      <c r="N589" s="125">
        <v>49000000</v>
      </c>
    </row>
    <row r="590" spans="1:14" ht="21.75" customHeight="1">
      <c r="A590" s="124">
        <v>589</v>
      </c>
      <c r="B590" s="124" t="s">
        <v>333</v>
      </c>
      <c r="C590" s="124" t="s">
        <v>308</v>
      </c>
      <c r="D590" s="124" t="s">
        <v>309</v>
      </c>
      <c r="E590" s="124">
        <v>6390</v>
      </c>
      <c r="F590" s="124">
        <v>9384080928</v>
      </c>
      <c r="G590" s="124">
        <v>18</v>
      </c>
      <c r="H590" s="124">
        <v>2</v>
      </c>
      <c r="I590" s="124">
        <v>1385</v>
      </c>
      <c r="J590" s="124" t="s">
        <v>288</v>
      </c>
      <c r="K590" s="124" t="s">
        <v>304</v>
      </c>
      <c r="L590" s="124" t="s">
        <v>313</v>
      </c>
      <c r="M590" s="124" t="s">
        <v>296</v>
      </c>
      <c r="N590" s="125">
        <v>14000000</v>
      </c>
    </row>
    <row r="591" spans="1:14" ht="21.75" customHeight="1">
      <c r="A591" s="124">
        <v>590</v>
      </c>
      <c r="B591" s="124" t="s">
        <v>305</v>
      </c>
      <c r="C591" s="124" t="s">
        <v>337</v>
      </c>
      <c r="D591" s="124" t="s">
        <v>294</v>
      </c>
      <c r="E591" s="124">
        <v>5481</v>
      </c>
      <c r="F591" s="124">
        <v>9349736048</v>
      </c>
      <c r="G591" s="124">
        <v>23</v>
      </c>
      <c r="H591" s="124">
        <v>4</v>
      </c>
      <c r="I591" s="124">
        <v>1386</v>
      </c>
      <c r="J591" s="124" t="s">
        <v>298</v>
      </c>
      <c r="K591" s="124" t="s">
        <v>304</v>
      </c>
      <c r="L591" s="124" t="s">
        <v>295</v>
      </c>
      <c r="M591" s="124" t="s">
        <v>296</v>
      </c>
      <c r="N591" s="125">
        <v>14000000</v>
      </c>
    </row>
    <row r="592" spans="1:14" ht="21.75" customHeight="1">
      <c r="A592" s="124">
        <v>591</v>
      </c>
      <c r="B592" s="124" t="s">
        <v>83</v>
      </c>
      <c r="C592" s="124" t="s">
        <v>337</v>
      </c>
      <c r="D592" s="124" t="s">
        <v>294</v>
      </c>
      <c r="E592" s="124">
        <v>9</v>
      </c>
      <c r="F592" s="124">
        <v>9376850791</v>
      </c>
      <c r="G592" s="124">
        <v>21</v>
      </c>
      <c r="H592" s="124">
        <v>6</v>
      </c>
      <c r="I592" s="124">
        <v>1387</v>
      </c>
      <c r="J592" s="124" t="s">
        <v>288</v>
      </c>
      <c r="K592" s="124" t="s">
        <v>304</v>
      </c>
      <c r="L592" s="124" t="s">
        <v>313</v>
      </c>
      <c r="M592" s="124" t="s">
        <v>300</v>
      </c>
      <c r="N592" s="125">
        <v>14000000</v>
      </c>
    </row>
    <row r="593" spans="1:14" ht="21.75" customHeight="1">
      <c r="A593" s="124">
        <v>592</v>
      </c>
      <c r="B593" s="124" t="s">
        <v>340</v>
      </c>
      <c r="C593" s="124" t="s">
        <v>344</v>
      </c>
      <c r="D593" s="124" t="s">
        <v>328</v>
      </c>
      <c r="E593" s="124">
        <v>6940</v>
      </c>
      <c r="F593" s="124">
        <v>9323831830</v>
      </c>
      <c r="G593" s="124">
        <v>22</v>
      </c>
      <c r="H593" s="124">
        <v>11</v>
      </c>
      <c r="I593" s="124">
        <v>1388</v>
      </c>
      <c r="J593" s="124" t="s">
        <v>298</v>
      </c>
      <c r="K593" s="124" t="s">
        <v>304</v>
      </c>
      <c r="L593" s="124" t="s">
        <v>313</v>
      </c>
      <c r="M593" s="124" t="s">
        <v>291</v>
      </c>
      <c r="N593" s="125">
        <v>14000000</v>
      </c>
    </row>
    <row r="594" spans="1:14" ht="21.75" customHeight="1">
      <c r="A594" s="124">
        <v>593</v>
      </c>
      <c r="B594" s="124" t="s">
        <v>346</v>
      </c>
      <c r="C594" s="124" t="s">
        <v>336</v>
      </c>
      <c r="D594" s="124" t="s">
        <v>325</v>
      </c>
      <c r="E594" s="124">
        <v>4066</v>
      </c>
      <c r="F594" s="124">
        <v>9334628979</v>
      </c>
      <c r="G594" s="124">
        <v>23</v>
      </c>
      <c r="H594" s="124">
        <v>6</v>
      </c>
      <c r="I594" s="124">
        <v>1385</v>
      </c>
      <c r="J594" s="124" t="s">
        <v>288</v>
      </c>
      <c r="K594" s="124" t="s">
        <v>312</v>
      </c>
      <c r="L594" s="124" t="s">
        <v>290</v>
      </c>
      <c r="M594" s="124" t="s">
        <v>316</v>
      </c>
      <c r="N594" s="125">
        <v>15000000</v>
      </c>
    </row>
    <row r="595" spans="1:14" ht="21.75" customHeight="1">
      <c r="A595" s="124">
        <v>594</v>
      </c>
      <c r="B595" s="124" t="s">
        <v>83</v>
      </c>
      <c r="C595" s="124" t="s">
        <v>327</v>
      </c>
      <c r="D595" s="124" t="s">
        <v>328</v>
      </c>
      <c r="E595" s="124">
        <v>5242</v>
      </c>
      <c r="F595" s="124">
        <v>9348735791</v>
      </c>
      <c r="G595" s="124">
        <v>22</v>
      </c>
      <c r="H595" s="124">
        <v>1</v>
      </c>
      <c r="I595" s="124">
        <v>1384</v>
      </c>
      <c r="J595" s="124" t="s">
        <v>288</v>
      </c>
      <c r="K595" s="124" t="s">
        <v>304</v>
      </c>
      <c r="L595" s="124" t="s">
        <v>295</v>
      </c>
      <c r="M595" s="124" t="s">
        <v>291</v>
      </c>
      <c r="N595" s="125">
        <v>14000000</v>
      </c>
    </row>
    <row r="596" spans="1:14" ht="21.75" customHeight="1">
      <c r="A596" s="124">
        <v>595</v>
      </c>
      <c r="B596" s="124" t="s">
        <v>236</v>
      </c>
      <c r="C596" s="124" t="s">
        <v>302</v>
      </c>
      <c r="D596" s="124" t="s">
        <v>306</v>
      </c>
      <c r="E596" s="124">
        <v>3296</v>
      </c>
      <c r="F596" s="124">
        <v>9342151578</v>
      </c>
      <c r="G596" s="124">
        <v>15</v>
      </c>
      <c r="H596" s="124">
        <v>7</v>
      </c>
      <c r="I596" s="124">
        <v>1383</v>
      </c>
      <c r="J596" s="124" t="s">
        <v>288</v>
      </c>
      <c r="K596" s="124" t="s">
        <v>312</v>
      </c>
      <c r="L596" s="124" t="s">
        <v>295</v>
      </c>
      <c r="M596" s="124" t="s">
        <v>300</v>
      </c>
      <c r="N596" s="125">
        <v>15000000</v>
      </c>
    </row>
    <row r="597" spans="1:14" ht="21.75" customHeight="1">
      <c r="A597" s="124">
        <v>596</v>
      </c>
      <c r="B597" s="124" t="s">
        <v>314</v>
      </c>
      <c r="C597" s="124" t="s">
        <v>255</v>
      </c>
      <c r="D597" s="124" t="s">
        <v>309</v>
      </c>
      <c r="E597" s="124">
        <v>5381</v>
      </c>
      <c r="F597" s="124">
        <v>9377077392</v>
      </c>
      <c r="G597" s="124">
        <v>4</v>
      </c>
      <c r="H597" s="124">
        <v>8</v>
      </c>
      <c r="I597" s="124">
        <v>1384</v>
      </c>
      <c r="J597" s="124" t="s">
        <v>288</v>
      </c>
      <c r="K597" s="124" t="s">
        <v>289</v>
      </c>
      <c r="L597" s="124" t="s">
        <v>295</v>
      </c>
      <c r="M597" s="124" t="s">
        <v>291</v>
      </c>
      <c r="N597" s="125">
        <v>8000000</v>
      </c>
    </row>
    <row r="598" spans="1:14" ht="21.75" customHeight="1">
      <c r="A598" s="124">
        <v>597</v>
      </c>
      <c r="B598" s="124" t="s">
        <v>84</v>
      </c>
      <c r="C598" s="124" t="s">
        <v>345</v>
      </c>
      <c r="D598" s="124" t="s">
        <v>309</v>
      </c>
      <c r="E598" s="124">
        <v>7108</v>
      </c>
      <c r="F598" s="124">
        <v>9355671249</v>
      </c>
      <c r="G598" s="124">
        <v>15</v>
      </c>
      <c r="H598" s="124">
        <v>3</v>
      </c>
      <c r="I598" s="124">
        <v>1385</v>
      </c>
      <c r="J598" s="124" t="s">
        <v>288</v>
      </c>
      <c r="K598" s="124" t="s">
        <v>304</v>
      </c>
      <c r="L598" s="124" t="s">
        <v>322</v>
      </c>
      <c r="M598" s="124" t="s">
        <v>296</v>
      </c>
      <c r="N598" s="125">
        <v>14000000</v>
      </c>
    </row>
    <row r="599" spans="1:14" ht="21.75" customHeight="1">
      <c r="A599" s="124">
        <v>598</v>
      </c>
      <c r="B599" s="124" t="s">
        <v>320</v>
      </c>
      <c r="C599" s="124" t="s">
        <v>345</v>
      </c>
      <c r="D599" s="124" t="s">
        <v>303</v>
      </c>
      <c r="E599" s="124">
        <v>714</v>
      </c>
      <c r="F599" s="124">
        <v>9352600843</v>
      </c>
      <c r="G599" s="124">
        <v>12</v>
      </c>
      <c r="H599" s="124">
        <v>11</v>
      </c>
      <c r="I599" s="124">
        <v>1380</v>
      </c>
      <c r="J599" s="124" t="s">
        <v>298</v>
      </c>
      <c r="K599" s="124" t="s">
        <v>299</v>
      </c>
      <c r="L599" s="124" t="s">
        <v>322</v>
      </c>
      <c r="M599" s="124" t="s">
        <v>291</v>
      </c>
      <c r="N599" s="125">
        <v>49000000</v>
      </c>
    </row>
    <row r="600" spans="1:14" ht="21.75" customHeight="1">
      <c r="A600" s="124">
        <v>599</v>
      </c>
      <c r="B600" s="124" t="s">
        <v>339</v>
      </c>
      <c r="C600" s="124" t="s">
        <v>336</v>
      </c>
      <c r="D600" s="124" t="s">
        <v>309</v>
      </c>
      <c r="E600" s="124">
        <v>6844</v>
      </c>
      <c r="F600" s="124">
        <v>9388365908</v>
      </c>
      <c r="G600" s="124">
        <v>30</v>
      </c>
      <c r="H600" s="124">
        <v>8</v>
      </c>
      <c r="I600" s="124">
        <v>1386</v>
      </c>
      <c r="J600" s="124" t="s">
        <v>298</v>
      </c>
      <c r="K600" s="124" t="s">
        <v>321</v>
      </c>
      <c r="L600" s="124" t="s">
        <v>322</v>
      </c>
      <c r="M600" s="124" t="s">
        <v>316</v>
      </c>
      <c r="N600" s="125">
        <v>16000000</v>
      </c>
    </row>
    <row r="601" spans="1:14" ht="21.75" customHeight="1">
      <c r="A601" s="124">
        <v>600</v>
      </c>
      <c r="B601" s="124" t="s">
        <v>332</v>
      </c>
      <c r="C601" s="124" t="s">
        <v>308</v>
      </c>
      <c r="D601" s="124" t="s">
        <v>317</v>
      </c>
      <c r="E601" s="124">
        <v>7640</v>
      </c>
      <c r="F601" s="124">
        <v>9355928543</v>
      </c>
      <c r="G601" s="124">
        <v>26</v>
      </c>
      <c r="H601" s="124">
        <v>2</v>
      </c>
      <c r="I601" s="124">
        <v>1382</v>
      </c>
      <c r="J601" s="124" t="s">
        <v>288</v>
      </c>
      <c r="K601" s="124" t="s">
        <v>299</v>
      </c>
      <c r="L601" s="124" t="s">
        <v>295</v>
      </c>
      <c r="M601" s="124" t="s">
        <v>291</v>
      </c>
      <c r="N601" s="125">
        <v>49000000</v>
      </c>
    </row>
    <row r="602" spans="1:14" ht="21.75" customHeight="1">
      <c r="A602" s="124">
        <v>601</v>
      </c>
      <c r="B602" s="124" t="s">
        <v>319</v>
      </c>
      <c r="C602" s="124" t="s">
        <v>337</v>
      </c>
      <c r="D602" s="124" t="s">
        <v>311</v>
      </c>
      <c r="E602" s="124">
        <v>6388</v>
      </c>
      <c r="F602" s="124">
        <v>9341592763</v>
      </c>
      <c r="G602" s="124">
        <v>12</v>
      </c>
      <c r="H602" s="124">
        <v>5</v>
      </c>
      <c r="I602" s="124">
        <v>1382</v>
      </c>
      <c r="J602" s="124" t="s">
        <v>298</v>
      </c>
      <c r="K602" s="124" t="s">
        <v>312</v>
      </c>
      <c r="L602" s="124" t="s">
        <v>322</v>
      </c>
      <c r="M602" s="124" t="s">
        <v>296</v>
      </c>
      <c r="N602" s="125">
        <v>15000000</v>
      </c>
    </row>
    <row r="603" spans="1:14" ht="21.75" customHeight="1">
      <c r="A603" s="124">
        <v>602</v>
      </c>
      <c r="B603" s="124" t="s">
        <v>292</v>
      </c>
      <c r="C603" s="124" t="s">
        <v>293</v>
      </c>
      <c r="D603" s="124" t="s">
        <v>309</v>
      </c>
      <c r="E603" s="124">
        <v>8893</v>
      </c>
      <c r="F603" s="124">
        <v>9385667226</v>
      </c>
      <c r="G603" s="124">
        <v>6</v>
      </c>
      <c r="H603" s="124">
        <v>1</v>
      </c>
      <c r="I603" s="124">
        <v>1380</v>
      </c>
      <c r="J603" s="124" t="s">
        <v>298</v>
      </c>
      <c r="K603" s="124" t="s">
        <v>299</v>
      </c>
      <c r="L603" s="124" t="s">
        <v>290</v>
      </c>
      <c r="M603" s="124" t="s">
        <v>300</v>
      </c>
      <c r="N603" s="125">
        <v>49000000</v>
      </c>
    </row>
    <row r="604" spans="1:14" ht="21.75" customHeight="1">
      <c r="A604" s="124">
        <v>603</v>
      </c>
      <c r="B604" s="124" t="s">
        <v>326</v>
      </c>
      <c r="C604" s="124" t="s">
        <v>335</v>
      </c>
      <c r="D604" s="124" t="s">
        <v>294</v>
      </c>
      <c r="E604" s="124">
        <v>325</v>
      </c>
      <c r="F604" s="124">
        <v>9339162982</v>
      </c>
      <c r="G604" s="124">
        <v>21</v>
      </c>
      <c r="H604" s="124">
        <v>9</v>
      </c>
      <c r="I604" s="124">
        <v>1382</v>
      </c>
      <c r="J604" s="124" t="s">
        <v>298</v>
      </c>
      <c r="K604" s="124" t="s">
        <v>304</v>
      </c>
      <c r="L604" s="124" t="s">
        <v>295</v>
      </c>
      <c r="M604" s="124" t="s">
        <v>307</v>
      </c>
      <c r="N604" s="125">
        <v>14000000</v>
      </c>
    </row>
    <row r="605" spans="1:14" ht="21.75" customHeight="1">
      <c r="A605" s="124">
        <v>604</v>
      </c>
      <c r="B605" s="124" t="s">
        <v>292</v>
      </c>
      <c r="C605" s="124" t="s">
        <v>293</v>
      </c>
      <c r="D605" s="124" t="s">
        <v>325</v>
      </c>
      <c r="E605" s="124">
        <v>359</v>
      </c>
      <c r="F605" s="124">
        <v>9368749986</v>
      </c>
      <c r="G605" s="124">
        <v>8</v>
      </c>
      <c r="H605" s="124">
        <v>5</v>
      </c>
      <c r="I605" s="124">
        <v>1380</v>
      </c>
      <c r="J605" s="124" t="s">
        <v>298</v>
      </c>
      <c r="K605" s="124" t="s">
        <v>299</v>
      </c>
      <c r="L605" s="124" t="s">
        <v>322</v>
      </c>
      <c r="M605" s="124" t="s">
        <v>296</v>
      </c>
      <c r="N605" s="125">
        <v>49000000</v>
      </c>
    </row>
    <row r="606" spans="1:14" ht="21.75" customHeight="1">
      <c r="A606" s="124">
        <v>605</v>
      </c>
      <c r="B606" s="124" t="s">
        <v>326</v>
      </c>
      <c r="C606" s="124" t="s">
        <v>302</v>
      </c>
      <c r="D606" s="124" t="s">
        <v>309</v>
      </c>
      <c r="E606" s="124">
        <v>5760</v>
      </c>
      <c r="F606" s="124">
        <v>9335990343</v>
      </c>
      <c r="G606" s="124">
        <v>12</v>
      </c>
      <c r="H606" s="124">
        <v>7</v>
      </c>
      <c r="I606" s="124">
        <v>1387</v>
      </c>
      <c r="J606" s="124" t="s">
        <v>298</v>
      </c>
      <c r="K606" s="124" t="s">
        <v>312</v>
      </c>
      <c r="L606" s="124" t="s">
        <v>331</v>
      </c>
      <c r="M606" s="124" t="s">
        <v>300</v>
      </c>
      <c r="N606" s="125">
        <v>15000000</v>
      </c>
    </row>
    <row r="607" spans="1:14" ht="21.75" customHeight="1">
      <c r="A607" s="124">
        <v>606</v>
      </c>
      <c r="B607" s="124" t="s">
        <v>314</v>
      </c>
      <c r="C607" s="124" t="s">
        <v>330</v>
      </c>
      <c r="D607" s="124" t="s">
        <v>294</v>
      </c>
      <c r="E607" s="124">
        <v>9242</v>
      </c>
      <c r="F607" s="124">
        <v>9341653514</v>
      </c>
      <c r="G607" s="124">
        <v>16</v>
      </c>
      <c r="H607" s="124">
        <v>8</v>
      </c>
      <c r="I607" s="124">
        <v>1387</v>
      </c>
      <c r="J607" s="124" t="s">
        <v>288</v>
      </c>
      <c r="K607" s="124" t="s">
        <v>304</v>
      </c>
      <c r="L607" s="124" t="s">
        <v>295</v>
      </c>
      <c r="M607" s="124" t="s">
        <v>300</v>
      </c>
      <c r="N607" s="125">
        <v>14000000</v>
      </c>
    </row>
    <row r="608" spans="1:14" ht="21.75" customHeight="1">
      <c r="A608" s="124">
        <v>607</v>
      </c>
      <c r="B608" s="124" t="s">
        <v>326</v>
      </c>
      <c r="C608" s="124" t="s">
        <v>335</v>
      </c>
      <c r="D608" s="124" t="s">
        <v>294</v>
      </c>
      <c r="E608" s="124">
        <v>7497</v>
      </c>
      <c r="F608" s="124">
        <v>9369559677</v>
      </c>
      <c r="G608" s="124">
        <v>17</v>
      </c>
      <c r="H608" s="124">
        <v>2</v>
      </c>
      <c r="I608" s="124">
        <v>1388</v>
      </c>
      <c r="J608" s="124" t="s">
        <v>298</v>
      </c>
      <c r="K608" s="124" t="s">
        <v>299</v>
      </c>
      <c r="L608" s="124" t="s">
        <v>313</v>
      </c>
      <c r="M608" s="124" t="s">
        <v>296</v>
      </c>
      <c r="N608" s="125">
        <v>49000000</v>
      </c>
    </row>
    <row r="609" spans="1:14" ht="21.75" customHeight="1">
      <c r="A609" s="124">
        <v>608</v>
      </c>
      <c r="B609" s="124" t="s">
        <v>301</v>
      </c>
      <c r="C609" s="124" t="s">
        <v>324</v>
      </c>
      <c r="D609" s="124" t="s">
        <v>317</v>
      </c>
      <c r="E609" s="124">
        <v>6729</v>
      </c>
      <c r="F609" s="124">
        <v>9371061498</v>
      </c>
      <c r="G609" s="124">
        <v>28</v>
      </c>
      <c r="H609" s="124">
        <v>7</v>
      </c>
      <c r="I609" s="124">
        <v>1387</v>
      </c>
      <c r="J609" s="124" t="s">
        <v>298</v>
      </c>
      <c r="K609" s="124" t="s">
        <v>312</v>
      </c>
      <c r="L609" s="124" t="s">
        <v>313</v>
      </c>
      <c r="M609" s="124" t="s">
        <v>316</v>
      </c>
      <c r="N609" s="125">
        <v>15000000</v>
      </c>
    </row>
    <row r="610" spans="1:14" ht="21.75" customHeight="1">
      <c r="A610" s="124">
        <v>609</v>
      </c>
      <c r="B610" s="124" t="s">
        <v>326</v>
      </c>
      <c r="C610" s="124" t="s">
        <v>293</v>
      </c>
      <c r="D610" s="124" t="s">
        <v>311</v>
      </c>
      <c r="E610" s="124">
        <v>2207</v>
      </c>
      <c r="F610" s="124">
        <v>9361282084</v>
      </c>
      <c r="G610" s="124">
        <v>17</v>
      </c>
      <c r="H610" s="124">
        <v>8</v>
      </c>
      <c r="I610" s="124">
        <v>1383</v>
      </c>
      <c r="J610" s="124" t="s">
        <v>288</v>
      </c>
      <c r="K610" s="124" t="s">
        <v>289</v>
      </c>
      <c r="L610" s="124" t="s">
        <v>313</v>
      </c>
      <c r="M610" s="124" t="s">
        <v>296</v>
      </c>
      <c r="N610" s="125">
        <v>8000000</v>
      </c>
    </row>
    <row r="611" spans="1:14" ht="21.75" customHeight="1">
      <c r="A611" s="124">
        <v>610</v>
      </c>
      <c r="B611" s="124" t="s">
        <v>320</v>
      </c>
      <c r="C611" s="124" t="s">
        <v>337</v>
      </c>
      <c r="D611" s="124" t="s">
        <v>329</v>
      </c>
      <c r="E611" s="124">
        <v>9055</v>
      </c>
      <c r="F611" s="124">
        <v>9329269962</v>
      </c>
      <c r="G611" s="124">
        <v>4</v>
      </c>
      <c r="H611" s="124">
        <v>5</v>
      </c>
      <c r="I611" s="124">
        <v>1384</v>
      </c>
      <c r="J611" s="124" t="s">
        <v>288</v>
      </c>
      <c r="K611" s="124" t="s">
        <v>304</v>
      </c>
      <c r="L611" s="124" t="s">
        <v>295</v>
      </c>
      <c r="M611" s="124" t="s">
        <v>300</v>
      </c>
      <c r="N611" s="125">
        <v>14000000</v>
      </c>
    </row>
    <row r="612" spans="1:14" ht="21.75" customHeight="1">
      <c r="A612" s="124">
        <v>611</v>
      </c>
      <c r="B612" s="124" t="s">
        <v>342</v>
      </c>
      <c r="C612" s="124" t="s">
        <v>308</v>
      </c>
      <c r="D612" s="124" t="s">
        <v>325</v>
      </c>
      <c r="E612" s="124">
        <v>996</v>
      </c>
      <c r="F612" s="124">
        <v>9350764485</v>
      </c>
      <c r="G612" s="124">
        <v>17</v>
      </c>
      <c r="H612" s="124">
        <v>7</v>
      </c>
      <c r="I612" s="124">
        <v>1385</v>
      </c>
      <c r="J612" s="124" t="s">
        <v>288</v>
      </c>
      <c r="K612" s="124" t="s">
        <v>289</v>
      </c>
      <c r="L612" s="124" t="s">
        <v>322</v>
      </c>
      <c r="M612" s="124" t="s">
        <v>296</v>
      </c>
      <c r="N612" s="125">
        <v>8000000</v>
      </c>
    </row>
    <row r="613" spans="1:14" ht="21.75" customHeight="1">
      <c r="A613" s="124">
        <v>612</v>
      </c>
      <c r="B613" s="124" t="s">
        <v>292</v>
      </c>
      <c r="C613" s="124" t="s">
        <v>345</v>
      </c>
      <c r="D613" s="124" t="s">
        <v>329</v>
      </c>
      <c r="E613" s="124">
        <v>3482</v>
      </c>
      <c r="F613" s="124">
        <v>9348590960</v>
      </c>
      <c r="G613" s="124">
        <v>14</v>
      </c>
      <c r="H613" s="124">
        <v>8</v>
      </c>
      <c r="I613" s="124">
        <v>1380</v>
      </c>
      <c r="J613" s="124" t="s">
        <v>298</v>
      </c>
      <c r="K613" s="124" t="s">
        <v>321</v>
      </c>
      <c r="L613" s="124" t="s">
        <v>322</v>
      </c>
      <c r="M613" s="124" t="s">
        <v>300</v>
      </c>
      <c r="N613" s="125">
        <v>16000000</v>
      </c>
    </row>
    <row r="614" spans="1:14" ht="21.75" customHeight="1">
      <c r="A614" s="124">
        <v>613</v>
      </c>
      <c r="B614" s="124" t="s">
        <v>339</v>
      </c>
      <c r="C614" s="124" t="s">
        <v>345</v>
      </c>
      <c r="D614" s="124" t="s">
        <v>329</v>
      </c>
      <c r="E614" s="124">
        <v>7047</v>
      </c>
      <c r="F614" s="124">
        <v>9335251605</v>
      </c>
      <c r="G614" s="124">
        <v>22</v>
      </c>
      <c r="H614" s="124">
        <v>6</v>
      </c>
      <c r="I614" s="124">
        <v>1387</v>
      </c>
      <c r="J614" s="124" t="s">
        <v>298</v>
      </c>
      <c r="K614" s="124" t="s">
        <v>321</v>
      </c>
      <c r="L614" s="124" t="s">
        <v>322</v>
      </c>
      <c r="M614" s="124" t="s">
        <v>291</v>
      </c>
      <c r="N614" s="125">
        <v>16000000</v>
      </c>
    </row>
    <row r="615" spans="1:14" ht="21.75" customHeight="1">
      <c r="A615" s="124">
        <v>614</v>
      </c>
      <c r="B615" s="124" t="s">
        <v>346</v>
      </c>
      <c r="C615" s="124" t="s">
        <v>302</v>
      </c>
      <c r="D615" s="124" t="s">
        <v>311</v>
      </c>
      <c r="E615" s="124">
        <v>5914</v>
      </c>
      <c r="F615" s="124">
        <v>9335500433</v>
      </c>
      <c r="G615" s="124">
        <v>1</v>
      </c>
      <c r="H615" s="124">
        <v>11</v>
      </c>
      <c r="I615" s="124">
        <v>1384</v>
      </c>
      <c r="J615" s="124" t="s">
        <v>298</v>
      </c>
      <c r="K615" s="124" t="s">
        <v>299</v>
      </c>
      <c r="L615" s="124" t="s">
        <v>313</v>
      </c>
      <c r="M615" s="124" t="s">
        <v>307</v>
      </c>
      <c r="N615" s="125">
        <v>49000000</v>
      </c>
    </row>
    <row r="616" spans="1:14" ht="21.75" customHeight="1">
      <c r="A616" s="124">
        <v>615</v>
      </c>
      <c r="B616" s="124" t="s">
        <v>292</v>
      </c>
      <c r="C616" s="124" t="s">
        <v>327</v>
      </c>
      <c r="D616" s="124" t="s">
        <v>328</v>
      </c>
      <c r="E616" s="124">
        <v>8438</v>
      </c>
      <c r="F616" s="124">
        <v>9320553524</v>
      </c>
      <c r="G616" s="124">
        <v>4</v>
      </c>
      <c r="H616" s="124">
        <v>8</v>
      </c>
      <c r="I616" s="124">
        <v>1382</v>
      </c>
      <c r="J616" s="124" t="s">
        <v>298</v>
      </c>
      <c r="K616" s="124" t="s">
        <v>299</v>
      </c>
      <c r="L616" s="124" t="s">
        <v>322</v>
      </c>
      <c r="M616" s="124" t="s">
        <v>300</v>
      </c>
      <c r="N616" s="125">
        <v>49000000</v>
      </c>
    </row>
    <row r="617" spans="1:14" ht="21.75" customHeight="1">
      <c r="A617" s="124">
        <v>616</v>
      </c>
      <c r="B617" s="124" t="s">
        <v>342</v>
      </c>
      <c r="C617" s="124" t="s">
        <v>337</v>
      </c>
      <c r="D617" s="124" t="s">
        <v>325</v>
      </c>
      <c r="E617" s="124">
        <v>5034</v>
      </c>
      <c r="F617" s="124">
        <v>9320658215</v>
      </c>
      <c r="G617" s="124">
        <v>14</v>
      </c>
      <c r="H617" s="124">
        <v>3</v>
      </c>
      <c r="I617" s="124">
        <v>1386</v>
      </c>
      <c r="J617" s="124" t="s">
        <v>288</v>
      </c>
      <c r="K617" s="124" t="s">
        <v>321</v>
      </c>
      <c r="L617" s="124" t="s">
        <v>331</v>
      </c>
      <c r="M617" s="124" t="s">
        <v>300</v>
      </c>
      <c r="N617" s="125">
        <v>16000000</v>
      </c>
    </row>
    <row r="618" spans="1:14" ht="21.75" customHeight="1">
      <c r="A618" s="124">
        <v>617</v>
      </c>
      <c r="B618" s="124" t="s">
        <v>314</v>
      </c>
      <c r="C618" s="124" t="s">
        <v>308</v>
      </c>
      <c r="D618" s="124" t="s">
        <v>311</v>
      </c>
      <c r="E618" s="124">
        <v>5678</v>
      </c>
      <c r="F618" s="124">
        <v>9333931956</v>
      </c>
      <c r="G618" s="124">
        <v>29</v>
      </c>
      <c r="H618" s="124">
        <v>9</v>
      </c>
      <c r="I618" s="124">
        <v>1384</v>
      </c>
      <c r="J618" s="124" t="s">
        <v>288</v>
      </c>
      <c r="K618" s="124" t="s">
        <v>321</v>
      </c>
      <c r="L618" s="124" t="s">
        <v>290</v>
      </c>
      <c r="M618" s="124" t="s">
        <v>316</v>
      </c>
      <c r="N618" s="125">
        <v>16000000</v>
      </c>
    </row>
    <row r="619" spans="1:14" ht="21.75" customHeight="1">
      <c r="A619" s="124">
        <v>618</v>
      </c>
      <c r="B619" s="124" t="s">
        <v>332</v>
      </c>
      <c r="C619" s="124" t="s">
        <v>324</v>
      </c>
      <c r="D619" s="124" t="s">
        <v>317</v>
      </c>
      <c r="E619" s="124">
        <v>457</v>
      </c>
      <c r="F619" s="124">
        <v>9342776045</v>
      </c>
      <c r="G619" s="124">
        <v>6</v>
      </c>
      <c r="H619" s="124">
        <v>10</v>
      </c>
      <c r="I619" s="124">
        <v>1383</v>
      </c>
      <c r="J619" s="124" t="s">
        <v>288</v>
      </c>
      <c r="K619" s="124" t="s">
        <v>304</v>
      </c>
      <c r="L619" s="124" t="s">
        <v>295</v>
      </c>
      <c r="M619" s="124" t="s">
        <v>316</v>
      </c>
      <c r="N619" s="125">
        <v>14000000</v>
      </c>
    </row>
    <row r="620" spans="1:14" ht="21.75" customHeight="1">
      <c r="A620" s="124">
        <v>619</v>
      </c>
      <c r="B620" s="124" t="s">
        <v>83</v>
      </c>
      <c r="C620" s="124" t="s">
        <v>343</v>
      </c>
      <c r="D620" s="124" t="s">
        <v>309</v>
      </c>
      <c r="E620" s="124">
        <v>2680</v>
      </c>
      <c r="F620" s="124">
        <v>9393501617</v>
      </c>
      <c r="G620" s="124">
        <v>14</v>
      </c>
      <c r="H620" s="124">
        <v>7</v>
      </c>
      <c r="I620" s="124">
        <v>1382</v>
      </c>
      <c r="J620" s="124" t="s">
        <v>298</v>
      </c>
      <c r="K620" s="124" t="s">
        <v>312</v>
      </c>
      <c r="L620" s="124" t="s">
        <v>290</v>
      </c>
      <c r="M620" s="124" t="s">
        <v>300</v>
      </c>
      <c r="N620" s="125">
        <v>15000000</v>
      </c>
    </row>
    <row r="621" spans="1:14" ht="21.75" customHeight="1">
      <c r="A621" s="124">
        <v>620</v>
      </c>
      <c r="B621" s="124" t="s">
        <v>326</v>
      </c>
      <c r="C621" s="124" t="s">
        <v>293</v>
      </c>
      <c r="D621" s="124" t="s">
        <v>329</v>
      </c>
      <c r="E621" s="124">
        <v>7140</v>
      </c>
      <c r="F621" s="124">
        <v>9320284613</v>
      </c>
      <c r="G621" s="124">
        <v>7</v>
      </c>
      <c r="H621" s="124">
        <v>6</v>
      </c>
      <c r="I621" s="124">
        <v>1381</v>
      </c>
      <c r="J621" s="124" t="s">
        <v>288</v>
      </c>
      <c r="K621" s="124" t="s">
        <v>289</v>
      </c>
      <c r="L621" s="124" t="s">
        <v>313</v>
      </c>
      <c r="M621" s="124" t="s">
        <v>291</v>
      </c>
      <c r="N621" s="125">
        <v>8000000</v>
      </c>
    </row>
    <row r="622" spans="1:14" ht="21.75" customHeight="1">
      <c r="A622" s="124">
        <v>621</v>
      </c>
      <c r="B622" s="124" t="s">
        <v>83</v>
      </c>
      <c r="C622" s="124" t="s">
        <v>255</v>
      </c>
      <c r="D622" s="124" t="s">
        <v>303</v>
      </c>
      <c r="E622" s="124">
        <v>9603</v>
      </c>
      <c r="F622" s="124">
        <v>9375887867</v>
      </c>
      <c r="G622" s="124">
        <v>2</v>
      </c>
      <c r="H622" s="124">
        <v>1</v>
      </c>
      <c r="I622" s="124">
        <v>1386</v>
      </c>
      <c r="J622" s="124" t="s">
        <v>288</v>
      </c>
      <c r="K622" s="124" t="s">
        <v>289</v>
      </c>
      <c r="L622" s="124" t="s">
        <v>313</v>
      </c>
      <c r="M622" s="124" t="s">
        <v>296</v>
      </c>
      <c r="N622" s="125">
        <v>8000000</v>
      </c>
    </row>
    <row r="623" spans="1:14" ht="21.75" customHeight="1">
      <c r="A623" s="124">
        <v>622</v>
      </c>
      <c r="B623" s="124" t="s">
        <v>342</v>
      </c>
      <c r="C623" s="124" t="s">
        <v>334</v>
      </c>
      <c r="D623" s="124" t="s">
        <v>317</v>
      </c>
      <c r="E623" s="124">
        <v>1141</v>
      </c>
      <c r="F623" s="124">
        <v>9333779786</v>
      </c>
      <c r="G623" s="124">
        <v>20</v>
      </c>
      <c r="H623" s="124">
        <v>3</v>
      </c>
      <c r="I623" s="124">
        <v>1382</v>
      </c>
      <c r="J623" s="124" t="s">
        <v>288</v>
      </c>
      <c r="K623" s="124" t="s">
        <v>321</v>
      </c>
      <c r="L623" s="124" t="s">
        <v>295</v>
      </c>
      <c r="M623" s="124" t="s">
        <v>300</v>
      </c>
      <c r="N623" s="125">
        <v>16000000</v>
      </c>
    </row>
    <row r="624" spans="1:14" ht="21.75" customHeight="1">
      <c r="A624" s="124">
        <v>623</v>
      </c>
      <c r="B624" s="124" t="s">
        <v>301</v>
      </c>
      <c r="C624" s="124" t="s">
        <v>344</v>
      </c>
      <c r="D624" s="124" t="s">
        <v>294</v>
      </c>
      <c r="E624" s="124">
        <v>78</v>
      </c>
      <c r="F624" s="124">
        <v>9352925373</v>
      </c>
      <c r="G624" s="124">
        <v>20</v>
      </c>
      <c r="H624" s="124">
        <v>8</v>
      </c>
      <c r="I624" s="124">
        <v>1381</v>
      </c>
      <c r="J624" s="124" t="s">
        <v>288</v>
      </c>
      <c r="K624" s="124" t="s">
        <v>312</v>
      </c>
      <c r="L624" s="124" t="s">
        <v>313</v>
      </c>
      <c r="M624" s="124" t="s">
        <v>316</v>
      </c>
      <c r="N624" s="125">
        <v>15000000</v>
      </c>
    </row>
    <row r="625" spans="1:14" ht="21.75" customHeight="1">
      <c r="A625" s="124">
        <v>624</v>
      </c>
      <c r="B625" s="124" t="s">
        <v>326</v>
      </c>
      <c r="C625" s="124" t="s">
        <v>308</v>
      </c>
      <c r="D625" s="124" t="s">
        <v>294</v>
      </c>
      <c r="E625" s="124">
        <v>8390</v>
      </c>
      <c r="F625" s="124">
        <v>9367189334</v>
      </c>
      <c r="G625" s="124">
        <v>26</v>
      </c>
      <c r="H625" s="124">
        <v>6</v>
      </c>
      <c r="I625" s="124">
        <v>1386</v>
      </c>
      <c r="J625" s="124" t="s">
        <v>298</v>
      </c>
      <c r="K625" s="124" t="s">
        <v>299</v>
      </c>
      <c r="L625" s="124" t="s">
        <v>313</v>
      </c>
      <c r="M625" s="124" t="s">
        <v>316</v>
      </c>
      <c r="N625" s="125">
        <v>49000000</v>
      </c>
    </row>
    <row r="626" spans="1:14" ht="21.75" customHeight="1">
      <c r="A626" s="124">
        <v>625</v>
      </c>
      <c r="B626" s="124" t="s">
        <v>301</v>
      </c>
      <c r="C626" s="124" t="s">
        <v>337</v>
      </c>
      <c r="D626" s="124" t="s">
        <v>309</v>
      </c>
      <c r="E626" s="124">
        <v>4445</v>
      </c>
      <c r="F626" s="124">
        <v>9327653126</v>
      </c>
      <c r="G626" s="124">
        <v>24</v>
      </c>
      <c r="H626" s="124">
        <v>11</v>
      </c>
      <c r="I626" s="124">
        <v>1381</v>
      </c>
      <c r="J626" s="124" t="s">
        <v>288</v>
      </c>
      <c r="K626" s="124" t="s">
        <v>304</v>
      </c>
      <c r="L626" s="124" t="s">
        <v>290</v>
      </c>
      <c r="M626" s="124" t="s">
        <v>316</v>
      </c>
      <c r="N626" s="125">
        <v>14000000</v>
      </c>
    </row>
    <row r="627" spans="1:14" ht="21.75" customHeight="1">
      <c r="A627" s="124">
        <v>626</v>
      </c>
      <c r="B627" s="124" t="s">
        <v>338</v>
      </c>
      <c r="C627" s="124" t="s">
        <v>310</v>
      </c>
      <c r="D627" s="124" t="s">
        <v>309</v>
      </c>
      <c r="E627" s="124">
        <v>2952</v>
      </c>
      <c r="F627" s="124">
        <v>9397199424</v>
      </c>
      <c r="G627" s="124">
        <v>16</v>
      </c>
      <c r="H627" s="124">
        <v>4</v>
      </c>
      <c r="I627" s="124">
        <v>1388</v>
      </c>
      <c r="J627" s="124" t="s">
        <v>288</v>
      </c>
      <c r="K627" s="124" t="s">
        <v>304</v>
      </c>
      <c r="L627" s="124" t="s">
        <v>295</v>
      </c>
      <c r="M627" s="124" t="s">
        <v>291</v>
      </c>
      <c r="N627" s="125">
        <v>14000000</v>
      </c>
    </row>
    <row r="628" spans="1:14" ht="21.75" customHeight="1">
      <c r="A628" s="124">
        <v>627</v>
      </c>
      <c r="B628" s="124" t="s">
        <v>83</v>
      </c>
      <c r="C628" s="124" t="s">
        <v>308</v>
      </c>
      <c r="D628" s="124" t="s">
        <v>325</v>
      </c>
      <c r="E628" s="124">
        <v>2007</v>
      </c>
      <c r="F628" s="124">
        <v>9395241296</v>
      </c>
      <c r="G628" s="124">
        <v>30</v>
      </c>
      <c r="H628" s="124">
        <v>7</v>
      </c>
      <c r="I628" s="124">
        <v>1384</v>
      </c>
      <c r="J628" s="124" t="s">
        <v>288</v>
      </c>
      <c r="K628" s="124" t="s">
        <v>289</v>
      </c>
      <c r="L628" s="124" t="s">
        <v>313</v>
      </c>
      <c r="M628" s="124" t="s">
        <v>300</v>
      </c>
      <c r="N628" s="125">
        <v>8000000</v>
      </c>
    </row>
    <row r="629" spans="1:14" ht="21.75" customHeight="1">
      <c r="A629" s="124">
        <v>628</v>
      </c>
      <c r="B629" s="124" t="s">
        <v>236</v>
      </c>
      <c r="C629" s="124" t="s">
        <v>341</v>
      </c>
      <c r="D629" s="124" t="s">
        <v>306</v>
      </c>
      <c r="E629" s="124">
        <v>8212</v>
      </c>
      <c r="F629" s="124">
        <v>9383564531</v>
      </c>
      <c r="G629" s="124">
        <v>13</v>
      </c>
      <c r="H629" s="124">
        <v>3</v>
      </c>
      <c r="I629" s="124">
        <v>1381</v>
      </c>
      <c r="J629" s="124" t="s">
        <v>288</v>
      </c>
      <c r="K629" s="124" t="s">
        <v>312</v>
      </c>
      <c r="L629" s="124" t="s">
        <v>290</v>
      </c>
      <c r="M629" s="124" t="s">
        <v>296</v>
      </c>
      <c r="N629" s="125">
        <v>15000000</v>
      </c>
    </row>
    <row r="630" spans="1:14" ht="21.75" customHeight="1">
      <c r="A630" s="124">
        <v>629</v>
      </c>
      <c r="B630" s="124" t="s">
        <v>333</v>
      </c>
      <c r="C630" s="124" t="s">
        <v>337</v>
      </c>
      <c r="D630" s="124" t="s">
        <v>328</v>
      </c>
      <c r="E630" s="124">
        <v>9222</v>
      </c>
      <c r="F630" s="124">
        <v>9346647753</v>
      </c>
      <c r="G630" s="124">
        <v>10</v>
      </c>
      <c r="H630" s="124">
        <v>8</v>
      </c>
      <c r="I630" s="124">
        <v>1387</v>
      </c>
      <c r="J630" s="124" t="s">
        <v>288</v>
      </c>
      <c r="K630" s="124" t="s">
        <v>312</v>
      </c>
      <c r="L630" s="124" t="s">
        <v>322</v>
      </c>
      <c r="M630" s="124" t="s">
        <v>300</v>
      </c>
      <c r="N630" s="125">
        <v>15000000</v>
      </c>
    </row>
    <row r="631" spans="1:14" ht="21.75" customHeight="1">
      <c r="A631" s="124">
        <v>630</v>
      </c>
      <c r="B631" s="124" t="s">
        <v>83</v>
      </c>
      <c r="C631" s="124" t="s">
        <v>345</v>
      </c>
      <c r="D631" s="124" t="s">
        <v>329</v>
      </c>
      <c r="E631" s="124">
        <v>2710</v>
      </c>
      <c r="F631" s="124">
        <v>9346915227</v>
      </c>
      <c r="G631" s="124">
        <v>29</v>
      </c>
      <c r="H631" s="124">
        <v>8</v>
      </c>
      <c r="I631" s="124">
        <v>1385</v>
      </c>
      <c r="J631" s="124" t="s">
        <v>298</v>
      </c>
      <c r="K631" s="124" t="s">
        <v>289</v>
      </c>
      <c r="L631" s="124" t="s">
        <v>290</v>
      </c>
      <c r="M631" s="124" t="s">
        <v>296</v>
      </c>
      <c r="N631" s="125">
        <v>8000000</v>
      </c>
    </row>
    <row r="632" spans="1:14" ht="21.75" customHeight="1">
      <c r="A632" s="124">
        <v>631</v>
      </c>
      <c r="B632" s="124" t="s">
        <v>333</v>
      </c>
      <c r="C632" s="124" t="s">
        <v>330</v>
      </c>
      <c r="D632" s="124" t="s">
        <v>328</v>
      </c>
      <c r="E632" s="124">
        <v>9611</v>
      </c>
      <c r="F632" s="124">
        <v>9325563019</v>
      </c>
      <c r="G632" s="124">
        <v>30</v>
      </c>
      <c r="H632" s="124">
        <v>3</v>
      </c>
      <c r="I632" s="124">
        <v>1381</v>
      </c>
      <c r="J632" s="124" t="s">
        <v>288</v>
      </c>
      <c r="K632" s="124" t="s">
        <v>321</v>
      </c>
      <c r="L632" s="124" t="s">
        <v>313</v>
      </c>
      <c r="M632" s="124" t="s">
        <v>291</v>
      </c>
      <c r="N632" s="125">
        <v>16000000</v>
      </c>
    </row>
    <row r="633" spans="1:14" ht="21.75" customHeight="1">
      <c r="A633" s="124">
        <v>632</v>
      </c>
      <c r="B633" s="124" t="s">
        <v>318</v>
      </c>
      <c r="C633" s="124" t="s">
        <v>297</v>
      </c>
      <c r="D633" s="124" t="s">
        <v>303</v>
      </c>
      <c r="E633" s="124">
        <v>5759</v>
      </c>
      <c r="F633" s="124">
        <v>9348236248</v>
      </c>
      <c r="G633" s="124">
        <v>12</v>
      </c>
      <c r="H633" s="124">
        <v>11</v>
      </c>
      <c r="I633" s="124">
        <v>1383</v>
      </c>
      <c r="J633" s="124" t="s">
        <v>298</v>
      </c>
      <c r="K633" s="124" t="s">
        <v>289</v>
      </c>
      <c r="L633" s="124" t="s">
        <v>290</v>
      </c>
      <c r="M633" s="124" t="s">
        <v>296</v>
      </c>
      <c r="N633" s="125">
        <v>8000000</v>
      </c>
    </row>
    <row r="634" spans="1:14" ht="21.75" customHeight="1">
      <c r="A634" s="124">
        <v>633</v>
      </c>
      <c r="B634" s="124" t="s">
        <v>314</v>
      </c>
      <c r="C634" s="124" t="s">
        <v>286</v>
      </c>
      <c r="D634" s="124" t="s">
        <v>303</v>
      </c>
      <c r="E634" s="124">
        <v>7923</v>
      </c>
      <c r="F634" s="124">
        <v>9374518371</v>
      </c>
      <c r="G634" s="124">
        <v>16</v>
      </c>
      <c r="H634" s="124">
        <v>4</v>
      </c>
      <c r="I634" s="124">
        <v>1382</v>
      </c>
      <c r="J634" s="124" t="s">
        <v>288</v>
      </c>
      <c r="K634" s="124" t="s">
        <v>321</v>
      </c>
      <c r="L634" s="124" t="s">
        <v>290</v>
      </c>
      <c r="M634" s="124" t="s">
        <v>291</v>
      </c>
      <c r="N634" s="125">
        <v>16000000</v>
      </c>
    </row>
    <row r="635" spans="1:14" ht="21.75" customHeight="1">
      <c r="A635" s="124">
        <v>634</v>
      </c>
      <c r="B635" s="124" t="s">
        <v>320</v>
      </c>
      <c r="C635" s="124" t="s">
        <v>324</v>
      </c>
      <c r="D635" s="124" t="s">
        <v>328</v>
      </c>
      <c r="E635" s="124">
        <v>4699</v>
      </c>
      <c r="F635" s="124">
        <v>9374256461</v>
      </c>
      <c r="G635" s="124">
        <v>6</v>
      </c>
      <c r="H635" s="124">
        <v>4</v>
      </c>
      <c r="I635" s="124">
        <v>1383</v>
      </c>
      <c r="J635" s="124" t="s">
        <v>298</v>
      </c>
      <c r="K635" s="124" t="s">
        <v>321</v>
      </c>
      <c r="L635" s="124" t="s">
        <v>331</v>
      </c>
      <c r="M635" s="124" t="s">
        <v>296</v>
      </c>
      <c r="N635" s="125">
        <v>16000000</v>
      </c>
    </row>
    <row r="636" spans="1:14" ht="21.75" customHeight="1">
      <c r="A636" s="124">
        <v>635</v>
      </c>
      <c r="B636" s="124" t="s">
        <v>346</v>
      </c>
      <c r="C636" s="124" t="s">
        <v>293</v>
      </c>
      <c r="D636" s="124" t="s">
        <v>294</v>
      </c>
      <c r="E636" s="124">
        <v>4066</v>
      </c>
      <c r="F636" s="124">
        <v>9334057689</v>
      </c>
      <c r="G636" s="124">
        <v>14</v>
      </c>
      <c r="H636" s="124">
        <v>7</v>
      </c>
      <c r="I636" s="124">
        <v>1385</v>
      </c>
      <c r="J636" s="124" t="s">
        <v>288</v>
      </c>
      <c r="K636" s="124" t="s">
        <v>299</v>
      </c>
      <c r="L636" s="124" t="s">
        <v>295</v>
      </c>
      <c r="M636" s="124" t="s">
        <v>300</v>
      </c>
      <c r="N636" s="125">
        <v>49000000</v>
      </c>
    </row>
    <row r="637" spans="1:14" ht="21.75" customHeight="1">
      <c r="A637" s="124">
        <v>636</v>
      </c>
      <c r="B637" s="124" t="s">
        <v>346</v>
      </c>
      <c r="C637" s="124" t="s">
        <v>336</v>
      </c>
      <c r="D637" s="124" t="s">
        <v>325</v>
      </c>
      <c r="E637" s="124">
        <v>4226</v>
      </c>
      <c r="F637" s="124">
        <v>9346836937</v>
      </c>
      <c r="G637" s="124">
        <v>2</v>
      </c>
      <c r="H637" s="124">
        <v>12</v>
      </c>
      <c r="I637" s="124">
        <v>1381</v>
      </c>
      <c r="J637" s="124" t="s">
        <v>298</v>
      </c>
      <c r="K637" s="124" t="s">
        <v>304</v>
      </c>
      <c r="L637" s="124" t="s">
        <v>290</v>
      </c>
      <c r="M637" s="124" t="s">
        <v>300</v>
      </c>
      <c r="N637" s="125">
        <v>14000000</v>
      </c>
    </row>
    <row r="638" spans="1:14" ht="21.75" customHeight="1">
      <c r="A638" s="124">
        <v>637</v>
      </c>
      <c r="B638" s="124" t="s">
        <v>301</v>
      </c>
      <c r="C638" s="124" t="s">
        <v>255</v>
      </c>
      <c r="D638" s="124" t="s">
        <v>287</v>
      </c>
      <c r="E638" s="124">
        <v>7966</v>
      </c>
      <c r="F638" s="124">
        <v>9367329333</v>
      </c>
      <c r="G638" s="124">
        <v>21</v>
      </c>
      <c r="H638" s="124">
        <v>5</v>
      </c>
      <c r="I638" s="124">
        <v>1388</v>
      </c>
      <c r="J638" s="124" t="s">
        <v>288</v>
      </c>
      <c r="K638" s="124" t="s">
        <v>312</v>
      </c>
      <c r="L638" s="124" t="s">
        <v>290</v>
      </c>
      <c r="M638" s="124" t="s">
        <v>300</v>
      </c>
      <c r="N638" s="125">
        <v>15000000</v>
      </c>
    </row>
    <row r="639" spans="1:14" ht="21.75" customHeight="1">
      <c r="A639" s="124">
        <v>638</v>
      </c>
      <c r="B639" s="124" t="s">
        <v>340</v>
      </c>
      <c r="C639" s="124" t="s">
        <v>297</v>
      </c>
      <c r="D639" s="124" t="s">
        <v>294</v>
      </c>
      <c r="E639" s="124">
        <v>5781</v>
      </c>
      <c r="F639" s="124">
        <v>9365015289</v>
      </c>
      <c r="G639" s="124">
        <v>23</v>
      </c>
      <c r="H639" s="124">
        <v>4</v>
      </c>
      <c r="I639" s="124">
        <v>1384</v>
      </c>
      <c r="J639" s="124" t="s">
        <v>288</v>
      </c>
      <c r="K639" s="124" t="s">
        <v>304</v>
      </c>
      <c r="L639" s="124" t="s">
        <v>313</v>
      </c>
      <c r="M639" s="124" t="s">
        <v>296</v>
      </c>
      <c r="N639" s="125">
        <v>14000000</v>
      </c>
    </row>
    <row r="640" spans="1:14" ht="21.75" customHeight="1">
      <c r="A640" s="124">
        <v>639</v>
      </c>
      <c r="B640" s="124" t="s">
        <v>83</v>
      </c>
      <c r="C640" s="124" t="s">
        <v>308</v>
      </c>
      <c r="D640" s="124" t="s">
        <v>325</v>
      </c>
      <c r="E640" s="124">
        <v>2420</v>
      </c>
      <c r="F640" s="124">
        <v>9371082033</v>
      </c>
      <c r="G640" s="124">
        <v>23</v>
      </c>
      <c r="H640" s="124">
        <v>3</v>
      </c>
      <c r="I640" s="124">
        <v>1387</v>
      </c>
      <c r="J640" s="124" t="s">
        <v>288</v>
      </c>
      <c r="K640" s="124" t="s">
        <v>321</v>
      </c>
      <c r="L640" s="124" t="s">
        <v>290</v>
      </c>
      <c r="M640" s="124" t="s">
        <v>296</v>
      </c>
      <c r="N640" s="125">
        <v>16000000</v>
      </c>
    </row>
    <row r="641" spans="1:14" ht="21.75" customHeight="1">
      <c r="A641" s="124">
        <v>640</v>
      </c>
      <c r="B641" s="124" t="s">
        <v>236</v>
      </c>
      <c r="C641" s="124" t="s">
        <v>324</v>
      </c>
      <c r="D641" s="124" t="s">
        <v>328</v>
      </c>
      <c r="E641" s="124">
        <v>6534</v>
      </c>
      <c r="F641" s="124">
        <v>9357404051</v>
      </c>
      <c r="G641" s="124">
        <v>3</v>
      </c>
      <c r="H641" s="124">
        <v>10</v>
      </c>
      <c r="I641" s="124">
        <v>1381</v>
      </c>
      <c r="J641" s="124" t="s">
        <v>298</v>
      </c>
      <c r="K641" s="124" t="s">
        <v>299</v>
      </c>
      <c r="L641" s="124" t="s">
        <v>295</v>
      </c>
      <c r="M641" s="124" t="s">
        <v>296</v>
      </c>
      <c r="N641" s="125">
        <v>49000000</v>
      </c>
    </row>
    <row r="642" spans="1:14" ht="21.75" customHeight="1">
      <c r="A642" s="124">
        <v>641</v>
      </c>
      <c r="B642" s="124" t="s">
        <v>318</v>
      </c>
      <c r="C642" s="124" t="s">
        <v>324</v>
      </c>
      <c r="D642" s="124" t="s">
        <v>294</v>
      </c>
      <c r="E642" s="124">
        <v>3389</v>
      </c>
      <c r="F642" s="124">
        <v>9378828399</v>
      </c>
      <c r="G642" s="124">
        <v>5</v>
      </c>
      <c r="H642" s="124">
        <v>9</v>
      </c>
      <c r="I642" s="124">
        <v>1384</v>
      </c>
      <c r="J642" s="124" t="s">
        <v>288</v>
      </c>
      <c r="K642" s="124" t="s">
        <v>304</v>
      </c>
      <c r="L642" s="124" t="s">
        <v>295</v>
      </c>
      <c r="M642" s="124" t="s">
        <v>300</v>
      </c>
      <c r="N642" s="125">
        <v>14000000</v>
      </c>
    </row>
    <row r="643" spans="1:14" ht="21.75" customHeight="1">
      <c r="A643" s="124">
        <v>642</v>
      </c>
      <c r="B643" s="124" t="s">
        <v>332</v>
      </c>
      <c r="C643" s="124" t="s">
        <v>286</v>
      </c>
      <c r="D643" s="124" t="s">
        <v>317</v>
      </c>
      <c r="E643" s="124">
        <v>8417</v>
      </c>
      <c r="F643" s="124">
        <v>9373065153</v>
      </c>
      <c r="G643" s="124">
        <v>31</v>
      </c>
      <c r="H643" s="124">
        <v>3</v>
      </c>
      <c r="I643" s="124">
        <v>1386</v>
      </c>
      <c r="J643" s="124" t="s">
        <v>288</v>
      </c>
      <c r="K643" s="124" t="s">
        <v>289</v>
      </c>
      <c r="L643" s="124" t="s">
        <v>295</v>
      </c>
      <c r="M643" s="124" t="s">
        <v>300</v>
      </c>
      <c r="N643" s="125">
        <v>8000000</v>
      </c>
    </row>
    <row r="644" spans="1:14" ht="21.75" customHeight="1">
      <c r="A644" s="124">
        <v>643</v>
      </c>
      <c r="B644" s="124" t="s">
        <v>236</v>
      </c>
      <c r="C644" s="124" t="s">
        <v>341</v>
      </c>
      <c r="D644" s="124" t="s">
        <v>325</v>
      </c>
      <c r="E644" s="124">
        <v>9422</v>
      </c>
      <c r="F644" s="124">
        <v>9341002570</v>
      </c>
      <c r="G644" s="124">
        <v>19</v>
      </c>
      <c r="H644" s="124">
        <v>5</v>
      </c>
      <c r="I644" s="124">
        <v>1384</v>
      </c>
      <c r="J644" s="124" t="s">
        <v>298</v>
      </c>
      <c r="K644" s="124" t="s">
        <v>321</v>
      </c>
      <c r="L644" s="124" t="s">
        <v>290</v>
      </c>
      <c r="M644" s="124" t="s">
        <v>291</v>
      </c>
      <c r="N644" s="125">
        <v>16000000</v>
      </c>
    </row>
    <row r="645" spans="1:14" ht="21.75" customHeight="1">
      <c r="A645" s="124">
        <v>644</v>
      </c>
      <c r="B645" s="124" t="s">
        <v>346</v>
      </c>
      <c r="C645" s="124" t="s">
        <v>302</v>
      </c>
      <c r="D645" s="124" t="s">
        <v>309</v>
      </c>
      <c r="E645" s="124">
        <v>50</v>
      </c>
      <c r="F645" s="124">
        <v>9395356736</v>
      </c>
      <c r="G645" s="124">
        <v>7</v>
      </c>
      <c r="H645" s="124">
        <v>4</v>
      </c>
      <c r="I645" s="124">
        <v>1387</v>
      </c>
      <c r="J645" s="124" t="s">
        <v>298</v>
      </c>
      <c r="K645" s="124" t="s">
        <v>321</v>
      </c>
      <c r="L645" s="124" t="s">
        <v>322</v>
      </c>
      <c r="M645" s="124" t="s">
        <v>307</v>
      </c>
      <c r="N645" s="125">
        <v>16000000</v>
      </c>
    </row>
    <row r="646" spans="1:14" ht="21.75" customHeight="1">
      <c r="A646" s="124">
        <v>645</v>
      </c>
      <c r="B646" s="124" t="s">
        <v>320</v>
      </c>
      <c r="C646" s="124" t="s">
        <v>334</v>
      </c>
      <c r="D646" s="124" t="s">
        <v>325</v>
      </c>
      <c r="E646" s="124">
        <v>2600</v>
      </c>
      <c r="F646" s="124">
        <v>9396391760</v>
      </c>
      <c r="G646" s="124">
        <v>2</v>
      </c>
      <c r="H646" s="124">
        <v>2</v>
      </c>
      <c r="I646" s="124">
        <v>1387</v>
      </c>
      <c r="J646" s="124" t="s">
        <v>288</v>
      </c>
      <c r="K646" s="124" t="s">
        <v>304</v>
      </c>
      <c r="L646" s="124" t="s">
        <v>313</v>
      </c>
      <c r="M646" s="124" t="s">
        <v>300</v>
      </c>
      <c r="N646" s="125">
        <v>14000000</v>
      </c>
    </row>
    <row r="647" spans="1:14" ht="21.75" customHeight="1">
      <c r="A647" s="124">
        <v>646</v>
      </c>
      <c r="B647" s="124" t="s">
        <v>323</v>
      </c>
      <c r="C647" s="124" t="s">
        <v>310</v>
      </c>
      <c r="D647" s="124" t="s">
        <v>328</v>
      </c>
      <c r="E647" s="124">
        <v>4679</v>
      </c>
      <c r="F647" s="124">
        <v>9325106737</v>
      </c>
      <c r="G647" s="124">
        <v>21</v>
      </c>
      <c r="H647" s="124">
        <v>8</v>
      </c>
      <c r="I647" s="124">
        <v>1383</v>
      </c>
      <c r="J647" s="124" t="s">
        <v>298</v>
      </c>
      <c r="K647" s="124" t="s">
        <v>299</v>
      </c>
      <c r="L647" s="124" t="s">
        <v>313</v>
      </c>
      <c r="M647" s="124" t="s">
        <v>296</v>
      </c>
      <c r="N647" s="125">
        <v>49000000</v>
      </c>
    </row>
    <row r="648" spans="1:14" ht="21.75" customHeight="1">
      <c r="A648" s="124">
        <v>647</v>
      </c>
      <c r="B648" s="124" t="s">
        <v>332</v>
      </c>
      <c r="C648" s="124" t="s">
        <v>324</v>
      </c>
      <c r="D648" s="124" t="s">
        <v>311</v>
      </c>
      <c r="E648" s="124">
        <v>1724</v>
      </c>
      <c r="F648" s="124">
        <v>9375400399</v>
      </c>
      <c r="G648" s="124">
        <v>2</v>
      </c>
      <c r="H648" s="124">
        <v>11</v>
      </c>
      <c r="I648" s="124">
        <v>1383</v>
      </c>
      <c r="J648" s="124" t="s">
        <v>288</v>
      </c>
      <c r="K648" s="124" t="s">
        <v>312</v>
      </c>
      <c r="L648" s="124" t="s">
        <v>313</v>
      </c>
      <c r="M648" s="124" t="s">
        <v>307</v>
      </c>
      <c r="N648" s="125">
        <v>15000000</v>
      </c>
    </row>
    <row r="649" spans="1:14" ht="21.75" customHeight="1">
      <c r="A649" s="124">
        <v>648</v>
      </c>
      <c r="B649" s="124" t="s">
        <v>236</v>
      </c>
      <c r="C649" s="124" t="s">
        <v>345</v>
      </c>
      <c r="D649" s="124" t="s">
        <v>311</v>
      </c>
      <c r="E649" s="124">
        <v>6087</v>
      </c>
      <c r="F649" s="124">
        <v>9391419547</v>
      </c>
      <c r="G649" s="124">
        <v>22</v>
      </c>
      <c r="H649" s="124">
        <v>3</v>
      </c>
      <c r="I649" s="124">
        <v>1383</v>
      </c>
      <c r="J649" s="124" t="s">
        <v>288</v>
      </c>
      <c r="K649" s="124" t="s">
        <v>299</v>
      </c>
      <c r="L649" s="124" t="s">
        <v>313</v>
      </c>
      <c r="M649" s="124" t="s">
        <v>291</v>
      </c>
      <c r="N649" s="125">
        <v>49000000</v>
      </c>
    </row>
    <row r="650" spans="1:14" ht="21.75" customHeight="1">
      <c r="A650" s="124">
        <v>649</v>
      </c>
      <c r="B650" s="124" t="s">
        <v>83</v>
      </c>
      <c r="C650" s="124" t="s">
        <v>334</v>
      </c>
      <c r="D650" s="124" t="s">
        <v>328</v>
      </c>
      <c r="E650" s="124">
        <v>2923</v>
      </c>
      <c r="F650" s="124">
        <v>9340823219</v>
      </c>
      <c r="G650" s="124">
        <v>20</v>
      </c>
      <c r="H650" s="124">
        <v>6</v>
      </c>
      <c r="I650" s="124">
        <v>1384</v>
      </c>
      <c r="J650" s="124" t="s">
        <v>288</v>
      </c>
      <c r="K650" s="124" t="s">
        <v>304</v>
      </c>
      <c r="L650" s="124" t="s">
        <v>313</v>
      </c>
      <c r="M650" s="124" t="s">
        <v>316</v>
      </c>
      <c r="N650" s="125">
        <v>14000000</v>
      </c>
    </row>
    <row r="651" spans="1:14" ht="21.75" customHeight="1">
      <c r="A651" s="124">
        <v>650</v>
      </c>
      <c r="B651" s="124" t="s">
        <v>236</v>
      </c>
      <c r="C651" s="124" t="s">
        <v>344</v>
      </c>
      <c r="D651" s="124" t="s">
        <v>317</v>
      </c>
      <c r="E651" s="124">
        <v>7431</v>
      </c>
      <c r="F651" s="124">
        <v>9326158495</v>
      </c>
      <c r="G651" s="124">
        <v>12</v>
      </c>
      <c r="H651" s="124">
        <v>5</v>
      </c>
      <c r="I651" s="124">
        <v>1387</v>
      </c>
      <c r="J651" s="124" t="s">
        <v>288</v>
      </c>
      <c r="K651" s="124" t="s">
        <v>312</v>
      </c>
      <c r="L651" s="124" t="s">
        <v>322</v>
      </c>
      <c r="M651" s="124" t="s">
        <v>291</v>
      </c>
      <c r="N651" s="125">
        <v>15000000</v>
      </c>
    </row>
    <row r="652" spans="1:14" ht="21.75" customHeight="1">
      <c r="A652" s="124">
        <v>651</v>
      </c>
      <c r="B652" s="124" t="s">
        <v>318</v>
      </c>
      <c r="C652" s="124" t="s">
        <v>293</v>
      </c>
      <c r="D652" s="124" t="s">
        <v>294</v>
      </c>
      <c r="E652" s="124">
        <v>5295</v>
      </c>
      <c r="F652" s="124">
        <v>9387489539</v>
      </c>
      <c r="G652" s="124">
        <v>23</v>
      </c>
      <c r="H652" s="124">
        <v>11</v>
      </c>
      <c r="I652" s="124">
        <v>1388</v>
      </c>
      <c r="J652" s="124" t="s">
        <v>288</v>
      </c>
      <c r="K652" s="124" t="s">
        <v>304</v>
      </c>
      <c r="L652" s="124" t="s">
        <v>331</v>
      </c>
      <c r="M652" s="124" t="s">
        <v>296</v>
      </c>
      <c r="N652" s="125">
        <v>14000000</v>
      </c>
    </row>
    <row r="653" spans="1:14" ht="21.75" customHeight="1">
      <c r="A653" s="124">
        <v>652</v>
      </c>
      <c r="B653" s="124" t="s">
        <v>332</v>
      </c>
      <c r="C653" s="124" t="s">
        <v>293</v>
      </c>
      <c r="D653" s="124" t="s">
        <v>311</v>
      </c>
      <c r="E653" s="124">
        <v>1612</v>
      </c>
      <c r="F653" s="124">
        <v>9385881268</v>
      </c>
      <c r="G653" s="124">
        <v>22</v>
      </c>
      <c r="H653" s="124">
        <v>8</v>
      </c>
      <c r="I653" s="124">
        <v>1382</v>
      </c>
      <c r="J653" s="124" t="s">
        <v>288</v>
      </c>
      <c r="K653" s="124" t="s">
        <v>312</v>
      </c>
      <c r="L653" s="124" t="s">
        <v>322</v>
      </c>
      <c r="M653" s="124" t="s">
        <v>316</v>
      </c>
      <c r="N653" s="125">
        <v>15000000</v>
      </c>
    </row>
    <row r="654" spans="1:14" ht="21.75" customHeight="1">
      <c r="A654" s="124">
        <v>653</v>
      </c>
      <c r="B654" s="124" t="s">
        <v>83</v>
      </c>
      <c r="C654" s="124" t="s">
        <v>344</v>
      </c>
      <c r="D654" s="124" t="s">
        <v>287</v>
      </c>
      <c r="E654" s="124">
        <v>1642</v>
      </c>
      <c r="F654" s="124">
        <v>9330633231</v>
      </c>
      <c r="G654" s="124">
        <v>2</v>
      </c>
      <c r="H654" s="124">
        <v>4</v>
      </c>
      <c r="I654" s="124">
        <v>1383</v>
      </c>
      <c r="J654" s="124" t="s">
        <v>288</v>
      </c>
      <c r="K654" s="124" t="s">
        <v>321</v>
      </c>
      <c r="L654" s="124" t="s">
        <v>295</v>
      </c>
      <c r="M654" s="124" t="s">
        <v>291</v>
      </c>
      <c r="N654" s="125">
        <v>16000000</v>
      </c>
    </row>
    <row r="655" spans="1:14" ht="21.75" customHeight="1">
      <c r="A655" s="124">
        <v>654</v>
      </c>
      <c r="B655" s="124" t="s">
        <v>314</v>
      </c>
      <c r="C655" s="124" t="s">
        <v>310</v>
      </c>
      <c r="D655" s="124" t="s">
        <v>311</v>
      </c>
      <c r="E655" s="124">
        <v>9827</v>
      </c>
      <c r="F655" s="124">
        <v>9391187428</v>
      </c>
      <c r="G655" s="124">
        <v>10</v>
      </c>
      <c r="H655" s="124">
        <v>7</v>
      </c>
      <c r="I655" s="124">
        <v>1385</v>
      </c>
      <c r="J655" s="124" t="s">
        <v>298</v>
      </c>
      <c r="K655" s="124" t="s">
        <v>289</v>
      </c>
      <c r="L655" s="124" t="s">
        <v>295</v>
      </c>
      <c r="M655" s="124" t="s">
        <v>296</v>
      </c>
      <c r="N655" s="125">
        <v>8000000</v>
      </c>
    </row>
    <row r="656" spans="1:14" ht="21.75" customHeight="1">
      <c r="A656" s="124">
        <v>655</v>
      </c>
      <c r="B656" s="124" t="s">
        <v>332</v>
      </c>
      <c r="C656" s="124" t="s">
        <v>255</v>
      </c>
      <c r="D656" s="124" t="s">
        <v>325</v>
      </c>
      <c r="E656" s="124">
        <v>4028</v>
      </c>
      <c r="F656" s="124">
        <v>9343827618</v>
      </c>
      <c r="G656" s="124">
        <v>28</v>
      </c>
      <c r="H656" s="124">
        <v>11</v>
      </c>
      <c r="I656" s="124">
        <v>1384</v>
      </c>
      <c r="J656" s="124" t="s">
        <v>288</v>
      </c>
      <c r="K656" s="124" t="s">
        <v>289</v>
      </c>
      <c r="L656" s="124" t="s">
        <v>313</v>
      </c>
      <c r="M656" s="124" t="s">
        <v>316</v>
      </c>
      <c r="N656" s="125">
        <v>8000000</v>
      </c>
    </row>
    <row r="657" spans="1:14" ht="21.75" customHeight="1">
      <c r="A657" s="124">
        <v>656</v>
      </c>
      <c r="B657" s="124" t="s">
        <v>346</v>
      </c>
      <c r="C657" s="124" t="s">
        <v>345</v>
      </c>
      <c r="D657" s="124" t="s">
        <v>303</v>
      </c>
      <c r="E657" s="124">
        <v>5133</v>
      </c>
      <c r="F657" s="124">
        <v>9330779505</v>
      </c>
      <c r="G657" s="124">
        <v>25</v>
      </c>
      <c r="H657" s="124">
        <v>6</v>
      </c>
      <c r="I657" s="124">
        <v>1382</v>
      </c>
      <c r="J657" s="124" t="s">
        <v>288</v>
      </c>
      <c r="K657" s="124" t="s">
        <v>321</v>
      </c>
      <c r="L657" s="124" t="s">
        <v>313</v>
      </c>
      <c r="M657" s="124" t="s">
        <v>296</v>
      </c>
      <c r="N657" s="125">
        <v>16000000</v>
      </c>
    </row>
    <row r="658" spans="1:14" ht="21.75" customHeight="1">
      <c r="A658" s="124">
        <v>657</v>
      </c>
      <c r="B658" s="124" t="s">
        <v>340</v>
      </c>
      <c r="C658" s="124" t="s">
        <v>345</v>
      </c>
      <c r="D658" s="124" t="s">
        <v>328</v>
      </c>
      <c r="E658" s="124">
        <v>5839</v>
      </c>
      <c r="F658" s="124">
        <v>9380248327</v>
      </c>
      <c r="G658" s="124">
        <v>7</v>
      </c>
      <c r="H658" s="124">
        <v>9</v>
      </c>
      <c r="I658" s="124">
        <v>1382</v>
      </c>
      <c r="J658" s="124" t="s">
        <v>298</v>
      </c>
      <c r="K658" s="124" t="s">
        <v>312</v>
      </c>
      <c r="L658" s="124" t="s">
        <v>290</v>
      </c>
      <c r="M658" s="124" t="s">
        <v>291</v>
      </c>
      <c r="N658" s="125">
        <v>15000000</v>
      </c>
    </row>
    <row r="659" spans="1:14" ht="21.75" customHeight="1">
      <c r="A659" s="124">
        <v>658</v>
      </c>
      <c r="B659" s="124" t="s">
        <v>320</v>
      </c>
      <c r="C659" s="124" t="s">
        <v>315</v>
      </c>
      <c r="D659" s="124" t="s">
        <v>287</v>
      </c>
      <c r="E659" s="124">
        <v>1748</v>
      </c>
      <c r="F659" s="124">
        <v>9384808179</v>
      </c>
      <c r="G659" s="124">
        <v>16</v>
      </c>
      <c r="H659" s="124">
        <v>6</v>
      </c>
      <c r="I659" s="124">
        <v>1384</v>
      </c>
      <c r="J659" s="124" t="s">
        <v>288</v>
      </c>
      <c r="K659" s="124" t="s">
        <v>312</v>
      </c>
      <c r="L659" s="124" t="s">
        <v>322</v>
      </c>
      <c r="M659" s="124" t="s">
        <v>300</v>
      </c>
      <c r="N659" s="125">
        <v>15000000</v>
      </c>
    </row>
    <row r="660" spans="1:14" ht="21.75" customHeight="1">
      <c r="A660" s="124">
        <v>659</v>
      </c>
      <c r="B660" s="124" t="s">
        <v>314</v>
      </c>
      <c r="C660" s="124" t="s">
        <v>337</v>
      </c>
      <c r="D660" s="124" t="s">
        <v>287</v>
      </c>
      <c r="E660" s="124">
        <v>9589</v>
      </c>
      <c r="F660" s="124">
        <v>9376123283</v>
      </c>
      <c r="G660" s="124">
        <v>15</v>
      </c>
      <c r="H660" s="124">
        <v>8</v>
      </c>
      <c r="I660" s="124">
        <v>1384</v>
      </c>
      <c r="J660" s="124" t="s">
        <v>288</v>
      </c>
      <c r="K660" s="124" t="s">
        <v>299</v>
      </c>
      <c r="L660" s="124" t="s">
        <v>331</v>
      </c>
      <c r="M660" s="124" t="s">
        <v>300</v>
      </c>
      <c r="N660" s="125">
        <v>49000000</v>
      </c>
    </row>
    <row r="661" spans="1:14" ht="21.75" customHeight="1">
      <c r="A661" s="124">
        <v>660</v>
      </c>
      <c r="B661" s="124" t="s">
        <v>338</v>
      </c>
      <c r="C661" s="124" t="s">
        <v>324</v>
      </c>
      <c r="D661" s="124" t="s">
        <v>311</v>
      </c>
      <c r="E661" s="124">
        <v>3008</v>
      </c>
      <c r="F661" s="124">
        <v>9380283778</v>
      </c>
      <c r="G661" s="124">
        <v>9</v>
      </c>
      <c r="H661" s="124">
        <v>10</v>
      </c>
      <c r="I661" s="124">
        <v>1384</v>
      </c>
      <c r="J661" s="124" t="s">
        <v>298</v>
      </c>
      <c r="K661" s="124" t="s">
        <v>321</v>
      </c>
      <c r="L661" s="124" t="s">
        <v>295</v>
      </c>
      <c r="M661" s="124" t="s">
        <v>296</v>
      </c>
      <c r="N661" s="125">
        <v>16000000</v>
      </c>
    </row>
    <row r="662" spans="1:14" ht="21.75" customHeight="1">
      <c r="A662" s="124">
        <v>661</v>
      </c>
      <c r="B662" s="124" t="s">
        <v>333</v>
      </c>
      <c r="C662" s="124" t="s">
        <v>327</v>
      </c>
      <c r="D662" s="124" t="s">
        <v>309</v>
      </c>
      <c r="E662" s="124">
        <v>5833</v>
      </c>
      <c r="F662" s="124">
        <v>9349120526</v>
      </c>
      <c r="G662" s="124">
        <v>18</v>
      </c>
      <c r="H662" s="124">
        <v>2</v>
      </c>
      <c r="I662" s="124">
        <v>1388</v>
      </c>
      <c r="J662" s="124" t="s">
        <v>288</v>
      </c>
      <c r="K662" s="124" t="s">
        <v>321</v>
      </c>
      <c r="L662" s="124" t="s">
        <v>295</v>
      </c>
      <c r="M662" s="124" t="s">
        <v>291</v>
      </c>
      <c r="N662" s="125">
        <v>16000000</v>
      </c>
    </row>
    <row r="663" spans="1:14" ht="21.75" customHeight="1">
      <c r="A663" s="124">
        <v>662</v>
      </c>
      <c r="B663" s="124" t="s">
        <v>320</v>
      </c>
      <c r="C663" s="124" t="s">
        <v>343</v>
      </c>
      <c r="D663" s="124" t="s">
        <v>303</v>
      </c>
      <c r="E663" s="124">
        <v>7745</v>
      </c>
      <c r="F663" s="124">
        <v>9346820945</v>
      </c>
      <c r="G663" s="124">
        <v>31</v>
      </c>
      <c r="H663" s="124">
        <v>11</v>
      </c>
      <c r="I663" s="124">
        <v>1383</v>
      </c>
      <c r="J663" s="124" t="s">
        <v>298</v>
      </c>
      <c r="K663" s="124" t="s">
        <v>312</v>
      </c>
      <c r="L663" s="124" t="s">
        <v>322</v>
      </c>
      <c r="M663" s="124" t="s">
        <v>296</v>
      </c>
      <c r="N663" s="125">
        <v>15000000</v>
      </c>
    </row>
    <row r="664" spans="1:14" ht="21.75" customHeight="1">
      <c r="A664" s="124">
        <v>663</v>
      </c>
      <c r="B664" s="124" t="s">
        <v>346</v>
      </c>
      <c r="C664" s="124" t="s">
        <v>341</v>
      </c>
      <c r="D664" s="124" t="s">
        <v>328</v>
      </c>
      <c r="E664" s="124">
        <v>9960</v>
      </c>
      <c r="F664" s="124">
        <v>9390558147</v>
      </c>
      <c r="G664" s="124">
        <v>2</v>
      </c>
      <c r="H664" s="124">
        <v>11</v>
      </c>
      <c r="I664" s="124">
        <v>1386</v>
      </c>
      <c r="J664" s="124" t="s">
        <v>288</v>
      </c>
      <c r="K664" s="124" t="s">
        <v>304</v>
      </c>
      <c r="L664" s="124" t="s">
        <v>295</v>
      </c>
      <c r="M664" s="124" t="s">
        <v>291</v>
      </c>
      <c r="N664" s="125">
        <v>14000000</v>
      </c>
    </row>
    <row r="665" spans="1:14" ht="21.75" customHeight="1">
      <c r="A665" s="124">
        <v>664</v>
      </c>
      <c r="B665" s="124" t="s">
        <v>318</v>
      </c>
      <c r="C665" s="124" t="s">
        <v>343</v>
      </c>
      <c r="D665" s="124" t="s">
        <v>287</v>
      </c>
      <c r="E665" s="124">
        <v>6369</v>
      </c>
      <c r="F665" s="124">
        <v>9321999849</v>
      </c>
      <c r="G665" s="124">
        <v>3</v>
      </c>
      <c r="H665" s="124">
        <v>3</v>
      </c>
      <c r="I665" s="124">
        <v>1382</v>
      </c>
      <c r="J665" s="124" t="s">
        <v>288</v>
      </c>
      <c r="K665" s="124" t="s">
        <v>321</v>
      </c>
      <c r="L665" s="124" t="s">
        <v>322</v>
      </c>
      <c r="M665" s="124" t="s">
        <v>307</v>
      </c>
      <c r="N665" s="125">
        <v>16000000</v>
      </c>
    </row>
    <row r="666" spans="1:14" ht="21.75" customHeight="1">
      <c r="A666" s="124">
        <v>665</v>
      </c>
      <c r="B666" s="124" t="s">
        <v>323</v>
      </c>
      <c r="C666" s="124" t="s">
        <v>327</v>
      </c>
      <c r="D666" s="124" t="s">
        <v>317</v>
      </c>
      <c r="E666" s="124">
        <v>3225</v>
      </c>
      <c r="F666" s="124">
        <v>9350038753</v>
      </c>
      <c r="G666" s="124">
        <v>12</v>
      </c>
      <c r="H666" s="124">
        <v>10</v>
      </c>
      <c r="I666" s="124">
        <v>1388</v>
      </c>
      <c r="J666" s="124" t="s">
        <v>298</v>
      </c>
      <c r="K666" s="124" t="s">
        <v>299</v>
      </c>
      <c r="L666" s="124" t="s">
        <v>295</v>
      </c>
      <c r="M666" s="124" t="s">
        <v>300</v>
      </c>
      <c r="N666" s="125">
        <v>49000000</v>
      </c>
    </row>
    <row r="667" spans="1:14" ht="21.75" customHeight="1">
      <c r="A667" s="124">
        <v>666</v>
      </c>
      <c r="B667" s="124" t="s">
        <v>236</v>
      </c>
      <c r="C667" s="124" t="s">
        <v>327</v>
      </c>
      <c r="D667" s="124" t="s">
        <v>311</v>
      </c>
      <c r="E667" s="124">
        <v>9350</v>
      </c>
      <c r="F667" s="124">
        <v>9388709800</v>
      </c>
      <c r="G667" s="124">
        <v>3</v>
      </c>
      <c r="H667" s="124">
        <v>11</v>
      </c>
      <c r="I667" s="124">
        <v>1387</v>
      </c>
      <c r="J667" s="124" t="s">
        <v>298</v>
      </c>
      <c r="K667" s="124" t="s">
        <v>289</v>
      </c>
      <c r="L667" s="124" t="s">
        <v>295</v>
      </c>
      <c r="M667" s="124" t="s">
        <v>316</v>
      </c>
      <c r="N667" s="125">
        <v>8000000</v>
      </c>
    </row>
    <row r="668" spans="1:14" ht="21.75" customHeight="1">
      <c r="A668" s="124">
        <v>667</v>
      </c>
      <c r="B668" s="124" t="s">
        <v>301</v>
      </c>
      <c r="C668" s="124" t="s">
        <v>302</v>
      </c>
      <c r="D668" s="124" t="s">
        <v>303</v>
      </c>
      <c r="E668" s="124">
        <v>134</v>
      </c>
      <c r="F668" s="124">
        <v>9338578910</v>
      </c>
      <c r="G668" s="124">
        <v>5</v>
      </c>
      <c r="H668" s="124">
        <v>10</v>
      </c>
      <c r="I668" s="124">
        <v>1383</v>
      </c>
      <c r="J668" s="124" t="s">
        <v>298</v>
      </c>
      <c r="K668" s="124" t="s">
        <v>299</v>
      </c>
      <c r="L668" s="124" t="s">
        <v>322</v>
      </c>
      <c r="M668" s="124" t="s">
        <v>291</v>
      </c>
      <c r="N668" s="125">
        <v>49000000</v>
      </c>
    </row>
    <row r="669" spans="1:14" ht="21.75" customHeight="1">
      <c r="A669" s="124">
        <v>668</v>
      </c>
      <c r="B669" s="124" t="s">
        <v>314</v>
      </c>
      <c r="C669" s="124" t="s">
        <v>337</v>
      </c>
      <c r="D669" s="124" t="s">
        <v>325</v>
      </c>
      <c r="E669" s="124">
        <v>1750</v>
      </c>
      <c r="F669" s="124">
        <v>9393749083</v>
      </c>
      <c r="G669" s="124">
        <v>2</v>
      </c>
      <c r="H669" s="124">
        <v>10</v>
      </c>
      <c r="I669" s="124">
        <v>1382</v>
      </c>
      <c r="J669" s="124" t="s">
        <v>288</v>
      </c>
      <c r="K669" s="124" t="s">
        <v>304</v>
      </c>
      <c r="L669" s="124" t="s">
        <v>290</v>
      </c>
      <c r="M669" s="124" t="s">
        <v>300</v>
      </c>
      <c r="N669" s="125">
        <v>14000000</v>
      </c>
    </row>
    <row r="670" spans="1:14" ht="21.75" customHeight="1">
      <c r="A670" s="124">
        <v>669</v>
      </c>
      <c r="B670" s="124" t="s">
        <v>292</v>
      </c>
      <c r="C670" s="124" t="s">
        <v>324</v>
      </c>
      <c r="D670" s="124" t="s">
        <v>329</v>
      </c>
      <c r="E670" s="124">
        <v>6822</v>
      </c>
      <c r="F670" s="124">
        <v>9381369080</v>
      </c>
      <c r="G670" s="124">
        <v>23</v>
      </c>
      <c r="H670" s="124">
        <v>5</v>
      </c>
      <c r="I670" s="124">
        <v>1388</v>
      </c>
      <c r="J670" s="124" t="s">
        <v>298</v>
      </c>
      <c r="K670" s="124" t="s">
        <v>299</v>
      </c>
      <c r="L670" s="124" t="s">
        <v>331</v>
      </c>
      <c r="M670" s="124" t="s">
        <v>300</v>
      </c>
      <c r="N670" s="125">
        <v>49000000</v>
      </c>
    </row>
    <row r="671" spans="1:14" ht="21.75" customHeight="1">
      <c r="A671" s="124">
        <v>670</v>
      </c>
      <c r="B671" s="124" t="s">
        <v>342</v>
      </c>
      <c r="C671" s="124" t="s">
        <v>330</v>
      </c>
      <c r="D671" s="124" t="s">
        <v>328</v>
      </c>
      <c r="E671" s="124">
        <v>3817</v>
      </c>
      <c r="F671" s="124">
        <v>9367457008</v>
      </c>
      <c r="G671" s="124">
        <v>18</v>
      </c>
      <c r="H671" s="124">
        <v>8</v>
      </c>
      <c r="I671" s="124">
        <v>1380</v>
      </c>
      <c r="J671" s="124" t="s">
        <v>298</v>
      </c>
      <c r="K671" s="124" t="s">
        <v>321</v>
      </c>
      <c r="L671" s="124" t="s">
        <v>290</v>
      </c>
      <c r="M671" s="124" t="s">
        <v>300</v>
      </c>
      <c r="N671" s="125">
        <v>16000000</v>
      </c>
    </row>
    <row r="672" spans="1:14" ht="21.75" customHeight="1">
      <c r="A672" s="124">
        <v>671</v>
      </c>
      <c r="B672" s="124" t="s">
        <v>236</v>
      </c>
      <c r="C672" s="124" t="s">
        <v>255</v>
      </c>
      <c r="D672" s="124" t="s">
        <v>311</v>
      </c>
      <c r="E672" s="124">
        <v>3171</v>
      </c>
      <c r="F672" s="124">
        <v>9395312220</v>
      </c>
      <c r="G672" s="124">
        <v>14</v>
      </c>
      <c r="H672" s="124">
        <v>8</v>
      </c>
      <c r="I672" s="124">
        <v>1386</v>
      </c>
      <c r="J672" s="124" t="s">
        <v>298</v>
      </c>
      <c r="K672" s="124" t="s">
        <v>304</v>
      </c>
      <c r="L672" s="124" t="s">
        <v>295</v>
      </c>
      <c r="M672" s="124" t="s">
        <v>296</v>
      </c>
      <c r="N672" s="125">
        <v>14000000</v>
      </c>
    </row>
    <row r="673" spans="1:14" ht="21.75" customHeight="1">
      <c r="A673" s="124">
        <v>672</v>
      </c>
      <c r="B673" s="124" t="s">
        <v>340</v>
      </c>
      <c r="C673" s="124" t="s">
        <v>255</v>
      </c>
      <c r="D673" s="124" t="s">
        <v>294</v>
      </c>
      <c r="E673" s="124">
        <v>7638</v>
      </c>
      <c r="F673" s="124">
        <v>9373304131</v>
      </c>
      <c r="G673" s="124">
        <v>2</v>
      </c>
      <c r="H673" s="124">
        <v>10</v>
      </c>
      <c r="I673" s="124">
        <v>1381</v>
      </c>
      <c r="J673" s="124" t="s">
        <v>288</v>
      </c>
      <c r="K673" s="124" t="s">
        <v>304</v>
      </c>
      <c r="L673" s="124" t="s">
        <v>295</v>
      </c>
      <c r="M673" s="124" t="s">
        <v>300</v>
      </c>
      <c r="N673" s="125">
        <v>14000000</v>
      </c>
    </row>
    <row r="674" spans="1:14" ht="21.75" customHeight="1">
      <c r="A674" s="124">
        <v>673</v>
      </c>
      <c r="B674" s="124" t="s">
        <v>318</v>
      </c>
      <c r="C674" s="124" t="s">
        <v>315</v>
      </c>
      <c r="D674" s="124" t="s">
        <v>329</v>
      </c>
      <c r="E674" s="124">
        <v>7678</v>
      </c>
      <c r="F674" s="124">
        <v>9366739903</v>
      </c>
      <c r="G674" s="124">
        <v>9</v>
      </c>
      <c r="H674" s="124">
        <v>1</v>
      </c>
      <c r="I674" s="124">
        <v>1386</v>
      </c>
      <c r="J674" s="124" t="s">
        <v>298</v>
      </c>
      <c r="K674" s="124" t="s">
        <v>304</v>
      </c>
      <c r="L674" s="124" t="s">
        <v>322</v>
      </c>
      <c r="M674" s="124" t="s">
        <v>291</v>
      </c>
      <c r="N674" s="125">
        <v>14000000</v>
      </c>
    </row>
    <row r="675" spans="1:14" ht="21.75" customHeight="1">
      <c r="A675" s="124">
        <v>674</v>
      </c>
      <c r="B675" s="124" t="s">
        <v>236</v>
      </c>
      <c r="C675" s="124" t="s">
        <v>302</v>
      </c>
      <c r="D675" s="124" t="s">
        <v>306</v>
      </c>
      <c r="E675" s="124">
        <v>1673</v>
      </c>
      <c r="F675" s="124">
        <v>9338365111</v>
      </c>
      <c r="G675" s="124">
        <v>6</v>
      </c>
      <c r="H675" s="124">
        <v>11</v>
      </c>
      <c r="I675" s="124">
        <v>1385</v>
      </c>
      <c r="J675" s="124" t="s">
        <v>288</v>
      </c>
      <c r="K675" s="124" t="s">
        <v>321</v>
      </c>
      <c r="L675" s="124" t="s">
        <v>322</v>
      </c>
      <c r="M675" s="124" t="s">
        <v>307</v>
      </c>
      <c r="N675" s="125">
        <v>16000000</v>
      </c>
    </row>
    <row r="676" spans="1:14" ht="21.75" customHeight="1">
      <c r="A676" s="124">
        <v>675</v>
      </c>
      <c r="B676" s="124" t="s">
        <v>305</v>
      </c>
      <c r="C676" s="124" t="s">
        <v>302</v>
      </c>
      <c r="D676" s="124" t="s">
        <v>303</v>
      </c>
      <c r="E676" s="124">
        <v>9060</v>
      </c>
      <c r="F676" s="124">
        <v>9363909965</v>
      </c>
      <c r="G676" s="124">
        <v>22</v>
      </c>
      <c r="H676" s="124">
        <v>7</v>
      </c>
      <c r="I676" s="124">
        <v>1384</v>
      </c>
      <c r="J676" s="124" t="s">
        <v>288</v>
      </c>
      <c r="K676" s="124" t="s">
        <v>289</v>
      </c>
      <c r="L676" s="124" t="s">
        <v>322</v>
      </c>
      <c r="M676" s="124" t="s">
        <v>300</v>
      </c>
      <c r="N676" s="125">
        <v>8000000</v>
      </c>
    </row>
    <row r="677" spans="1:14" ht="21.75" customHeight="1">
      <c r="A677" s="124">
        <v>676</v>
      </c>
      <c r="B677" s="124" t="s">
        <v>301</v>
      </c>
      <c r="C677" s="124" t="s">
        <v>327</v>
      </c>
      <c r="D677" s="124" t="s">
        <v>317</v>
      </c>
      <c r="E677" s="124">
        <v>3600</v>
      </c>
      <c r="F677" s="124">
        <v>9327232509</v>
      </c>
      <c r="G677" s="124">
        <v>5</v>
      </c>
      <c r="H677" s="124">
        <v>10</v>
      </c>
      <c r="I677" s="124">
        <v>1383</v>
      </c>
      <c r="J677" s="124" t="s">
        <v>288</v>
      </c>
      <c r="K677" s="124" t="s">
        <v>312</v>
      </c>
      <c r="L677" s="124" t="s">
        <v>295</v>
      </c>
      <c r="M677" s="124" t="s">
        <v>307</v>
      </c>
      <c r="N677" s="125">
        <v>15000000</v>
      </c>
    </row>
    <row r="678" spans="1:14" ht="21.75" customHeight="1">
      <c r="A678" s="124">
        <v>677</v>
      </c>
      <c r="B678" s="124" t="s">
        <v>314</v>
      </c>
      <c r="C678" s="124" t="s">
        <v>302</v>
      </c>
      <c r="D678" s="124" t="s">
        <v>294</v>
      </c>
      <c r="E678" s="124">
        <v>3170</v>
      </c>
      <c r="F678" s="124">
        <v>9381312483</v>
      </c>
      <c r="G678" s="124">
        <v>16</v>
      </c>
      <c r="H678" s="124">
        <v>3</v>
      </c>
      <c r="I678" s="124">
        <v>1388</v>
      </c>
      <c r="J678" s="124" t="s">
        <v>298</v>
      </c>
      <c r="K678" s="124" t="s">
        <v>299</v>
      </c>
      <c r="L678" s="124" t="s">
        <v>290</v>
      </c>
      <c r="M678" s="124" t="s">
        <v>300</v>
      </c>
      <c r="N678" s="125">
        <v>49000000</v>
      </c>
    </row>
    <row r="679" spans="1:14" ht="21.75" customHeight="1">
      <c r="A679" s="124">
        <v>678</v>
      </c>
      <c r="B679" s="124" t="s">
        <v>339</v>
      </c>
      <c r="C679" s="124" t="s">
        <v>345</v>
      </c>
      <c r="D679" s="124" t="s">
        <v>306</v>
      </c>
      <c r="E679" s="124">
        <v>7926</v>
      </c>
      <c r="F679" s="124">
        <v>9385305766</v>
      </c>
      <c r="G679" s="124">
        <v>26</v>
      </c>
      <c r="H679" s="124">
        <v>3</v>
      </c>
      <c r="I679" s="124">
        <v>1387</v>
      </c>
      <c r="J679" s="124" t="s">
        <v>288</v>
      </c>
      <c r="K679" s="124" t="s">
        <v>299</v>
      </c>
      <c r="L679" s="124" t="s">
        <v>295</v>
      </c>
      <c r="M679" s="124" t="s">
        <v>291</v>
      </c>
      <c r="N679" s="125">
        <v>49000000</v>
      </c>
    </row>
    <row r="680" spans="1:14" ht="21.75" customHeight="1">
      <c r="A680" s="124">
        <v>679</v>
      </c>
      <c r="B680" s="124" t="s">
        <v>320</v>
      </c>
      <c r="C680" s="124" t="s">
        <v>308</v>
      </c>
      <c r="D680" s="124" t="s">
        <v>325</v>
      </c>
      <c r="E680" s="124">
        <v>8398</v>
      </c>
      <c r="F680" s="124">
        <v>9325357838</v>
      </c>
      <c r="G680" s="124">
        <v>29</v>
      </c>
      <c r="H680" s="124">
        <v>7</v>
      </c>
      <c r="I680" s="124">
        <v>1384</v>
      </c>
      <c r="J680" s="124" t="s">
        <v>298</v>
      </c>
      <c r="K680" s="124" t="s">
        <v>299</v>
      </c>
      <c r="L680" s="124" t="s">
        <v>313</v>
      </c>
      <c r="M680" s="124" t="s">
        <v>316</v>
      </c>
      <c r="N680" s="125">
        <v>49000000</v>
      </c>
    </row>
    <row r="681" spans="1:14" ht="21.75" customHeight="1">
      <c r="A681" s="124">
        <v>680</v>
      </c>
      <c r="B681" s="124" t="s">
        <v>305</v>
      </c>
      <c r="C681" s="124" t="s">
        <v>345</v>
      </c>
      <c r="D681" s="124" t="s">
        <v>287</v>
      </c>
      <c r="E681" s="124">
        <v>6790</v>
      </c>
      <c r="F681" s="124">
        <v>9362396869</v>
      </c>
      <c r="G681" s="124">
        <v>25</v>
      </c>
      <c r="H681" s="124">
        <v>10</v>
      </c>
      <c r="I681" s="124">
        <v>1388</v>
      </c>
      <c r="J681" s="124" t="s">
        <v>288</v>
      </c>
      <c r="K681" s="124" t="s">
        <v>321</v>
      </c>
      <c r="L681" s="124" t="s">
        <v>295</v>
      </c>
      <c r="M681" s="124" t="s">
        <v>291</v>
      </c>
      <c r="N681" s="125">
        <v>16000000</v>
      </c>
    </row>
    <row r="682" spans="1:14" ht="21.75" customHeight="1">
      <c r="A682" s="124">
        <v>681</v>
      </c>
      <c r="B682" s="124" t="s">
        <v>84</v>
      </c>
      <c r="C682" s="124" t="s">
        <v>335</v>
      </c>
      <c r="D682" s="124" t="s">
        <v>328</v>
      </c>
      <c r="E682" s="124">
        <v>7052</v>
      </c>
      <c r="F682" s="124">
        <v>9377176793</v>
      </c>
      <c r="G682" s="124">
        <v>8</v>
      </c>
      <c r="H682" s="124">
        <v>10</v>
      </c>
      <c r="I682" s="124">
        <v>1385</v>
      </c>
      <c r="J682" s="124" t="s">
        <v>298</v>
      </c>
      <c r="K682" s="124" t="s">
        <v>299</v>
      </c>
      <c r="L682" s="124" t="s">
        <v>313</v>
      </c>
      <c r="M682" s="124" t="s">
        <v>316</v>
      </c>
      <c r="N682" s="125">
        <v>49000000</v>
      </c>
    </row>
    <row r="683" spans="1:14" ht="21.75" customHeight="1">
      <c r="A683" s="124">
        <v>682</v>
      </c>
      <c r="B683" s="124" t="s">
        <v>342</v>
      </c>
      <c r="C683" s="124" t="s">
        <v>315</v>
      </c>
      <c r="D683" s="124" t="s">
        <v>329</v>
      </c>
      <c r="E683" s="124">
        <v>55</v>
      </c>
      <c r="F683" s="124">
        <v>9368483700</v>
      </c>
      <c r="G683" s="124">
        <v>13</v>
      </c>
      <c r="H683" s="124">
        <v>11</v>
      </c>
      <c r="I683" s="124">
        <v>1382</v>
      </c>
      <c r="J683" s="124" t="s">
        <v>298</v>
      </c>
      <c r="K683" s="124" t="s">
        <v>321</v>
      </c>
      <c r="L683" s="124" t="s">
        <v>322</v>
      </c>
      <c r="M683" s="124" t="s">
        <v>296</v>
      </c>
      <c r="N683" s="125">
        <v>16000000</v>
      </c>
    </row>
    <row r="684" spans="1:14" ht="21.75" customHeight="1">
      <c r="A684" s="124">
        <v>683</v>
      </c>
      <c r="B684" s="124" t="s">
        <v>319</v>
      </c>
      <c r="C684" s="124" t="s">
        <v>286</v>
      </c>
      <c r="D684" s="124" t="s">
        <v>303</v>
      </c>
      <c r="E684" s="124">
        <v>9075</v>
      </c>
      <c r="F684" s="124">
        <v>9336326516</v>
      </c>
      <c r="G684" s="124">
        <v>17</v>
      </c>
      <c r="H684" s="124">
        <v>9</v>
      </c>
      <c r="I684" s="124">
        <v>1385</v>
      </c>
      <c r="J684" s="124" t="s">
        <v>298</v>
      </c>
      <c r="K684" s="124" t="s">
        <v>321</v>
      </c>
      <c r="L684" s="124" t="s">
        <v>313</v>
      </c>
      <c r="M684" s="124" t="s">
        <v>296</v>
      </c>
      <c r="N684" s="125">
        <v>16000000</v>
      </c>
    </row>
    <row r="685" spans="1:14" ht="21.75" customHeight="1">
      <c r="A685" s="124">
        <v>684</v>
      </c>
      <c r="B685" s="124" t="s">
        <v>332</v>
      </c>
      <c r="C685" s="124" t="s">
        <v>302</v>
      </c>
      <c r="D685" s="124" t="s">
        <v>303</v>
      </c>
      <c r="E685" s="124">
        <v>8919</v>
      </c>
      <c r="F685" s="124">
        <v>9347059063</v>
      </c>
      <c r="G685" s="124">
        <v>17</v>
      </c>
      <c r="H685" s="124">
        <v>7</v>
      </c>
      <c r="I685" s="124">
        <v>1380</v>
      </c>
      <c r="J685" s="124" t="s">
        <v>288</v>
      </c>
      <c r="K685" s="124" t="s">
        <v>289</v>
      </c>
      <c r="L685" s="124" t="s">
        <v>322</v>
      </c>
      <c r="M685" s="124" t="s">
        <v>307</v>
      </c>
      <c r="N685" s="125">
        <v>8000000</v>
      </c>
    </row>
    <row r="686" spans="1:14" ht="21.75" customHeight="1">
      <c r="A686" s="124">
        <v>685</v>
      </c>
      <c r="B686" s="124" t="s">
        <v>346</v>
      </c>
      <c r="C686" s="124" t="s">
        <v>286</v>
      </c>
      <c r="D686" s="124" t="s">
        <v>309</v>
      </c>
      <c r="E686" s="124">
        <v>3279</v>
      </c>
      <c r="F686" s="124">
        <v>9389842570</v>
      </c>
      <c r="G686" s="124">
        <v>21</v>
      </c>
      <c r="H686" s="124">
        <v>5</v>
      </c>
      <c r="I686" s="124">
        <v>1384</v>
      </c>
      <c r="J686" s="124" t="s">
        <v>298</v>
      </c>
      <c r="K686" s="124" t="s">
        <v>321</v>
      </c>
      <c r="L686" s="124" t="s">
        <v>313</v>
      </c>
      <c r="M686" s="124" t="s">
        <v>291</v>
      </c>
      <c r="N686" s="125">
        <v>16000000</v>
      </c>
    </row>
    <row r="687" spans="1:14" ht="21.75" customHeight="1">
      <c r="A687" s="124">
        <v>686</v>
      </c>
      <c r="B687" s="124" t="s">
        <v>318</v>
      </c>
      <c r="C687" s="124" t="s">
        <v>297</v>
      </c>
      <c r="D687" s="124" t="s">
        <v>329</v>
      </c>
      <c r="E687" s="124">
        <v>2631</v>
      </c>
      <c r="F687" s="124">
        <v>9362965482</v>
      </c>
      <c r="G687" s="124">
        <v>6</v>
      </c>
      <c r="H687" s="124">
        <v>4</v>
      </c>
      <c r="I687" s="124">
        <v>1381</v>
      </c>
      <c r="J687" s="124" t="s">
        <v>288</v>
      </c>
      <c r="K687" s="124" t="s">
        <v>289</v>
      </c>
      <c r="L687" s="124" t="s">
        <v>322</v>
      </c>
      <c r="M687" s="124" t="s">
        <v>300</v>
      </c>
      <c r="N687" s="125">
        <v>8000000</v>
      </c>
    </row>
    <row r="688" spans="1:14" ht="21.75" customHeight="1">
      <c r="A688" s="124">
        <v>687</v>
      </c>
      <c r="B688" s="124" t="s">
        <v>326</v>
      </c>
      <c r="C688" s="124" t="s">
        <v>286</v>
      </c>
      <c r="D688" s="124" t="s">
        <v>294</v>
      </c>
      <c r="E688" s="124">
        <v>7574</v>
      </c>
      <c r="F688" s="124">
        <v>9375033443</v>
      </c>
      <c r="G688" s="124">
        <v>26</v>
      </c>
      <c r="H688" s="124">
        <v>7</v>
      </c>
      <c r="I688" s="124">
        <v>1386</v>
      </c>
      <c r="J688" s="124" t="s">
        <v>288</v>
      </c>
      <c r="K688" s="124" t="s">
        <v>304</v>
      </c>
      <c r="L688" s="124" t="s">
        <v>313</v>
      </c>
      <c r="M688" s="124" t="s">
        <v>316</v>
      </c>
      <c r="N688" s="125">
        <v>14000000</v>
      </c>
    </row>
    <row r="689" spans="1:14" ht="21.75" customHeight="1">
      <c r="A689" s="124">
        <v>688</v>
      </c>
      <c r="B689" s="124" t="s">
        <v>292</v>
      </c>
      <c r="C689" s="124" t="s">
        <v>310</v>
      </c>
      <c r="D689" s="124" t="s">
        <v>311</v>
      </c>
      <c r="E689" s="124">
        <v>3336</v>
      </c>
      <c r="F689" s="124">
        <v>9396463278</v>
      </c>
      <c r="G689" s="124">
        <v>3</v>
      </c>
      <c r="H689" s="124">
        <v>12</v>
      </c>
      <c r="I689" s="124">
        <v>1387</v>
      </c>
      <c r="J689" s="124" t="s">
        <v>298</v>
      </c>
      <c r="K689" s="124" t="s">
        <v>321</v>
      </c>
      <c r="L689" s="124" t="s">
        <v>313</v>
      </c>
      <c r="M689" s="124" t="s">
        <v>316</v>
      </c>
      <c r="N689" s="125">
        <v>16000000</v>
      </c>
    </row>
    <row r="690" spans="1:14" ht="21.75" customHeight="1">
      <c r="A690" s="124">
        <v>689</v>
      </c>
      <c r="B690" s="124" t="s">
        <v>332</v>
      </c>
      <c r="C690" s="124" t="s">
        <v>335</v>
      </c>
      <c r="D690" s="124" t="s">
        <v>306</v>
      </c>
      <c r="E690" s="124">
        <v>8658</v>
      </c>
      <c r="F690" s="124">
        <v>9360177607</v>
      </c>
      <c r="G690" s="124">
        <v>28</v>
      </c>
      <c r="H690" s="124">
        <v>9</v>
      </c>
      <c r="I690" s="124">
        <v>1387</v>
      </c>
      <c r="J690" s="124" t="s">
        <v>288</v>
      </c>
      <c r="K690" s="124" t="s">
        <v>299</v>
      </c>
      <c r="L690" s="124" t="s">
        <v>322</v>
      </c>
      <c r="M690" s="124" t="s">
        <v>300</v>
      </c>
      <c r="N690" s="125">
        <v>49000000</v>
      </c>
    </row>
    <row r="691" spans="1:14" ht="21.75" customHeight="1">
      <c r="A691" s="124">
        <v>690</v>
      </c>
      <c r="B691" s="124" t="s">
        <v>340</v>
      </c>
      <c r="C691" s="124" t="s">
        <v>335</v>
      </c>
      <c r="D691" s="124" t="s">
        <v>317</v>
      </c>
      <c r="E691" s="124">
        <v>2076</v>
      </c>
      <c r="F691" s="124">
        <v>9338560469</v>
      </c>
      <c r="G691" s="124">
        <v>25</v>
      </c>
      <c r="H691" s="124">
        <v>11</v>
      </c>
      <c r="I691" s="124">
        <v>1384</v>
      </c>
      <c r="J691" s="124" t="s">
        <v>288</v>
      </c>
      <c r="K691" s="124" t="s">
        <v>304</v>
      </c>
      <c r="L691" s="124" t="s">
        <v>295</v>
      </c>
      <c r="M691" s="124" t="s">
        <v>307</v>
      </c>
      <c r="N691" s="125">
        <v>14000000</v>
      </c>
    </row>
    <row r="692" spans="1:14" ht="21.75" customHeight="1">
      <c r="A692" s="124">
        <v>691</v>
      </c>
      <c r="B692" s="124" t="s">
        <v>342</v>
      </c>
      <c r="C692" s="124" t="s">
        <v>324</v>
      </c>
      <c r="D692" s="124" t="s">
        <v>311</v>
      </c>
      <c r="E692" s="124">
        <v>9368</v>
      </c>
      <c r="F692" s="124">
        <v>9365160792</v>
      </c>
      <c r="G692" s="124">
        <v>5</v>
      </c>
      <c r="H692" s="124">
        <v>6</v>
      </c>
      <c r="I692" s="124">
        <v>1384</v>
      </c>
      <c r="J692" s="124" t="s">
        <v>298</v>
      </c>
      <c r="K692" s="124" t="s">
        <v>312</v>
      </c>
      <c r="L692" s="124" t="s">
        <v>331</v>
      </c>
      <c r="M692" s="124" t="s">
        <v>307</v>
      </c>
      <c r="N692" s="125">
        <v>15000000</v>
      </c>
    </row>
    <row r="693" spans="1:14" ht="21.75" customHeight="1">
      <c r="A693" s="124">
        <v>692</v>
      </c>
      <c r="B693" s="124" t="s">
        <v>346</v>
      </c>
      <c r="C693" s="124" t="s">
        <v>335</v>
      </c>
      <c r="D693" s="124" t="s">
        <v>317</v>
      </c>
      <c r="E693" s="124">
        <v>5970</v>
      </c>
      <c r="F693" s="124">
        <v>9334649040</v>
      </c>
      <c r="G693" s="124">
        <v>31</v>
      </c>
      <c r="H693" s="124">
        <v>12</v>
      </c>
      <c r="I693" s="124">
        <v>1381</v>
      </c>
      <c r="J693" s="124" t="s">
        <v>288</v>
      </c>
      <c r="K693" s="124" t="s">
        <v>299</v>
      </c>
      <c r="L693" s="124" t="s">
        <v>322</v>
      </c>
      <c r="M693" s="124" t="s">
        <v>300</v>
      </c>
      <c r="N693" s="125">
        <v>49000000</v>
      </c>
    </row>
    <row r="694" spans="1:14" ht="21.75" customHeight="1">
      <c r="A694" s="124">
        <v>693</v>
      </c>
      <c r="B694" s="124" t="s">
        <v>339</v>
      </c>
      <c r="C694" s="124" t="s">
        <v>293</v>
      </c>
      <c r="D694" s="124" t="s">
        <v>329</v>
      </c>
      <c r="E694" s="124">
        <v>5578</v>
      </c>
      <c r="F694" s="124">
        <v>9359154159</v>
      </c>
      <c r="G694" s="124">
        <v>5</v>
      </c>
      <c r="H694" s="124">
        <v>6</v>
      </c>
      <c r="I694" s="124">
        <v>1380</v>
      </c>
      <c r="J694" s="124" t="s">
        <v>298</v>
      </c>
      <c r="K694" s="124" t="s">
        <v>299</v>
      </c>
      <c r="L694" s="124" t="s">
        <v>322</v>
      </c>
      <c r="M694" s="124" t="s">
        <v>296</v>
      </c>
      <c r="N694" s="125">
        <v>49000000</v>
      </c>
    </row>
    <row r="695" spans="1:14" ht="21.75" customHeight="1">
      <c r="A695" s="124">
        <v>694</v>
      </c>
      <c r="B695" s="124" t="s">
        <v>346</v>
      </c>
      <c r="C695" s="124" t="s">
        <v>330</v>
      </c>
      <c r="D695" s="124" t="s">
        <v>294</v>
      </c>
      <c r="E695" s="124">
        <v>7028</v>
      </c>
      <c r="F695" s="124">
        <v>9367714685</v>
      </c>
      <c r="G695" s="124">
        <v>29</v>
      </c>
      <c r="H695" s="124">
        <v>4</v>
      </c>
      <c r="I695" s="124">
        <v>1384</v>
      </c>
      <c r="J695" s="124" t="s">
        <v>298</v>
      </c>
      <c r="K695" s="124" t="s">
        <v>321</v>
      </c>
      <c r="L695" s="124" t="s">
        <v>331</v>
      </c>
      <c r="M695" s="124" t="s">
        <v>307</v>
      </c>
      <c r="N695" s="125">
        <v>16000000</v>
      </c>
    </row>
    <row r="696" spans="1:14" ht="21.75" customHeight="1">
      <c r="A696" s="124">
        <v>695</v>
      </c>
      <c r="B696" s="124" t="s">
        <v>84</v>
      </c>
      <c r="C696" s="124" t="s">
        <v>335</v>
      </c>
      <c r="D696" s="124" t="s">
        <v>317</v>
      </c>
      <c r="E696" s="124">
        <v>7058</v>
      </c>
      <c r="F696" s="124">
        <v>9381216587</v>
      </c>
      <c r="G696" s="124">
        <v>25</v>
      </c>
      <c r="H696" s="124">
        <v>8</v>
      </c>
      <c r="I696" s="124">
        <v>1382</v>
      </c>
      <c r="J696" s="124" t="s">
        <v>298</v>
      </c>
      <c r="K696" s="124" t="s">
        <v>289</v>
      </c>
      <c r="L696" s="124" t="s">
        <v>322</v>
      </c>
      <c r="M696" s="124" t="s">
        <v>291</v>
      </c>
      <c r="N696" s="125">
        <v>8000000</v>
      </c>
    </row>
    <row r="697" spans="1:14" ht="21.75" customHeight="1">
      <c r="A697" s="124">
        <v>696</v>
      </c>
      <c r="B697" s="124" t="s">
        <v>236</v>
      </c>
      <c r="C697" s="124" t="s">
        <v>308</v>
      </c>
      <c r="D697" s="124" t="s">
        <v>325</v>
      </c>
      <c r="E697" s="124">
        <v>8537</v>
      </c>
      <c r="F697" s="124">
        <v>9325649552</v>
      </c>
      <c r="G697" s="124">
        <v>4</v>
      </c>
      <c r="H697" s="124">
        <v>4</v>
      </c>
      <c r="I697" s="124">
        <v>1384</v>
      </c>
      <c r="J697" s="124" t="s">
        <v>298</v>
      </c>
      <c r="K697" s="124" t="s">
        <v>289</v>
      </c>
      <c r="L697" s="124" t="s">
        <v>295</v>
      </c>
      <c r="M697" s="124" t="s">
        <v>300</v>
      </c>
      <c r="N697" s="125">
        <v>8000000</v>
      </c>
    </row>
    <row r="698" spans="1:14" ht="21.75" customHeight="1">
      <c r="A698" s="124">
        <v>697</v>
      </c>
      <c r="B698" s="124" t="s">
        <v>305</v>
      </c>
      <c r="C698" s="124" t="s">
        <v>297</v>
      </c>
      <c r="D698" s="124" t="s">
        <v>303</v>
      </c>
      <c r="E698" s="124">
        <v>3460</v>
      </c>
      <c r="F698" s="124">
        <v>9352913321</v>
      </c>
      <c r="G698" s="124">
        <v>15</v>
      </c>
      <c r="H698" s="124">
        <v>2</v>
      </c>
      <c r="I698" s="124">
        <v>1386</v>
      </c>
      <c r="J698" s="124" t="s">
        <v>288</v>
      </c>
      <c r="K698" s="124" t="s">
        <v>289</v>
      </c>
      <c r="L698" s="124" t="s">
        <v>313</v>
      </c>
      <c r="M698" s="124" t="s">
        <v>300</v>
      </c>
      <c r="N698" s="125">
        <v>8000000</v>
      </c>
    </row>
    <row r="699" spans="1:14" ht="21.75" customHeight="1">
      <c r="A699" s="124">
        <v>698</v>
      </c>
      <c r="B699" s="124" t="s">
        <v>305</v>
      </c>
      <c r="C699" s="124" t="s">
        <v>337</v>
      </c>
      <c r="D699" s="124" t="s">
        <v>317</v>
      </c>
      <c r="E699" s="124">
        <v>3250</v>
      </c>
      <c r="F699" s="124">
        <v>9387393719</v>
      </c>
      <c r="G699" s="124">
        <v>27</v>
      </c>
      <c r="H699" s="124">
        <v>12</v>
      </c>
      <c r="I699" s="124">
        <v>1383</v>
      </c>
      <c r="J699" s="124" t="s">
        <v>298</v>
      </c>
      <c r="K699" s="124" t="s">
        <v>289</v>
      </c>
      <c r="L699" s="124" t="s">
        <v>313</v>
      </c>
      <c r="M699" s="124" t="s">
        <v>300</v>
      </c>
      <c r="N699" s="125">
        <v>8000000</v>
      </c>
    </row>
    <row r="700" spans="1:14" ht="21.75" customHeight="1">
      <c r="A700" s="124">
        <v>699</v>
      </c>
      <c r="B700" s="124" t="s">
        <v>305</v>
      </c>
      <c r="C700" s="124" t="s">
        <v>327</v>
      </c>
      <c r="D700" s="124" t="s">
        <v>309</v>
      </c>
      <c r="E700" s="124">
        <v>1980</v>
      </c>
      <c r="F700" s="124">
        <v>9338876928</v>
      </c>
      <c r="G700" s="124">
        <v>6</v>
      </c>
      <c r="H700" s="124">
        <v>9</v>
      </c>
      <c r="I700" s="124">
        <v>1387</v>
      </c>
      <c r="J700" s="124" t="s">
        <v>298</v>
      </c>
      <c r="K700" s="124" t="s">
        <v>304</v>
      </c>
      <c r="L700" s="124" t="s">
        <v>322</v>
      </c>
      <c r="M700" s="124" t="s">
        <v>316</v>
      </c>
      <c r="N700" s="125">
        <v>14000000</v>
      </c>
    </row>
    <row r="701" spans="1:14" ht="21.75" customHeight="1">
      <c r="A701" s="124">
        <v>700</v>
      </c>
      <c r="B701" s="124" t="s">
        <v>314</v>
      </c>
      <c r="C701" s="124" t="s">
        <v>337</v>
      </c>
      <c r="D701" s="124" t="s">
        <v>303</v>
      </c>
      <c r="E701" s="124">
        <v>5221</v>
      </c>
      <c r="F701" s="124">
        <v>9379463260</v>
      </c>
      <c r="G701" s="124">
        <v>24</v>
      </c>
      <c r="H701" s="124">
        <v>11</v>
      </c>
      <c r="I701" s="124">
        <v>1383</v>
      </c>
      <c r="J701" s="124" t="s">
        <v>288</v>
      </c>
      <c r="K701" s="124" t="s">
        <v>289</v>
      </c>
      <c r="L701" s="124" t="s">
        <v>313</v>
      </c>
      <c r="M701" s="124" t="s">
        <v>300</v>
      </c>
      <c r="N701" s="125">
        <v>8000000</v>
      </c>
    </row>
    <row r="702" spans="1:14" ht="21.75" customHeight="1">
      <c r="A702" s="124">
        <v>701</v>
      </c>
      <c r="B702" s="124" t="s">
        <v>236</v>
      </c>
      <c r="C702" s="124" t="s">
        <v>286</v>
      </c>
      <c r="D702" s="124" t="s">
        <v>325</v>
      </c>
      <c r="E702" s="124">
        <v>3630</v>
      </c>
      <c r="F702" s="124">
        <v>9363840982</v>
      </c>
      <c r="G702" s="124">
        <v>30</v>
      </c>
      <c r="H702" s="124">
        <v>7</v>
      </c>
      <c r="I702" s="124">
        <v>1380</v>
      </c>
      <c r="J702" s="124" t="s">
        <v>288</v>
      </c>
      <c r="K702" s="124" t="s">
        <v>289</v>
      </c>
      <c r="L702" s="124" t="s">
        <v>322</v>
      </c>
      <c r="M702" s="124" t="s">
        <v>296</v>
      </c>
      <c r="N702" s="125">
        <v>8000000</v>
      </c>
    </row>
    <row r="703" spans="1:14" ht="21.75" customHeight="1">
      <c r="A703" s="124">
        <v>702</v>
      </c>
      <c r="B703" s="124" t="s">
        <v>83</v>
      </c>
      <c r="C703" s="124" t="s">
        <v>297</v>
      </c>
      <c r="D703" s="124" t="s">
        <v>303</v>
      </c>
      <c r="E703" s="124">
        <v>1743</v>
      </c>
      <c r="F703" s="124">
        <v>9381547941</v>
      </c>
      <c r="G703" s="124">
        <v>24</v>
      </c>
      <c r="H703" s="124">
        <v>5</v>
      </c>
      <c r="I703" s="124">
        <v>1385</v>
      </c>
      <c r="J703" s="124" t="s">
        <v>298</v>
      </c>
      <c r="K703" s="124" t="s">
        <v>299</v>
      </c>
      <c r="L703" s="124" t="s">
        <v>295</v>
      </c>
      <c r="M703" s="124" t="s">
        <v>307</v>
      </c>
      <c r="N703" s="125">
        <v>49000000</v>
      </c>
    </row>
    <row r="704" spans="1:14" ht="21.75" customHeight="1">
      <c r="A704" s="124">
        <v>703</v>
      </c>
      <c r="B704" s="124" t="s">
        <v>332</v>
      </c>
      <c r="C704" s="124" t="s">
        <v>308</v>
      </c>
      <c r="D704" s="124" t="s">
        <v>325</v>
      </c>
      <c r="E704" s="124">
        <v>8045</v>
      </c>
      <c r="F704" s="124">
        <v>9348643964</v>
      </c>
      <c r="G704" s="124">
        <v>22</v>
      </c>
      <c r="H704" s="124">
        <v>4</v>
      </c>
      <c r="I704" s="124">
        <v>1386</v>
      </c>
      <c r="J704" s="124" t="s">
        <v>298</v>
      </c>
      <c r="K704" s="124" t="s">
        <v>289</v>
      </c>
      <c r="L704" s="124" t="s">
        <v>295</v>
      </c>
      <c r="M704" s="124" t="s">
        <v>300</v>
      </c>
      <c r="N704" s="125">
        <v>8000000</v>
      </c>
    </row>
    <row r="705" spans="1:14" ht="21.75" customHeight="1">
      <c r="A705" s="124">
        <v>704</v>
      </c>
      <c r="B705" s="124" t="s">
        <v>320</v>
      </c>
      <c r="C705" s="124" t="s">
        <v>302</v>
      </c>
      <c r="D705" s="124" t="s">
        <v>311</v>
      </c>
      <c r="E705" s="124">
        <v>6004</v>
      </c>
      <c r="F705" s="124">
        <v>9328862123</v>
      </c>
      <c r="G705" s="124">
        <v>19</v>
      </c>
      <c r="H705" s="124">
        <v>6</v>
      </c>
      <c r="I705" s="124">
        <v>1385</v>
      </c>
      <c r="J705" s="124" t="s">
        <v>298</v>
      </c>
      <c r="K705" s="124" t="s">
        <v>299</v>
      </c>
      <c r="L705" s="124" t="s">
        <v>313</v>
      </c>
      <c r="M705" s="124" t="s">
        <v>300</v>
      </c>
      <c r="N705" s="125">
        <v>49000000</v>
      </c>
    </row>
    <row r="706" spans="1:14" ht="21.75" customHeight="1">
      <c r="A706" s="124">
        <v>705</v>
      </c>
      <c r="B706" s="124" t="s">
        <v>285</v>
      </c>
      <c r="C706" s="124" t="s">
        <v>324</v>
      </c>
      <c r="D706" s="124" t="s">
        <v>294</v>
      </c>
      <c r="E706" s="124">
        <v>7685</v>
      </c>
      <c r="F706" s="124">
        <v>9343051815</v>
      </c>
      <c r="G706" s="124">
        <v>10</v>
      </c>
      <c r="H706" s="124">
        <v>7</v>
      </c>
      <c r="I706" s="124">
        <v>1384</v>
      </c>
      <c r="J706" s="124" t="s">
        <v>298</v>
      </c>
      <c r="K706" s="124" t="s">
        <v>321</v>
      </c>
      <c r="L706" s="124" t="s">
        <v>295</v>
      </c>
      <c r="M706" s="124" t="s">
        <v>300</v>
      </c>
      <c r="N706" s="125">
        <v>16000000</v>
      </c>
    </row>
    <row r="707" spans="1:14" ht="21.75" customHeight="1">
      <c r="A707" s="124">
        <v>706</v>
      </c>
      <c r="B707" s="124" t="s">
        <v>236</v>
      </c>
      <c r="C707" s="124" t="s">
        <v>343</v>
      </c>
      <c r="D707" s="124" t="s">
        <v>325</v>
      </c>
      <c r="E707" s="124">
        <v>5231</v>
      </c>
      <c r="F707" s="124">
        <v>9360393106</v>
      </c>
      <c r="G707" s="124">
        <v>19</v>
      </c>
      <c r="H707" s="124">
        <v>1</v>
      </c>
      <c r="I707" s="124">
        <v>1380</v>
      </c>
      <c r="J707" s="124" t="s">
        <v>288</v>
      </c>
      <c r="K707" s="124" t="s">
        <v>321</v>
      </c>
      <c r="L707" s="124" t="s">
        <v>313</v>
      </c>
      <c r="M707" s="124" t="s">
        <v>300</v>
      </c>
      <c r="N707" s="125">
        <v>16000000</v>
      </c>
    </row>
    <row r="708" spans="1:14" ht="21.75" customHeight="1">
      <c r="A708" s="124">
        <v>707</v>
      </c>
      <c r="B708" s="124" t="s">
        <v>339</v>
      </c>
      <c r="C708" s="124" t="s">
        <v>343</v>
      </c>
      <c r="D708" s="124" t="s">
        <v>317</v>
      </c>
      <c r="E708" s="124">
        <v>2057</v>
      </c>
      <c r="F708" s="124">
        <v>9365070405</v>
      </c>
      <c r="G708" s="124">
        <v>5</v>
      </c>
      <c r="H708" s="124">
        <v>10</v>
      </c>
      <c r="I708" s="124">
        <v>1383</v>
      </c>
      <c r="J708" s="124" t="s">
        <v>298</v>
      </c>
      <c r="K708" s="124" t="s">
        <v>304</v>
      </c>
      <c r="L708" s="124" t="s">
        <v>295</v>
      </c>
      <c r="M708" s="124" t="s">
        <v>291</v>
      </c>
      <c r="N708" s="125">
        <v>14000000</v>
      </c>
    </row>
    <row r="709" spans="1:14" ht="21.75" customHeight="1">
      <c r="A709" s="124">
        <v>708</v>
      </c>
      <c r="B709" s="124" t="s">
        <v>84</v>
      </c>
      <c r="C709" s="124" t="s">
        <v>344</v>
      </c>
      <c r="D709" s="124" t="s">
        <v>311</v>
      </c>
      <c r="E709" s="124">
        <v>6583</v>
      </c>
      <c r="F709" s="124">
        <v>9363101522</v>
      </c>
      <c r="G709" s="124">
        <v>11</v>
      </c>
      <c r="H709" s="124">
        <v>8</v>
      </c>
      <c r="I709" s="124">
        <v>1385</v>
      </c>
      <c r="J709" s="124" t="s">
        <v>298</v>
      </c>
      <c r="K709" s="124" t="s">
        <v>299</v>
      </c>
      <c r="L709" s="124" t="s">
        <v>295</v>
      </c>
      <c r="M709" s="124" t="s">
        <v>291</v>
      </c>
      <c r="N709" s="125">
        <v>49000000</v>
      </c>
    </row>
    <row r="710" spans="1:14" ht="21.75" customHeight="1">
      <c r="A710" s="124">
        <v>709</v>
      </c>
      <c r="B710" s="124" t="s">
        <v>339</v>
      </c>
      <c r="C710" s="124" t="s">
        <v>286</v>
      </c>
      <c r="D710" s="124" t="s">
        <v>306</v>
      </c>
      <c r="E710" s="124">
        <v>7761</v>
      </c>
      <c r="F710" s="124">
        <v>9336743433</v>
      </c>
      <c r="G710" s="124">
        <v>22</v>
      </c>
      <c r="H710" s="124">
        <v>7</v>
      </c>
      <c r="I710" s="124">
        <v>1387</v>
      </c>
      <c r="J710" s="124" t="s">
        <v>298</v>
      </c>
      <c r="K710" s="124" t="s">
        <v>304</v>
      </c>
      <c r="L710" s="124" t="s">
        <v>322</v>
      </c>
      <c r="M710" s="124" t="s">
        <v>291</v>
      </c>
      <c r="N710" s="125">
        <v>14000000</v>
      </c>
    </row>
    <row r="711" spans="1:14" ht="21.75" customHeight="1">
      <c r="A711" s="124">
        <v>710</v>
      </c>
      <c r="B711" s="124" t="s">
        <v>301</v>
      </c>
      <c r="C711" s="124" t="s">
        <v>341</v>
      </c>
      <c r="D711" s="124" t="s">
        <v>309</v>
      </c>
      <c r="E711" s="124">
        <v>443</v>
      </c>
      <c r="F711" s="124">
        <v>9327764804</v>
      </c>
      <c r="G711" s="124">
        <v>23</v>
      </c>
      <c r="H711" s="124">
        <v>4</v>
      </c>
      <c r="I711" s="124">
        <v>1387</v>
      </c>
      <c r="J711" s="124" t="s">
        <v>298</v>
      </c>
      <c r="K711" s="124" t="s">
        <v>304</v>
      </c>
      <c r="L711" s="124" t="s">
        <v>322</v>
      </c>
      <c r="M711" s="124" t="s">
        <v>307</v>
      </c>
      <c r="N711" s="125">
        <v>14000000</v>
      </c>
    </row>
    <row r="712" spans="1:14" ht="21.75" customHeight="1">
      <c r="A712" s="124">
        <v>711</v>
      </c>
      <c r="B712" s="124" t="s">
        <v>333</v>
      </c>
      <c r="C712" s="124" t="s">
        <v>293</v>
      </c>
      <c r="D712" s="124" t="s">
        <v>311</v>
      </c>
      <c r="E712" s="124">
        <v>8380</v>
      </c>
      <c r="F712" s="124">
        <v>9359116028</v>
      </c>
      <c r="G712" s="124">
        <v>19</v>
      </c>
      <c r="H712" s="124">
        <v>3</v>
      </c>
      <c r="I712" s="124">
        <v>1381</v>
      </c>
      <c r="J712" s="124" t="s">
        <v>288</v>
      </c>
      <c r="K712" s="124" t="s">
        <v>321</v>
      </c>
      <c r="L712" s="124" t="s">
        <v>313</v>
      </c>
      <c r="M712" s="124" t="s">
        <v>307</v>
      </c>
      <c r="N712" s="125">
        <v>16000000</v>
      </c>
    </row>
    <row r="713" spans="1:14" ht="21.75" customHeight="1">
      <c r="A713" s="124">
        <v>712</v>
      </c>
      <c r="B713" s="124" t="s">
        <v>342</v>
      </c>
      <c r="C713" s="124" t="s">
        <v>297</v>
      </c>
      <c r="D713" s="124" t="s">
        <v>309</v>
      </c>
      <c r="E713" s="124">
        <v>5480</v>
      </c>
      <c r="F713" s="124">
        <v>9331907970</v>
      </c>
      <c r="G713" s="124">
        <v>9</v>
      </c>
      <c r="H713" s="124">
        <v>2</v>
      </c>
      <c r="I713" s="124">
        <v>1381</v>
      </c>
      <c r="J713" s="124" t="s">
        <v>298</v>
      </c>
      <c r="K713" s="124" t="s">
        <v>321</v>
      </c>
      <c r="L713" s="124" t="s">
        <v>290</v>
      </c>
      <c r="M713" s="124" t="s">
        <v>296</v>
      </c>
      <c r="N713" s="125">
        <v>16000000</v>
      </c>
    </row>
    <row r="714" spans="1:14" ht="21.75" customHeight="1">
      <c r="A714" s="124">
        <v>713</v>
      </c>
      <c r="B714" s="124" t="s">
        <v>292</v>
      </c>
      <c r="C714" s="124" t="s">
        <v>337</v>
      </c>
      <c r="D714" s="124" t="s">
        <v>294</v>
      </c>
      <c r="E714" s="124">
        <v>6632</v>
      </c>
      <c r="F714" s="124">
        <v>9361320847</v>
      </c>
      <c r="G714" s="124">
        <v>9</v>
      </c>
      <c r="H714" s="124">
        <v>7</v>
      </c>
      <c r="I714" s="124">
        <v>1383</v>
      </c>
      <c r="J714" s="124" t="s">
        <v>288</v>
      </c>
      <c r="K714" s="124" t="s">
        <v>321</v>
      </c>
      <c r="L714" s="124" t="s">
        <v>322</v>
      </c>
      <c r="M714" s="124" t="s">
        <v>296</v>
      </c>
      <c r="N714" s="125">
        <v>16000000</v>
      </c>
    </row>
    <row r="715" spans="1:14" ht="21.75" customHeight="1">
      <c r="A715" s="124">
        <v>714</v>
      </c>
      <c r="B715" s="124" t="s">
        <v>301</v>
      </c>
      <c r="C715" s="124" t="s">
        <v>337</v>
      </c>
      <c r="D715" s="124" t="s">
        <v>325</v>
      </c>
      <c r="E715" s="124">
        <v>1308</v>
      </c>
      <c r="F715" s="124">
        <v>9386495275</v>
      </c>
      <c r="G715" s="124">
        <v>3</v>
      </c>
      <c r="H715" s="124">
        <v>5</v>
      </c>
      <c r="I715" s="124">
        <v>1383</v>
      </c>
      <c r="J715" s="124" t="s">
        <v>298</v>
      </c>
      <c r="K715" s="124" t="s">
        <v>304</v>
      </c>
      <c r="L715" s="124" t="s">
        <v>295</v>
      </c>
      <c r="M715" s="124" t="s">
        <v>300</v>
      </c>
      <c r="N715" s="125">
        <v>14000000</v>
      </c>
    </row>
    <row r="716" spans="1:14" ht="21.75" customHeight="1">
      <c r="A716" s="124">
        <v>715</v>
      </c>
      <c r="B716" s="124" t="s">
        <v>342</v>
      </c>
      <c r="C716" s="124" t="s">
        <v>308</v>
      </c>
      <c r="D716" s="124" t="s">
        <v>306</v>
      </c>
      <c r="E716" s="124">
        <v>9077</v>
      </c>
      <c r="F716" s="124">
        <v>9378851797</v>
      </c>
      <c r="G716" s="124">
        <v>16</v>
      </c>
      <c r="H716" s="124">
        <v>2</v>
      </c>
      <c r="I716" s="124">
        <v>1388</v>
      </c>
      <c r="J716" s="124" t="s">
        <v>298</v>
      </c>
      <c r="K716" s="124" t="s">
        <v>304</v>
      </c>
      <c r="L716" s="124" t="s">
        <v>295</v>
      </c>
      <c r="M716" s="124" t="s">
        <v>291</v>
      </c>
      <c r="N716" s="125">
        <v>14000000</v>
      </c>
    </row>
    <row r="717" spans="1:14" ht="21.75" customHeight="1">
      <c r="A717" s="124">
        <v>716</v>
      </c>
      <c r="B717" s="124" t="s">
        <v>285</v>
      </c>
      <c r="C717" s="124" t="s">
        <v>336</v>
      </c>
      <c r="D717" s="124" t="s">
        <v>287</v>
      </c>
      <c r="E717" s="124">
        <v>3876</v>
      </c>
      <c r="F717" s="124">
        <v>9358001926</v>
      </c>
      <c r="G717" s="124">
        <v>26</v>
      </c>
      <c r="H717" s="124">
        <v>10</v>
      </c>
      <c r="I717" s="124">
        <v>1386</v>
      </c>
      <c r="J717" s="124" t="s">
        <v>288</v>
      </c>
      <c r="K717" s="124" t="s">
        <v>299</v>
      </c>
      <c r="L717" s="124" t="s">
        <v>331</v>
      </c>
      <c r="M717" s="124" t="s">
        <v>296</v>
      </c>
      <c r="N717" s="125">
        <v>49000000</v>
      </c>
    </row>
    <row r="718" spans="1:14" ht="21.75" customHeight="1">
      <c r="A718" s="124">
        <v>717</v>
      </c>
      <c r="B718" s="124" t="s">
        <v>340</v>
      </c>
      <c r="C718" s="124" t="s">
        <v>297</v>
      </c>
      <c r="D718" s="124" t="s">
        <v>294</v>
      </c>
      <c r="E718" s="124">
        <v>8561</v>
      </c>
      <c r="F718" s="124">
        <v>9348309543</v>
      </c>
      <c r="G718" s="124">
        <v>19</v>
      </c>
      <c r="H718" s="124">
        <v>7</v>
      </c>
      <c r="I718" s="124">
        <v>1385</v>
      </c>
      <c r="J718" s="124" t="s">
        <v>298</v>
      </c>
      <c r="K718" s="124" t="s">
        <v>299</v>
      </c>
      <c r="L718" s="124" t="s">
        <v>322</v>
      </c>
      <c r="M718" s="124" t="s">
        <v>300</v>
      </c>
      <c r="N718" s="125">
        <v>49000000</v>
      </c>
    </row>
    <row r="719" spans="1:14" ht="21.75" customHeight="1">
      <c r="A719" s="124">
        <v>718</v>
      </c>
      <c r="B719" s="124" t="s">
        <v>323</v>
      </c>
      <c r="C719" s="124" t="s">
        <v>336</v>
      </c>
      <c r="D719" s="124" t="s">
        <v>287</v>
      </c>
      <c r="E719" s="124">
        <v>5767</v>
      </c>
      <c r="F719" s="124">
        <v>9393434326</v>
      </c>
      <c r="G719" s="124">
        <v>21</v>
      </c>
      <c r="H719" s="124">
        <v>4</v>
      </c>
      <c r="I719" s="124">
        <v>1380</v>
      </c>
      <c r="J719" s="124" t="s">
        <v>288</v>
      </c>
      <c r="K719" s="124" t="s">
        <v>304</v>
      </c>
      <c r="L719" s="124" t="s">
        <v>331</v>
      </c>
      <c r="M719" s="124" t="s">
        <v>291</v>
      </c>
      <c r="N719" s="125">
        <v>14000000</v>
      </c>
    </row>
    <row r="720" spans="1:14" ht="21.75" customHeight="1">
      <c r="A720" s="124">
        <v>719</v>
      </c>
      <c r="B720" s="124" t="s">
        <v>318</v>
      </c>
      <c r="C720" s="124" t="s">
        <v>337</v>
      </c>
      <c r="D720" s="124" t="s">
        <v>311</v>
      </c>
      <c r="E720" s="124">
        <v>2196</v>
      </c>
      <c r="F720" s="124">
        <v>9354996917</v>
      </c>
      <c r="G720" s="124">
        <v>14</v>
      </c>
      <c r="H720" s="124">
        <v>4</v>
      </c>
      <c r="I720" s="124">
        <v>1382</v>
      </c>
      <c r="J720" s="124" t="s">
        <v>298</v>
      </c>
      <c r="K720" s="124" t="s">
        <v>289</v>
      </c>
      <c r="L720" s="124" t="s">
        <v>295</v>
      </c>
      <c r="M720" s="124" t="s">
        <v>300</v>
      </c>
      <c r="N720" s="125">
        <v>8000000</v>
      </c>
    </row>
    <row r="721" spans="1:14" ht="21.75" customHeight="1">
      <c r="A721" s="124">
        <v>720</v>
      </c>
      <c r="B721" s="124" t="s">
        <v>339</v>
      </c>
      <c r="C721" s="124" t="s">
        <v>334</v>
      </c>
      <c r="D721" s="124" t="s">
        <v>328</v>
      </c>
      <c r="E721" s="124">
        <v>8838</v>
      </c>
      <c r="F721" s="124">
        <v>9371642786</v>
      </c>
      <c r="G721" s="124">
        <v>17</v>
      </c>
      <c r="H721" s="124">
        <v>7</v>
      </c>
      <c r="I721" s="124">
        <v>1385</v>
      </c>
      <c r="J721" s="124" t="s">
        <v>298</v>
      </c>
      <c r="K721" s="124" t="s">
        <v>289</v>
      </c>
      <c r="L721" s="124" t="s">
        <v>313</v>
      </c>
      <c r="M721" s="124" t="s">
        <v>291</v>
      </c>
      <c r="N721" s="125">
        <v>8000000</v>
      </c>
    </row>
    <row r="722" spans="1:14" ht="21.75" customHeight="1">
      <c r="A722" s="124">
        <v>721</v>
      </c>
      <c r="B722" s="124" t="s">
        <v>342</v>
      </c>
      <c r="C722" s="124" t="s">
        <v>286</v>
      </c>
      <c r="D722" s="124" t="s">
        <v>294</v>
      </c>
      <c r="E722" s="124">
        <v>9236</v>
      </c>
      <c r="F722" s="124">
        <v>9358238986</v>
      </c>
      <c r="G722" s="124">
        <v>24</v>
      </c>
      <c r="H722" s="124">
        <v>4</v>
      </c>
      <c r="I722" s="124">
        <v>1380</v>
      </c>
      <c r="J722" s="124" t="s">
        <v>298</v>
      </c>
      <c r="K722" s="124" t="s">
        <v>304</v>
      </c>
      <c r="L722" s="124" t="s">
        <v>313</v>
      </c>
      <c r="M722" s="124" t="s">
        <v>300</v>
      </c>
      <c r="N722" s="125">
        <v>14000000</v>
      </c>
    </row>
    <row r="723" spans="1:14" ht="21.75" customHeight="1">
      <c r="A723" s="124">
        <v>722</v>
      </c>
      <c r="B723" s="124" t="s">
        <v>301</v>
      </c>
      <c r="C723" s="124" t="s">
        <v>310</v>
      </c>
      <c r="D723" s="124" t="s">
        <v>306</v>
      </c>
      <c r="E723" s="124">
        <v>7159</v>
      </c>
      <c r="F723" s="124">
        <v>9381576628</v>
      </c>
      <c r="G723" s="124">
        <v>18</v>
      </c>
      <c r="H723" s="124">
        <v>12</v>
      </c>
      <c r="I723" s="124">
        <v>1381</v>
      </c>
      <c r="J723" s="124" t="s">
        <v>298</v>
      </c>
      <c r="K723" s="124" t="s">
        <v>304</v>
      </c>
      <c r="L723" s="124" t="s">
        <v>295</v>
      </c>
      <c r="M723" s="124" t="s">
        <v>291</v>
      </c>
      <c r="N723" s="125">
        <v>14000000</v>
      </c>
    </row>
    <row r="724" spans="1:14" ht="21.75" customHeight="1">
      <c r="A724" s="124">
        <v>723</v>
      </c>
      <c r="B724" s="124" t="s">
        <v>292</v>
      </c>
      <c r="C724" s="124" t="s">
        <v>345</v>
      </c>
      <c r="D724" s="124" t="s">
        <v>287</v>
      </c>
      <c r="E724" s="124">
        <v>5385</v>
      </c>
      <c r="F724" s="124">
        <v>9383300985</v>
      </c>
      <c r="G724" s="124">
        <v>9</v>
      </c>
      <c r="H724" s="124">
        <v>3</v>
      </c>
      <c r="I724" s="124">
        <v>1387</v>
      </c>
      <c r="J724" s="124" t="s">
        <v>288</v>
      </c>
      <c r="K724" s="124" t="s">
        <v>304</v>
      </c>
      <c r="L724" s="124" t="s">
        <v>313</v>
      </c>
      <c r="M724" s="124" t="s">
        <v>291</v>
      </c>
      <c r="N724" s="125">
        <v>14000000</v>
      </c>
    </row>
    <row r="725" spans="1:14" ht="21.75" customHeight="1">
      <c r="A725" s="124">
        <v>724</v>
      </c>
      <c r="B725" s="124" t="s">
        <v>323</v>
      </c>
      <c r="C725" s="124" t="s">
        <v>324</v>
      </c>
      <c r="D725" s="124" t="s">
        <v>329</v>
      </c>
      <c r="E725" s="124">
        <v>3837</v>
      </c>
      <c r="F725" s="124">
        <v>9342834701</v>
      </c>
      <c r="G725" s="124">
        <v>24</v>
      </c>
      <c r="H725" s="124">
        <v>4</v>
      </c>
      <c r="I725" s="124">
        <v>1386</v>
      </c>
      <c r="J725" s="124" t="s">
        <v>288</v>
      </c>
      <c r="K725" s="124" t="s">
        <v>289</v>
      </c>
      <c r="L725" s="124" t="s">
        <v>331</v>
      </c>
      <c r="M725" s="124" t="s">
        <v>291</v>
      </c>
      <c r="N725" s="125">
        <v>8000000</v>
      </c>
    </row>
    <row r="726" spans="1:14" ht="21.75" customHeight="1">
      <c r="A726" s="124">
        <v>725</v>
      </c>
      <c r="B726" s="124" t="s">
        <v>342</v>
      </c>
      <c r="C726" s="124" t="s">
        <v>334</v>
      </c>
      <c r="D726" s="124" t="s">
        <v>294</v>
      </c>
      <c r="E726" s="124">
        <v>9376</v>
      </c>
      <c r="F726" s="124">
        <v>9323177015</v>
      </c>
      <c r="G726" s="124">
        <v>19</v>
      </c>
      <c r="H726" s="124">
        <v>10</v>
      </c>
      <c r="I726" s="124">
        <v>1388</v>
      </c>
      <c r="J726" s="124" t="s">
        <v>298</v>
      </c>
      <c r="K726" s="124" t="s">
        <v>299</v>
      </c>
      <c r="L726" s="124" t="s">
        <v>313</v>
      </c>
      <c r="M726" s="124" t="s">
        <v>296</v>
      </c>
      <c r="N726" s="125">
        <v>49000000</v>
      </c>
    </row>
    <row r="727" spans="1:14" ht="21.75" customHeight="1">
      <c r="A727" s="124">
        <v>726</v>
      </c>
      <c r="B727" s="124" t="s">
        <v>326</v>
      </c>
      <c r="C727" s="124" t="s">
        <v>286</v>
      </c>
      <c r="D727" s="124" t="s">
        <v>303</v>
      </c>
      <c r="E727" s="124">
        <v>1368</v>
      </c>
      <c r="F727" s="124">
        <v>9338652234</v>
      </c>
      <c r="G727" s="124">
        <v>17</v>
      </c>
      <c r="H727" s="124">
        <v>10</v>
      </c>
      <c r="I727" s="124">
        <v>1381</v>
      </c>
      <c r="J727" s="124" t="s">
        <v>298</v>
      </c>
      <c r="K727" s="124" t="s">
        <v>321</v>
      </c>
      <c r="L727" s="124" t="s">
        <v>295</v>
      </c>
      <c r="M727" s="124" t="s">
        <v>296</v>
      </c>
      <c r="N727" s="125">
        <v>16000000</v>
      </c>
    </row>
    <row r="728" spans="1:14" ht="21.75" customHeight="1">
      <c r="A728" s="124">
        <v>727</v>
      </c>
      <c r="B728" s="124" t="s">
        <v>340</v>
      </c>
      <c r="C728" s="124" t="s">
        <v>336</v>
      </c>
      <c r="D728" s="124" t="s">
        <v>317</v>
      </c>
      <c r="E728" s="124">
        <v>8364</v>
      </c>
      <c r="F728" s="124">
        <v>9368489371</v>
      </c>
      <c r="G728" s="124">
        <v>30</v>
      </c>
      <c r="H728" s="124">
        <v>9</v>
      </c>
      <c r="I728" s="124">
        <v>1382</v>
      </c>
      <c r="J728" s="124" t="s">
        <v>288</v>
      </c>
      <c r="K728" s="124" t="s">
        <v>299</v>
      </c>
      <c r="L728" s="124" t="s">
        <v>295</v>
      </c>
      <c r="M728" s="124" t="s">
        <v>296</v>
      </c>
      <c r="N728" s="125">
        <v>49000000</v>
      </c>
    </row>
    <row r="729" spans="1:14" ht="21.75" customHeight="1">
      <c r="A729" s="124">
        <v>728</v>
      </c>
      <c r="B729" s="124" t="s">
        <v>342</v>
      </c>
      <c r="C729" s="124" t="s">
        <v>336</v>
      </c>
      <c r="D729" s="124" t="s">
        <v>303</v>
      </c>
      <c r="E729" s="124">
        <v>4324</v>
      </c>
      <c r="F729" s="124">
        <v>9325723671</v>
      </c>
      <c r="G729" s="124">
        <v>19</v>
      </c>
      <c r="H729" s="124">
        <v>3</v>
      </c>
      <c r="I729" s="124">
        <v>1382</v>
      </c>
      <c r="J729" s="124" t="s">
        <v>288</v>
      </c>
      <c r="K729" s="124" t="s">
        <v>304</v>
      </c>
      <c r="L729" s="124" t="s">
        <v>290</v>
      </c>
      <c r="M729" s="124" t="s">
        <v>296</v>
      </c>
      <c r="N729" s="125">
        <v>14000000</v>
      </c>
    </row>
    <row r="730" spans="1:14" ht="21.75" customHeight="1">
      <c r="A730" s="124">
        <v>729</v>
      </c>
      <c r="B730" s="124" t="s">
        <v>332</v>
      </c>
      <c r="C730" s="124" t="s">
        <v>324</v>
      </c>
      <c r="D730" s="124" t="s">
        <v>317</v>
      </c>
      <c r="E730" s="124">
        <v>4789</v>
      </c>
      <c r="F730" s="124">
        <v>9377476291</v>
      </c>
      <c r="G730" s="124">
        <v>12</v>
      </c>
      <c r="H730" s="124">
        <v>3</v>
      </c>
      <c r="I730" s="124">
        <v>1381</v>
      </c>
      <c r="J730" s="124" t="s">
        <v>298</v>
      </c>
      <c r="K730" s="124" t="s">
        <v>312</v>
      </c>
      <c r="L730" s="124" t="s">
        <v>313</v>
      </c>
      <c r="M730" s="124" t="s">
        <v>296</v>
      </c>
      <c r="N730" s="125">
        <v>15000000</v>
      </c>
    </row>
    <row r="731" spans="1:14" ht="21.75" customHeight="1">
      <c r="A731" s="124">
        <v>730</v>
      </c>
      <c r="B731" s="124" t="s">
        <v>318</v>
      </c>
      <c r="C731" s="124" t="s">
        <v>315</v>
      </c>
      <c r="D731" s="124" t="s">
        <v>325</v>
      </c>
      <c r="E731" s="124">
        <v>4340</v>
      </c>
      <c r="F731" s="124">
        <v>9350916297</v>
      </c>
      <c r="G731" s="124">
        <v>5</v>
      </c>
      <c r="H731" s="124">
        <v>8</v>
      </c>
      <c r="I731" s="124">
        <v>1382</v>
      </c>
      <c r="J731" s="124" t="s">
        <v>288</v>
      </c>
      <c r="K731" s="124" t="s">
        <v>312</v>
      </c>
      <c r="L731" s="124" t="s">
        <v>322</v>
      </c>
      <c r="M731" s="124" t="s">
        <v>291</v>
      </c>
      <c r="N731" s="125">
        <v>15000000</v>
      </c>
    </row>
    <row r="732" spans="1:14" ht="21.75" customHeight="1">
      <c r="A732" s="124">
        <v>731</v>
      </c>
      <c r="B732" s="124" t="s">
        <v>319</v>
      </c>
      <c r="C732" s="124" t="s">
        <v>334</v>
      </c>
      <c r="D732" s="124" t="s">
        <v>303</v>
      </c>
      <c r="E732" s="124">
        <v>5271</v>
      </c>
      <c r="F732" s="124">
        <v>9343630074</v>
      </c>
      <c r="G732" s="124">
        <v>25</v>
      </c>
      <c r="H732" s="124">
        <v>2</v>
      </c>
      <c r="I732" s="124">
        <v>1385</v>
      </c>
      <c r="J732" s="124" t="s">
        <v>288</v>
      </c>
      <c r="K732" s="124" t="s">
        <v>304</v>
      </c>
      <c r="L732" s="124" t="s">
        <v>313</v>
      </c>
      <c r="M732" s="124" t="s">
        <v>307</v>
      </c>
      <c r="N732" s="125">
        <v>14000000</v>
      </c>
    </row>
    <row r="733" spans="1:14" ht="21.75" customHeight="1">
      <c r="A733" s="124">
        <v>732</v>
      </c>
      <c r="B733" s="124" t="s">
        <v>292</v>
      </c>
      <c r="C733" s="124" t="s">
        <v>308</v>
      </c>
      <c r="D733" s="124" t="s">
        <v>294</v>
      </c>
      <c r="E733" s="124">
        <v>5453</v>
      </c>
      <c r="F733" s="124">
        <v>9397902786</v>
      </c>
      <c r="G733" s="124">
        <v>7</v>
      </c>
      <c r="H733" s="124">
        <v>4</v>
      </c>
      <c r="I733" s="124">
        <v>1381</v>
      </c>
      <c r="J733" s="124" t="s">
        <v>298</v>
      </c>
      <c r="K733" s="124" t="s">
        <v>312</v>
      </c>
      <c r="L733" s="124" t="s">
        <v>331</v>
      </c>
      <c r="M733" s="124" t="s">
        <v>291</v>
      </c>
      <c r="N733" s="125">
        <v>15000000</v>
      </c>
    </row>
    <row r="734" spans="1:14" ht="21.75" customHeight="1">
      <c r="A734" s="124">
        <v>733</v>
      </c>
      <c r="B734" s="124" t="s">
        <v>319</v>
      </c>
      <c r="C734" s="124" t="s">
        <v>334</v>
      </c>
      <c r="D734" s="124" t="s">
        <v>303</v>
      </c>
      <c r="E734" s="124">
        <v>1919</v>
      </c>
      <c r="F734" s="124">
        <v>9376610777</v>
      </c>
      <c r="G734" s="124">
        <v>2</v>
      </c>
      <c r="H734" s="124">
        <v>5</v>
      </c>
      <c r="I734" s="124">
        <v>1387</v>
      </c>
      <c r="J734" s="124" t="s">
        <v>298</v>
      </c>
      <c r="K734" s="124" t="s">
        <v>299</v>
      </c>
      <c r="L734" s="124" t="s">
        <v>295</v>
      </c>
      <c r="M734" s="124" t="s">
        <v>316</v>
      </c>
      <c r="N734" s="125">
        <v>49000000</v>
      </c>
    </row>
    <row r="735" spans="1:14" ht="21.75" customHeight="1">
      <c r="A735" s="124">
        <v>734</v>
      </c>
      <c r="B735" s="124" t="s">
        <v>340</v>
      </c>
      <c r="C735" s="124" t="s">
        <v>308</v>
      </c>
      <c r="D735" s="124" t="s">
        <v>329</v>
      </c>
      <c r="E735" s="124">
        <v>7841</v>
      </c>
      <c r="F735" s="124">
        <v>9327765097</v>
      </c>
      <c r="G735" s="124">
        <v>30</v>
      </c>
      <c r="H735" s="124">
        <v>11</v>
      </c>
      <c r="I735" s="124">
        <v>1381</v>
      </c>
      <c r="J735" s="124" t="s">
        <v>288</v>
      </c>
      <c r="K735" s="124" t="s">
        <v>304</v>
      </c>
      <c r="L735" s="124" t="s">
        <v>290</v>
      </c>
      <c r="M735" s="124" t="s">
        <v>300</v>
      </c>
      <c r="N735" s="125">
        <v>14000000</v>
      </c>
    </row>
    <row r="736" spans="1:14" ht="21.75" customHeight="1">
      <c r="A736" s="124">
        <v>735</v>
      </c>
      <c r="B736" s="124" t="s">
        <v>236</v>
      </c>
      <c r="C736" s="124" t="s">
        <v>336</v>
      </c>
      <c r="D736" s="124" t="s">
        <v>329</v>
      </c>
      <c r="E736" s="124">
        <v>1270</v>
      </c>
      <c r="F736" s="124">
        <v>9379811183</v>
      </c>
      <c r="G736" s="124">
        <v>1</v>
      </c>
      <c r="H736" s="124">
        <v>3</v>
      </c>
      <c r="I736" s="124">
        <v>1381</v>
      </c>
      <c r="J736" s="124" t="s">
        <v>288</v>
      </c>
      <c r="K736" s="124" t="s">
        <v>312</v>
      </c>
      <c r="L736" s="124" t="s">
        <v>313</v>
      </c>
      <c r="M736" s="124" t="s">
        <v>307</v>
      </c>
      <c r="N736" s="125">
        <v>15000000</v>
      </c>
    </row>
    <row r="737" spans="1:14" ht="21.75" customHeight="1">
      <c r="A737" s="124">
        <v>736</v>
      </c>
      <c r="B737" s="124" t="s">
        <v>320</v>
      </c>
      <c r="C737" s="124" t="s">
        <v>310</v>
      </c>
      <c r="D737" s="124" t="s">
        <v>287</v>
      </c>
      <c r="E737" s="124">
        <v>5371</v>
      </c>
      <c r="F737" s="124">
        <v>9371103128</v>
      </c>
      <c r="G737" s="124">
        <v>20</v>
      </c>
      <c r="H737" s="124">
        <v>8</v>
      </c>
      <c r="I737" s="124">
        <v>1380</v>
      </c>
      <c r="J737" s="124" t="s">
        <v>298</v>
      </c>
      <c r="K737" s="124" t="s">
        <v>299</v>
      </c>
      <c r="L737" s="124" t="s">
        <v>322</v>
      </c>
      <c r="M737" s="124" t="s">
        <v>291</v>
      </c>
      <c r="N737" s="125">
        <v>49000000</v>
      </c>
    </row>
    <row r="738" spans="1:14" ht="21.75" customHeight="1">
      <c r="A738" s="124">
        <v>737</v>
      </c>
      <c r="B738" s="124" t="s">
        <v>333</v>
      </c>
      <c r="C738" s="124" t="s">
        <v>308</v>
      </c>
      <c r="D738" s="124" t="s">
        <v>303</v>
      </c>
      <c r="E738" s="124">
        <v>2519</v>
      </c>
      <c r="F738" s="124">
        <v>9368009096</v>
      </c>
      <c r="G738" s="124">
        <v>4</v>
      </c>
      <c r="H738" s="124">
        <v>3</v>
      </c>
      <c r="I738" s="124">
        <v>1382</v>
      </c>
      <c r="J738" s="124" t="s">
        <v>298</v>
      </c>
      <c r="K738" s="124" t="s">
        <v>299</v>
      </c>
      <c r="L738" s="124" t="s">
        <v>331</v>
      </c>
      <c r="M738" s="124" t="s">
        <v>296</v>
      </c>
      <c r="N738" s="125">
        <v>49000000</v>
      </c>
    </row>
    <row r="739" spans="1:14" ht="21.75" customHeight="1">
      <c r="A739" s="124">
        <v>738</v>
      </c>
      <c r="B739" s="124" t="s">
        <v>83</v>
      </c>
      <c r="C739" s="124" t="s">
        <v>297</v>
      </c>
      <c r="D739" s="124" t="s">
        <v>306</v>
      </c>
      <c r="E739" s="124">
        <v>5134</v>
      </c>
      <c r="F739" s="124">
        <v>9321891736</v>
      </c>
      <c r="G739" s="124">
        <v>17</v>
      </c>
      <c r="H739" s="124">
        <v>4</v>
      </c>
      <c r="I739" s="124">
        <v>1386</v>
      </c>
      <c r="J739" s="124" t="s">
        <v>288</v>
      </c>
      <c r="K739" s="124" t="s">
        <v>299</v>
      </c>
      <c r="L739" s="124" t="s">
        <v>322</v>
      </c>
      <c r="M739" s="124" t="s">
        <v>296</v>
      </c>
      <c r="N739" s="125">
        <v>49000000</v>
      </c>
    </row>
    <row r="740" spans="1:14" ht="21.75" customHeight="1">
      <c r="A740" s="124">
        <v>739</v>
      </c>
      <c r="B740" s="124" t="s">
        <v>323</v>
      </c>
      <c r="C740" s="124" t="s">
        <v>297</v>
      </c>
      <c r="D740" s="124" t="s">
        <v>328</v>
      </c>
      <c r="E740" s="124">
        <v>8961</v>
      </c>
      <c r="F740" s="124">
        <v>9364369493</v>
      </c>
      <c r="G740" s="124">
        <v>17</v>
      </c>
      <c r="H740" s="124">
        <v>11</v>
      </c>
      <c r="I740" s="124">
        <v>1381</v>
      </c>
      <c r="J740" s="124" t="s">
        <v>298</v>
      </c>
      <c r="K740" s="124" t="s">
        <v>321</v>
      </c>
      <c r="L740" s="124" t="s">
        <v>295</v>
      </c>
      <c r="M740" s="124" t="s">
        <v>300</v>
      </c>
      <c r="N740" s="125">
        <v>16000000</v>
      </c>
    </row>
    <row r="741" spans="1:14" ht="21.75" customHeight="1">
      <c r="A741" s="124">
        <v>740</v>
      </c>
      <c r="B741" s="124" t="s">
        <v>301</v>
      </c>
      <c r="C741" s="124" t="s">
        <v>286</v>
      </c>
      <c r="D741" s="124" t="s">
        <v>294</v>
      </c>
      <c r="E741" s="124">
        <v>4845</v>
      </c>
      <c r="F741" s="124">
        <v>9399982411</v>
      </c>
      <c r="G741" s="124">
        <v>2</v>
      </c>
      <c r="H741" s="124">
        <v>2</v>
      </c>
      <c r="I741" s="124">
        <v>1381</v>
      </c>
      <c r="J741" s="124" t="s">
        <v>288</v>
      </c>
      <c r="K741" s="124" t="s">
        <v>299</v>
      </c>
      <c r="L741" s="124" t="s">
        <v>313</v>
      </c>
      <c r="M741" s="124" t="s">
        <v>307</v>
      </c>
      <c r="N741" s="125">
        <v>49000000</v>
      </c>
    </row>
    <row r="742" spans="1:14" ht="21.75" customHeight="1">
      <c r="A742" s="124">
        <v>741</v>
      </c>
      <c r="B742" s="124" t="s">
        <v>333</v>
      </c>
      <c r="C742" s="124" t="s">
        <v>327</v>
      </c>
      <c r="D742" s="124" t="s">
        <v>317</v>
      </c>
      <c r="E742" s="124">
        <v>9406</v>
      </c>
      <c r="F742" s="124">
        <v>9365182176</v>
      </c>
      <c r="G742" s="124">
        <v>19</v>
      </c>
      <c r="H742" s="124">
        <v>6</v>
      </c>
      <c r="I742" s="124">
        <v>1383</v>
      </c>
      <c r="J742" s="124" t="s">
        <v>298</v>
      </c>
      <c r="K742" s="124" t="s">
        <v>304</v>
      </c>
      <c r="L742" s="124" t="s">
        <v>331</v>
      </c>
      <c r="M742" s="124" t="s">
        <v>296</v>
      </c>
      <c r="N742" s="125">
        <v>14000000</v>
      </c>
    </row>
    <row r="743" spans="1:14" ht="21.75" customHeight="1">
      <c r="A743" s="124">
        <v>742</v>
      </c>
      <c r="B743" s="124" t="s">
        <v>305</v>
      </c>
      <c r="C743" s="124" t="s">
        <v>293</v>
      </c>
      <c r="D743" s="124" t="s">
        <v>328</v>
      </c>
      <c r="E743" s="124">
        <v>9827</v>
      </c>
      <c r="F743" s="124">
        <v>9354252765</v>
      </c>
      <c r="G743" s="124">
        <v>2</v>
      </c>
      <c r="H743" s="124">
        <v>4</v>
      </c>
      <c r="I743" s="124">
        <v>1381</v>
      </c>
      <c r="J743" s="124" t="s">
        <v>298</v>
      </c>
      <c r="K743" s="124" t="s">
        <v>321</v>
      </c>
      <c r="L743" s="124" t="s">
        <v>313</v>
      </c>
      <c r="M743" s="124" t="s">
        <v>296</v>
      </c>
      <c r="N743" s="125">
        <v>16000000</v>
      </c>
    </row>
    <row r="744" spans="1:14" ht="21.75" customHeight="1">
      <c r="A744" s="124">
        <v>743</v>
      </c>
      <c r="B744" s="124" t="s">
        <v>292</v>
      </c>
      <c r="C744" s="124" t="s">
        <v>255</v>
      </c>
      <c r="D744" s="124" t="s">
        <v>287</v>
      </c>
      <c r="E744" s="124">
        <v>2007</v>
      </c>
      <c r="F744" s="124">
        <v>9369255454</v>
      </c>
      <c r="G744" s="124">
        <v>22</v>
      </c>
      <c r="H744" s="124">
        <v>7</v>
      </c>
      <c r="I744" s="124">
        <v>1388</v>
      </c>
      <c r="J744" s="124" t="s">
        <v>288</v>
      </c>
      <c r="K744" s="124" t="s">
        <v>304</v>
      </c>
      <c r="L744" s="124" t="s">
        <v>295</v>
      </c>
      <c r="M744" s="124" t="s">
        <v>316</v>
      </c>
      <c r="N744" s="125">
        <v>14000000</v>
      </c>
    </row>
    <row r="745" spans="1:14" ht="21.75" customHeight="1">
      <c r="A745" s="124">
        <v>744</v>
      </c>
      <c r="B745" s="124" t="s">
        <v>338</v>
      </c>
      <c r="C745" s="124" t="s">
        <v>255</v>
      </c>
      <c r="D745" s="124" t="s">
        <v>309</v>
      </c>
      <c r="E745" s="124">
        <v>9132</v>
      </c>
      <c r="F745" s="124">
        <v>9399501969</v>
      </c>
      <c r="G745" s="124">
        <v>8</v>
      </c>
      <c r="H745" s="124">
        <v>1</v>
      </c>
      <c r="I745" s="124">
        <v>1382</v>
      </c>
      <c r="J745" s="124" t="s">
        <v>288</v>
      </c>
      <c r="K745" s="124" t="s">
        <v>304</v>
      </c>
      <c r="L745" s="124" t="s">
        <v>313</v>
      </c>
      <c r="M745" s="124" t="s">
        <v>296</v>
      </c>
      <c r="N745" s="125">
        <v>14000000</v>
      </c>
    </row>
    <row r="746" spans="1:14" ht="21.75" customHeight="1">
      <c r="A746" s="124">
        <v>745</v>
      </c>
      <c r="B746" s="124" t="s">
        <v>314</v>
      </c>
      <c r="C746" s="124" t="s">
        <v>343</v>
      </c>
      <c r="D746" s="124" t="s">
        <v>309</v>
      </c>
      <c r="E746" s="124">
        <v>4427</v>
      </c>
      <c r="F746" s="124">
        <v>9332766017</v>
      </c>
      <c r="G746" s="124">
        <v>15</v>
      </c>
      <c r="H746" s="124">
        <v>3</v>
      </c>
      <c r="I746" s="124">
        <v>1386</v>
      </c>
      <c r="J746" s="124" t="s">
        <v>298</v>
      </c>
      <c r="K746" s="124" t="s">
        <v>321</v>
      </c>
      <c r="L746" s="124" t="s">
        <v>322</v>
      </c>
      <c r="M746" s="124" t="s">
        <v>291</v>
      </c>
      <c r="N746" s="125">
        <v>16000000</v>
      </c>
    </row>
    <row r="747" spans="1:14" ht="21.75" customHeight="1">
      <c r="A747" s="124">
        <v>746</v>
      </c>
      <c r="B747" s="124" t="s">
        <v>339</v>
      </c>
      <c r="C747" s="124" t="s">
        <v>308</v>
      </c>
      <c r="D747" s="124" t="s">
        <v>328</v>
      </c>
      <c r="E747" s="124">
        <v>3973</v>
      </c>
      <c r="F747" s="124">
        <v>9373723979</v>
      </c>
      <c r="G747" s="124">
        <v>2</v>
      </c>
      <c r="H747" s="124">
        <v>11</v>
      </c>
      <c r="I747" s="124">
        <v>1388</v>
      </c>
      <c r="J747" s="124" t="s">
        <v>298</v>
      </c>
      <c r="K747" s="124" t="s">
        <v>299</v>
      </c>
      <c r="L747" s="124" t="s">
        <v>331</v>
      </c>
      <c r="M747" s="124" t="s">
        <v>296</v>
      </c>
      <c r="N747" s="125">
        <v>49000000</v>
      </c>
    </row>
    <row r="748" spans="1:14" ht="21.75" customHeight="1">
      <c r="A748" s="124">
        <v>747</v>
      </c>
      <c r="B748" s="124" t="s">
        <v>326</v>
      </c>
      <c r="C748" s="124" t="s">
        <v>337</v>
      </c>
      <c r="D748" s="124" t="s">
        <v>311</v>
      </c>
      <c r="E748" s="124">
        <v>7135</v>
      </c>
      <c r="F748" s="124">
        <v>9384339018</v>
      </c>
      <c r="G748" s="124">
        <v>4</v>
      </c>
      <c r="H748" s="124">
        <v>10</v>
      </c>
      <c r="I748" s="124">
        <v>1382</v>
      </c>
      <c r="J748" s="124" t="s">
        <v>298</v>
      </c>
      <c r="K748" s="124" t="s">
        <v>321</v>
      </c>
      <c r="L748" s="124" t="s">
        <v>322</v>
      </c>
      <c r="M748" s="124" t="s">
        <v>291</v>
      </c>
      <c r="N748" s="125">
        <v>16000000</v>
      </c>
    </row>
    <row r="749" spans="1:14" ht="21.75" customHeight="1">
      <c r="A749" s="124">
        <v>748</v>
      </c>
      <c r="B749" s="124" t="s">
        <v>84</v>
      </c>
      <c r="C749" s="124" t="s">
        <v>302</v>
      </c>
      <c r="D749" s="124" t="s">
        <v>311</v>
      </c>
      <c r="E749" s="124">
        <v>7282</v>
      </c>
      <c r="F749" s="124">
        <v>9361751149</v>
      </c>
      <c r="G749" s="124">
        <v>3</v>
      </c>
      <c r="H749" s="124">
        <v>6</v>
      </c>
      <c r="I749" s="124">
        <v>1381</v>
      </c>
      <c r="J749" s="124" t="s">
        <v>288</v>
      </c>
      <c r="K749" s="124" t="s">
        <v>289</v>
      </c>
      <c r="L749" s="124" t="s">
        <v>331</v>
      </c>
      <c r="M749" s="124" t="s">
        <v>296</v>
      </c>
      <c r="N749" s="125">
        <v>8000000</v>
      </c>
    </row>
    <row r="750" spans="1:14" ht="21.75" customHeight="1">
      <c r="A750" s="124">
        <v>749</v>
      </c>
      <c r="B750" s="124" t="s">
        <v>285</v>
      </c>
      <c r="C750" s="124" t="s">
        <v>308</v>
      </c>
      <c r="D750" s="124" t="s">
        <v>311</v>
      </c>
      <c r="E750" s="124">
        <v>6004</v>
      </c>
      <c r="F750" s="124">
        <v>9396429782</v>
      </c>
      <c r="G750" s="124">
        <v>4</v>
      </c>
      <c r="H750" s="124">
        <v>2</v>
      </c>
      <c r="I750" s="124">
        <v>1384</v>
      </c>
      <c r="J750" s="124" t="s">
        <v>298</v>
      </c>
      <c r="K750" s="124" t="s">
        <v>304</v>
      </c>
      <c r="L750" s="124" t="s">
        <v>313</v>
      </c>
      <c r="M750" s="124" t="s">
        <v>300</v>
      </c>
      <c r="N750" s="125">
        <v>14000000</v>
      </c>
    </row>
    <row r="751" spans="1:14" ht="21.75" customHeight="1">
      <c r="A751" s="124">
        <v>750</v>
      </c>
      <c r="B751" s="124" t="s">
        <v>301</v>
      </c>
      <c r="C751" s="124" t="s">
        <v>330</v>
      </c>
      <c r="D751" s="124" t="s">
        <v>317</v>
      </c>
      <c r="E751" s="124">
        <v>2799</v>
      </c>
      <c r="F751" s="124">
        <v>9328008888</v>
      </c>
      <c r="G751" s="124">
        <v>28</v>
      </c>
      <c r="H751" s="124">
        <v>9</v>
      </c>
      <c r="I751" s="124">
        <v>1386</v>
      </c>
      <c r="J751" s="124" t="s">
        <v>298</v>
      </c>
      <c r="K751" s="124" t="s">
        <v>312</v>
      </c>
      <c r="L751" s="124" t="s">
        <v>313</v>
      </c>
      <c r="M751" s="124" t="s">
        <v>296</v>
      </c>
      <c r="N751" s="125">
        <v>15000000</v>
      </c>
    </row>
    <row r="752" spans="1:14" ht="21.75" customHeight="1">
      <c r="A752" s="124">
        <v>751</v>
      </c>
      <c r="B752" s="124" t="s">
        <v>339</v>
      </c>
      <c r="C752" s="124" t="s">
        <v>308</v>
      </c>
      <c r="D752" s="124" t="s">
        <v>329</v>
      </c>
      <c r="E752" s="124">
        <v>3422</v>
      </c>
      <c r="F752" s="124">
        <v>9366234830</v>
      </c>
      <c r="G752" s="124">
        <v>8</v>
      </c>
      <c r="H752" s="124">
        <v>2</v>
      </c>
      <c r="I752" s="124">
        <v>1387</v>
      </c>
      <c r="J752" s="124" t="s">
        <v>288</v>
      </c>
      <c r="K752" s="124" t="s">
        <v>289</v>
      </c>
      <c r="L752" s="124" t="s">
        <v>322</v>
      </c>
      <c r="M752" s="124" t="s">
        <v>296</v>
      </c>
      <c r="N752" s="125">
        <v>8000000</v>
      </c>
    </row>
    <row r="753" spans="1:14" ht="21.75" customHeight="1">
      <c r="A753" s="124">
        <v>752</v>
      </c>
      <c r="B753" s="124" t="s">
        <v>332</v>
      </c>
      <c r="C753" s="124" t="s">
        <v>344</v>
      </c>
      <c r="D753" s="124" t="s">
        <v>329</v>
      </c>
      <c r="E753" s="124">
        <v>4969</v>
      </c>
      <c r="F753" s="124">
        <v>9324618363</v>
      </c>
      <c r="G753" s="124">
        <v>6</v>
      </c>
      <c r="H753" s="124">
        <v>10</v>
      </c>
      <c r="I753" s="124">
        <v>1385</v>
      </c>
      <c r="J753" s="124" t="s">
        <v>298</v>
      </c>
      <c r="K753" s="124" t="s">
        <v>321</v>
      </c>
      <c r="L753" s="124" t="s">
        <v>295</v>
      </c>
      <c r="M753" s="124" t="s">
        <v>300</v>
      </c>
      <c r="N753" s="125">
        <v>16000000</v>
      </c>
    </row>
    <row r="754" spans="1:14" ht="21.75" customHeight="1">
      <c r="A754" s="124">
        <v>753</v>
      </c>
      <c r="B754" s="124" t="s">
        <v>332</v>
      </c>
      <c r="C754" s="124" t="s">
        <v>343</v>
      </c>
      <c r="D754" s="124" t="s">
        <v>317</v>
      </c>
      <c r="E754" s="124">
        <v>4416</v>
      </c>
      <c r="F754" s="124">
        <v>9389292263</v>
      </c>
      <c r="G754" s="124">
        <v>15</v>
      </c>
      <c r="H754" s="124">
        <v>3</v>
      </c>
      <c r="I754" s="124">
        <v>1382</v>
      </c>
      <c r="J754" s="124" t="s">
        <v>298</v>
      </c>
      <c r="K754" s="124" t="s">
        <v>299</v>
      </c>
      <c r="L754" s="124" t="s">
        <v>322</v>
      </c>
      <c r="M754" s="124" t="s">
        <v>291</v>
      </c>
      <c r="N754" s="125">
        <v>49000000</v>
      </c>
    </row>
    <row r="755" spans="1:14" ht="21.75" customHeight="1">
      <c r="A755" s="124">
        <v>754</v>
      </c>
      <c r="B755" s="124" t="s">
        <v>84</v>
      </c>
      <c r="C755" s="124" t="s">
        <v>293</v>
      </c>
      <c r="D755" s="124" t="s">
        <v>325</v>
      </c>
      <c r="E755" s="124">
        <v>8483</v>
      </c>
      <c r="F755" s="124">
        <v>9327020947</v>
      </c>
      <c r="G755" s="124">
        <v>2</v>
      </c>
      <c r="H755" s="124">
        <v>5</v>
      </c>
      <c r="I755" s="124">
        <v>1387</v>
      </c>
      <c r="J755" s="124" t="s">
        <v>288</v>
      </c>
      <c r="K755" s="124" t="s">
        <v>299</v>
      </c>
      <c r="L755" s="124" t="s">
        <v>313</v>
      </c>
      <c r="M755" s="124" t="s">
        <v>307</v>
      </c>
      <c r="N755" s="125">
        <v>49000000</v>
      </c>
    </row>
    <row r="756" spans="1:14" ht="21.75" customHeight="1">
      <c r="A756" s="124">
        <v>755</v>
      </c>
      <c r="B756" s="124" t="s">
        <v>333</v>
      </c>
      <c r="C756" s="124" t="s">
        <v>336</v>
      </c>
      <c r="D756" s="124" t="s">
        <v>328</v>
      </c>
      <c r="E756" s="124">
        <v>561</v>
      </c>
      <c r="F756" s="124">
        <v>9352324751</v>
      </c>
      <c r="G756" s="124">
        <v>30</v>
      </c>
      <c r="H756" s="124">
        <v>12</v>
      </c>
      <c r="I756" s="124">
        <v>1383</v>
      </c>
      <c r="J756" s="124" t="s">
        <v>288</v>
      </c>
      <c r="K756" s="124" t="s">
        <v>299</v>
      </c>
      <c r="L756" s="124" t="s">
        <v>295</v>
      </c>
      <c r="M756" s="124" t="s">
        <v>316</v>
      </c>
      <c r="N756" s="125">
        <v>49000000</v>
      </c>
    </row>
    <row r="757" spans="1:14" ht="21.75" customHeight="1">
      <c r="A757" s="124">
        <v>756</v>
      </c>
      <c r="B757" s="124" t="s">
        <v>301</v>
      </c>
      <c r="C757" s="124" t="s">
        <v>308</v>
      </c>
      <c r="D757" s="124" t="s">
        <v>317</v>
      </c>
      <c r="E757" s="124">
        <v>3016</v>
      </c>
      <c r="F757" s="124">
        <v>9394226003</v>
      </c>
      <c r="G757" s="124">
        <v>4</v>
      </c>
      <c r="H757" s="124">
        <v>8</v>
      </c>
      <c r="I757" s="124">
        <v>1385</v>
      </c>
      <c r="J757" s="124" t="s">
        <v>288</v>
      </c>
      <c r="K757" s="124" t="s">
        <v>321</v>
      </c>
      <c r="L757" s="124" t="s">
        <v>313</v>
      </c>
      <c r="M757" s="124" t="s">
        <v>300</v>
      </c>
      <c r="N757" s="125">
        <v>16000000</v>
      </c>
    </row>
    <row r="758" spans="1:14" ht="21.75" customHeight="1">
      <c r="A758" s="124">
        <v>757</v>
      </c>
      <c r="B758" s="124" t="s">
        <v>333</v>
      </c>
      <c r="C758" s="124" t="s">
        <v>336</v>
      </c>
      <c r="D758" s="124" t="s">
        <v>311</v>
      </c>
      <c r="E758" s="124">
        <v>3613</v>
      </c>
      <c r="F758" s="124">
        <v>9322164375</v>
      </c>
      <c r="G758" s="124">
        <v>1</v>
      </c>
      <c r="H758" s="124">
        <v>3</v>
      </c>
      <c r="I758" s="124">
        <v>1387</v>
      </c>
      <c r="J758" s="124" t="s">
        <v>288</v>
      </c>
      <c r="K758" s="124" t="s">
        <v>321</v>
      </c>
      <c r="L758" s="124" t="s">
        <v>290</v>
      </c>
      <c r="M758" s="124" t="s">
        <v>300</v>
      </c>
      <c r="N758" s="125">
        <v>16000000</v>
      </c>
    </row>
    <row r="759" spans="1:14" ht="21.75" customHeight="1">
      <c r="A759" s="124">
        <v>758</v>
      </c>
      <c r="B759" s="124" t="s">
        <v>333</v>
      </c>
      <c r="C759" s="124" t="s">
        <v>345</v>
      </c>
      <c r="D759" s="124" t="s">
        <v>328</v>
      </c>
      <c r="E759" s="124">
        <v>2563</v>
      </c>
      <c r="F759" s="124">
        <v>9348870298</v>
      </c>
      <c r="G759" s="124">
        <v>14</v>
      </c>
      <c r="H759" s="124">
        <v>11</v>
      </c>
      <c r="I759" s="124">
        <v>1384</v>
      </c>
      <c r="J759" s="124" t="s">
        <v>298</v>
      </c>
      <c r="K759" s="124" t="s">
        <v>299</v>
      </c>
      <c r="L759" s="124" t="s">
        <v>290</v>
      </c>
      <c r="M759" s="124" t="s">
        <v>291</v>
      </c>
      <c r="N759" s="125">
        <v>49000000</v>
      </c>
    </row>
    <row r="760" spans="1:14" ht="21.75" customHeight="1">
      <c r="A760" s="124">
        <v>759</v>
      </c>
      <c r="B760" s="124" t="s">
        <v>346</v>
      </c>
      <c r="C760" s="124" t="s">
        <v>297</v>
      </c>
      <c r="D760" s="124" t="s">
        <v>309</v>
      </c>
      <c r="E760" s="124">
        <v>2753</v>
      </c>
      <c r="F760" s="124">
        <v>9367632719</v>
      </c>
      <c r="G760" s="124">
        <v>4</v>
      </c>
      <c r="H760" s="124">
        <v>2</v>
      </c>
      <c r="I760" s="124">
        <v>1380</v>
      </c>
      <c r="J760" s="124" t="s">
        <v>298</v>
      </c>
      <c r="K760" s="124" t="s">
        <v>299</v>
      </c>
      <c r="L760" s="124" t="s">
        <v>313</v>
      </c>
      <c r="M760" s="124" t="s">
        <v>296</v>
      </c>
      <c r="N760" s="125">
        <v>49000000</v>
      </c>
    </row>
    <row r="761" spans="1:14" ht="21.75" customHeight="1">
      <c r="A761" s="124">
        <v>760</v>
      </c>
      <c r="B761" s="124" t="s">
        <v>320</v>
      </c>
      <c r="C761" s="124" t="s">
        <v>315</v>
      </c>
      <c r="D761" s="124" t="s">
        <v>287</v>
      </c>
      <c r="E761" s="124">
        <v>6789</v>
      </c>
      <c r="F761" s="124">
        <v>9356792732</v>
      </c>
      <c r="G761" s="124">
        <v>18</v>
      </c>
      <c r="H761" s="124">
        <v>8</v>
      </c>
      <c r="I761" s="124">
        <v>1385</v>
      </c>
      <c r="J761" s="124" t="s">
        <v>298</v>
      </c>
      <c r="K761" s="124" t="s">
        <v>299</v>
      </c>
      <c r="L761" s="124" t="s">
        <v>322</v>
      </c>
      <c r="M761" s="124" t="s">
        <v>307</v>
      </c>
      <c r="N761" s="125">
        <v>49000000</v>
      </c>
    </row>
    <row r="762" spans="1:14" ht="21.75" customHeight="1">
      <c r="A762" s="124">
        <v>761</v>
      </c>
      <c r="B762" s="124" t="s">
        <v>323</v>
      </c>
      <c r="C762" s="124" t="s">
        <v>341</v>
      </c>
      <c r="D762" s="124" t="s">
        <v>329</v>
      </c>
      <c r="E762" s="124">
        <v>1881</v>
      </c>
      <c r="F762" s="124">
        <v>9337743038</v>
      </c>
      <c r="G762" s="124">
        <v>1</v>
      </c>
      <c r="H762" s="124">
        <v>7</v>
      </c>
      <c r="I762" s="124">
        <v>1387</v>
      </c>
      <c r="J762" s="124" t="s">
        <v>288</v>
      </c>
      <c r="K762" s="124" t="s">
        <v>299</v>
      </c>
      <c r="L762" s="124" t="s">
        <v>331</v>
      </c>
      <c r="M762" s="124" t="s">
        <v>291</v>
      </c>
      <c r="N762" s="125">
        <v>49000000</v>
      </c>
    </row>
    <row r="763" spans="1:14" ht="21.75" customHeight="1">
      <c r="A763" s="124">
        <v>762</v>
      </c>
      <c r="B763" s="124" t="s">
        <v>346</v>
      </c>
      <c r="C763" s="124" t="s">
        <v>293</v>
      </c>
      <c r="D763" s="124" t="s">
        <v>328</v>
      </c>
      <c r="E763" s="124">
        <v>6688</v>
      </c>
      <c r="F763" s="124">
        <v>9337999926</v>
      </c>
      <c r="G763" s="124">
        <v>25</v>
      </c>
      <c r="H763" s="124">
        <v>3</v>
      </c>
      <c r="I763" s="124">
        <v>1386</v>
      </c>
      <c r="J763" s="124" t="s">
        <v>298</v>
      </c>
      <c r="K763" s="124" t="s">
        <v>299</v>
      </c>
      <c r="L763" s="124" t="s">
        <v>290</v>
      </c>
      <c r="M763" s="124" t="s">
        <v>316</v>
      </c>
      <c r="N763" s="125">
        <v>49000000</v>
      </c>
    </row>
    <row r="764" spans="1:14" ht="21.75" customHeight="1">
      <c r="A764" s="124">
        <v>763</v>
      </c>
      <c r="B764" s="124" t="s">
        <v>318</v>
      </c>
      <c r="C764" s="124" t="s">
        <v>334</v>
      </c>
      <c r="D764" s="124" t="s">
        <v>294</v>
      </c>
      <c r="E764" s="124">
        <v>2521</v>
      </c>
      <c r="F764" s="124">
        <v>9339418951</v>
      </c>
      <c r="G764" s="124">
        <v>29</v>
      </c>
      <c r="H764" s="124">
        <v>11</v>
      </c>
      <c r="I764" s="124">
        <v>1382</v>
      </c>
      <c r="J764" s="124" t="s">
        <v>288</v>
      </c>
      <c r="K764" s="124" t="s">
        <v>299</v>
      </c>
      <c r="L764" s="124" t="s">
        <v>295</v>
      </c>
      <c r="M764" s="124" t="s">
        <v>300</v>
      </c>
      <c r="N764" s="125">
        <v>49000000</v>
      </c>
    </row>
    <row r="765" spans="1:14" ht="21.75" customHeight="1">
      <c r="A765" s="124">
        <v>764</v>
      </c>
      <c r="B765" s="124" t="s">
        <v>338</v>
      </c>
      <c r="C765" s="124" t="s">
        <v>286</v>
      </c>
      <c r="D765" s="124" t="s">
        <v>303</v>
      </c>
      <c r="E765" s="124">
        <v>5459</v>
      </c>
      <c r="F765" s="124">
        <v>9355873584</v>
      </c>
      <c r="G765" s="124">
        <v>17</v>
      </c>
      <c r="H765" s="124">
        <v>9</v>
      </c>
      <c r="I765" s="124">
        <v>1385</v>
      </c>
      <c r="J765" s="124" t="s">
        <v>298</v>
      </c>
      <c r="K765" s="124" t="s">
        <v>299</v>
      </c>
      <c r="L765" s="124" t="s">
        <v>331</v>
      </c>
      <c r="M765" s="124" t="s">
        <v>296</v>
      </c>
      <c r="N765" s="125">
        <v>49000000</v>
      </c>
    </row>
    <row r="766" spans="1:14" ht="21.75" customHeight="1">
      <c r="A766" s="124">
        <v>765</v>
      </c>
      <c r="B766" s="124" t="s">
        <v>318</v>
      </c>
      <c r="C766" s="124" t="s">
        <v>344</v>
      </c>
      <c r="D766" s="124" t="s">
        <v>309</v>
      </c>
      <c r="E766" s="124">
        <v>2526</v>
      </c>
      <c r="F766" s="124">
        <v>9347486907</v>
      </c>
      <c r="G766" s="124">
        <v>26</v>
      </c>
      <c r="H766" s="124">
        <v>5</v>
      </c>
      <c r="I766" s="124">
        <v>1387</v>
      </c>
      <c r="J766" s="124" t="s">
        <v>298</v>
      </c>
      <c r="K766" s="124" t="s">
        <v>304</v>
      </c>
      <c r="L766" s="124" t="s">
        <v>295</v>
      </c>
      <c r="M766" s="124" t="s">
        <v>291</v>
      </c>
      <c r="N766" s="125">
        <v>14000000</v>
      </c>
    </row>
    <row r="767" spans="1:14" ht="21.75" customHeight="1">
      <c r="A767" s="124">
        <v>766</v>
      </c>
      <c r="B767" s="124" t="s">
        <v>326</v>
      </c>
      <c r="C767" s="124" t="s">
        <v>286</v>
      </c>
      <c r="D767" s="124" t="s">
        <v>329</v>
      </c>
      <c r="E767" s="124">
        <v>1855</v>
      </c>
      <c r="F767" s="124">
        <v>9331156861</v>
      </c>
      <c r="G767" s="124">
        <v>14</v>
      </c>
      <c r="H767" s="124">
        <v>3</v>
      </c>
      <c r="I767" s="124">
        <v>1385</v>
      </c>
      <c r="J767" s="124" t="s">
        <v>288</v>
      </c>
      <c r="K767" s="124" t="s">
        <v>304</v>
      </c>
      <c r="L767" s="124" t="s">
        <v>331</v>
      </c>
      <c r="M767" s="124" t="s">
        <v>307</v>
      </c>
      <c r="N767" s="125">
        <v>14000000</v>
      </c>
    </row>
    <row r="768" spans="1:14" ht="21.75" customHeight="1">
      <c r="A768" s="124">
        <v>767</v>
      </c>
      <c r="B768" s="124" t="s">
        <v>332</v>
      </c>
      <c r="C768" s="124" t="s">
        <v>327</v>
      </c>
      <c r="D768" s="124" t="s">
        <v>303</v>
      </c>
      <c r="E768" s="124">
        <v>9970</v>
      </c>
      <c r="F768" s="124">
        <v>9353939962</v>
      </c>
      <c r="G768" s="124">
        <v>22</v>
      </c>
      <c r="H768" s="124">
        <v>3</v>
      </c>
      <c r="I768" s="124">
        <v>1381</v>
      </c>
      <c r="J768" s="124" t="s">
        <v>288</v>
      </c>
      <c r="K768" s="124" t="s">
        <v>299</v>
      </c>
      <c r="L768" s="124" t="s">
        <v>295</v>
      </c>
      <c r="M768" s="124" t="s">
        <v>300</v>
      </c>
      <c r="N768" s="125">
        <v>49000000</v>
      </c>
    </row>
    <row r="769" spans="1:14" ht="21.75" customHeight="1">
      <c r="A769" s="124">
        <v>768</v>
      </c>
      <c r="B769" s="124" t="s">
        <v>319</v>
      </c>
      <c r="C769" s="124" t="s">
        <v>343</v>
      </c>
      <c r="D769" s="124" t="s">
        <v>329</v>
      </c>
      <c r="E769" s="124">
        <v>525</v>
      </c>
      <c r="F769" s="124">
        <v>9327308277</v>
      </c>
      <c r="G769" s="124">
        <v>23</v>
      </c>
      <c r="H769" s="124">
        <v>6</v>
      </c>
      <c r="I769" s="124">
        <v>1387</v>
      </c>
      <c r="J769" s="124" t="s">
        <v>298</v>
      </c>
      <c r="K769" s="124" t="s">
        <v>321</v>
      </c>
      <c r="L769" s="124" t="s">
        <v>295</v>
      </c>
      <c r="M769" s="124" t="s">
        <v>307</v>
      </c>
      <c r="N769" s="125">
        <v>16000000</v>
      </c>
    </row>
    <row r="770" spans="1:14" ht="21.75" customHeight="1">
      <c r="A770" s="124">
        <v>769</v>
      </c>
      <c r="B770" s="124" t="s">
        <v>333</v>
      </c>
      <c r="C770" s="124" t="s">
        <v>297</v>
      </c>
      <c r="D770" s="124" t="s">
        <v>303</v>
      </c>
      <c r="E770" s="124">
        <v>1493</v>
      </c>
      <c r="F770" s="124">
        <v>9366381223</v>
      </c>
      <c r="G770" s="124">
        <v>29</v>
      </c>
      <c r="H770" s="124">
        <v>10</v>
      </c>
      <c r="I770" s="124">
        <v>1383</v>
      </c>
      <c r="J770" s="124" t="s">
        <v>298</v>
      </c>
      <c r="K770" s="124" t="s">
        <v>312</v>
      </c>
      <c r="L770" s="124" t="s">
        <v>290</v>
      </c>
      <c r="M770" s="124" t="s">
        <v>300</v>
      </c>
      <c r="N770" s="125">
        <v>15000000</v>
      </c>
    </row>
    <row r="771" spans="1:14" ht="21.75" customHeight="1">
      <c r="A771" s="124">
        <v>770</v>
      </c>
      <c r="B771" s="124" t="s">
        <v>318</v>
      </c>
      <c r="C771" s="124" t="s">
        <v>336</v>
      </c>
      <c r="D771" s="124" t="s">
        <v>303</v>
      </c>
      <c r="E771" s="124">
        <v>1298</v>
      </c>
      <c r="F771" s="124">
        <v>9353356687</v>
      </c>
      <c r="G771" s="124">
        <v>15</v>
      </c>
      <c r="H771" s="124">
        <v>6</v>
      </c>
      <c r="I771" s="124">
        <v>1382</v>
      </c>
      <c r="J771" s="124" t="s">
        <v>288</v>
      </c>
      <c r="K771" s="124" t="s">
        <v>289</v>
      </c>
      <c r="L771" s="124" t="s">
        <v>322</v>
      </c>
      <c r="M771" s="124" t="s">
        <v>300</v>
      </c>
      <c r="N771" s="125">
        <v>8000000</v>
      </c>
    </row>
    <row r="772" spans="1:14" ht="21.75" customHeight="1">
      <c r="A772" s="124">
        <v>771</v>
      </c>
      <c r="B772" s="124" t="s">
        <v>236</v>
      </c>
      <c r="C772" s="124" t="s">
        <v>324</v>
      </c>
      <c r="D772" s="124" t="s">
        <v>287</v>
      </c>
      <c r="E772" s="124">
        <v>9136</v>
      </c>
      <c r="F772" s="124">
        <v>9338339070</v>
      </c>
      <c r="G772" s="124">
        <v>14</v>
      </c>
      <c r="H772" s="124">
        <v>7</v>
      </c>
      <c r="I772" s="124">
        <v>1388</v>
      </c>
      <c r="J772" s="124" t="s">
        <v>298</v>
      </c>
      <c r="K772" s="124" t="s">
        <v>299</v>
      </c>
      <c r="L772" s="124" t="s">
        <v>322</v>
      </c>
      <c r="M772" s="124" t="s">
        <v>300</v>
      </c>
      <c r="N772" s="125">
        <v>49000000</v>
      </c>
    </row>
    <row r="773" spans="1:14" ht="21.75" customHeight="1">
      <c r="A773" s="124">
        <v>772</v>
      </c>
      <c r="B773" s="124" t="s">
        <v>318</v>
      </c>
      <c r="C773" s="124" t="s">
        <v>308</v>
      </c>
      <c r="D773" s="124" t="s">
        <v>328</v>
      </c>
      <c r="E773" s="124">
        <v>9068</v>
      </c>
      <c r="F773" s="124">
        <v>9338909597</v>
      </c>
      <c r="G773" s="124">
        <v>4</v>
      </c>
      <c r="H773" s="124">
        <v>7</v>
      </c>
      <c r="I773" s="124">
        <v>1381</v>
      </c>
      <c r="J773" s="124" t="s">
        <v>288</v>
      </c>
      <c r="K773" s="124" t="s">
        <v>299</v>
      </c>
      <c r="L773" s="124" t="s">
        <v>313</v>
      </c>
      <c r="M773" s="124" t="s">
        <v>296</v>
      </c>
      <c r="N773" s="125">
        <v>49000000</v>
      </c>
    </row>
    <row r="774" spans="1:14" ht="21.75" customHeight="1">
      <c r="A774" s="124">
        <v>773</v>
      </c>
      <c r="B774" s="124" t="s">
        <v>84</v>
      </c>
      <c r="C774" s="124" t="s">
        <v>335</v>
      </c>
      <c r="D774" s="124" t="s">
        <v>317</v>
      </c>
      <c r="E774" s="124">
        <v>5273</v>
      </c>
      <c r="F774" s="124">
        <v>9360897289</v>
      </c>
      <c r="G774" s="124">
        <v>26</v>
      </c>
      <c r="H774" s="124">
        <v>9</v>
      </c>
      <c r="I774" s="124">
        <v>1388</v>
      </c>
      <c r="J774" s="124" t="s">
        <v>298</v>
      </c>
      <c r="K774" s="124" t="s">
        <v>299</v>
      </c>
      <c r="L774" s="124" t="s">
        <v>313</v>
      </c>
      <c r="M774" s="124" t="s">
        <v>296</v>
      </c>
      <c r="N774" s="125">
        <v>49000000</v>
      </c>
    </row>
    <row r="775" spans="1:14" ht="21.75" customHeight="1">
      <c r="A775" s="124">
        <v>774</v>
      </c>
      <c r="B775" s="124" t="s">
        <v>318</v>
      </c>
      <c r="C775" s="124" t="s">
        <v>308</v>
      </c>
      <c r="D775" s="124" t="s">
        <v>311</v>
      </c>
      <c r="E775" s="124">
        <v>7725</v>
      </c>
      <c r="F775" s="124">
        <v>9328270188</v>
      </c>
      <c r="G775" s="124">
        <v>17</v>
      </c>
      <c r="H775" s="124">
        <v>7</v>
      </c>
      <c r="I775" s="124">
        <v>1387</v>
      </c>
      <c r="J775" s="124" t="s">
        <v>288</v>
      </c>
      <c r="K775" s="124" t="s">
        <v>299</v>
      </c>
      <c r="L775" s="124" t="s">
        <v>322</v>
      </c>
      <c r="M775" s="124" t="s">
        <v>291</v>
      </c>
      <c r="N775" s="125">
        <v>49000000</v>
      </c>
    </row>
    <row r="776" spans="1:14" ht="21.75" customHeight="1">
      <c r="A776" s="124">
        <v>775</v>
      </c>
      <c r="B776" s="124" t="s">
        <v>301</v>
      </c>
      <c r="C776" s="124" t="s">
        <v>308</v>
      </c>
      <c r="D776" s="124" t="s">
        <v>309</v>
      </c>
      <c r="E776" s="124">
        <v>7004</v>
      </c>
      <c r="F776" s="124">
        <v>9365954445</v>
      </c>
      <c r="G776" s="124">
        <v>7</v>
      </c>
      <c r="H776" s="124">
        <v>2</v>
      </c>
      <c r="I776" s="124">
        <v>1383</v>
      </c>
      <c r="J776" s="124" t="s">
        <v>298</v>
      </c>
      <c r="K776" s="124" t="s">
        <v>299</v>
      </c>
      <c r="L776" s="124" t="s">
        <v>331</v>
      </c>
      <c r="M776" s="124" t="s">
        <v>300</v>
      </c>
      <c r="N776" s="125">
        <v>49000000</v>
      </c>
    </row>
    <row r="777" spans="1:14" ht="21.75" customHeight="1">
      <c r="A777" s="124">
        <v>776</v>
      </c>
      <c r="B777" s="124" t="s">
        <v>326</v>
      </c>
      <c r="C777" s="124" t="s">
        <v>310</v>
      </c>
      <c r="D777" s="124" t="s">
        <v>317</v>
      </c>
      <c r="E777" s="124">
        <v>852</v>
      </c>
      <c r="F777" s="124">
        <v>9387882487</v>
      </c>
      <c r="G777" s="124">
        <v>4</v>
      </c>
      <c r="H777" s="124">
        <v>5</v>
      </c>
      <c r="I777" s="124">
        <v>1385</v>
      </c>
      <c r="J777" s="124" t="s">
        <v>288</v>
      </c>
      <c r="K777" s="124" t="s">
        <v>312</v>
      </c>
      <c r="L777" s="124" t="s">
        <v>313</v>
      </c>
      <c r="M777" s="124" t="s">
        <v>296</v>
      </c>
      <c r="N777" s="125">
        <v>15000000</v>
      </c>
    </row>
    <row r="778" spans="1:14" ht="21.75" customHeight="1">
      <c r="A778" s="124">
        <v>777</v>
      </c>
      <c r="B778" s="124" t="s">
        <v>314</v>
      </c>
      <c r="C778" s="124" t="s">
        <v>345</v>
      </c>
      <c r="D778" s="124" t="s">
        <v>294</v>
      </c>
      <c r="E778" s="124">
        <v>8861</v>
      </c>
      <c r="F778" s="124">
        <v>9374480985</v>
      </c>
      <c r="G778" s="124">
        <v>13</v>
      </c>
      <c r="H778" s="124">
        <v>10</v>
      </c>
      <c r="I778" s="124">
        <v>1384</v>
      </c>
      <c r="J778" s="124" t="s">
        <v>298</v>
      </c>
      <c r="K778" s="124" t="s">
        <v>304</v>
      </c>
      <c r="L778" s="124" t="s">
        <v>313</v>
      </c>
      <c r="M778" s="124" t="s">
        <v>300</v>
      </c>
      <c r="N778" s="125">
        <v>14000000</v>
      </c>
    </row>
    <row r="779" spans="1:14" ht="21.75" customHeight="1">
      <c r="A779" s="124">
        <v>778</v>
      </c>
      <c r="B779" s="124" t="s">
        <v>319</v>
      </c>
      <c r="C779" s="124" t="s">
        <v>255</v>
      </c>
      <c r="D779" s="124" t="s">
        <v>328</v>
      </c>
      <c r="E779" s="124">
        <v>849</v>
      </c>
      <c r="F779" s="124">
        <v>9378591242</v>
      </c>
      <c r="G779" s="124">
        <v>11</v>
      </c>
      <c r="H779" s="124">
        <v>6</v>
      </c>
      <c r="I779" s="124">
        <v>1382</v>
      </c>
      <c r="J779" s="124" t="s">
        <v>298</v>
      </c>
      <c r="K779" s="124" t="s">
        <v>304</v>
      </c>
      <c r="L779" s="124" t="s">
        <v>322</v>
      </c>
      <c r="M779" s="124" t="s">
        <v>300</v>
      </c>
      <c r="N779" s="125">
        <v>14000000</v>
      </c>
    </row>
    <row r="780" spans="1:14" ht="21.75" customHeight="1">
      <c r="A780" s="124">
        <v>779</v>
      </c>
      <c r="B780" s="124" t="s">
        <v>323</v>
      </c>
      <c r="C780" s="124" t="s">
        <v>345</v>
      </c>
      <c r="D780" s="124" t="s">
        <v>311</v>
      </c>
      <c r="E780" s="124">
        <v>8123</v>
      </c>
      <c r="F780" s="124">
        <v>9331179384</v>
      </c>
      <c r="G780" s="124">
        <v>14</v>
      </c>
      <c r="H780" s="124">
        <v>8</v>
      </c>
      <c r="I780" s="124">
        <v>1382</v>
      </c>
      <c r="J780" s="124" t="s">
        <v>288</v>
      </c>
      <c r="K780" s="124" t="s">
        <v>312</v>
      </c>
      <c r="L780" s="124" t="s">
        <v>290</v>
      </c>
      <c r="M780" s="124" t="s">
        <v>291</v>
      </c>
      <c r="N780" s="125">
        <v>15000000</v>
      </c>
    </row>
    <row r="781" spans="1:14" ht="21.75" customHeight="1">
      <c r="A781" s="124">
        <v>780</v>
      </c>
      <c r="B781" s="124" t="s">
        <v>333</v>
      </c>
      <c r="C781" s="124" t="s">
        <v>337</v>
      </c>
      <c r="D781" s="124" t="s">
        <v>325</v>
      </c>
      <c r="E781" s="124">
        <v>5382</v>
      </c>
      <c r="F781" s="124">
        <v>9365096165</v>
      </c>
      <c r="G781" s="124">
        <v>10</v>
      </c>
      <c r="H781" s="124">
        <v>11</v>
      </c>
      <c r="I781" s="124">
        <v>1385</v>
      </c>
      <c r="J781" s="124" t="s">
        <v>288</v>
      </c>
      <c r="K781" s="124" t="s">
        <v>321</v>
      </c>
      <c r="L781" s="124" t="s">
        <v>331</v>
      </c>
      <c r="M781" s="124" t="s">
        <v>300</v>
      </c>
      <c r="N781" s="125">
        <v>16000000</v>
      </c>
    </row>
    <row r="782" spans="1:14" ht="21.75" customHeight="1">
      <c r="A782" s="124">
        <v>781</v>
      </c>
      <c r="B782" s="124" t="s">
        <v>318</v>
      </c>
      <c r="C782" s="124" t="s">
        <v>334</v>
      </c>
      <c r="D782" s="124" t="s">
        <v>311</v>
      </c>
      <c r="E782" s="124">
        <v>385</v>
      </c>
      <c r="F782" s="124">
        <v>9383174482</v>
      </c>
      <c r="G782" s="124">
        <v>8</v>
      </c>
      <c r="H782" s="124">
        <v>10</v>
      </c>
      <c r="I782" s="124">
        <v>1385</v>
      </c>
      <c r="J782" s="124" t="s">
        <v>288</v>
      </c>
      <c r="K782" s="124" t="s">
        <v>304</v>
      </c>
      <c r="L782" s="124" t="s">
        <v>313</v>
      </c>
      <c r="M782" s="124" t="s">
        <v>296</v>
      </c>
      <c r="N782" s="125">
        <v>14000000</v>
      </c>
    </row>
    <row r="783" spans="1:14" ht="21.75" customHeight="1">
      <c r="A783" s="124">
        <v>782</v>
      </c>
      <c r="B783" s="124" t="s">
        <v>332</v>
      </c>
      <c r="C783" s="124" t="s">
        <v>286</v>
      </c>
      <c r="D783" s="124" t="s">
        <v>317</v>
      </c>
      <c r="E783" s="124">
        <v>2926</v>
      </c>
      <c r="F783" s="124">
        <v>9356127907</v>
      </c>
      <c r="G783" s="124">
        <v>19</v>
      </c>
      <c r="H783" s="124">
        <v>6</v>
      </c>
      <c r="I783" s="124">
        <v>1383</v>
      </c>
      <c r="J783" s="124" t="s">
        <v>298</v>
      </c>
      <c r="K783" s="124" t="s">
        <v>304</v>
      </c>
      <c r="L783" s="124" t="s">
        <v>313</v>
      </c>
      <c r="M783" s="124" t="s">
        <v>300</v>
      </c>
      <c r="N783" s="125">
        <v>14000000</v>
      </c>
    </row>
    <row r="784" spans="1:14" ht="21.75" customHeight="1">
      <c r="A784" s="124">
        <v>783</v>
      </c>
      <c r="B784" s="124" t="s">
        <v>84</v>
      </c>
      <c r="C784" s="124" t="s">
        <v>310</v>
      </c>
      <c r="D784" s="124" t="s">
        <v>329</v>
      </c>
      <c r="E784" s="124">
        <v>7433</v>
      </c>
      <c r="F784" s="124">
        <v>9325453921</v>
      </c>
      <c r="G784" s="124">
        <v>23</v>
      </c>
      <c r="H784" s="124">
        <v>9</v>
      </c>
      <c r="I784" s="124">
        <v>1385</v>
      </c>
      <c r="J784" s="124" t="s">
        <v>288</v>
      </c>
      <c r="K784" s="124" t="s">
        <v>321</v>
      </c>
      <c r="L784" s="124" t="s">
        <v>331</v>
      </c>
      <c r="M784" s="124" t="s">
        <v>296</v>
      </c>
      <c r="N784" s="125">
        <v>16000000</v>
      </c>
    </row>
    <row r="785" spans="1:14" ht="21.75" customHeight="1">
      <c r="A785" s="124">
        <v>784</v>
      </c>
      <c r="B785" s="124" t="s">
        <v>340</v>
      </c>
      <c r="C785" s="124" t="s">
        <v>324</v>
      </c>
      <c r="D785" s="124" t="s">
        <v>328</v>
      </c>
      <c r="E785" s="124">
        <v>9249</v>
      </c>
      <c r="F785" s="124">
        <v>9329035004</v>
      </c>
      <c r="G785" s="124">
        <v>21</v>
      </c>
      <c r="H785" s="124">
        <v>12</v>
      </c>
      <c r="I785" s="124">
        <v>1383</v>
      </c>
      <c r="J785" s="124" t="s">
        <v>288</v>
      </c>
      <c r="K785" s="124" t="s">
        <v>312</v>
      </c>
      <c r="L785" s="124" t="s">
        <v>313</v>
      </c>
      <c r="M785" s="124" t="s">
        <v>296</v>
      </c>
      <c r="N785" s="125">
        <v>15000000</v>
      </c>
    </row>
    <row r="786" spans="1:14" ht="21.75" customHeight="1">
      <c r="A786" s="124">
        <v>785</v>
      </c>
      <c r="B786" s="124" t="s">
        <v>305</v>
      </c>
      <c r="C786" s="124" t="s">
        <v>255</v>
      </c>
      <c r="D786" s="124" t="s">
        <v>303</v>
      </c>
      <c r="E786" s="124">
        <v>3748</v>
      </c>
      <c r="F786" s="124">
        <v>9378072816</v>
      </c>
      <c r="G786" s="124">
        <v>26</v>
      </c>
      <c r="H786" s="124">
        <v>3</v>
      </c>
      <c r="I786" s="124">
        <v>1381</v>
      </c>
      <c r="J786" s="124" t="s">
        <v>288</v>
      </c>
      <c r="K786" s="124" t="s">
        <v>299</v>
      </c>
      <c r="L786" s="124" t="s">
        <v>313</v>
      </c>
      <c r="M786" s="124" t="s">
        <v>296</v>
      </c>
      <c r="N786" s="125">
        <v>49000000</v>
      </c>
    </row>
    <row r="787" spans="1:14" ht="21.75" customHeight="1">
      <c r="A787" s="124">
        <v>786</v>
      </c>
      <c r="B787" s="124" t="s">
        <v>301</v>
      </c>
      <c r="C787" s="124" t="s">
        <v>334</v>
      </c>
      <c r="D787" s="124" t="s">
        <v>309</v>
      </c>
      <c r="E787" s="124">
        <v>1640</v>
      </c>
      <c r="F787" s="124">
        <v>9331522033</v>
      </c>
      <c r="G787" s="124">
        <v>19</v>
      </c>
      <c r="H787" s="124">
        <v>9</v>
      </c>
      <c r="I787" s="124">
        <v>1380</v>
      </c>
      <c r="J787" s="124" t="s">
        <v>288</v>
      </c>
      <c r="K787" s="124" t="s">
        <v>304</v>
      </c>
      <c r="L787" s="124" t="s">
        <v>322</v>
      </c>
      <c r="M787" s="124" t="s">
        <v>291</v>
      </c>
      <c r="N787" s="125">
        <v>14000000</v>
      </c>
    </row>
    <row r="788" spans="1:14" ht="21.75" customHeight="1">
      <c r="A788" s="124">
        <v>787</v>
      </c>
      <c r="B788" s="124" t="s">
        <v>323</v>
      </c>
      <c r="C788" s="124" t="s">
        <v>344</v>
      </c>
      <c r="D788" s="124" t="s">
        <v>328</v>
      </c>
      <c r="E788" s="124">
        <v>9525</v>
      </c>
      <c r="F788" s="124">
        <v>9341931501</v>
      </c>
      <c r="G788" s="124">
        <v>30</v>
      </c>
      <c r="H788" s="124">
        <v>10</v>
      </c>
      <c r="I788" s="124">
        <v>1387</v>
      </c>
      <c r="J788" s="124" t="s">
        <v>288</v>
      </c>
      <c r="K788" s="124" t="s">
        <v>321</v>
      </c>
      <c r="L788" s="124" t="s">
        <v>313</v>
      </c>
      <c r="M788" s="124" t="s">
        <v>300</v>
      </c>
      <c r="N788" s="125">
        <v>16000000</v>
      </c>
    </row>
    <row r="789" spans="1:14" ht="21.75" customHeight="1">
      <c r="A789" s="124">
        <v>788</v>
      </c>
      <c r="B789" s="124" t="s">
        <v>323</v>
      </c>
      <c r="C789" s="124" t="s">
        <v>286</v>
      </c>
      <c r="D789" s="124" t="s">
        <v>309</v>
      </c>
      <c r="E789" s="124">
        <v>9870</v>
      </c>
      <c r="F789" s="124">
        <v>9375227214</v>
      </c>
      <c r="G789" s="124">
        <v>4</v>
      </c>
      <c r="H789" s="124">
        <v>5</v>
      </c>
      <c r="I789" s="124">
        <v>1386</v>
      </c>
      <c r="J789" s="124" t="s">
        <v>288</v>
      </c>
      <c r="K789" s="124" t="s">
        <v>299</v>
      </c>
      <c r="L789" s="124" t="s">
        <v>295</v>
      </c>
      <c r="M789" s="124" t="s">
        <v>296</v>
      </c>
      <c r="N789" s="125">
        <v>49000000</v>
      </c>
    </row>
    <row r="790" spans="1:14" ht="21.75" customHeight="1">
      <c r="A790" s="124">
        <v>789</v>
      </c>
      <c r="B790" s="124" t="s">
        <v>333</v>
      </c>
      <c r="C790" s="124" t="s">
        <v>335</v>
      </c>
      <c r="D790" s="124" t="s">
        <v>311</v>
      </c>
      <c r="E790" s="124">
        <v>3062</v>
      </c>
      <c r="F790" s="124">
        <v>9350438647</v>
      </c>
      <c r="G790" s="124">
        <v>2</v>
      </c>
      <c r="H790" s="124">
        <v>6</v>
      </c>
      <c r="I790" s="124">
        <v>1382</v>
      </c>
      <c r="J790" s="124" t="s">
        <v>288</v>
      </c>
      <c r="K790" s="124" t="s">
        <v>289</v>
      </c>
      <c r="L790" s="124" t="s">
        <v>290</v>
      </c>
      <c r="M790" s="124" t="s">
        <v>307</v>
      </c>
      <c r="N790" s="125">
        <v>8000000</v>
      </c>
    </row>
    <row r="791" spans="1:14" ht="21.75" customHeight="1">
      <c r="A791" s="124">
        <v>790</v>
      </c>
      <c r="B791" s="124" t="s">
        <v>314</v>
      </c>
      <c r="C791" s="124" t="s">
        <v>293</v>
      </c>
      <c r="D791" s="124" t="s">
        <v>311</v>
      </c>
      <c r="E791" s="124">
        <v>8975</v>
      </c>
      <c r="F791" s="124">
        <v>9365688192</v>
      </c>
      <c r="G791" s="124">
        <v>6</v>
      </c>
      <c r="H791" s="124">
        <v>10</v>
      </c>
      <c r="I791" s="124">
        <v>1387</v>
      </c>
      <c r="J791" s="124" t="s">
        <v>298</v>
      </c>
      <c r="K791" s="124" t="s">
        <v>304</v>
      </c>
      <c r="L791" s="124" t="s">
        <v>313</v>
      </c>
      <c r="M791" s="124" t="s">
        <v>300</v>
      </c>
      <c r="N791" s="125">
        <v>14000000</v>
      </c>
    </row>
    <row r="792" spans="1:14" ht="21.75" customHeight="1">
      <c r="A792" s="124">
        <v>791</v>
      </c>
      <c r="B792" s="124" t="s">
        <v>340</v>
      </c>
      <c r="C792" s="124" t="s">
        <v>345</v>
      </c>
      <c r="D792" s="124" t="s">
        <v>287</v>
      </c>
      <c r="E792" s="124">
        <v>6021</v>
      </c>
      <c r="F792" s="124">
        <v>9351064083</v>
      </c>
      <c r="G792" s="124">
        <v>29</v>
      </c>
      <c r="H792" s="124">
        <v>12</v>
      </c>
      <c r="I792" s="124">
        <v>1384</v>
      </c>
      <c r="J792" s="124" t="s">
        <v>288</v>
      </c>
      <c r="K792" s="124" t="s">
        <v>312</v>
      </c>
      <c r="L792" s="124" t="s">
        <v>313</v>
      </c>
      <c r="M792" s="124" t="s">
        <v>291</v>
      </c>
      <c r="N792" s="125">
        <v>15000000</v>
      </c>
    </row>
    <row r="793" spans="1:14" ht="21.75" customHeight="1">
      <c r="A793" s="124">
        <v>792</v>
      </c>
      <c r="B793" s="124" t="s">
        <v>323</v>
      </c>
      <c r="C793" s="124" t="s">
        <v>308</v>
      </c>
      <c r="D793" s="124" t="s">
        <v>294</v>
      </c>
      <c r="E793" s="124">
        <v>9225</v>
      </c>
      <c r="F793" s="124">
        <v>9331507065</v>
      </c>
      <c r="G793" s="124">
        <v>30</v>
      </c>
      <c r="H793" s="124">
        <v>11</v>
      </c>
      <c r="I793" s="124">
        <v>1383</v>
      </c>
      <c r="J793" s="124" t="s">
        <v>298</v>
      </c>
      <c r="K793" s="124" t="s">
        <v>321</v>
      </c>
      <c r="L793" s="124" t="s">
        <v>331</v>
      </c>
      <c r="M793" s="124" t="s">
        <v>300</v>
      </c>
      <c r="N793" s="125">
        <v>16000000</v>
      </c>
    </row>
    <row r="794" spans="1:14" ht="21.75" customHeight="1">
      <c r="A794" s="124">
        <v>793</v>
      </c>
      <c r="B794" s="124" t="s">
        <v>339</v>
      </c>
      <c r="C794" s="124" t="s">
        <v>302</v>
      </c>
      <c r="D794" s="124" t="s">
        <v>306</v>
      </c>
      <c r="E794" s="124">
        <v>3942</v>
      </c>
      <c r="F794" s="124">
        <v>9321863817</v>
      </c>
      <c r="G794" s="124">
        <v>12</v>
      </c>
      <c r="H794" s="124">
        <v>6</v>
      </c>
      <c r="I794" s="124">
        <v>1383</v>
      </c>
      <c r="J794" s="124" t="s">
        <v>298</v>
      </c>
      <c r="K794" s="124" t="s">
        <v>321</v>
      </c>
      <c r="L794" s="124" t="s">
        <v>322</v>
      </c>
      <c r="M794" s="124" t="s">
        <v>300</v>
      </c>
      <c r="N794" s="125">
        <v>16000000</v>
      </c>
    </row>
    <row r="795" spans="1:14" ht="21.75" customHeight="1">
      <c r="A795" s="124">
        <v>794</v>
      </c>
      <c r="B795" s="124" t="s">
        <v>346</v>
      </c>
      <c r="C795" s="124" t="s">
        <v>330</v>
      </c>
      <c r="D795" s="124" t="s">
        <v>303</v>
      </c>
      <c r="E795" s="124">
        <v>188</v>
      </c>
      <c r="F795" s="124">
        <v>9375689255</v>
      </c>
      <c r="G795" s="124">
        <v>24</v>
      </c>
      <c r="H795" s="124">
        <v>10</v>
      </c>
      <c r="I795" s="124">
        <v>1387</v>
      </c>
      <c r="J795" s="124" t="s">
        <v>288</v>
      </c>
      <c r="K795" s="124" t="s">
        <v>299</v>
      </c>
      <c r="L795" s="124" t="s">
        <v>295</v>
      </c>
      <c r="M795" s="124" t="s">
        <v>300</v>
      </c>
      <c r="N795" s="125">
        <v>49000000</v>
      </c>
    </row>
    <row r="796" spans="1:14" ht="21.75" customHeight="1">
      <c r="A796" s="124">
        <v>795</v>
      </c>
      <c r="B796" s="124" t="s">
        <v>320</v>
      </c>
      <c r="C796" s="124" t="s">
        <v>330</v>
      </c>
      <c r="D796" s="124" t="s">
        <v>287</v>
      </c>
      <c r="E796" s="124">
        <v>3413</v>
      </c>
      <c r="F796" s="124">
        <v>9384479835</v>
      </c>
      <c r="G796" s="124">
        <v>3</v>
      </c>
      <c r="H796" s="124">
        <v>10</v>
      </c>
      <c r="I796" s="124">
        <v>1382</v>
      </c>
      <c r="J796" s="124" t="s">
        <v>288</v>
      </c>
      <c r="K796" s="124" t="s">
        <v>289</v>
      </c>
      <c r="L796" s="124" t="s">
        <v>313</v>
      </c>
      <c r="M796" s="124" t="s">
        <v>300</v>
      </c>
      <c r="N796" s="125">
        <v>8000000</v>
      </c>
    </row>
    <row r="797" spans="1:14" ht="21.75" customHeight="1">
      <c r="A797" s="124">
        <v>796</v>
      </c>
      <c r="B797" s="124" t="s">
        <v>83</v>
      </c>
      <c r="C797" s="124" t="s">
        <v>324</v>
      </c>
      <c r="D797" s="124" t="s">
        <v>309</v>
      </c>
      <c r="E797" s="124">
        <v>41</v>
      </c>
      <c r="F797" s="124">
        <v>9345704574</v>
      </c>
      <c r="G797" s="124">
        <v>5</v>
      </c>
      <c r="H797" s="124">
        <v>5</v>
      </c>
      <c r="I797" s="124">
        <v>1384</v>
      </c>
      <c r="J797" s="124" t="s">
        <v>298</v>
      </c>
      <c r="K797" s="124" t="s">
        <v>304</v>
      </c>
      <c r="L797" s="124" t="s">
        <v>313</v>
      </c>
      <c r="M797" s="124" t="s">
        <v>300</v>
      </c>
      <c r="N797" s="125">
        <v>14000000</v>
      </c>
    </row>
    <row r="798" spans="1:14" ht="21.75" customHeight="1">
      <c r="A798" s="124">
        <v>797</v>
      </c>
      <c r="B798" s="124" t="s">
        <v>326</v>
      </c>
      <c r="C798" s="124" t="s">
        <v>293</v>
      </c>
      <c r="D798" s="124" t="s">
        <v>317</v>
      </c>
      <c r="E798" s="124">
        <v>2782</v>
      </c>
      <c r="F798" s="124">
        <v>9395681822</v>
      </c>
      <c r="G798" s="124">
        <v>29</v>
      </c>
      <c r="H798" s="124">
        <v>5</v>
      </c>
      <c r="I798" s="124">
        <v>1383</v>
      </c>
      <c r="J798" s="124" t="s">
        <v>298</v>
      </c>
      <c r="K798" s="124" t="s">
        <v>304</v>
      </c>
      <c r="L798" s="124" t="s">
        <v>322</v>
      </c>
      <c r="M798" s="124" t="s">
        <v>300</v>
      </c>
      <c r="N798" s="125">
        <v>14000000</v>
      </c>
    </row>
    <row r="799" spans="1:14" ht="21.75" customHeight="1">
      <c r="A799" s="124">
        <v>798</v>
      </c>
      <c r="B799" s="124" t="s">
        <v>342</v>
      </c>
      <c r="C799" s="124" t="s">
        <v>327</v>
      </c>
      <c r="D799" s="124" t="s">
        <v>306</v>
      </c>
      <c r="E799" s="124">
        <v>3489</v>
      </c>
      <c r="F799" s="124">
        <v>9355323301</v>
      </c>
      <c r="G799" s="124">
        <v>4</v>
      </c>
      <c r="H799" s="124">
        <v>10</v>
      </c>
      <c r="I799" s="124">
        <v>1387</v>
      </c>
      <c r="J799" s="124" t="s">
        <v>298</v>
      </c>
      <c r="K799" s="124" t="s">
        <v>299</v>
      </c>
      <c r="L799" s="124" t="s">
        <v>295</v>
      </c>
      <c r="M799" s="124" t="s">
        <v>300</v>
      </c>
      <c r="N799" s="125">
        <v>49000000</v>
      </c>
    </row>
    <row r="800" spans="1:14" ht="21.75" customHeight="1">
      <c r="A800" s="124">
        <v>799</v>
      </c>
      <c r="B800" s="124" t="s">
        <v>333</v>
      </c>
      <c r="C800" s="124" t="s">
        <v>297</v>
      </c>
      <c r="D800" s="124" t="s">
        <v>329</v>
      </c>
      <c r="E800" s="124">
        <v>188</v>
      </c>
      <c r="F800" s="124">
        <v>9391784725</v>
      </c>
      <c r="G800" s="124">
        <v>29</v>
      </c>
      <c r="H800" s="124">
        <v>5</v>
      </c>
      <c r="I800" s="124">
        <v>1382</v>
      </c>
      <c r="J800" s="124" t="s">
        <v>288</v>
      </c>
      <c r="K800" s="124" t="s">
        <v>312</v>
      </c>
      <c r="L800" s="124" t="s">
        <v>313</v>
      </c>
      <c r="M800" s="124" t="s">
        <v>316</v>
      </c>
      <c r="N800" s="125">
        <v>15000000</v>
      </c>
    </row>
    <row r="801" spans="1:14" ht="21.75" customHeight="1">
      <c r="A801" s="124">
        <v>800</v>
      </c>
      <c r="B801" s="124" t="s">
        <v>305</v>
      </c>
      <c r="C801" s="124" t="s">
        <v>286</v>
      </c>
      <c r="D801" s="124" t="s">
        <v>328</v>
      </c>
      <c r="E801" s="124">
        <v>2454</v>
      </c>
      <c r="F801" s="124">
        <v>9392841849</v>
      </c>
      <c r="G801" s="124">
        <v>23</v>
      </c>
      <c r="H801" s="124">
        <v>5</v>
      </c>
      <c r="I801" s="124">
        <v>1380</v>
      </c>
      <c r="J801" s="124" t="s">
        <v>288</v>
      </c>
      <c r="K801" s="124" t="s">
        <v>304</v>
      </c>
      <c r="L801" s="124" t="s">
        <v>313</v>
      </c>
      <c r="M801" s="124" t="s">
        <v>316</v>
      </c>
      <c r="N801" s="125">
        <v>14000000</v>
      </c>
    </row>
    <row r="802" spans="1:14" ht="21.75" customHeight="1">
      <c r="A802" s="124">
        <v>801</v>
      </c>
      <c r="B802" s="124" t="s">
        <v>332</v>
      </c>
      <c r="C802" s="124" t="s">
        <v>297</v>
      </c>
      <c r="D802" s="124" t="s">
        <v>329</v>
      </c>
      <c r="E802" s="124">
        <v>4699</v>
      </c>
      <c r="F802" s="124">
        <v>9399465602</v>
      </c>
      <c r="G802" s="124">
        <v>4</v>
      </c>
      <c r="H802" s="124">
        <v>5</v>
      </c>
      <c r="I802" s="124">
        <v>1385</v>
      </c>
      <c r="J802" s="124" t="s">
        <v>288</v>
      </c>
      <c r="K802" s="124" t="s">
        <v>321</v>
      </c>
      <c r="L802" s="124" t="s">
        <v>322</v>
      </c>
      <c r="M802" s="124" t="s">
        <v>316</v>
      </c>
      <c r="N802" s="125">
        <v>16000000</v>
      </c>
    </row>
    <row r="803" spans="1:14" ht="21.75" customHeight="1">
      <c r="A803" s="124">
        <v>802</v>
      </c>
      <c r="B803" s="124" t="s">
        <v>333</v>
      </c>
      <c r="C803" s="124" t="s">
        <v>315</v>
      </c>
      <c r="D803" s="124" t="s">
        <v>287</v>
      </c>
      <c r="E803" s="124">
        <v>7813</v>
      </c>
      <c r="F803" s="124">
        <v>9389611302</v>
      </c>
      <c r="G803" s="124">
        <v>23</v>
      </c>
      <c r="H803" s="124">
        <v>1</v>
      </c>
      <c r="I803" s="124">
        <v>1383</v>
      </c>
      <c r="J803" s="124" t="s">
        <v>298</v>
      </c>
      <c r="K803" s="124" t="s">
        <v>321</v>
      </c>
      <c r="L803" s="124" t="s">
        <v>295</v>
      </c>
      <c r="M803" s="124" t="s">
        <v>307</v>
      </c>
      <c r="N803" s="125">
        <v>16000000</v>
      </c>
    </row>
    <row r="804" spans="1:14" ht="21.75" customHeight="1">
      <c r="A804" s="124">
        <v>803</v>
      </c>
      <c r="B804" s="124" t="s">
        <v>333</v>
      </c>
      <c r="C804" s="124" t="s">
        <v>310</v>
      </c>
      <c r="D804" s="124" t="s">
        <v>325</v>
      </c>
      <c r="E804" s="124">
        <v>9760</v>
      </c>
      <c r="F804" s="124">
        <v>9372056368</v>
      </c>
      <c r="G804" s="124">
        <v>14</v>
      </c>
      <c r="H804" s="124">
        <v>7</v>
      </c>
      <c r="I804" s="124">
        <v>1381</v>
      </c>
      <c r="J804" s="124" t="s">
        <v>298</v>
      </c>
      <c r="K804" s="124" t="s">
        <v>304</v>
      </c>
      <c r="L804" s="124" t="s">
        <v>331</v>
      </c>
      <c r="M804" s="124" t="s">
        <v>296</v>
      </c>
      <c r="N804" s="125">
        <v>14000000</v>
      </c>
    </row>
    <row r="805" spans="1:14" ht="21.75" customHeight="1">
      <c r="A805" s="124">
        <v>804</v>
      </c>
      <c r="B805" s="124" t="s">
        <v>236</v>
      </c>
      <c r="C805" s="124" t="s">
        <v>343</v>
      </c>
      <c r="D805" s="124" t="s">
        <v>325</v>
      </c>
      <c r="E805" s="124">
        <v>6205</v>
      </c>
      <c r="F805" s="124">
        <v>9381047571</v>
      </c>
      <c r="G805" s="124">
        <v>17</v>
      </c>
      <c r="H805" s="124">
        <v>4</v>
      </c>
      <c r="I805" s="124">
        <v>1387</v>
      </c>
      <c r="J805" s="124" t="s">
        <v>288</v>
      </c>
      <c r="K805" s="124" t="s">
        <v>289</v>
      </c>
      <c r="L805" s="124" t="s">
        <v>322</v>
      </c>
      <c r="M805" s="124" t="s">
        <v>296</v>
      </c>
      <c r="N805" s="125">
        <v>8000000</v>
      </c>
    </row>
    <row r="806" spans="1:14" ht="21.75" customHeight="1">
      <c r="A806" s="124">
        <v>805</v>
      </c>
      <c r="B806" s="124" t="s">
        <v>342</v>
      </c>
      <c r="C806" s="124" t="s">
        <v>286</v>
      </c>
      <c r="D806" s="124" t="s">
        <v>294</v>
      </c>
      <c r="E806" s="124">
        <v>3228</v>
      </c>
      <c r="F806" s="124">
        <v>9340387163</v>
      </c>
      <c r="G806" s="124">
        <v>3</v>
      </c>
      <c r="H806" s="124">
        <v>8</v>
      </c>
      <c r="I806" s="124">
        <v>1382</v>
      </c>
      <c r="J806" s="124" t="s">
        <v>298</v>
      </c>
      <c r="K806" s="124" t="s">
        <v>299</v>
      </c>
      <c r="L806" s="124" t="s">
        <v>322</v>
      </c>
      <c r="M806" s="124" t="s">
        <v>316</v>
      </c>
      <c r="N806" s="125">
        <v>49000000</v>
      </c>
    </row>
    <row r="807" spans="1:14" ht="21.75" customHeight="1">
      <c r="A807" s="124">
        <v>806</v>
      </c>
      <c r="B807" s="124" t="s">
        <v>84</v>
      </c>
      <c r="C807" s="124" t="s">
        <v>343</v>
      </c>
      <c r="D807" s="124" t="s">
        <v>329</v>
      </c>
      <c r="E807" s="124">
        <v>1063</v>
      </c>
      <c r="F807" s="124">
        <v>9390965378</v>
      </c>
      <c r="G807" s="124">
        <v>24</v>
      </c>
      <c r="H807" s="124">
        <v>6</v>
      </c>
      <c r="I807" s="124">
        <v>1384</v>
      </c>
      <c r="J807" s="124" t="s">
        <v>288</v>
      </c>
      <c r="K807" s="124" t="s">
        <v>321</v>
      </c>
      <c r="L807" s="124" t="s">
        <v>290</v>
      </c>
      <c r="M807" s="124" t="s">
        <v>296</v>
      </c>
      <c r="N807" s="125">
        <v>16000000</v>
      </c>
    </row>
    <row r="808" spans="1:14" ht="21.75" customHeight="1">
      <c r="A808" s="124">
        <v>807</v>
      </c>
      <c r="B808" s="124" t="s">
        <v>326</v>
      </c>
      <c r="C808" s="124" t="s">
        <v>337</v>
      </c>
      <c r="D808" s="124" t="s">
        <v>294</v>
      </c>
      <c r="E808" s="124">
        <v>8055</v>
      </c>
      <c r="F808" s="124">
        <v>9360534375</v>
      </c>
      <c r="G808" s="124">
        <v>20</v>
      </c>
      <c r="H808" s="124">
        <v>5</v>
      </c>
      <c r="I808" s="124">
        <v>1383</v>
      </c>
      <c r="J808" s="124" t="s">
        <v>298</v>
      </c>
      <c r="K808" s="124" t="s">
        <v>321</v>
      </c>
      <c r="L808" s="124" t="s">
        <v>331</v>
      </c>
      <c r="M808" s="124" t="s">
        <v>300</v>
      </c>
      <c r="N808" s="125">
        <v>16000000</v>
      </c>
    </row>
    <row r="809" spans="1:14" ht="21.75" customHeight="1">
      <c r="A809" s="124">
        <v>808</v>
      </c>
      <c r="B809" s="124" t="s">
        <v>305</v>
      </c>
      <c r="C809" s="124" t="s">
        <v>335</v>
      </c>
      <c r="D809" s="124" t="s">
        <v>329</v>
      </c>
      <c r="E809" s="124">
        <v>5127</v>
      </c>
      <c r="F809" s="124">
        <v>9340249244</v>
      </c>
      <c r="G809" s="124">
        <v>18</v>
      </c>
      <c r="H809" s="124">
        <v>9</v>
      </c>
      <c r="I809" s="124">
        <v>1382</v>
      </c>
      <c r="J809" s="124" t="s">
        <v>288</v>
      </c>
      <c r="K809" s="124" t="s">
        <v>321</v>
      </c>
      <c r="L809" s="124" t="s">
        <v>322</v>
      </c>
      <c r="M809" s="124" t="s">
        <v>296</v>
      </c>
      <c r="N809" s="125">
        <v>16000000</v>
      </c>
    </row>
    <row r="810" spans="1:14" ht="21.75" customHeight="1">
      <c r="A810" s="124">
        <v>809</v>
      </c>
      <c r="B810" s="124" t="s">
        <v>339</v>
      </c>
      <c r="C810" s="124" t="s">
        <v>324</v>
      </c>
      <c r="D810" s="124" t="s">
        <v>294</v>
      </c>
      <c r="E810" s="124">
        <v>8464</v>
      </c>
      <c r="F810" s="124">
        <v>9386070452</v>
      </c>
      <c r="G810" s="124">
        <v>8</v>
      </c>
      <c r="H810" s="124">
        <v>8</v>
      </c>
      <c r="I810" s="124">
        <v>1382</v>
      </c>
      <c r="J810" s="124" t="s">
        <v>298</v>
      </c>
      <c r="K810" s="124" t="s">
        <v>312</v>
      </c>
      <c r="L810" s="124" t="s">
        <v>331</v>
      </c>
      <c r="M810" s="124" t="s">
        <v>300</v>
      </c>
      <c r="N810" s="125">
        <v>15000000</v>
      </c>
    </row>
    <row r="811" spans="1:14" ht="21.75" customHeight="1">
      <c r="A811" s="124">
        <v>810</v>
      </c>
      <c r="B811" s="124" t="s">
        <v>326</v>
      </c>
      <c r="C811" s="124" t="s">
        <v>293</v>
      </c>
      <c r="D811" s="124" t="s">
        <v>311</v>
      </c>
      <c r="E811" s="124">
        <v>6609</v>
      </c>
      <c r="F811" s="124">
        <v>9397292157</v>
      </c>
      <c r="G811" s="124">
        <v>23</v>
      </c>
      <c r="H811" s="124">
        <v>6</v>
      </c>
      <c r="I811" s="124">
        <v>1383</v>
      </c>
      <c r="J811" s="124" t="s">
        <v>288</v>
      </c>
      <c r="K811" s="124" t="s">
        <v>304</v>
      </c>
      <c r="L811" s="124" t="s">
        <v>295</v>
      </c>
      <c r="M811" s="124" t="s">
        <v>300</v>
      </c>
      <c r="N811" s="125">
        <v>14000000</v>
      </c>
    </row>
    <row r="812" spans="1:14" ht="21.75" customHeight="1">
      <c r="A812" s="124">
        <v>811</v>
      </c>
      <c r="B812" s="124" t="s">
        <v>314</v>
      </c>
      <c r="C812" s="124" t="s">
        <v>336</v>
      </c>
      <c r="D812" s="124" t="s">
        <v>311</v>
      </c>
      <c r="E812" s="124">
        <v>7837</v>
      </c>
      <c r="F812" s="124">
        <v>9391400425</v>
      </c>
      <c r="G812" s="124">
        <v>18</v>
      </c>
      <c r="H812" s="124">
        <v>11</v>
      </c>
      <c r="I812" s="124">
        <v>1384</v>
      </c>
      <c r="J812" s="124" t="s">
        <v>288</v>
      </c>
      <c r="K812" s="124" t="s">
        <v>304</v>
      </c>
      <c r="L812" s="124" t="s">
        <v>313</v>
      </c>
      <c r="M812" s="124" t="s">
        <v>300</v>
      </c>
      <c r="N812" s="125">
        <v>14000000</v>
      </c>
    </row>
    <row r="813" spans="1:14" ht="21.75" customHeight="1">
      <c r="A813" s="124">
        <v>812</v>
      </c>
      <c r="B813" s="124" t="s">
        <v>84</v>
      </c>
      <c r="C813" s="124" t="s">
        <v>308</v>
      </c>
      <c r="D813" s="124" t="s">
        <v>317</v>
      </c>
      <c r="E813" s="124">
        <v>1564</v>
      </c>
      <c r="F813" s="124">
        <v>9338484682</v>
      </c>
      <c r="G813" s="124">
        <v>21</v>
      </c>
      <c r="H813" s="124">
        <v>9</v>
      </c>
      <c r="I813" s="124">
        <v>1385</v>
      </c>
      <c r="J813" s="124" t="s">
        <v>288</v>
      </c>
      <c r="K813" s="124" t="s">
        <v>304</v>
      </c>
      <c r="L813" s="124" t="s">
        <v>331</v>
      </c>
      <c r="M813" s="124" t="s">
        <v>307</v>
      </c>
      <c r="N813" s="125">
        <v>14000000</v>
      </c>
    </row>
    <row r="814" spans="1:14" ht="21.75" customHeight="1">
      <c r="A814" s="124">
        <v>813</v>
      </c>
      <c r="B814" s="124" t="s">
        <v>318</v>
      </c>
      <c r="C814" s="124" t="s">
        <v>345</v>
      </c>
      <c r="D814" s="124" t="s">
        <v>311</v>
      </c>
      <c r="E814" s="124">
        <v>4318</v>
      </c>
      <c r="F814" s="124">
        <v>9357345292</v>
      </c>
      <c r="G814" s="124">
        <v>4</v>
      </c>
      <c r="H814" s="124">
        <v>1</v>
      </c>
      <c r="I814" s="124">
        <v>1385</v>
      </c>
      <c r="J814" s="124" t="s">
        <v>288</v>
      </c>
      <c r="K814" s="124" t="s">
        <v>304</v>
      </c>
      <c r="L814" s="124" t="s">
        <v>313</v>
      </c>
      <c r="M814" s="124" t="s">
        <v>291</v>
      </c>
      <c r="N814" s="125">
        <v>14000000</v>
      </c>
    </row>
    <row r="815" spans="1:14" ht="21.75" customHeight="1">
      <c r="A815" s="124">
        <v>814</v>
      </c>
      <c r="B815" s="124" t="s">
        <v>318</v>
      </c>
      <c r="C815" s="124" t="s">
        <v>327</v>
      </c>
      <c r="D815" s="124" t="s">
        <v>309</v>
      </c>
      <c r="E815" s="124">
        <v>8747</v>
      </c>
      <c r="F815" s="124">
        <v>9333629077</v>
      </c>
      <c r="G815" s="124">
        <v>2</v>
      </c>
      <c r="H815" s="124">
        <v>4</v>
      </c>
      <c r="I815" s="124">
        <v>1388</v>
      </c>
      <c r="J815" s="124" t="s">
        <v>298</v>
      </c>
      <c r="K815" s="124" t="s">
        <v>312</v>
      </c>
      <c r="L815" s="124" t="s">
        <v>290</v>
      </c>
      <c r="M815" s="124" t="s">
        <v>291</v>
      </c>
      <c r="N815" s="125">
        <v>15000000</v>
      </c>
    </row>
    <row r="816" spans="1:14" ht="21.75" customHeight="1">
      <c r="A816" s="124">
        <v>815</v>
      </c>
      <c r="B816" s="124" t="s">
        <v>320</v>
      </c>
      <c r="C816" s="124" t="s">
        <v>343</v>
      </c>
      <c r="D816" s="124" t="s">
        <v>303</v>
      </c>
      <c r="E816" s="124">
        <v>5311</v>
      </c>
      <c r="F816" s="124">
        <v>9372337422</v>
      </c>
      <c r="G816" s="124">
        <v>28</v>
      </c>
      <c r="H816" s="124">
        <v>2</v>
      </c>
      <c r="I816" s="124">
        <v>1384</v>
      </c>
      <c r="J816" s="124" t="s">
        <v>288</v>
      </c>
      <c r="K816" s="124" t="s">
        <v>312</v>
      </c>
      <c r="L816" s="124" t="s">
        <v>290</v>
      </c>
      <c r="M816" s="124" t="s">
        <v>296</v>
      </c>
      <c r="N816" s="125">
        <v>15000000</v>
      </c>
    </row>
    <row r="817" spans="1:14" ht="21.75" customHeight="1">
      <c r="A817" s="124">
        <v>816</v>
      </c>
      <c r="B817" s="124" t="s">
        <v>342</v>
      </c>
      <c r="C817" s="124" t="s">
        <v>337</v>
      </c>
      <c r="D817" s="124" t="s">
        <v>294</v>
      </c>
      <c r="E817" s="124">
        <v>4005</v>
      </c>
      <c r="F817" s="124">
        <v>9340722109</v>
      </c>
      <c r="G817" s="124">
        <v>20</v>
      </c>
      <c r="H817" s="124">
        <v>11</v>
      </c>
      <c r="I817" s="124">
        <v>1383</v>
      </c>
      <c r="J817" s="124" t="s">
        <v>288</v>
      </c>
      <c r="K817" s="124" t="s">
        <v>299</v>
      </c>
      <c r="L817" s="124" t="s">
        <v>313</v>
      </c>
      <c r="M817" s="124" t="s">
        <v>300</v>
      </c>
      <c r="N817" s="125">
        <v>49000000</v>
      </c>
    </row>
    <row r="818" spans="1:14" ht="21.75" customHeight="1">
      <c r="A818" s="124">
        <v>817</v>
      </c>
      <c r="B818" s="124" t="s">
        <v>83</v>
      </c>
      <c r="C818" s="124" t="s">
        <v>308</v>
      </c>
      <c r="D818" s="124" t="s">
        <v>309</v>
      </c>
      <c r="E818" s="124">
        <v>6831</v>
      </c>
      <c r="F818" s="124">
        <v>9393456367</v>
      </c>
      <c r="G818" s="124">
        <v>3</v>
      </c>
      <c r="H818" s="124">
        <v>4</v>
      </c>
      <c r="I818" s="124">
        <v>1382</v>
      </c>
      <c r="J818" s="124" t="s">
        <v>288</v>
      </c>
      <c r="K818" s="124" t="s">
        <v>299</v>
      </c>
      <c r="L818" s="124" t="s">
        <v>295</v>
      </c>
      <c r="M818" s="124" t="s">
        <v>291</v>
      </c>
      <c r="N818" s="125">
        <v>49000000</v>
      </c>
    </row>
    <row r="819" spans="1:14" ht="21.75" customHeight="1">
      <c r="A819" s="124">
        <v>818</v>
      </c>
      <c r="B819" s="124" t="s">
        <v>320</v>
      </c>
      <c r="C819" s="124" t="s">
        <v>341</v>
      </c>
      <c r="D819" s="124" t="s">
        <v>329</v>
      </c>
      <c r="E819" s="124">
        <v>6145</v>
      </c>
      <c r="F819" s="124">
        <v>9343898409</v>
      </c>
      <c r="G819" s="124">
        <v>3</v>
      </c>
      <c r="H819" s="124">
        <v>12</v>
      </c>
      <c r="I819" s="124">
        <v>1387</v>
      </c>
      <c r="J819" s="124" t="s">
        <v>298</v>
      </c>
      <c r="K819" s="124" t="s">
        <v>304</v>
      </c>
      <c r="L819" s="124" t="s">
        <v>322</v>
      </c>
      <c r="M819" s="124" t="s">
        <v>307</v>
      </c>
      <c r="N819" s="125">
        <v>14000000</v>
      </c>
    </row>
    <row r="820" spans="1:14" ht="21.75" customHeight="1">
      <c r="A820" s="124">
        <v>819</v>
      </c>
      <c r="B820" s="124" t="s">
        <v>318</v>
      </c>
      <c r="C820" s="124" t="s">
        <v>297</v>
      </c>
      <c r="D820" s="124" t="s">
        <v>329</v>
      </c>
      <c r="E820" s="124">
        <v>1730</v>
      </c>
      <c r="F820" s="124">
        <v>9320432755</v>
      </c>
      <c r="G820" s="124">
        <v>2</v>
      </c>
      <c r="H820" s="124">
        <v>11</v>
      </c>
      <c r="I820" s="124">
        <v>1387</v>
      </c>
      <c r="J820" s="124" t="s">
        <v>288</v>
      </c>
      <c r="K820" s="124" t="s">
        <v>321</v>
      </c>
      <c r="L820" s="124" t="s">
        <v>295</v>
      </c>
      <c r="M820" s="124" t="s">
        <v>307</v>
      </c>
      <c r="N820" s="125">
        <v>16000000</v>
      </c>
    </row>
    <row r="821" spans="1:14" ht="21.75" customHeight="1">
      <c r="A821" s="124">
        <v>820</v>
      </c>
      <c r="B821" s="124" t="s">
        <v>340</v>
      </c>
      <c r="C821" s="124" t="s">
        <v>343</v>
      </c>
      <c r="D821" s="124" t="s">
        <v>311</v>
      </c>
      <c r="E821" s="124">
        <v>4863</v>
      </c>
      <c r="F821" s="124">
        <v>9352215120</v>
      </c>
      <c r="G821" s="124">
        <v>11</v>
      </c>
      <c r="H821" s="124">
        <v>6</v>
      </c>
      <c r="I821" s="124">
        <v>1388</v>
      </c>
      <c r="J821" s="124" t="s">
        <v>288</v>
      </c>
      <c r="K821" s="124" t="s">
        <v>289</v>
      </c>
      <c r="L821" s="124" t="s">
        <v>322</v>
      </c>
      <c r="M821" s="124" t="s">
        <v>296</v>
      </c>
      <c r="N821" s="125">
        <v>8000000</v>
      </c>
    </row>
    <row r="822" spans="1:14" ht="21.75" customHeight="1">
      <c r="A822" s="124">
        <v>821</v>
      </c>
      <c r="B822" s="124" t="s">
        <v>318</v>
      </c>
      <c r="C822" s="124" t="s">
        <v>345</v>
      </c>
      <c r="D822" s="124" t="s">
        <v>329</v>
      </c>
      <c r="E822" s="124">
        <v>6971</v>
      </c>
      <c r="F822" s="124">
        <v>9384263801</v>
      </c>
      <c r="G822" s="124">
        <v>11</v>
      </c>
      <c r="H822" s="124">
        <v>10</v>
      </c>
      <c r="I822" s="124">
        <v>1387</v>
      </c>
      <c r="J822" s="124" t="s">
        <v>298</v>
      </c>
      <c r="K822" s="124" t="s">
        <v>289</v>
      </c>
      <c r="L822" s="124" t="s">
        <v>331</v>
      </c>
      <c r="M822" s="124" t="s">
        <v>300</v>
      </c>
      <c r="N822" s="125">
        <v>8000000</v>
      </c>
    </row>
    <row r="823" spans="1:14" ht="21.75" customHeight="1">
      <c r="A823" s="124">
        <v>822</v>
      </c>
      <c r="B823" s="124" t="s">
        <v>319</v>
      </c>
      <c r="C823" s="124" t="s">
        <v>255</v>
      </c>
      <c r="D823" s="124" t="s">
        <v>303</v>
      </c>
      <c r="E823" s="124">
        <v>8452</v>
      </c>
      <c r="F823" s="124">
        <v>9392379943</v>
      </c>
      <c r="G823" s="124">
        <v>27</v>
      </c>
      <c r="H823" s="124">
        <v>11</v>
      </c>
      <c r="I823" s="124">
        <v>1383</v>
      </c>
      <c r="J823" s="124" t="s">
        <v>288</v>
      </c>
      <c r="K823" s="124" t="s">
        <v>304</v>
      </c>
      <c r="L823" s="124" t="s">
        <v>295</v>
      </c>
      <c r="M823" s="124" t="s">
        <v>300</v>
      </c>
      <c r="N823" s="125">
        <v>14000000</v>
      </c>
    </row>
    <row r="824" spans="1:14" ht="21.75" customHeight="1">
      <c r="A824" s="124">
        <v>823</v>
      </c>
      <c r="B824" s="124" t="s">
        <v>292</v>
      </c>
      <c r="C824" s="124" t="s">
        <v>337</v>
      </c>
      <c r="D824" s="124" t="s">
        <v>325</v>
      </c>
      <c r="E824" s="124">
        <v>4419</v>
      </c>
      <c r="F824" s="124">
        <v>9349870243</v>
      </c>
      <c r="G824" s="124">
        <v>15</v>
      </c>
      <c r="H824" s="124">
        <v>11</v>
      </c>
      <c r="I824" s="124">
        <v>1385</v>
      </c>
      <c r="J824" s="124" t="s">
        <v>298</v>
      </c>
      <c r="K824" s="124" t="s">
        <v>289</v>
      </c>
      <c r="L824" s="124" t="s">
        <v>322</v>
      </c>
      <c r="M824" s="124" t="s">
        <v>296</v>
      </c>
      <c r="N824" s="125">
        <v>8000000</v>
      </c>
    </row>
    <row r="825" spans="1:14" ht="21.75" customHeight="1">
      <c r="A825" s="124">
        <v>824</v>
      </c>
      <c r="B825" s="124" t="s">
        <v>332</v>
      </c>
      <c r="C825" s="124" t="s">
        <v>255</v>
      </c>
      <c r="D825" s="124" t="s">
        <v>303</v>
      </c>
      <c r="E825" s="124">
        <v>376</v>
      </c>
      <c r="F825" s="124">
        <v>9375107442</v>
      </c>
      <c r="G825" s="124">
        <v>17</v>
      </c>
      <c r="H825" s="124">
        <v>4</v>
      </c>
      <c r="I825" s="124">
        <v>1387</v>
      </c>
      <c r="J825" s="124" t="s">
        <v>288</v>
      </c>
      <c r="K825" s="124" t="s">
        <v>299</v>
      </c>
      <c r="L825" s="124" t="s">
        <v>313</v>
      </c>
      <c r="M825" s="124" t="s">
        <v>307</v>
      </c>
      <c r="N825" s="125">
        <v>49000000</v>
      </c>
    </row>
    <row r="826" spans="1:14" ht="21.75" customHeight="1">
      <c r="A826" s="124">
        <v>825</v>
      </c>
      <c r="B826" s="124" t="s">
        <v>292</v>
      </c>
      <c r="C826" s="124" t="s">
        <v>286</v>
      </c>
      <c r="D826" s="124" t="s">
        <v>329</v>
      </c>
      <c r="E826" s="124">
        <v>2706</v>
      </c>
      <c r="F826" s="124">
        <v>9358858294</v>
      </c>
      <c r="G826" s="124">
        <v>4</v>
      </c>
      <c r="H826" s="124">
        <v>2</v>
      </c>
      <c r="I826" s="124">
        <v>1385</v>
      </c>
      <c r="J826" s="124" t="s">
        <v>298</v>
      </c>
      <c r="K826" s="124" t="s">
        <v>289</v>
      </c>
      <c r="L826" s="124" t="s">
        <v>331</v>
      </c>
      <c r="M826" s="124" t="s">
        <v>307</v>
      </c>
      <c r="N826" s="125">
        <v>8000000</v>
      </c>
    </row>
    <row r="827" spans="1:14" ht="21.75" customHeight="1">
      <c r="A827" s="124">
        <v>826</v>
      </c>
      <c r="B827" s="124" t="s">
        <v>332</v>
      </c>
      <c r="C827" s="124" t="s">
        <v>324</v>
      </c>
      <c r="D827" s="124" t="s">
        <v>287</v>
      </c>
      <c r="E827" s="124">
        <v>5245</v>
      </c>
      <c r="F827" s="124">
        <v>9392507482</v>
      </c>
      <c r="G827" s="124">
        <v>21</v>
      </c>
      <c r="H827" s="124">
        <v>2</v>
      </c>
      <c r="I827" s="124">
        <v>1382</v>
      </c>
      <c r="J827" s="124" t="s">
        <v>288</v>
      </c>
      <c r="K827" s="124" t="s">
        <v>289</v>
      </c>
      <c r="L827" s="124" t="s">
        <v>313</v>
      </c>
      <c r="M827" s="124" t="s">
        <v>307</v>
      </c>
      <c r="N827" s="125">
        <v>8000000</v>
      </c>
    </row>
    <row r="828" spans="1:14" ht="21.75" customHeight="1">
      <c r="A828" s="124">
        <v>827</v>
      </c>
      <c r="B828" s="124" t="s">
        <v>318</v>
      </c>
      <c r="C828" s="124" t="s">
        <v>255</v>
      </c>
      <c r="D828" s="124" t="s">
        <v>303</v>
      </c>
      <c r="E828" s="124">
        <v>2718</v>
      </c>
      <c r="F828" s="124">
        <v>9348681041</v>
      </c>
      <c r="G828" s="124">
        <v>20</v>
      </c>
      <c r="H828" s="124">
        <v>4</v>
      </c>
      <c r="I828" s="124">
        <v>1387</v>
      </c>
      <c r="J828" s="124" t="s">
        <v>298</v>
      </c>
      <c r="K828" s="124" t="s">
        <v>304</v>
      </c>
      <c r="L828" s="124" t="s">
        <v>322</v>
      </c>
      <c r="M828" s="124" t="s">
        <v>300</v>
      </c>
      <c r="N828" s="125">
        <v>14000000</v>
      </c>
    </row>
    <row r="829" spans="1:14" ht="21.75" customHeight="1">
      <c r="A829" s="124">
        <v>828</v>
      </c>
      <c r="B829" s="124" t="s">
        <v>318</v>
      </c>
      <c r="C829" s="124" t="s">
        <v>337</v>
      </c>
      <c r="D829" s="124" t="s">
        <v>303</v>
      </c>
      <c r="E829" s="124">
        <v>5002</v>
      </c>
      <c r="F829" s="124">
        <v>9334371030</v>
      </c>
      <c r="G829" s="124">
        <v>6</v>
      </c>
      <c r="H829" s="124">
        <v>9</v>
      </c>
      <c r="I829" s="124">
        <v>1381</v>
      </c>
      <c r="J829" s="124" t="s">
        <v>298</v>
      </c>
      <c r="K829" s="124" t="s">
        <v>304</v>
      </c>
      <c r="L829" s="124" t="s">
        <v>295</v>
      </c>
      <c r="M829" s="124" t="s">
        <v>296</v>
      </c>
      <c r="N829" s="125">
        <v>14000000</v>
      </c>
    </row>
    <row r="830" spans="1:14" ht="21.75" customHeight="1">
      <c r="A830" s="124">
        <v>829</v>
      </c>
      <c r="B830" s="124" t="s">
        <v>332</v>
      </c>
      <c r="C830" s="124" t="s">
        <v>324</v>
      </c>
      <c r="D830" s="124" t="s">
        <v>311</v>
      </c>
      <c r="E830" s="124">
        <v>6754</v>
      </c>
      <c r="F830" s="124">
        <v>9341477684</v>
      </c>
      <c r="G830" s="124">
        <v>3</v>
      </c>
      <c r="H830" s="124">
        <v>2</v>
      </c>
      <c r="I830" s="124">
        <v>1383</v>
      </c>
      <c r="J830" s="124" t="s">
        <v>298</v>
      </c>
      <c r="K830" s="124" t="s">
        <v>321</v>
      </c>
      <c r="L830" s="124" t="s">
        <v>295</v>
      </c>
      <c r="M830" s="124" t="s">
        <v>296</v>
      </c>
      <c r="N830" s="125">
        <v>16000000</v>
      </c>
    </row>
    <row r="831" spans="1:14" ht="21.75" customHeight="1">
      <c r="A831" s="124">
        <v>830</v>
      </c>
      <c r="B831" s="124" t="s">
        <v>301</v>
      </c>
      <c r="C831" s="124" t="s">
        <v>343</v>
      </c>
      <c r="D831" s="124" t="s">
        <v>311</v>
      </c>
      <c r="E831" s="124">
        <v>3935</v>
      </c>
      <c r="F831" s="124">
        <v>9355066581</v>
      </c>
      <c r="G831" s="124">
        <v>16</v>
      </c>
      <c r="H831" s="124">
        <v>4</v>
      </c>
      <c r="I831" s="124">
        <v>1386</v>
      </c>
      <c r="J831" s="124" t="s">
        <v>288</v>
      </c>
      <c r="K831" s="124" t="s">
        <v>299</v>
      </c>
      <c r="L831" s="124" t="s">
        <v>313</v>
      </c>
      <c r="M831" s="124" t="s">
        <v>296</v>
      </c>
      <c r="N831" s="125">
        <v>49000000</v>
      </c>
    </row>
    <row r="832" spans="1:14" ht="21.75" customHeight="1">
      <c r="A832" s="124">
        <v>831</v>
      </c>
      <c r="B832" s="124" t="s">
        <v>84</v>
      </c>
      <c r="C832" s="124" t="s">
        <v>343</v>
      </c>
      <c r="D832" s="124" t="s">
        <v>311</v>
      </c>
      <c r="E832" s="124">
        <v>6946</v>
      </c>
      <c r="F832" s="124">
        <v>9339188812</v>
      </c>
      <c r="G832" s="124">
        <v>17</v>
      </c>
      <c r="H832" s="124">
        <v>7</v>
      </c>
      <c r="I832" s="124">
        <v>1388</v>
      </c>
      <c r="J832" s="124" t="s">
        <v>298</v>
      </c>
      <c r="K832" s="124" t="s">
        <v>312</v>
      </c>
      <c r="L832" s="124" t="s">
        <v>313</v>
      </c>
      <c r="M832" s="124" t="s">
        <v>300</v>
      </c>
      <c r="N832" s="125">
        <v>15000000</v>
      </c>
    </row>
    <row r="833" spans="1:14" ht="21.75" customHeight="1">
      <c r="A833" s="124">
        <v>832</v>
      </c>
      <c r="B833" s="124" t="s">
        <v>84</v>
      </c>
      <c r="C833" s="124" t="s">
        <v>336</v>
      </c>
      <c r="D833" s="124" t="s">
        <v>311</v>
      </c>
      <c r="E833" s="124">
        <v>5493</v>
      </c>
      <c r="F833" s="124">
        <v>9340580916</v>
      </c>
      <c r="G833" s="124">
        <v>26</v>
      </c>
      <c r="H833" s="124">
        <v>7</v>
      </c>
      <c r="I833" s="124">
        <v>1383</v>
      </c>
      <c r="J833" s="124" t="s">
        <v>298</v>
      </c>
      <c r="K833" s="124" t="s">
        <v>299</v>
      </c>
      <c r="L833" s="124" t="s">
        <v>313</v>
      </c>
      <c r="M833" s="124" t="s">
        <v>296</v>
      </c>
      <c r="N833" s="125">
        <v>49000000</v>
      </c>
    </row>
    <row r="834" spans="1:14" ht="21.75" customHeight="1">
      <c r="A834" s="124">
        <v>833</v>
      </c>
      <c r="B834" s="124" t="s">
        <v>314</v>
      </c>
      <c r="C834" s="124" t="s">
        <v>327</v>
      </c>
      <c r="D834" s="124" t="s">
        <v>309</v>
      </c>
      <c r="E834" s="124">
        <v>7935</v>
      </c>
      <c r="F834" s="124">
        <v>9394139930</v>
      </c>
      <c r="G834" s="124">
        <v>3</v>
      </c>
      <c r="H834" s="124">
        <v>5</v>
      </c>
      <c r="I834" s="124">
        <v>1387</v>
      </c>
      <c r="J834" s="124" t="s">
        <v>288</v>
      </c>
      <c r="K834" s="124" t="s">
        <v>289</v>
      </c>
      <c r="L834" s="124" t="s">
        <v>290</v>
      </c>
      <c r="M834" s="124" t="s">
        <v>300</v>
      </c>
      <c r="N834" s="125">
        <v>8000000</v>
      </c>
    </row>
    <row r="835" spans="1:14" ht="21.75" customHeight="1">
      <c r="A835" s="124">
        <v>834</v>
      </c>
      <c r="B835" s="124" t="s">
        <v>236</v>
      </c>
      <c r="C835" s="124" t="s">
        <v>335</v>
      </c>
      <c r="D835" s="124" t="s">
        <v>311</v>
      </c>
      <c r="E835" s="124">
        <v>9395</v>
      </c>
      <c r="F835" s="124">
        <v>9335704481</v>
      </c>
      <c r="G835" s="124">
        <v>21</v>
      </c>
      <c r="H835" s="124">
        <v>12</v>
      </c>
      <c r="I835" s="124">
        <v>1387</v>
      </c>
      <c r="J835" s="124" t="s">
        <v>288</v>
      </c>
      <c r="K835" s="124" t="s">
        <v>312</v>
      </c>
      <c r="L835" s="124" t="s">
        <v>295</v>
      </c>
      <c r="M835" s="124" t="s">
        <v>300</v>
      </c>
      <c r="N835" s="125">
        <v>15000000</v>
      </c>
    </row>
    <row r="836" spans="1:14" ht="21.75" customHeight="1">
      <c r="A836" s="124">
        <v>835</v>
      </c>
      <c r="B836" s="124" t="s">
        <v>314</v>
      </c>
      <c r="C836" s="124" t="s">
        <v>308</v>
      </c>
      <c r="D836" s="124" t="s">
        <v>311</v>
      </c>
      <c r="E836" s="124">
        <v>6293</v>
      </c>
      <c r="F836" s="124">
        <v>9329329716</v>
      </c>
      <c r="G836" s="124">
        <v>16</v>
      </c>
      <c r="H836" s="124">
        <v>8</v>
      </c>
      <c r="I836" s="124">
        <v>1381</v>
      </c>
      <c r="J836" s="124" t="s">
        <v>298</v>
      </c>
      <c r="K836" s="124" t="s">
        <v>304</v>
      </c>
      <c r="L836" s="124" t="s">
        <v>313</v>
      </c>
      <c r="M836" s="124" t="s">
        <v>291</v>
      </c>
      <c r="N836" s="125">
        <v>14000000</v>
      </c>
    </row>
    <row r="837" spans="1:14" ht="21.75" customHeight="1">
      <c r="A837" s="124">
        <v>836</v>
      </c>
      <c r="B837" s="124" t="s">
        <v>319</v>
      </c>
      <c r="C837" s="124" t="s">
        <v>293</v>
      </c>
      <c r="D837" s="124" t="s">
        <v>294</v>
      </c>
      <c r="E837" s="124">
        <v>8436</v>
      </c>
      <c r="F837" s="124">
        <v>9348355713</v>
      </c>
      <c r="G837" s="124">
        <v>14</v>
      </c>
      <c r="H837" s="124">
        <v>10</v>
      </c>
      <c r="I837" s="124">
        <v>1387</v>
      </c>
      <c r="J837" s="124" t="s">
        <v>288</v>
      </c>
      <c r="K837" s="124" t="s">
        <v>299</v>
      </c>
      <c r="L837" s="124" t="s">
        <v>290</v>
      </c>
      <c r="M837" s="124" t="s">
        <v>296</v>
      </c>
      <c r="N837" s="125">
        <v>49000000</v>
      </c>
    </row>
    <row r="838" spans="1:14" ht="21.75" customHeight="1">
      <c r="A838" s="124">
        <v>837</v>
      </c>
      <c r="B838" s="124" t="s">
        <v>314</v>
      </c>
      <c r="C838" s="124" t="s">
        <v>341</v>
      </c>
      <c r="D838" s="124" t="s">
        <v>325</v>
      </c>
      <c r="E838" s="124">
        <v>4199</v>
      </c>
      <c r="F838" s="124">
        <v>9392438608</v>
      </c>
      <c r="G838" s="124">
        <v>11</v>
      </c>
      <c r="H838" s="124">
        <v>5</v>
      </c>
      <c r="I838" s="124">
        <v>1387</v>
      </c>
      <c r="J838" s="124" t="s">
        <v>298</v>
      </c>
      <c r="K838" s="124" t="s">
        <v>321</v>
      </c>
      <c r="L838" s="124" t="s">
        <v>313</v>
      </c>
      <c r="M838" s="124" t="s">
        <v>307</v>
      </c>
      <c r="N838" s="125">
        <v>16000000</v>
      </c>
    </row>
    <row r="839" spans="1:14" ht="21.75" customHeight="1">
      <c r="A839" s="124">
        <v>838</v>
      </c>
      <c r="B839" s="124" t="s">
        <v>292</v>
      </c>
      <c r="C839" s="124" t="s">
        <v>308</v>
      </c>
      <c r="D839" s="124" t="s">
        <v>311</v>
      </c>
      <c r="E839" s="124">
        <v>5617</v>
      </c>
      <c r="F839" s="124">
        <v>9342905973</v>
      </c>
      <c r="G839" s="124">
        <v>12</v>
      </c>
      <c r="H839" s="124">
        <v>2</v>
      </c>
      <c r="I839" s="124">
        <v>1385</v>
      </c>
      <c r="J839" s="124" t="s">
        <v>298</v>
      </c>
      <c r="K839" s="124" t="s">
        <v>299</v>
      </c>
      <c r="L839" s="124" t="s">
        <v>295</v>
      </c>
      <c r="M839" s="124" t="s">
        <v>296</v>
      </c>
      <c r="N839" s="125">
        <v>49000000</v>
      </c>
    </row>
    <row r="840" spans="1:14" ht="21.75" customHeight="1">
      <c r="A840" s="124">
        <v>839</v>
      </c>
      <c r="B840" s="124" t="s">
        <v>236</v>
      </c>
      <c r="C840" s="124" t="s">
        <v>343</v>
      </c>
      <c r="D840" s="124" t="s">
        <v>317</v>
      </c>
      <c r="E840" s="124">
        <v>6239</v>
      </c>
      <c r="F840" s="124">
        <v>9337236619</v>
      </c>
      <c r="G840" s="124">
        <v>26</v>
      </c>
      <c r="H840" s="124">
        <v>8</v>
      </c>
      <c r="I840" s="124">
        <v>1387</v>
      </c>
      <c r="J840" s="124" t="s">
        <v>298</v>
      </c>
      <c r="K840" s="124" t="s">
        <v>299</v>
      </c>
      <c r="L840" s="124" t="s">
        <v>322</v>
      </c>
      <c r="M840" s="124" t="s">
        <v>296</v>
      </c>
      <c r="N840" s="125">
        <v>49000000</v>
      </c>
    </row>
    <row r="841" spans="1:14" ht="21.75" customHeight="1">
      <c r="A841" s="124">
        <v>840</v>
      </c>
      <c r="B841" s="124" t="s">
        <v>314</v>
      </c>
      <c r="C841" s="124" t="s">
        <v>302</v>
      </c>
      <c r="D841" s="124" t="s">
        <v>325</v>
      </c>
      <c r="E841" s="124">
        <v>1410</v>
      </c>
      <c r="F841" s="124">
        <v>9399101724</v>
      </c>
      <c r="G841" s="124">
        <v>16</v>
      </c>
      <c r="H841" s="124">
        <v>7</v>
      </c>
      <c r="I841" s="124">
        <v>1381</v>
      </c>
      <c r="J841" s="124" t="s">
        <v>288</v>
      </c>
      <c r="K841" s="124" t="s">
        <v>289</v>
      </c>
      <c r="L841" s="124" t="s">
        <v>290</v>
      </c>
      <c r="M841" s="124" t="s">
        <v>291</v>
      </c>
      <c r="N841" s="125">
        <v>8000000</v>
      </c>
    </row>
    <row r="842" spans="1:14" ht="21.75" customHeight="1">
      <c r="A842" s="124">
        <v>841</v>
      </c>
      <c r="B842" s="124" t="s">
        <v>340</v>
      </c>
      <c r="C842" s="124" t="s">
        <v>297</v>
      </c>
      <c r="D842" s="124" t="s">
        <v>294</v>
      </c>
      <c r="E842" s="124">
        <v>6617</v>
      </c>
      <c r="F842" s="124">
        <v>9337968814</v>
      </c>
      <c r="G842" s="124">
        <v>29</v>
      </c>
      <c r="H842" s="124">
        <v>7</v>
      </c>
      <c r="I842" s="124">
        <v>1381</v>
      </c>
      <c r="J842" s="124" t="s">
        <v>298</v>
      </c>
      <c r="K842" s="124" t="s">
        <v>304</v>
      </c>
      <c r="L842" s="124" t="s">
        <v>322</v>
      </c>
      <c r="M842" s="124" t="s">
        <v>291</v>
      </c>
      <c r="N842" s="125">
        <v>14000000</v>
      </c>
    </row>
    <row r="843" spans="1:14" ht="21.75" customHeight="1">
      <c r="A843" s="124">
        <v>842</v>
      </c>
      <c r="B843" s="124" t="s">
        <v>323</v>
      </c>
      <c r="C843" s="124" t="s">
        <v>335</v>
      </c>
      <c r="D843" s="124" t="s">
        <v>328</v>
      </c>
      <c r="E843" s="124">
        <v>8055</v>
      </c>
      <c r="F843" s="124">
        <v>9351171940</v>
      </c>
      <c r="G843" s="124">
        <v>24</v>
      </c>
      <c r="H843" s="124">
        <v>4</v>
      </c>
      <c r="I843" s="124">
        <v>1387</v>
      </c>
      <c r="J843" s="124" t="s">
        <v>288</v>
      </c>
      <c r="K843" s="124" t="s">
        <v>289</v>
      </c>
      <c r="L843" s="124" t="s">
        <v>295</v>
      </c>
      <c r="M843" s="124" t="s">
        <v>316</v>
      </c>
      <c r="N843" s="125">
        <v>8000000</v>
      </c>
    </row>
    <row r="844" spans="1:14" ht="21.75" customHeight="1">
      <c r="A844" s="124">
        <v>843</v>
      </c>
      <c r="B844" s="124" t="s">
        <v>342</v>
      </c>
      <c r="C844" s="124" t="s">
        <v>255</v>
      </c>
      <c r="D844" s="124" t="s">
        <v>287</v>
      </c>
      <c r="E844" s="124">
        <v>7412</v>
      </c>
      <c r="F844" s="124">
        <v>9396893525</v>
      </c>
      <c r="G844" s="124">
        <v>5</v>
      </c>
      <c r="H844" s="124">
        <v>3</v>
      </c>
      <c r="I844" s="124">
        <v>1386</v>
      </c>
      <c r="J844" s="124" t="s">
        <v>288</v>
      </c>
      <c r="K844" s="124" t="s">
        <v>312</v>
      </c>
      <c r="L844" s="124" t="s">
        <v>322</v>
      </c>
      <c r="M844" s="124" t="s">
        <v>300</v>
      </c>
      <c r="N844" s="125">
        <v>15000000</v>
      </c>
    </row>
    <row r="845" spans="1:14" ht="21.75" customHeight="1">
      <c r="A845" s="124">
        <v>844</v>
      </c>
      <c r="B845" s="124" t="s">
        <v>333</v>
      </c>
      <c r="C845" s="124" t="s">
        <v>308</v>
      </c>
      <c r="D845" s="124" t="s">
        <v>287</v>
      </c>
      <c r="E845" s="124">
        <v>6991</v>
      </c>
      <c r="F845" s="124">
        <v>9337160305</v>
      </c>
      <c r="G845" s="124">
        <v>13</v>
      </c>
      <c r="H845" s="124">
        <v>7</v>
      </c>
      <c r="I845" s="124">
        <v>1386</v>
      </c>
      <c r="J845" s="124" t="s">
        <v>298</v>
      </c>
      <c r="K845" s="124" t="s">
        <v>304</v>
      </c>
      <c r="L845" s="124" t="s">
        <v>331</v>
      </c>
      <c r="M845" s="124" t="s">
        <v>291</v>
      </c>
      <c r="N845" s="125">
        <v>14000000</v>
      </c>
    </row>
    <row r="846" spans="1:14" ht="21.75" customHeight="1">
      <c r="A846" s="124">
        <v>845</v>
      </c>
      <c r="B846" s="124" t="s">
        <v>320</v>
      </c>
      <c r="C846" s="124" t="s">
        <v>324</v>
      </c>
      <c r="D846" s="124" t="s">
        <v>309</v>
      </c>
      <c r="E846" s="124">
        <v>4851</v>
      </c>
      <c r="F846" s="124">
        <v>9352633220</v>
      </c>
      <c r="G846" s="124">
        <v>9</v>
      </c>
      <c r="H846" s="124">
        <v>5</v>
      </c>
      <c r="I846" s="124">
        <v>1385</v>
      </c>
      <c r="J846" s="124" t="s">
        <v>298</v>
      </c>
      <c r="K846" s="124" t="s">
        <v>289</v>
      </c>
      <c r="L846" s="124" t="s">
        <v>313</v>
      </c>
      <c r="M846" s="124" t="s">
        <v>291</v>
      </c>
      <c r="N846" s="125">
        <v>8000000</v>
      </c>
    </row>
    <row r="847" spans="1:14" ht="21.75" customHeight="1">
      <c r="A847" s="124">
        <v>846</v>
      </c>
      <c r="B847" s="124" t="s">
        <v>236</v>
      </c>
      <c r="C847" s="124" t="s">
        <v>335</v>
      </c>
      <c r="D847" s="124" t="s">
        <v>311</v>
      </c>
      <c r="E847" s="124">
        <v>5774</v>
      </c>
      <c r="F847" s="124">
        <v>9347666560</v>
      </c>
      <c r="G847" s="124">
        <v>19</v>
      </c>
      <c r="H847" s="124">
        <v>2</v>
      </c>
      <c r="I847" s="124">
        <v>1383</v>
      </c>
      <c r="J847" s="124" t="s">
        <v>288</v>
      </c>
      <c r="K847" s="124" t="s">
        <v>321</v>
      </c>
      <c r="L847" s="124" t="s">
        <v>313</v>
      </c>
      <c r="M847" s="124" t="s">
        <v>307</v>
      </c>
      <c r="N847" s="125">
        <v>16000000</v>
      </c>
    </row>
    <row r="848" spans="1:14" ht="21.75" customHeight="1">
      <c r="A848" s="124">
        <v>847</v>
      </c>
      <c r="B848" s="124" t="s">
        <v>326</v>
      </c>
      <c r="C848" s="124" t="s">
        <v>297</v>
      </c>
      <c r="D848" s="124" t="s">
        <v>294</v>
      </c>
      <c r="E848" s="124">
        <v>6002</v>
      </c>
      <c r="F848" s="124">
        <v>9388403495</v>
      </c>
      <c r="G848" s="124">
        <v>4</v>
      </c>
      <c r="H848" s="124">
        <v>6</v>
      </c>
      <c r="I848" s="124">
        <v>1385</v>
      </c>
      <c r="J848" s="124" t="s">
        <v>298</v>
      </c>
      <c r="K848" s="124" t="s">
        <v>304</v>
      </c>
      <c r="L848" s="124" t="s">
        <v>295</v>
      </c>
      <c r="M848" s="124" t="s">
        <v>300</v>
      </c>
      <c r="N848" s="125">
        <v>14000000</v>
      </c>
    </row>
    <row r="849" spans="1:14" ht="21.75" customHeight="1">
      <c r="A849" s="124">
        <v>848</v>
      </c>
      <c r="B849" s="124" t="s">
        <v>83</v>
      </c>
      <c r="C849" s="124" t="s">
        <v>337</v>
      </c>
      <c r="D849" s="124" t="s">
        <v>329</v>
      </c>
      <c r="E849" s="124">
        <v>1745</v>
      </c>
      <c r="F849" s="124">
        <v>9340344387</v>
      </c>
      <c r="G849" s="124">
        <v>3</v>
      </c>
      <c r="H849" s="124">
        <v>10</v>
      </c>
      <c r="I849" s="124">
        <v>1382</v>
      </c>
      <c r="J849" s="124" t="s">
        <v>298</v>
      </c>
      <c r="K849" s="124" t="s">
        <v>299</v>
      </c>
      <c r="L849" s="124" t="s">
        <v>313</v>
      </c>
      <c r="M849" s="124" t="s">
        <v>296</v>
      </c>
      <c r="N849" s="125">
        <v>49000000</v>
      </c>
    </row>
    <row r="850" spans="1:14" ht="21.75" customHeight="1">
      <c r="A850" s="124">
        <v>849</v>
      </c>
      <c r="B850" s="124" t="s">
        <v>301</v>
      </c>
      <c r="C850" s="124" t="s">
        <v>345</v>
      </c>
      <c r="D850" s="124" t="s">
        <v>309</v>
      </c>
      <c r="E850" s="124">
        <v>3503</v>
      </c>
      <c r="F850" s="124">
        <v>9345514996</v>
      </c>
      <c r="G850" s="124">
        <v>30</v>
      </c>
      <c r="H850" s="124">
        <v>10</v>
      </c>
      <c r="I850" s="124">
        <v>1387</v>
      </c>
      <c r="J850" s="124" t="s">
        <v>298</v>
      </c>
      <c r="K850" s="124" t="s">
        <v>299</v>
      </c>
      <c r="L850" s="124" t="s">
        <v>331</v>
      </c>
      <c r="M850" s="124" t="s">
        <v>307</v>
      </c>
      <c r="N850" s="125">
        <v>49000000</v>
      </c>
    </row>
    <row r="851" spans="1:14" ht="21.75" customHeight="1">
      <c r="A851" s="124">
        <v>850</v>
      </c>
      <c r="B851" s="124" t="s">
        <v>84</v>
      </c>
      <c r="C851" s="124" t="s">
        <v>344</v>
      </c>
      <c r="D851" s="124" t="s">
        <v>329</v>
      </c>
      <c r="E851" s="124">
        <v>7047</v>
      </c>
      <c r="F851" s="124">
        <v>9377999287</v>
      </c>
      <c r="G851" s="124">
        <v>12</v>
      </c>
      <c r="H851" s="124">
        <v>7</v>
      </c>
      <c r="I851" s="124">
        <v>1383</v>
      </c>
      <c r="J851" s="124" t="s">
        <v>298</v>
      </c>
      <c r="K851" s="124" t="s">
        <v>299</v>
      </c>
      <c r="L851" s="124" t="s">
        <v>331</v>
      </c>
      <c r="M851" s="124" t="s">
        <v>300</v>
      </c>
      <c r="N851" s="125">
        <v>49000000</v>
      </c>
    </row>
    <row r="852" spans="1:14" ht="21.75" customHeight="1">
      <c r="A852" s="124">
        <v>851</v>
      </c>
      <c r="B852" s="124" t="s">
        <v>318</v>
      </c>
      <c r="C852" s="124" t="s">
        <v>324</v>
      </c>
      <c r="D852" s="124" t="s">
        <v>325</v>
      </c>
      <c r="E852" s="124">
        <v>4096</v>
      </c>
      <c r="F852" s="124">
        <v>9373009277</v>
      </c>
      <c r="G852" s="124">
        <v>25</v>
      </c>
      <c r="H852" s="124">
        <v>9</v>
      </c>
      <c r="I852" s="124">
        <v>1380</v>
      </c>
      <c r="J852" s="124" t="s">
        <v>298</v>
      </c>
      <c r="K852" s="124" t="s">
        <v>321</v>
      </c>
      <c r="L852" s="124" t="s">
        <v>322</v>
      </c>
      <c r="M852" s="124" t="s">
        <v>296</v>
      </c>
      <c r="N852" s="125">
        <v>16000000</v>
      </c>
    </row>
    <row r="853" spans="1:14" ht="21.75" customHeight="1">
      <c r="A853" s="124">
        <v>852</v>
      </c>
      <c r="B853" s="124" t="s">
        <v>292</v>
      </c>
      <c r="C853" s="124" t="s">
        <v>255</v>
      </c>
      <c r="D853" s="124" t="s">
        <v>311</v>
      </c>
      <c r="E853" s="124">
        <v>3351</v>
      </c>
      <c r="F853" s="124">
        <v>9372173649</v>
      </c>
      <c r="G853" s="124">
        <v>14</v>
      </c>
      <c r="H853" s="124">
        <v>6</v>
      </c>
      <c r="I853" s="124">
        <v>1384</v>
      </c>
      <c r="J853" s="124" t="s">
        <v>288</v>
      </c>
      <c r="K853" s="124" t="s">
        <v>321</v>
      </c>
      <c r="L853" s="124" t="s">
        <v>295</v>
      </c>
      <c r="M853" s="124" t="s">
        <v>291</v>
      </c>
      <c r="N853" s="125">
        <v>16000000</v>
      </c>
    </row>
    <row r="854" spans="1:14" ht="21.75" customHeight="1">
      <c r="A854" s="124">
        <v>853</v>
      </c>
      <c r="B854" s="124" t="s">
        <v>342</v>
      </c>
      <c r="C854" s="124" t="s">
        <v>255</v>
      </c>
      <c r="D854" s="124" t="s">
        <v>311</v>
      </c>
      <c r="E854" s="124">
        <v>2060</v>
      </c>
      <c r="F854" s="124">
        <v>9364474237</v>
      </c>
      <c r="G854" s="124">
        <v>23</v>
      </c>
      <c r="H854" s="124">
        <v>10</v>
      </c>
      <c r="I854" s="124">
        <v>1382</v>
      </c>
      <c r="J854" s="124" t="s">
        <v>288</v>
      </c>
      <c r="K854" s="124" t="s">
        <v>299</v>
      </c>
      <c r="L854" s="124" t="s">
        <v>295</v>
      </c>
      <c r="M854" s="124" t="s">
        <v>296</v>
      </c>
      <c r="N854" s="125">
        <v>49000000</v>
      </c>
    </row>
    <row r="855" spans="1:14" ht="21.75" customHeight="1">
      <c r="A855" s="124">
        <v>854</v>
      </c>
      <c r="B855" s="124" t="s">
        <v>292</v>
      </c>
      <c r="C855" s="124" t="s">
        <v>335</v>
      </c>
      <c r="D855" s="124" t="s">
        <v>328</v>
      </c>
      <c r="E855" s="124">
        <v>831</v>
      </c>
      <c r="F855" s="124">
        <v>9377903608</v>
      </c>
      <c r="G855" s="124">
        <v>3</v>
      </c>
      <c r="H855" s="124">
        <v>5</v>
      </c>
      <c r="I855" s="124">
        <v>1386</v>
      </c>
      <c r="J855" s="124" t="s">
        <v>298</v>
      </c>
      <c r="K855" s="124" t="s">
        <v>304</v>
      </c>
      <c r="L855" s="124" t="s">
        <v>290</v>
      </c>
      <c r="M855" s="124" t="s">
        <v>307</v>
      </c>
      <c r="N855" s="125">
        <v>14000000</v>
      </c>
    </row>
    <row r="856" spans="1:14" ht="21.75" customHeight="1">
      <c r="A856" s="124">
        <v>855</v>
      </c>
      <c r="B856" s="124" t="s">
        <v>301</v>
      </c>
      <c r="C856" s="124" t="s">
        <v>334</v>
      </c>
      <c r="D856" s="124" t="s">
        <v>294</v>
      </c>
      <c r="E856" s="124">
        <v>3003</v>
      </c>
      <c r="F856" s="124">
        <v>9364707795</v>
      </c>
      <c r="G856" s="124">
        <v>12</v>
      </c>
      <c r="H856" s="124">
        <v>3</v>
      </c>
      <c r="I856" s="124">
        <v>1381</v>
      </c>
      <c r="J856" s="124" t="s">
        <v>288</v>
      </c>
      <c r="K856" s="124" t="s">
        <v>289</v>
      </c>
      <c r="L856" s="124" t="s">
        <v>295</v>
      </c>
      <c r="M856" s="124" t="s">
        <v>291</v>
      </c>
      <c r="N856" s="125">
        <v>8000000</v>
      </c>
    </row>
    <row r="857" spans="1:14" ht="21.75" customHeight="1">
      <c r="A857" s="124">
        <v>856</v>
      </c>
      <c r="B857" s="124" t="s">
        <v>340</v>
      </c>
      <c r="C857" s="124" t="s">
        <v>286</v>
      </c>
      <c r="D857" s="124" t="s">
        <v>328</v>
      </c>
      <c r="E857" s="124">
        <v>2913</v>
      </c>
      <c r="F857" s="124">
        <v>9332277630</v>
      </c>
      <c r="G857" s="124">
        <v>12</v>
      </c>
      <c r="H857" s="124">
        <v>11</v>
      </c>
      <c r="I857" s="124">
        <v>1386</v>
      </c>
      <c r="J857" s="124" t="s">
        <v>288</v>
      </c>
      <c r="K857" s="124" t="s">
        <v>304</v>
      </c>
      <c r="L857" s="124" t="s">
        <v>295</v>
      </c>
      <c r="M857" s="124" t="s">
        <v>291</v>
      </c>
      <c r="N857" s="125">
        <v>14000000</v>
      </c>
    </row>
    <row r="858" spans="1:14" ht="21.75" customHeight="1">
      <c r="A858" s="124">
        <v>857</v>
      </c>
      <c r="B858" s="124" t="s">
        <v>301</v>
      </c>
      <c r="C858" s="124" t="s">
        <v>343</v>
      </c>
      <c r="D858" s="124" t="s">
        <v>306</v>
      </c>
      <c r="E858" s="124">
        <v>3430</v>
      </c>
      <c r="F858" s="124">
        <v>9395027361</v>
      </c>
      <c r="G858" s="124">
        <v>12</v>
      </c>
      <c r="H858" s="124">
        <v>7</v>
      </c>
      <c r="I858" s="124">
        <v>1381</v>
      </c>
      <c r="J858" s="124" t="s">
        <v>288</v>
      </c>
      <c r="K858" s="124" t="s">
        <v>304</v>
      </c>
      <c r="L858" s="124" t="s">
        <v>295</v>
      </c>
      <c r="M858" s="124" t="s">
        <v>316</v>
      </c>
      <c r="N858" s="125">
        <v>14000000</v>
      </c>
    </row>
    <row r="859" spans="1:14" ht="21.75" customHeight="1">
      <c r="A859" s="124">
        <v>858</v>
      </c>
      <c r="B859" s="124" t="s">
        <v>320</v>
      </c>
      <c r="C859" s="124" t="s">
        <v>255</v>
      </c>
      <c r="D859" s="124" t="s">
        <v>294</v>
      </c>
      <c r="E859" s="124">
        <v>8441</v>
      </c>
      <c r="F859" s="124">
        <v>9373352423</v>
      </c>
      <c r="G859" s="124">
        <v>25</v>
      </c>
      <c r="H859" s="124">
        <v>4</v>
      </c>
      <c r="I859" s="124">
        <v>1386</v>
      </c>
      <c r="J859" s="124" t="s">
        <v>288</v>
      </c>
      <c r="K859" s="124" t="s">
        <v>321</v>
      </c>
      <c r="L859" s="124" t="s">
        <v>313</v>
      </c>
      <c r="M859" s="124" t="s">
        <v>291</v>
      </c>
      <c r="N859" s="125">
        <v>16000000</v>
      </c>
    </row>
    <row r="860" spans="1:14" ht="21.75" customHeight="1">
      <c r="A860" s="124">
        <v>859</v>
      </c>
      <c r="B860" s="124" t="s">
        <v>83</v>
      </c>
      <c r="C860" s="124" t="s">
        <v>286</v>
      </c>
      <c r="D860" s="124" t="s">
        <v>287</v>
      </c>
      <c r="E860" s="124">
        <v>5460</v>
      </c>
      <c r="F860" s="124">
        <v>9343098312</v>
      </c>
      <c r="G860" s="124">
        <v>20</v>
      </c>
      <c r="H860" s="124">
        <v>8</v>
      </c>
      <c r="I860" s="124">
        <v>1387</v>
      </c>
      <c r="J860" s="124" t="s">
        <v>298</v>
      </c>
      <c r="K860" s="124" t="s">
        <v>321</v>
      </c>
      <c r="L860" s="124" t="s">
        <v>322</v>
      </c>
      <c r="M860" s="124" t="s">
        <v>291</v>
      </c>
      <c r="N860" s="125">
        <v>16000000</v>
      </c>
    </row>
    <row r="861" spans="1:14" ht="21.75" customHeight="1">
      <c r="A861" s="124">
        <v>860</v>
      </c>
      <c r="B861" s="124" t="s">
        <v>301</v>
      </c>
      <c r="C861" s="124" t="s">
        <v>302</v>
      </c>
      <c r="D861" s="124" t="s">
        <v>328</v>
      </c>
      <c r="E861" s="124">
        <v>924</v>
      </c>
      <c r="F861" s="124">
        <v>9339784199</v>
      </c>
      <c r="G861" s="124">
        <v>14</v>
      </c>
      <c r="H861" s="124">
        <v>5</v>
      </c>
      <c r="I861" s="124">
        <v>1380</v>
      </c>
      <c r="J861" s="124" t="s">
        <v>288</v>
      </c>
      <c r="K861" s="124" t="s">
        <v>299</v>
      </c>
      <c r="L861" s="124" t="s">
        <v>322</v>
      </c>
      <c r="M861" s="124" t="s">
        <v>296</v>
      </c>
      <c r="N861" s="125">
        <v>49000000</v>
      </c>
    </row>
    <row r="862" spans="1:14" ht="21.75" customHeight="1">
      <c r="A862" s="124">
        <v>861</v>
      </c>
      <c r="B862" s="124" t="s">
        <v>84</v>
      </c>
      <c r="C862" s="124" t="s">
        <v>335</v>
      </c>
      <c r="D862" s="124" t="s">
        <v>311</v>
      </c>
      <c r="E862" s="124">
        <v>5810</v>
      </c>
      <c r="F862" s="124">
        <v>9339192703</v>
      </c>
      <c r="G862" s="124">
        <v>17</v>
      </c>
      <c r="H862" s="124">
        <v>12</v>
      </c>
      <c r="I862" s="124">
        <v>1387</v>
      </c>
      <c r="J862" s="124" t="s">
        <v>288</v>
      </c>
      <c r="K862" s="124" t="s">
        <v>321</v>
      </c>
      <c r="L862" s="124" t="s">
        <v>322</v>
      </c>
      <c r="M862" s="124" t="s">
        <v>296</v>
      </c>
      <c r="N862" s="125">
        <v>16000000</v>
      </c>
    </row>
    <row r="863" spans="1:14" ht="21.75" customHeight="1">
      <c r="A863" s="124">
        <v>862</v>
      </c>
      <c r="B863" s="124" t="s">
        <v>84</v>
      </c>
      <c r="C863" s="124" t="s">
        <v>297</v>
      </c>
      <c r="D863" s="124" t="s">
        <v>306</v>
      </c>
      <c r="E863" s="124">
        <v>7227</v>
      </c>
      <c r="F863" s="124">
        <v>9360760674</v>
      </c>
      <c r="G863" s="124">
        <v>21</v>
      </c>
      <c r="H863" s="124">
        <v>5</v>
      </c>
      <c r="I863" s="124">
        <v>1385</v>
      </c>
      <c r="J863" s="124" t="s">
        <v>298</v>
      </c>
      <c r="K863" s="124" t="s">
        <v>299</v>
      </c>
      <c r="L863" s="124" t="s">
        <v>295</v>
      </c>
      <c r="M863" s="124" t="s">
        <v>291</v>
      </c>
      <c r="N863" s="125">
        <v>49000000</v>
      </c>
    </row>
    <row r="864" spans="1:14" ht="21.75" customHeight="1">
      <c r="A864" s="124">
        <v>863</v>
      </c>
      <c r="B864" s="124" t="s">
        <v>332</v>
      </c>
      <c r="C864" s="124" t="s">
        <v>308</v>
      </c>
      <c r="D864" s="124" t="s">
        <v>309</v>
      </c>
      <c r="E864" s="124">
        <v>1307</v>
      </c>
      <c r="F864" s="124">
        <v>9389043540</v>
      </c>
      <c r="G864" s="124">
        <v>9</v>
      </c>
      <c r="H864" s="124">
        <v>3</v>
      </c>
      <c r="I864" s="124">
        <v>1387</v>
      </c>
      <c r="J864" s="124" t="s">
        <v>288</v>
      </c>
      <c r="K864" s="124" t="s">
        <v>321</v>
      </c>
      <c r="L864" s="124" t="s">
        <v>313</v>
      </c>
      <c r="M864" s="124" t="s">
        <v>300</v>
      </c>
      <c r="N864" s="125">
        <v>16000000</v>
      </c>
    </row>
    <row r="865" spans="1:14" ht="21.75" customHeight="1">
      <c r="A865" s="124">
        <v>864</v>
      </c>
      <c r="B865" s="124" t="s">
        <v>320</v>
      </c>
      <c r="C865" s="124" t="s">
        <v>337</v>
      </c>
      <c r="D865" s="124" t="s">
        <v>329</v>
      </c>
      <c r="E865" s="124">
        <v>6205</v>
      </c>
      <c r="F865" s="124">
        <v>9366010089</v>
      </c>
      <c r="G865" s="124">
        <v>30</v>
      </c>
      <c r="H865" s="124">
        <v>6</v>
      </c>
      <c r="I865" s="124">
        <v>1381</v>
      </c>
      <c r="J865" s="124" t="s">
        <v>288</v>
      </c>
      <c r="K865" s="124" t="s">
        <v>304</v>
      </c>
      <c r="L865" s="124" t="s">
        <v>313</v>
      </c>
      <c r="M865" s="124" t="s">
        <v>296</v>
      </c>
      <c r="N865" s="125">
        <v>14000000</v>
      </c>
    </row>
    <row r="866" spans="1:14" ht="21.75" customHeight="1">
      <c r="A866" s="124">
        <v>865</v>
      </c>
      <c r="B866" s="124" t="s">
        <v>83</v>
      </c>
      <c r="C866" s="124" t="s">
        <v>255</v>
      </c>
      <c r="D866" s="124" t="s">
        <v>294</v>
      </c>
      <c r="E866" s="124">
        <v>9746</v>
      </c>
      <c r="F866" s="124">
        <v>9345000146</v>
      </c>
      <c r="G866" s="124">
        <v>2</v>
      </c>
      <c r="H866" s="124">
        <v>1</v>
      </c>
      <c r="I866" s="124">
        <v>1382</v>
      </c>
      <c r="J866" s="124" t="s">
        <v>288</v>
      </c>
      <c r="K866" s="124" t="s">
        <v>304</v>
      </c>
      <c r="L866" s="124" t="s">
        <v>322</v>
      </c>
      <c r="M866" s="124" t="s">
        <v>300</v>
      </c>
      <c r="N866" s="125">
        <v>14000000</v>
      </c>
    </row>
    <row r="867" spans="1:14" ht="21.75" customHeight="1">
      <c r="A867" s="124">
        <v>866</v>
      </c>
      <c r="B867" s="124" t="s">
        <v>342</v>
      </c>
      <c r="C867" s="124" t="s">
        <v>336</v>
      </c>
      <c r="D867" s="124" t="s">
        <v>303</v>
      </c>
      <c r="E867" s="124">
        <v>2234</v>
      </c>
      <c r="F867" s="124">
        <v>9368163864</v>
      </c>
      <c r="G867" s="124">
        <v>14</v>
      </c>
      <c r="H867" s="124">
        <v>5</v>
      </c>
      <c r="I867" s="124">
        <v>1382</v>
      </c>
      <c r="J867" s="124" t="s">
        <v>288</v>
      </c>
      <c r="K867" s="124" t="s">
        <v>321</v>
      </c>
      <c r="L867" s="124" t="s">
        <v>331</v>
      </c>
      <c r="M867" s="124" t="s">
        <v>316</v>
      </c>
      <c r="N867" s="125">
        <v>16000000</v>
      </c>
    </row>
    <row r="868" spans="1:14" ht="21.75" customHeight="1">
      <c r="A868" s="124">
        <v>867</v>
      </c>
      <c r="B868" s="124" t="s">
        <v>319</v>
      </c>
      <c r="C868" s="124" t="s">
        <v>302</v>
      </c>
      <c r="D868" s="124" t="s">
        <v>325</v>
      </c>
      <c r="E868" s="124">
        <v>6333</v>
      </c>
      <c r="F868" s="124">
        <v>9332577837</v>
      </c>
      <c r="G868" s="124">
        <v>30</v>
      </c>
      <c r="H868" s="124">
        <v>5</v>
      </c>
      <c r="I868" s="124">
        <v>1383</v>
      </c>
      <c r="J868" s="124" t="s">
        <v>298</v>
      </c>
      <c r="K868" s="124" t="s">
        <v>321</v>
      </c>
      <c r="L868" s="124" t="s">
        <v>290</v>
      </c>
      <c r="M868" s="124" t="s">
        <v>296</v>
      </c>
      <c r="N868" s="125">
        <v>16000000</v>
      </c>
    </row>
    <row r="869" spans="1:14" ht="21.75" customHeight="1">
      <c r="A869" s="124">
        <v>868</v>
      </c>
      <c r="B869" s="124" t="s">
        <v>236</v>
      </c>
      <c r="C869" s="124" t="s">
        <v>310</v>
      </c>
      <c r="D869" s="124" t="s">
        <v>317</v>
      </c>
      <c r="E869" s="124">
        <v>6925</v>
      </c>
      <c r="F869" s="124">
        <v>9350770324</v>
      </c>
      <c r="G869" s="124">
        <v>11</v>
      </c>
      <c r="H869" s="124">
        <v>10</v>
      </c>
      <c r="I869" s="124">
        <v>1385</v>
      </c>
      <c r="J869" s="124" t="s">
        <v>288</v>
      </c>
      <c r="K869" s="124" t="s">
        <v>321</v>
      </c>
      <c r="L869" s="124" t="s">
        <v>295</v>
      </c>
      <c r="M869" s="124" t="s">
        <v>291</v>
      </c>
      <c r="N869" s="125">
        <v>16000000</v>
      </c>
    </row>
    <row r="870" spans="1:14" ht="21.75" customHeight="1">
      <c r="A870" s="124">
        <v>869</v>
      </c>
      <c r="B870" s="124" t="s">
        <v>339</v>
      </c>
      <c r="C870" s="124" t="s">
        <v>336</v>
      </c>
      <c r="D870" s="124" t="s">
        <v>306</v>
      </c>
      <c r="E870" s="124">
        <v>2641</v>
      </c>
      <c r="F870" s="124">
        <v>9351500627</v>
      </c>
      <c r="G870" s="124">
        <v>9</v>
      </c>
      <c r="H870" s="124">
        <v>2</v>
      </c>
      <c r="I870" s="124">
        <v>1381</v>
      </c>
      <c r="J870" s="124" t="s">
        <v>288</v>
      </c>
      <c r="K870" s="124" t="s">
        <v>321</v>
      </c>
      <c r="L870" s="124" t="s">
        <v>290</v>
      </c>
      <c r="M870" s="124" t="s">
        <v>296</v>
      </c>
      <c r="N870" s="125">
        <v>16000000</v>
      </c>
    </row>
    <row r="871" spans="1:14" ht="21.75" customHeight="1">
      <c r="A871" s="124">
        <v>870</v>
      </c>
      <c r="B871" s="124" t="s">
        <v>292</v>
      </c>
      <c r="C871" s="124" t="s">
        <v>324</v>
      </c>
      <c r="D871" s="124" t="s">
        <v>294</v>
      </c>
      <c r="E871" s="124">
        <v>4774</v>
      </c>
      <c r="F871" s="124">
        <v>9391344297</v>
      </c>
      <c r="G871" s="124">
        <v>6</v>
      </c>
      <c r="H871" s="124">
        <v>9</v>
      </c>
      <c r="I871" s="124">
        <v>1384</v>
      </c>
      <c r="J871" s="124" t="s">
        <v>288</v>
      </c>
      <c r="K871" s="124" t="s">
        <v>321</v>
      </c>
      <c r="L871" s="124" t="s">
        <v>290</v>
      </c>
      <c r="M871" s="124" t="s">
        <v>316</v>
      </c>
      <c r="N871" s="125">
        <v>16000000</v>
      </c>
    </row>
    <row r="872" spans="1:14" ht="21.75" customHeight="1">
      <c r="A872" s="124">
        <v>871</v>
      </c>
      <c r="B872" s="124" t="s">
        <v>326</v>
      </c>
      <c r="C872" s="124" t="s">
        <v>310</v>
      </c>
      <c r="D872" s="124" t="s">
        <v>329</v>
      </c>
      <c r="E872" s="124">
        <v>7007</v>
      </c>
      <c r="F872" s="124">
        <v>9321764326</v>
      </c>
      <c r="G872" s="124">
        <v>1</v>
      </c>
      <c r="H872" s="124">
        <v>11</v>
      </c>
      <c r="I872" s="124">
        <v>1385</v>
      </c>
      <c r="J872" s="124" t="s">
        <v>288</v>
      </c>
      <c r="K872" s="124" t="s">
        <v>299</v>
      </c>
      <c r="L872" s="124" t="s">
        <v>322</v>
      </c>
      <c r="M872" s="124" t="s">
        <v>307</v>
      </c>
      <c r="N872" s="125">
        <v>49000000</v>
      </c>
    </row>
    <row r="873" spans="1:14" ht="21.75" customHeight="1">
      <c r="A873" s="124">
        <v>872</v>
      </c>
      <c r="B873" s="124" t="s">
        <v>338</v>
      </c>
      <c r="C873" s="124" t="s">
        <v>343</v>
      </c>
      <c r="D873" s="124" t="s">
        <v>306</v>
      </c>
      <c r="E873" s="124">
        <v>6455</v>
      </c>
      <c r="F873" s="124">
        <v>9376985634</v>
      </c>
      <c r="G873" s="124">
        <v>11</v>
      </c>
      <c r="H873" s="124">
        <v>2</v>
      </c>
      <c r="I873" s="124">
        <v>1384</v>
      </c>
      <c r="J873" s="124" t="s">
        <v>288</v>
      </c>
      <c r="K873" s="124" t="s">
        <v>299</v>
      </c>
      <c r="L873" s="124" t="s">
        <v>295</v>
      </c>
      <c r="M873" s="124" t="s">
        <v>296</v>
      </c>
      <c r="N873" s="125">
        <v>49000000</v>
      </c>
    </row>
    <row r="874" spans="1:14" ht="21.75" customHeight="1">
      <c r="A874" s="124">
        <v>873</v>
      </c>
      <c r="B874" s="124" t="s">
        <v>342</v>
      </c>
      <c r="C874" s="124" t="s">
        <v>255</v>
      </c>
      <c r="D874" s="124" t="s">
        <v>325</v>
      </c>
      <c r="E874" s="124">
        <v>3921</v>
      </c>
      <c r="F874" s="124">
        <v>9324526993</v>
      </c>
      <c r="G874" s="124">
        <v>9</v>
      </c>
      <c r="H874" s="124">
        <v>4</v>
      </c>
      <c r="I874" s="124">
        <v>1385</v>
      </c>
      <c r="J874" s="124" t="s">
        <v>298</v>
      </c>
      <c r="K874" s="124" t="s">
        <v>312</v>
      </c>
      <c r="L874" s="124" t="s">
        <v>295</v>
      </c>
      <c r="M874" s="124" t="s">
        <v>291</v>
      </c>
      <c r="N874" s="125">
        <v>15000000</v>
      </c>
    </row>
    <row r="875" spans="1:14" ht="21.75" customHeight="1">
      <c r="A875" s="124">
        <v>874</v>
      </c>
      <c r="B875" s="124" t="s">
        <v>292</v>
      </c>
      <c r="C875" s="124" t="s">
        <v>344</v>
      </c>
      <c r="D875" s="124" t="s">
        <v>325</v>
      </c>
      <c r="E875" s="124">
        <v>2520</v>
      </c>
      <c r="F875" s="124">
        <v>9355290635</v>
      </c>
      <c r="G875" s="124">
        <v>5</v>
      </c>
      <c r="H875" s="124">
        <v>8</v>
      </c>
      <c r="I875" s="124">
        <v>1381</v>
      </c>
      <c r="J875" s="124" t="s">
        <v>288</v>
      </c>
      <c r="K875" s="124" t="s">
        <v>304</v>
      </c>
      <c r="L875" s="124" t="s">
        <v>322</v>
      </c>
      <c r="M875" s="124" t="s">
        <v>300</v>
      </c>
      <c r="N875" s="125">
        <v>14000000</v>
      </c>
    </row>
    <row r="876" spans="1:14" ht="21.75" customHeight="1">
      <c r="A876" s="124">
        <v>875</v>
      </c>
      <c r="B876" s="124" t="s">
        <v>314</v>
      </c>
      <c r="C876" s="124" t="s">
        <v>343</v>
      </c>
      <c r="D876" s="124" t="s">
        <v>287</v>
      </c>
      <c r="E876" s="124">
        <v>8137</v>
      </c>
      <c r="F876" s="124">
        <v>9332040240</v>
      </c>
      <c r="G876" s="124">
        <v>30</v>
      </c>
      <c r="H876" s="124">
        <v>9</v>
      </c>
      <c r="I876" s="124">
        <v>1384</v>
      </c>
      <c r="J876" s="124" t="s">
        <v>298</v>
      </c>
      <c r="K876" s="124" t="s">
        <v>304</v>
      </c>
      <c r="L876" s="124" t="s">
        <v>331</v>
      </c>
      <c r="M876" s="124" t="s">
        <v>300</v>
      </c>
      <c r="N876" s="125">
        <v>14000000</v>
      </c>
    </row>
    <row r="877" spans="1:14" ht="21.75" customHeight="1">
      <c r="A877" s="124">
        <v>876</v>
      </c>
      <c r="B877" s="124" t="s">
        <v>236</v>
      </c>
      <c r="C877" s="124" t="s">
        <v>297</v>
      </c>
      <c r="D877" s="124" t="s">
        <v>329</v>
      </c>
      <c r="E877" s="124">
        <v>7162</v>
      </c>
      <c r="F877" s="124">
        <v>9347128560</v>
      </c>
      <c r="G877" s="124">
        <v>20</v>
      </c>
      <c r="H877" s="124">
        <v>2</v>
      </c>
      <c r="I877" s="124">
        <v>1383</v>
      </c>
      <c r="J877" s="124" t="s">
        <v>288</v>
      </c>
      <c r="K877" s="124" t="s">
        <v>312</v>
      </c>
      <c r="L877" s="124" t="s">
        <v>322</v>
      </c>
      <c r="M877" s="124" t="s">
        <v>291</v>
      </c>
      <c r="N877" s="125">
        <v>15000000</v>
      </c>
    </row>
    <row r="878" spans="1:14" ht="21.75" customHeight="1">
      <c r="A878" s="124">
        <v>877</v>
      </c>
      <c r="B878" s="124" t="s">
        <v>346</v>
      </c>
      <c r="C878" s="124" t="s">
        <v>334</v>
      </c>
      <c r="D878" s="124" t="s">
        <v>309</v>
      </c>
      <c r="E878" s="124">
        <v>780</v>
      </c>
      <c r="F878" s="124">
        <v>9382760016</v>
      </c>
      <c r="G878" s="124">
        <v>20</v>
      </c>
      <c r="H878" s="124">
        <v>1</v>
      </c>
      <c r="I878" s="124">
        <v>1383</v>
      </c>
      <c r="J878" s="124" t="s">
        <v>298</v>
      </c>
      <c r="K878" s="124" t="s">
        <v>289</v>
      </c>
      <c r="L878" s="124" t="s">
        <v>295</v>
      </c>
      <c r="M878" s="124" t="s">
        <v>300</v>
      </c>
      <c r="N878" s="125">
        <v>8000000</v>
      </c>
    </row>
    <row r="879" spans="1:14" ht="21.75" customHeight="1">
      <c r="A879" s="124">
        <v>878</v>
      </c>
      <c r="B879" s="124" t="s">
        <v>84</v>
      </c>
      <c r="C879" s="124" t="s">
        <v>308</v>
      </c>
      <c r="D879" s="124" t="s">
        <v>287</v>
      </c>
      <c r="E879" s="124">
        <v>2102</v>
      </c>
      <c r="F879" s="124">
        <v>9346439500</v>
      </c>
      <c r="G879" s="124">
        <v>8</v>
      </c>
      <c r="H879" s="124">
        <v>3</v>
      </c>
      <c r="I879" s="124">
        <v>1386</v>
      </c>
      <c r="J879" s="124" t="s">
        <v>288</v>
      </c>
      <c r="K879" s="124" t="s">
        <v>299</v>
      </c>
      <c r="L879" s="124" t="s">
        <v>290</v>
      </c>
      <c r="M879" s="124" t="s">
        <v>316</v>
      </c>
      <c r="N879" s="125">
        <v>49000000</v>
      </c>
    </row>
    <row r="880" spans="1:14" ht="21.75" customHeight="1">
      <c r="A880" s="124">
        <v>879</v>
      </c>
      <c r="B880" s="124" t="s">
        <v>332</v>
      </c>
      <c r="C880" s="124" t="s">
        <v>308</v>
      </c>
      <c r="D880" s="124" t="s">
        <v>311</v>
      </c>
      <c r="E880" s="124">
        <v>7202</v>
      </c>
      <c r="F880" s="124">
        <v>9362914914</v>
      </c>
      <c r="G880" s="124">
        <v>1</v>
      </c>
      <c r="H880" s="124">
        <v>8</v>
      </c>
      <c r="I880" s="124">
        <v>1384</v>
      </c>
      <c r="J880" s="124" t="s">
        <v>288</v>
      </c>
      <c r="K880" s="124" t="s">
        <v>299</v>
      </c>
      <c r="L880" s="124" t="s">
        <v>313</v>
      </c>
      <c r="M880" s="124" t="s">
        <v>296</v>
      </c>
      <c r="N880" s="125">
        <v>49000000</v>
      </c>
    </row>
    <row r="881" spans="1:14" ht="21.75" customHeight="1">
      <c r="A881" s="124">
        <v>880</v>
      </c>
      <c r="B881" s="124" t="s">
        <v>83</v>
      </c>
      <c r="C881" s="124" t="s">
        <v>324</v>
      </c>
      <c r="D881" s="124" t="s">
        <v>317</v>
      </c>
      <c r="E881" s="124">
        <v>6681</v>
      </c>
      <c r="F881" s="124">
        <v>9371697860</v>
      </c>
      <c r="G881" s="124">
        <v>3</v>
      </c>
      <c r="H881" s="124">
        <v>2</v>
      </c>
      <c r="I881" s="124">
        <v>1387</v>
      </c>
      <c r="J881" s="124" t="s">
        <v>288</v>
      </c>
      <c r="K881" s="124" t="s">
        <v>299</v>
      </c>
      <c r="L881" s="124" t="s">
        <v>331</v>
      </c>
      <c r="M881" s="124" t="s">
        <v>316</v>
      </c>
      <c r="N881" s="125">
        <v>49000000</v>
      </c>
    </row>
    <row r="882" spans="1:14" ht="21.75" customHeight="1">
      <c r="A882" s="124">
        <v>881</v>
      </c>
      <c r="B882" s="124" t="s">
        <v>340</v>
      </c>
      <c r="C882" s="124" t="s">
        <v>308</v>
      </c>
      <c r="D882" s="124" t="s">
        <v>329</v>
      </c>
      <c r="E882" s="124">
        <v>5653</v>
      </c>
      <c r="F882" s="124">
        <v>9344113882</v>
      </c>
      <c r="G882" s="124">
        <v>16</v>
      </c>
      <c r="H882" s="124">
        <v>7</v>
      </c>
      <c r="I882" s="124">
        <v>1384</v>
      </c>
      <c r="J882" s="124" t="s">
        <v>298</v>
      </c>
      <c r="K882" s="124" t="s">
        <v>289</v>
      </c>
      <c r="L882" s="124" t="s">
        <v>313</v>
      </c>
      <c r="M882" s="124" t="s">
        <v>291</v>
      </c>
      <c r="N882" s="125">
        <v>8000000</v>
      </c>
    </row>
    <row r="883" spans="1:14" ht="21.75" customHeight="1">
      <c r="A883" s="124">
        <v>882</v>
      </c>
      <c r="B883" s="124" t="s">
        <v>83</v>
      </c>
      <c r="C883" s="124" t="s">
        <v>315</v>
      </c>
      <c r="D883" s="124" t="s">
        <v>303</v>
      </c>
      <c r="E883" s="124">
        <v>139</v>
      </c>
      <c r="F883" s="124">
        <v>9361491679</v>
      </c>
      <c r="G883" s="124">
        <v>27</v>
      </c>
      <c r="H883" s="124">
        <v>5</v>
      </c>
      <c r="I883" s="124">
        <v>1385</v>
      </c>
      <c r="J883" s="124" t="s">
        <v>288</v>
      </c>
      <c r="K883" s="124" t="s">
        <v>304</v>
      </c>
      <c r="L883" s="124" t="s">
        <v>295</v>
      </c>
      <c r="M883" s="124" t="s">
        <v>300</v>
      </c>
      <c r="N883" s="125">
        <v>14000000</v>
      </c>
    </row>
    <row r="884" spans="1:14" ht="21.75" customHeight="1">
      <c r="A884" s="124">
        <v>883</v>
      </c>
      <c r="B884" s="124" t="s">
        <v>314</v>
      </c>
      <c r="C884" s="124" t="s">
        <v>297</v>
      </c>
      <c r="D884" s="124" t="s">
        <v>287</v>
      </c>
      <c r="E884" s="124">
        <v>2612</v>
      </c>
      <c r="F884" s="124">
        <v>9356932800</v>
      </c>
      <c r="G884" s="124">
        <v>16</v>
      </c>
      <c r="H884" s="124">
        <v>6</v>
      </c>
      <c r="I884" s="124">
        <v>1381</v>
      </c>
      <c r="J884" s="124" t="s">
        <v>298</v>
      </c>
      <c r="K884" s="124" t="s">
        <v>304</v>
      </c>
      <c r="L884" s="124" t="s">
        <v>322</v>
      </c>
      <c r="M884" s="124" t="s">
        <v>300</v>
      </c>
      <c r="N884" s="125">
        <v>14000000</v>
      </c>
    </row>
    <row r="885" spans="1:14" ht="21.75" customHeight="1">
      <c r="A885" s="124">
        <v>884</v>
      </c>
      <c r="B885" s="124" t="s">
        <v>320</v>
      </c>
      <c r="C885" s="124" t="s">
        <v>334</v>
      </c>
      <c r="D885" s="124" t="s">
        <v>325</v>
      </c>
      <c r="E885" s="124">
        <v>3831</v>
      </c>
      <c r="F885" s="124">
        <v>9329501578</v>
      </c>
      <c r="G885" s="124">
        <v>20</v>
      </c>
      <c r="H885" s="124">
        <v>10</v>
      </c>
      <c r="I885" s="124">
        <v>1384</v>
      </c>
      <c r="J885" s="124" t="s">
        <v>298</v>
      </c>
      <c r="K885" s="124" t="s">
        <v>321</v>
      </c>
      <c r="L885" s="124" t="s">
        <v>313</v>
      </c>
      <c r="M885" s="124" t="s">
        <v>307</v>
      </c>
      <c r="N885" s="125">
        <v>16000000</v>
      </c>
    </row>
    <row r="886" spans="1:14" ht="21.75" customHeight="1">
      <c r="A886" s="124">
        <v>885</v>
      </c>
      <c r="B886" s="124" t="s">
        <v>342</v>
      </c>
      <c r="C886" s="124" t="s">
        <v>293</v>
      </c>
      <c r="D886" s="124" t="s">
        <v>325</v>
      </c>
      <c r="E886" s="124">
        <v>2942</v>
      </c>
      <c r="F886" s="124">
        <v>9367091747</v>
      </c>
      <c r="G886" s="124">
        <v>16</v>
      </c>
      <c r="H886" s="124">
        <v>10</v>
      </c>
      <c r="I886" s="124">
        <v>1385</v>
      </c>
      <c r="J886" s="124" t="s">
        <v>298</v>
      </c>
      <c r="K886" s="124" t="s">
        <v>312</v>
      </c>
      <c r="L886" s="124" t="s">
        <v>313</v>
      </c>
      <c r="M886" s="124" t="s">
        <v>296</v>
      </c>
      <c r="N886" s="125">
        <v>15000000</v>
      </c>
    </row>
    <row r="887" spans="1:14" ht="21.75" customHeight="1">
      <c r="A887" s="124">
        <v>886</v>
      </c>
      <c r="B887" s="124" t="s">
        <v>83</v>
      </c>
      <c r="C887" s="124" t="s">
        <v>336</v>
      </c>
      <c r="D887" s="124" t="s">
        <v>294</v>
      </c>
      <c r="E887" s="124">
        <v>1413</v>
      </c>
      <c r="F887" s="124">
        <v>9333071889</v>
      </c>
      <c r="G887" s="124">
        <v>15</v>
      </c>
      <c r="H887" s="124">
        <v>9</v>
      </c>
      <c r="I887" s="124">
        <v>1387</v>
      </c>
      <c r="J887" s="124" t="s">
        <v>288</v>
      </c>
      <c r="K887" s="124" t="s">
        <v>289</v>
      </c>
      <c r="L887" s="124" t="s">
        <v>295</v>
      </c>
      <c r="M887" s="124" t="s">
        <v>291</v>
      </c>
      <c r="N887" s="125">
        <v>8000000</v>
      </c>
    </row>
    <row r="888" spans="1:14" ht="21.75" customHeight="1">
      <c r="A888" s="124">
        <v>887</v>
      </c>
      <c r="B888" s="124" t="s">
        <v>332</v>
      </c>
      <c r="C888" s="124" t="s">
        <v>302</v>
      </c>
      <c r="D888" s="124" t="s">
        <v>329</v>
      </c>
      <c r="E888" s="124">
        <v>9325</v>
      </c>
      <c r="F888" s="124">
        <v>9374668532</v>
      </c>
      <c r="G888" s="124">
        <v>26</v>
      </c>
      <c r="H888" s="124">
        <v>7</v>
      </c>
      <c r="I888" s="124">
        <v>1382</v>
      </c>
      <c r="J888" s="124" t="s">
        <v>298</v>
      </c>
      <c r="K888" s="124" t="s">
        <v>304</v>
      </c>
      <c r="L888" s="124" t="s">
        <v>331</v>
      </c>
      <c r="M888" s="124" t="s">
        <v>296</v>
      </c>
      <c r="N888" s="125">
        <v>14000000</v>
      </c>
    </row>
    <row r="889" spans="1:14" ht="21.75" customHeight="1">
      <c r="A889" s="124">
        <v>888</v>
      </c>
      <c r="B889" s="124" t="s">
        <v>236</v>
      </c>
      <c r="C889" s="124" t="s">
        <v>343</v>
      </c>
      <c r="D889" s="124" t="s">
        <v>309</v>
      </c>
      <c r="E889" s="124">
        <v>3139</v>
      </c>
      <c r="F889" s="124">
        <v>9394599720</v>
      </c>
      <c r="G889" s="124">
        <v>27</v>
      </c>
      <c r="H889" s="124">
        <v>6</v>
      </c>
      <c r="I889" s="124">
        <v>1380</v>
      </c>
      <c r="J889" s="124" t="s">
        <v>288</v>
      </c>
      <c r="K889" s="124" t="s">
        <v>304</v>
      </c>
      <c r="L889" s="124" t="s">
        <v>331</v>
      </c>
      <c r="M889" s="124" t="s">
        <v>296</v>
      </c>
      <c r="N889" s="125">
        <v>14000000</v>
      </c>
    </row>
    <row r="890" spans="1:14" ht="21.75" customHeight="1">
      <c r="A890" s="124">
        <v>889</v>
      </c>
      <c r="B890" s="124" t="s">
        <v>340</v>
      </c>
      <c r="C890" s="124" t="s">
        <v>302</v>
      </c>
      <c r="D890" s="124" t="s">
        <v>325</v>
      </c>
      <c r="E890" s="124">
        <v>1349</v>
      </c>
      <c r="F890" s="124">
        <v>9343169386</v>
      </c>
      <c r="G890" s="124">
        <v>10</v>
      </c>
      <c r="H890" s="124">
        <v>7</v>
      </c>
      <c r="I890" s="124">
        <v>1387</v>
      </c>
      <c r="J890" s="124" t="s">
        <v>288</v>
      </c>
      <c r="K890" s="124" t="s">
        <v>289</v>
      </c>
      <c r="L890" s="124" t="s">
        <v>331</v>
      </c>
      <c r="M890" s="124" t="s">
        <v>300</v>
      </c>
      <c r="N890" s="125">
        <v>8000000</v>
      </c>
    </row>
    <row r="891" spans="1:14" ht="21.75" customHeight="1">
      <c r="A891" s="124">
        <v>890</v>
      </c>
      <c r="B891" s="124" t="s">
        <v>326</v>
      </c>
      <c r="C891" s="124" t="s">
        <v>345</v>
      </c>
      <c r="D891" s="124" t="s">
        <v>306</v>
      </c>
      <c r="E891" s="124">
        <v>7371</v>
      </c>
      <c r="F891" s="124">
        <v>9367886564</v>
      </c>
      <c r="G891" s="124">
        <v>21</v>
      </c>
      <c r="H891" s="124">
        <v>1</v>
      </c>
      <c r="I891" s="124">
        <v>1383</v>
      </c>
      <c r="J891" s="124" t="s">
        <v>288</v>
      </c>
      <c r="K891" s="124" t="s">
        <v>304</v>
      </c>
      <c r="L891" s="124" t="s">
        <v>295</v>
      </c>
      <c r="M891" s="124" t="s">
        <v>291</v>
      </c>
      <c r="N891" s="125">
        <v>14000000</v>
      </c>
    </row>
    <row r="892" spans="1:14" ht="21.75" customHeight="1">
      <c r="A892" s="124">
        <v>891</v>
      </c>
      <c r="B892" s="124" t="s">
        <v>342</v>
      </c>
      <c r="C892" s="124" t="s">
        <v>255</v>
      </c>
      <c r="D892" s="124" t="s">
        <v>311</v>
      </c>
      <c r="E892" s="124">
        <v>1827</v>
      </c>
      <c r="F892" s="124">
        <v>9381366381</v>
      </c>
      <c r="G892" s="124">
        <v>25</v>
      </c>
      <c r="H892" s="124">
        <v>6</v>
      </c>
      <c r="I892" s="124">
        <v>1387</v>
      </c>
      <c r="J892" s="124" t="s">
        <v>288</v>
      </c>
      <c r="K892" s="124" t="s">
        <v>289</v>
      </c>
      <c r="L892" s="124" t="s">
        <v>290</v>
      </c>
      <c r="M892" s="124" t="s">
        <v>300</v>
      </c>
      <c r="N892" s="125">
        <v>8000000</v>
      </c>
    </row>
    <row r="893" spans="1:14" ht="21.75" customHeight="1">
      <c r="A893" s="124">
        <v>892</v>
      </c>
      <c r="B893" s="124" t="s">
        <v>332</v>
      </c>
      <c r="C893" s="124" t="s">
        <v>324</v>
      </c>
      <c r="D893" s="124" t="s">
        <v>328</v>
      </c>
      <c r="E893" s="124">
        <v>300</v>
      </c>
      <c r="F893" s="124">
        <v>9377105599</v>
      </c>
      <c r="G893" s="124">
        <v>16</v>
      </c>
      <c r="H893" s="124">
        <v>5</v>
      </c>
      <c r="I893" s="124">
        <v>1386</v>
      </c>
      <c r="J893" s="124" t="s">
        <v>288</v>
      </c>
      <c r="K893" s="124" t="s">
        <v>304</v>
      </c>
      <c r="L893" s="124" t="s">
        <v>313</v>
      </c>
      <c r="M893" s="124" t="s">
        <v>291</v>
      </c>
      <c r="N893" s="125">
        <v>14000000</v>
      </c>
    </row>
    <row r="894" spans="1:14" ht="21.75" customHeight="1">
      <c r="A894" s="124">
        <v>893</v>
      </c>
      <c r="B894" s="124" t="s">
        <v>339</v>
      </c>
      <c r="C894" s="124" t="s">
        <v>293</v>
      </c>
      <c r="D894" s="124" t="s">
        <v>325</v>
      </c>
      <c r="E894" s="124">
        <v>6338</v>
      </c>
      <c r="F894" s="124">
        <v>9341296856</v>
      </c>
      <c r="G894" s="124">
        <v>1</v>
      </c>
      <c r="H894" s="124">
        <v>12</v>
      </c>
      <c r="I894" s="124">
        <v>1381</v>
      </c>
      <c r="J894" s="124" t="s">
        <v>288</v>
      </c>
      <c r="K894" s="124" t="s">
        <v>321</v>
      </c>
      <c r="L894" s="124" t="s">
        <v>295</v>
      </c>
      <c r="M894" s="124" t="s">
        <v>291</v>
      </c>
      <c r="N894" s="125">
        <v>16000000</v>
      </c>
    </row>
    <row r="895" spans="1:14" ht="21.75" customHeight="1">
      <c r="A895" s="124">
        <v>894</v>
      </c>
      <c r="B895" s="124" t="s">
        <v>320</v>
      </c>
      <c r="C895" s="124" t="s">
        <v>315</v>
      </c>
      <c r="D895" s="124" t="s">
        <v>325</v>
      </c>
      <c r="E895" s="124">
        <v>9106</v>
      </c>
      <c r="F895" s="124">
        <v>9333364421</v>
      </c>
      <c r="G895" s="124">
        <v>24</v>
      </c>
      <c r="H895" s="124">
        <v>10</v>
      </c>
      <c r="I895" s="124">
        <v>1383</v>
      </c>
      <c r="J895" s="124" t="s">
        <v>288</v>
      </c>
      <c r="K895" s="124" t="s">
        <v>304</v>
      </c>
      <c r="L895" s="124" t="s">
        <v>322</v>
      </c>
      <c r="M895" s="124" t="s">
        <v>307</v>
      </c>
      <c r="N895" s="125">
        <v>14000000</v>
      </c>
    </row>
    <row r="896" spans="1:14" ht="21.75" customHeight="1">
      <c r="A896" s="124">
        <v>895</v>
      </c>
      <c r="B896" s="124" t="s">
        <v>342</v>
      </c>
      <c r="C896" s="124" t="s">
        <v>337</v>
      </c>
      <c r="D896" s="124" t="s">
        <v>303</v>
      </c>
      <c r="E896" s="124">
        <v>3136</v>
      </c>
      <c r="F896" s="124">
        <v>9357052267</v>
      </c>
      <c r="G896" s="124">
        <v>13</v>
      </c>
      <c r="H896" s="124">
        <v>4</v>
      </c>
      <c r="I896" s="124">
        <v>1382</v>
      </c>
      <c r="J896" s="124" t="s">
        <v>288</v>
      </c>
      <c r="K896" s="124" t="s">
        <v>289</v>
      </c>
      <c r="L896" s="124" t="s">
        <v>322</v>
      </c>
      <c r="M896" s="124" t="s">
        <v>316</v>
      </c>
      <c r="N896" s="125">
        <v>8000000</v>
      </c>
    </row>
    <row r="897" spans="1:14" ht="21.75" customHeight="1">
      <c r="A897" s="124">
        <v>896</v>
      </c>
      <c r="B897" s="124" t="s">
        <v>236</v>
      </c>
      <c r="C897" s="124" t="s">
        <v>293</v>
      </c>
      <c r="D897" s="124" t="s">
        <v>311</v>
      </c>
      <c r="E897" s="124">
        <v>526</v>
      </c>
      <c r="F897" s="124">
        <v>9321583534</v>
      </c>
      <c r="G897" s="124">
        <v>17</v>
      </c>
      <c r="H897" s="124">
        <v>2</v>
      </c>
      <c r="I897" s="124">
        <v>1384</v>
      </c>
      <c r="J897" s="124" t="s">
        <v>288</v>
      </c>
      <c r="K897" s="124" t="s">
        <v>312</v>
      </c>
      <c r="L897" s="124" t="s">
        <v>313</v>
      </c>
      <c r="M897" s="124" t="s">
        <v>307</v>
      </c>
      <c r="N897" s="125">
        <v>15000000</v>
      </c>
    </row>
    <row r="898" spans="1:14" ht="21.75" customHeight="1">
      <c r="A898" s="124">
        <v>897</v>
      </c>
      <c r="B898" s="124" t="s">
        <v>301</v>
      </c>
      <c r="C898" s="124" t="s">
        <v>343</v>
      </c>
      <c r="D898" s="124" t="s">
        <v>309</v>
      </c>
      <c r="E898" s="124">
        <v>6770</v>
      </c>
      <c r="F898" s="124">
        <v>9379743989</v>
      </c>
      <c r="G898" s="124">
        <v>9</v>
      </c>
      <c r="H898" s="124">
        <v>9</v>
      </c>
      <c r="I898" s="124">
        <v>1388</v>
      </c>
      <c r="J898" s="124" t="s">
        <v>298</v>
      </c>
      <c r="K898" s="124" t="s">
        <v>299</v>
      </c>
      <c r="L898" s="124" t="s">
        <v>295</v>
      </c>
      <c r="M898" s="124" t="s">
        <v>300</v>
      </c>
      <c r="N898" s="125">
        <v>49000000</v>
      </c>
    </row>
    <row r="899" spans="1:14" ht="21.75" customHeight="1">
      <c r="A899" s="124">
        <v>898</v>
      </c>
      <c r="B899" s="124" t="s">
        <v>320</v>
      </c>
      <c r="C899" s="124" t="s">
        <v>345</v>
      </c>
      <c r="D899" s="124" t="s">
        <v>317</v>
      </c>
      <c r="E899" s="124">
        <v>8466</v>
      </c>
      <c r="F899" s="124">
        <v>9356094883</v>
      </c>
      <c r="G899" s="124">
        <v>19</v>
      </c>
      <c r="H899" s="124">
        <v>5</v>
      </c>
      <c r="I899" s="124">
        <v>1385</v>
      </c>
      <c r="J899" s="124" t="s">
        <v>298</v>
      </c>
      <c r="K899" s="124" t="s">
        <v>289</v>
      </c>
      <c r="L899" s="124" t="s">
        <v>313</v>
      </c>
      <c r="M899" s="124" t="s">
        <v>296</v>
      </c>
      <c r="N899" s="125">
        <v>8000000</v>
      </c>
    </row>
    <row r="900" spans="1:14" ht="21.75" customHeight="1">
      <c r="A900" s="124">
        <v>899</v>
      </c>
      <c r="B900" s="124" t="s">
        <v>318</v>
      </c>
      <c r="C900" s="124" t="s">
        <v>308</v>
      </c>
      <c r="D900" s="124" t="s">
        <v>309</v>
      </c>
      <c r="E900" s="124">
        <v>4453</v>
      </c>
      <c r="F900" s="124">
        <v>9372397051</v>
      </c>
      <c r="G900" s="124">
        <v>18</v>
      </c>
      <c r="H900" s="124">
        <v>11</v>
      </c>
      <c r="I900" s="124">
        <v>1385</v>
      </c>
      <c r="J900" s="124" t="s">
        <v>288</v>
      </c>
      <c r="K900" s="124" t="s">
        <v>299</v>
      </c>
      <c r="L900" s="124" t="s">
        <v>290</v>
      </c>
      <c r="M900" s="124" t="s">
        <v>307</v>
      </c>
      <c r="N900" s="125">
        <v>49000000</v>
      </c>
    </row>
    <row r="901" spans="1:14" ht="21.75" customHeight="1">
      <c r="A901" s="124">
        <v>900</v>
      </c>
      <c r="B901" s="124" t="s">
        <v>339</v>
      </c>
      <c r="C901" s="124" t="s">
        <v>335</v>
      </c>
      <c r="D901" s="124" t="s">
        <v>303</v>
      </c>
      <c r="E901" s="124">
        <v>8140</v>
      </c>
      <c r="F901" s="124">
        <v>9377802377</v>
      </c>
      <c r="G901" s="124">
        <v>18</v>
      </c>
      <c r="H901" s="124">
        <v>8</v>
      </c>
      <c r="I901" s="124">
        <v>1386</v>
      </c>
      <c r="J901" s="124" t="s">
        <v>288</v>
      </c>
      <c r="K901" s="124" t="s">
        <v>321</v>
      </c>
      <c r="L901" s="124" t="s">
        <v>295</v>
      </c>
      <c r="M901" s="124" t="s">
        <v>300</v>
      </c>
      <c r="N901" s="125">
        <v>16000000</v>
      </c>
    </row>
    <row r="902" spans="1:14" ht="21.75" customHeight="1">
      <c r="A902" s="124">
        <v>901</v>
      </c>
      <c r="B902" s="124" t="s">
        <v>84</v>
      </c>
      <c r="C902" s="124" t="s">
        <v>308</v>
      </c>
      <c r="D902" s="124" t="s">
        <v>306</v>
      </c>
      <c r="E902" s="124">
        <v>8516</v>
      </c>
      <c r="F902" s="124">
        <v>9342526944</v>
      </c>
      <c r="G902" s="124">
        <v>16</v>
      </c>
      <c r="H902" s="124">
        <v>9</v>
      </c>
      <c r="I902" s="124">
        <v>1386</v>
      </c>
      <c r="J902" s="124" t="s">
        <v>288</v>
      </c>
      <c r="K902" s="124" t="s">
        <v>304</v>
      </c>
      <c r="L902" s="124" t="s">
        <v>313</v>
      </c>
      <c r="M902" s="124" t="s">
        <v>296</v>
      </c>
      <c r="N902" s="125">
        <v>14000000</v>
      </c>
    </row>
    <row r="903" spans="1:14" ht="21.75" customHeight="1">
      <c r="A903" s="124">
        <v>902</v>
      </c>
      <c r="B903" s="124" t="s">
        <v>340</v>
      </c>
      <c r="C903" s="124" t="s">
        <v>343</v>
      </c>
      <c r="D903" s="124" t="s">
        <v>309</v>
      </c>
      <c r="E903" s="124">
        <v>8736</v>
      </c>
      <c r="F903" s="124">
        <v>9356922844</v>
      </c>
      <c r="G903" s="124">
        <v>6</v>
      </c>
      <c r="H903" s="124">
        <v>3</v>
      </c>
      <c r="I903" s="124">
        <v>1386</v>
      </c>
      <c r="J903" s="124" t="s">
        <v>288</v>
      </c>
      <c r="K903" s="124" t="s">
        <v>321</v>
      </c>
      <c r="L903" s="124" t="s">
        <v>295</v>
      </c>
      <c r="M903" s="124" t="s">
        <v>316</v>
      </c>
      <c r="N903" s="125">
        <v>16000000</v>
      </c>
    </row>
    <row r="904" spans="1:14" ht="21.75" customHeight="1">
      <c r="A904" s="124">
        <v>903</v>
      </c>
      <c r="B904" s="124" t="s">
        <v>318</v>
      </c>
      <c r="C904" s="124" t="s">
        <v>308</v>
      </c>
      <c r="D904" s="124" t="s">
        <v>287</v>
      </c>
      <c r="E904" s="124">
        <v>8295</v>
      </c>
      <c r="F904" s="124">
        <v>9386634551</v>
      </c>
      <c r="G904" s="124">
        <v>23</v>
      </c>
      <c r="H904" s="124">
        <v>11</v>
      </c>
      <c r="I904" s="124">
        <v>1381</v>
      </c>
      <c r="J904" s="124" t="s">
        <v>288</v>
      </c>
      <c r="K904" s="124" t="s">
        <v>312</v>
      </c>
      <c r="L904" s="124" t="s">
        <v>331</v>
      </c>
      <c r="M904" s="124" t="s">
        <v>291</v>
      </c>
      <c r="N904" s="125">
        <v>15000000</v>
      </c>
    </row>
    <row r="905" spans="1:14" ht="21.75" customHeight="1">
      <c r="A905" s="124">
        <v>904</v>
      </c>
      <c r="B905" s="124" t="s">
        <v>342</v>
      </c>
      <c r="C905" s="124" t="s">
        <v>341</v>
      </c>
      <c r="D905" s="124" t="s">
        <v>325</v>
      </c>
      <c r="E905" s="124">
        <v>978</v>
      </c>
      <c r="F905" s="124">
        <v>9389328727</v>
      </c>
      <c r="G905" s="124">
        <v>7</v>
      </c>
      <c r="H905" s="124">
        <v>11</v>
      </c>
      <c r="I905" s="124">
        <v>1382</v>
      </c>
      <c r="J905" s="124" t="s">
        <v>288</v>
      </c>
      <c r="K905" s="124" t="s">
        <v>289</v>
      </c>
      <c r="L905" s="124" t="s">
        <v>313</v>
      </c>
      <c r="M905" s="124" t="s">
        <v>291</v>
      </c>
      <c r="N905" s="125">
        <v>8000000</v>
      </c>
    </row>
    <row r="906" spans="1:14" ht="21.75" customHeight="1">
      <c r="A906" s="124">
        <v>905</v>
      </c>
      <c r="B906" s="124" t="s">
        <v>326</v>
      </c>
      <c r="C906" s="124" t="s">
        <v>334</v>
      </c>
      <c r="D906" s="124" t="s">
        <v>317</v>
      </c>
      <c r="E906" s="124">
        <v>1607</v>
      </c>
      <c r="F906" s="124">
        <v>9388171736</v>
      </c>
      <c r="G906" s="124">
        <v>6</v>
      </c>
      <c r="H906" s="124">
        <v>1</v>
      </c>
      <c r="I906" s="124">
        <v>1381</v>
      </c>
      <c r="J906" s="124" t="s">
        <v>298</v>
      </c>
      <c r="K906" s="124" t="s">
        <v>304</v>
      </c>
      <c r="L906" s="124" t="s">
        <v>322</v>
      </c>
      <c r="M906" s="124" t="s">
        <v>296</v>
      </c>
      <c r="N906" s="125">
        <v>14000000</v>
      </c>
    </row>
    <row r="907" spans="1:14" ht="21.75" customHeight="1">
      <c r="A907" s="124">
        <v>906</v>
      </c>
      <c r="B907" s="124" t="s">
        <v>285</v>
      </c>
      <c r="C907" s="124" t="s">
        <v>335</v>
      </c>
      <c r="D907" s="124" t="s">
        <v>328</v>
      </c>
      <c r="E907" s="124">
        <v>6842</v>
      </c>
      <c r="F907" s="124">
        <v>9355642213</v>
      </c>
      <c r="G907" s="124">
        <v>27</v>
      </c>
      <c r="H907" s="124">
        <v>12</v>
      </c>
      <c r="I907" s="124">
        <v>1385</v>
      </c>
      <c r="J907" s="124" t="s">
        <v>298</v>
      </c>
      <c r="K907" s="124" t="s">
        <v>289</v>
      </c>
      <c r="L907" s="124" t="s">
        <v>295</v>
      </c>
      <c r="M907" s="124" t="s">
        <v>300</v>
      </c>
      <c r="N907" s="125">
        <v>8000000</v>
      </c>
    </row>
    <row r="908" spans="1:14" ht="21.75" customHeight="1">
      <c r="A908" s="124">
        <v>907</v>
      </c>
      <c r="B908" s="124" t="s">
        <v>305</v>
      </c>
      <c r="C908" s="124" t="s">
        <v>308</v>
      </c>
      <c r="D908" s="124" t="s">
        <v>325</v>
      </c>
      <c r="E908" s="124">
        <v>4224</v>
      </c>
      <c r="F908" s="124">
        <v>9327730182</v>
      </c>
      <c r="G908" s="124">
        <v>24</v>
      </c>
      <c r="H908" s="124">
        <v>3</v>
      </c>
      <c r="I908" s="124">
        <v>1384</v>
      </c>
      <c r="J908" s="124" t="s">
        <v>288</v>
      </c>
      <c r="K908" s="124" t="s">
        <v>321</v>
      </c>
      <c r="L908" s="124" t="s">
        <v>313</v>
      </c>
      <c r="M908" s="124" t="s">
        <v>296</v>
      </c>
      <c r="N908" s="125">
        <v>16000000</v>
      </c>
    </row>
    <row r="909" spans="1:14" ht="21.75" customHeight="1">
      <c r="A909" s="124">
        <v>908</v>
      </c>
      <c r="B909" s="124" t="s">
        <v>346</v>
      </c>
      <c r="C909" s="124" t="s">
        <v>330</v>
      </c>
      <c r="D909" s="124" t="s">
        <v>328</v>
      </c>
      <c r="E909" s="124">
        <v>3698</v>
      </c>
      <c r="F909" s="124">
        <v>9381266004</v>
      </c>
      <c r="G909" s="124">
        <v>6</v>
      </c>
      <c r="H909" s="124">
        <v>6</v>
      </c>
      <c r="I909" s="124">
        <v>1382</v>
      </c>
      <c r="J909" s="124" t="s">
        <v>298</v>
      </c>
      <c r="K909" s="124" t="s">
        <v>321</v>
      </c>
      <c r="L909" s="124" t="s">
        <v>295</v>
      </c>
      <c r="M909" s="124" t="s">
        <v>300</v>
      </c>
      <c r="N909" s="125">
        <v>16000000</v>
      </c>
    </row>
    <row r="910" spans="1:14" ht="21.75" customHeight="1">
      <c r="A910" s="124">
        <v>909</v>
      </c>
      <c r="B910" s="124" t="s">
        <v>320</v>
      </c>
      <c r="C910" s="124" t="s">
        <v>308</v>
      </c>
      <c r="D910" s="124" t="s">
        <v>294</v>
      </c>
      <c r="E910" s="124">
        <v>3529</v>
      </c>
      <c r="F910" s="124">
        <v>9367295679</v>
      </c>
      <c r="G910" s="124">
        <v>19</v>
      </c>
      <c r="H910" s="124">
        <v>8</v>
      </c>
      <c r="I910" s="124">
        <v>1383</v>
      </c>
      <c r="J910" s="124" t="s">
        <v>298</v>
      </c>
      <c r="K910" s="124" t="s">
        <v>289</v>
      </c>
      <c r="L910" s="124" t="s">
        <v>322</v>
      </c>
      <c r="M910" s="124" t="s">
        <v>307</v>
      </c>
      <c r="N910" s="125">
        <v>8000000</v>
      </c>
    </row>
    <row r="911" spans="1:14" ht="21.75" customHeight="1">
      <c r="A911" s="124">
        <v>910</v>
      </c>
      <c r="B911" s="124" t="s">
        <v>84</v>
      </c>
      <c r="C911" s="124" t="s">
        <v>255</v>
      </c>
      <c r="D911" s="124" t="s">
        <v>311</v>
      </c>
      <c r="E911" s="124">
        <v>9321</v>
      </c>
      <c r="F911" s="124">
        <v>9379883192</v>
      </c>
      <c r="G911" s="124">
        <v>9</v>
      </c>
      <c r="H911" s="124">
        <v>10</v>
      </c>
      <c r="I911" s="124">
        <v>1382</v>
      </c>
      <c r="J911" s="124" t="s">
        <v>288</v>
      </c>
      <c r="K911" s="124" t="s">
        <v>304</v>
      </c>
      <c r="L911" s="124" t="s">
        <v>295</v>
      </c>
      <c r="M911" s="124" t="s">
        <v>291</v>
      </c>
      <c r="N911" s="125">
        <v>14000000</v>
      </c>
    </row>
    <row r="912" spans="1:14" ht="21.75" customHeight="1">
      <c r="A912" s="124">
        <v>911</v>
      </c>
      <c r="B912" s="124" t="s">
        <v>305</v>
      </c>
      <c r="C912" s="124" t="s">
        <v>337</v>
      </c>
      <c r="D912" s="124" t="s">
        <v>329</v>
      </c>
      <c r="E912" s="124">
        <v>4098</v>
      </c>
      <c r="F912" s="124">
        <v>9396335322</v>
      </c>
      <c r="G912" s="124">
        <v>30</v>
      </c>
      <c r="H912" s="124">
        <v>5</v>
      </c>
      <c r="I912" s="124">
        <v>1385</v>
      </c>
      <c r="J912" s="124" t="s">
        <v>298</v>
      </c>
      <c r="K912" s="124" t="s">
        <v>304</v>
      </c>
      <c r="L912" s="124" t="s">
        <v>322</v>
      </c>
      <c r="M912" s="124" t="s">
        <v>300</v>
      </c>
      <c r="N912" s="125">
        <v>14000000</v>
      </c>
    </row>
    <row r="913" spans="1:14" ht="21.75" customHeight="1">
      <c r="A913" s="124">
        <v>912</v>
      </c>
      <c r="B913" s="124" t="s">
        <v>305</v>
      </c>
      <c r="C913" s="124" t="s">
        <v>286</v>
      </c>
      <c r="D913" s="124" t="s">
        <v>303</v>
      </c>
      <c r="E913" s="124">
        <v>2537</v>
      </c>
      <c r="F913" s="124">
        <v>9361995019</v>
      </c>
      <c r="G913" s="124">
        <v>17</v>
      </c>
      <c r="H913" s="124">
        <v>11</v>
      </c>
      <c r="I913" s="124">
        <v>1386</v>
      </c>
      <c r="J913" s="124" t="s">
        <v>298</v>
      </c>
      <c r="K913" s="124" t="s">
        <v>321</v>
      </c>
      <c r="L913" s="124" t="s">
        <v>331</v>
      </c>
      <c r="M913" s="124" t="s">
        <v>291</v>
      </c>
      <c r="N913" s="125">
        <v>16000000</v>
      </c>
    </row>
    <row r="914" spans="1:14" ht="21.75" customHeight="1">
      <c r="A914" s="124">
        <v>913</v>
      </c>
      <c r="B914" s="124" t="s">
        <v>340</v>
      </c>
      <c r="C914" s="124" t="s">
        <v>297</v>
      </c>
      <c r="D914" s="124" t="s">
        <v>303</v>
      </c>
      <c r="E914" s="124">
        <v>2519</v>
      </c>
      <c r="F914" s="124">
        <v>9330409884</v>
      </c>
      <c r="G914" s="124">
        <v>30</v>
      </c>
      <c r="H914" s="124">
        <v>10</v>
      </c>
      <c r="I914" s="124">
        <v>1384</v>
      </c>
      <c r="J914" s="124" t="s">
        <v>298</v>
      </c>
      <c r="K914" s="124" t="s">
        <v>299</v>
      </c>
      <c r="L914" s="124" t="s">
        <v>313</v>
      </c>
      <c r="M914" s="124" t="s">
        <v>307</v>
      </c>
      <c r="N914" s="125">
        <v>49000000</v>
      </c>
    </row>
    <row r="915" spans="1:14" ht="21.75" customHeight="1">
      <c r="A915" s="124">
        <v>914</v>
      </c>
      <c r="B915" s="124" t="s">
        <v>319</v>
      </c>
      <c r="C915" s="124" t="s">
        <v>293</v>
      </c>
      <c r="D915" s="124" t="s">
        <v>303</v>
      </c>
      <c r="E915" s="124">
        <v>9467</v>
      </c>
      <c r="F915" s="124">
        <v>9330459471</v>
      </c>
      <c r="G915" s="124">
        <v>22</v>
      </c>
      <c r="H915" s="124">
        <v>9</v>
      </c>
      <c r="I915" s="124">
        <v>1388</v>
      </c>
      <c r="J915" s="124" t="s">
        <v>298</v>
      </c>
      <c r="K915" s="124" t="s">
        <v>321</v>
      </c>
      <c r="L915" s="124" t="s">
        <v>313</v>
      </c>
      <c r="M915" s="124" t="s">
        <v>307</v>
      </c>
      <c r="N915" s="125">
        <v>16000000</v>
      </c>
    </row>
    <row r="916" spans="1:14" ht="21.75" customHeight="1">
      <c r="A916" s="124">
        <v>915</v>
      </c>
      <c r="B916" s="124" t="s">
        <v>319</v>
      </c>
      <c r="C916" s="124" t="s">
        <v>343</v>
      </c>
      <c r="D916" s="124" t="s">
        <v>325</v>
      </c>
      <c r="E916" s="124">
        <v>4657</v>
      </c>
      <c r="F916" s="124">
        <v>9398601548</v>
      </c>
      <c r="G916" s="124">
        <v>30</v>
      </c>
      <c r="H916" s="124">
        <v>11</v>
      </c>
      <c r="I916" s="124">
        <v>1387</v>
      </c>
      <c r="J916" s="124" t="s">
        <v>288</v>
      </c>
      <c r="K916" s="124" t="s">
        <v>289</v>
      </c>
      <c r="L916" s="124" t="s">
        <v>331</v>
      </c>
      <c r="M916" s="124" t="s">
        <v>307</v>
      </c>
      <c r="N916" s="125">
        <v>8000000</v>
      </c>
    </row>
    <row r="917" spans="1:14" ht="21.75" customHeight="1">
      <c r="A917" s="124">
        <v>916</v>
      </c>
      <c r="B917" s="124" t="s">
        <v>346</v>
      </c>
      <c r="C917" s="124" t="s">
        <v>327</v>
      </c>
      <c r="D917" s="124" t="s">
        <v>309</v>
      </c>
      <c r="E917" s="124">
        <v>6747</v>
      </c>
      <c r="F917" s="124">
        <v>9356765875</v>
      </c>
      <c r="G917" s="124">
        <v>16</v>
      </c>
      <c r="H917" s="124">
        <v>8</v>
      </c>
      <c r="I917" s="124">
        <v>1385</v>
      </c>
      <c r="J917" s="124" t="s">
        <v>288</v>
      </c>
      <c r="K917" s="124" t="s">
        <v>299</v>
      </c>
      <c r="L917" s="124" t="s">
        <v>313</v>
      </c>
      <c r="M917" s="124" t="s">
        <v>291</v>
      </c>
      <c r="N917" s="125">
        <v>49000000</v>
      </c>
    </row>
    <row r="918" spans="1:14" ht="21.75" customHeight="1">
      <c r="A918" s="124">
        <v>917</v>
      </c>
      <c r="B918" s="124" t="s">
        <v>83</v>
      </c>
      <c r="C918" s="124" t="s">
        <v>327</v>
      </c>
      <c r="D918" s="124" t="s">
        <v>311</v>
      </c>
      <c r="E918" s="124">
        <v>6611</v>
      </c>
      <c r="F918" s="124">
        <v>9375445514</v>
      </c>
      <c r="G918" s="124">
        <v>18</v>
      </c>
      <c r="H918" s="124">
        <v>2</v>
      </c>
      <c r="I918" s="124">
        <v>1386</v>
      </c>
      <c r="J918" s="124" t="s">
        <v>288</v>
      </c>
      <c r="K918" s="124" t="s">
        <v>321</v>
      </c>
      <c r="L918" s="124" t="s">
        <v>290</v>
      </c>
      <c r="M918" s="124" t="s">
        <v>316</v>
      </c>
      <c r="N918" s="125">
        <v>16000000</v>
      </c>
    </row>
    <row r="919" spans="1:14" ht="21.75" customHeight="1">
      <c r="A919" s="124">
        <v>918</v>
      </c>
      <c r="B919" s="124" t="s">
        <v>301</v>
      </c>
      <c r="C919" s="124" t="s">
        <v>286</v>
      </c>
      <c r="D919" s="124" t="s">
        <v>311</v>
      </c>
      <c r="E919" s="124">
        <v>4688</v>
      </c>
      <c r="F919" s="124">
        <v>9383575828</v>
      </c>
      <c r="G919" s="124">
        <v>13</v>
      </c>
      <c r="H919" s="124">
        <v>2</v>
      </c>
      <c r="I919" s="124">
        <v>1384</v>
      </c>
      <c r="J919" s="124" t="s">
        <v>298</v>
      </c>
      <c r="K919" s="124" t="s">
        <v>321</v>
      </c>
      <c r="L919" s="124" t="s">
        <v>322</v>
      </c>
      <c r="M919" s="124" t="s">
        <v>291</v>
      </c>
      <c r="N919" s="125">
        <v>16000000</v>
      </c>
    </row>
    <row r="920" spans="1:14" ht="21.75" customHeight="1">
      <c r="A920" s="124">
        <v>919</v>
      </c>
      <c r="B920" s="124" t="s">
        <v>332</v>
      </c>
      <c r="C920" s="124" t="s">
        <v>327</v>
      </c>
      <c r="D920" s="124" t="s">
        <v>317</v>
      </c>
      <c r="E920" s="124">
        <v>3267</v>
      </c>
      <c r="F920" s="124">
        <v>9383635120</v>
      </c>
      <c r="G920" s="124">
        <v>19</v>
      </c>
      <c r="H920" s="124">
        <v>10</v>
      </c>
      <c r="I920" s="124">
        <v>1383</v>
      </c>
      <c r="J920" s="124" t="s">
        <v>288</v>
      </c>
      <c r="K920" s="124" t="s">
        <v>321</v>
      </c>
      <c r="L920" s="124" t="s">
        <v>313</v>
      </c>
      <c r="M920" s="124" t="s">
        <v>307</v>
      </c>
      <c r="N920" s="125">
        <v>16000000</v>
      </c>
    </row>
    <row r="921" spans="1:14" ht="21.75" customHeight="1">
      <c r="A921" s="124">
        <v>920</v>
      </c>
      <c r="B921" s="124" t="s">
        <v>305</v>
      </c>
      <c r="C921" s="124" t="s">
        <v>308</v>
      </c>
      <c r="D921" s="124" t="s">
        <v>294</v>
      </c>
      <c r="E921" s="124">
        <v>8221</v>
      </c>
      <c r="F921" s="124">
        <v>9390927294</v>
      </c>
      <c r="G921" s="124">
        <v>17</v>
      </c>
      <c r="H921" s="124">
        <v>6</v>
      </c>
      <c r="I921" s="124">
        <v>1384</v>
      </c>
      <c r="J921" s="124" t="s">
        <v>288</v>
      </c>
      <c r="K921" s="124" t="s">
        <v>299</v>
      </c>
      <c r="L921" s="124" t="s">
        <v>295</v>
      </c>
      <c r="M921" s="124" t="s">
        <v>300</v>
      </c>
      <c r="N921" s="125">
        <v>49000000</v>
      </c>
    </row>
    <row r="922" spans="1:14" ht="21.75" customHeight="1">
      <c r="A922" s="124">
        <v>921</v>
      </c>
      <c r="B922" s="124" t="s">
        <v>319</v>
      </c>
      <c r="C922" s="124" t="s">
        <v>343</v>
      </c>
      <c r="D922" s="124" t="s">
        <v>294</v>
      </c>
      <c r="E922" s="124">
        <v>2875</v>
      </c>
      <c r="F922" s="124">
        <v>9391729266</v>
      </c>
      <c r="G922" s="124">
        <v>27</v>
      </c>
      <c r="H922" s="124">
        <v>8</v>
      </c>
      <c r="I922" s="124">
        <v>1387</v>
      </c>
      <c r="J922" s="124" t="s">
        <v>288</v>
      </c>
      <c r="K922" s="124" t="s">
        <v>299</v>
      </c>
      <c r="L922" s="124" t="s">
        <v>295</v>
      </c>
      <c r="M922" s="124" t="s">
        <v>316</v>
      </c>
      <c r="N922" s="125">
        <v>49000000</v>
      </c>
    </row>
    <row r="923" spans="1:14" ht="21.75" customHeight="1">
      <c r="A923" s="124">
        <v>922</v>
      </c>
      <c r="B923" s="124" t="s">
        <v>318</v>
      </c>
      <c r="C923" s="124" t="s">
        <v>343</v>
      </c>
      <c r="D923" s="124" t="s">
        <v>303</v>
      </c>
      <c r="E923" s="124">
        <v>5781</v>
      </c>
      <c r="F923" s="124">
        <v>9399427920</v>
      </c>
      <c r="G923" s="124">
        <v>27</v>
      </c>
      <c r="H923" s="124">
        <v>2</v>
      </c>
      <c r="I923" s="124">
        <v>1386</v>
      </c>
      <c r="J923" s="124" t="s">
        <v>298</v>
      </c>
      <c r="K923" s="124" t="s">
        <v>299</v>
      </c>
      <c r="L923" s="124" t="s">
        <v>295</v>
      </c>
      <c r="M923" s="124" t="s">
        <v>296</v>
      </c>
      <c r="N923" s="125">
        <v>49000000</v>
      </c>
    </row>
    <row r="924" spans="1:14" ht="21.75" customHeight="1">
      <c r="A924" s="124">
        <v>923</v>
      </c>
      <c r="B924" s="124" t="s">
        <v>319</v>
      </c>
      <c r="C924" s="124" t="s">
        <v>344</v>
      </c>
      <c r="D924" s="124" t="s">
        <v>309</v>
      </c>
      <c r="E924" s="124">
        <v>7970</v>
      </c>
      <c r="F924" s="124">
        <v>9345314262</v>
      </c>
      <c r="G924" s="124">
        <v>2</v>
      </c>
      <c r="H924" s="124">
        <v>2</v>
      </c>
      <c r="I924" s="124">
        <v>1388</v>
      </c>
      <c r="J924" s="124" t="s">
        <v>288</v>
      </c>
      <c r="K924" s="124" t="s">
        <v>304</v>
      </c>
      <c r="L924" s="124" t="s">
        <v>322</v>
      </c>
      <c r="M924" s="124" t="s">
        <v>307</v>
      </c>
      <c r="N924" s="125">
        <v>14000000</v>
      </c>
    </row>
    <row r="925" spans="1:14" ht="21.75" customHeight="1">
      <c r="A925" s="124">
        <v>924</v>
      </c>
      <c r="B925" s="124" t="s">
        <v>305</v>
      </c>
      <c r="C925" s="124" t="s">
        <v>341</v>
      </c>
      <c r="D925" s="124" t="s">
        <v>303</v>
      </c>
      <c r="E925" s="124">
        <v>4452</v>
      </c>
      <c r="F925" s="124">
        <v>9394608711</v>
      </c>
      <c r="G925" s="124">
        <v>29</v>
      </c>
      <c r="H925" s="124">
        <v>4</v>
      </c>
      <c r="I925" s="124">
        <v>1384</v>
      </c>
      <c r="J925" s="124" t="s">
        <v>298</v>
      </c>
      <c r="K925" s="124" t="s">
        <v>312</v>
      </c>
      <c r="L925" s="124" t="s">
        <v>322</v>
      </c>
      <c r="M925" s="124" t="s">
        <v>291</v>
      </c>
      <c r="N925" s="125">
        <v>15000000</v>
      </c>
    </row>
    <row r="926" spans="1:14" ht="21.75" customHeight="1">
      <c r="A926" s="124">
        <v>925</v>
      </c>
      <c r="B926" s="124" t="s">
        <v>236</v>
      </c>
      <c r="C926" s="124" t="s">
        <v>308</v>
      </c>
      <c r="D926" s="124" t="s">
        <v>309</v>
      </c>
      <c r="E926" s="124">
        <v>7879</v>
      </c>
      <c r="F926" s="124">
        <v>9371674461</v>
      </c>
      <c r="G926" s="124">
        <v>6</v>
      </c>
      <c r="H926" s="124">
        <v>3</v>
      </c>
      <c r="I926" s="124">
        <v>1388</v>
      </c>
      <c r="J926" s="124" t="s">
        <v>298</v>
      </c>
      <c r="K926" s="124" t="s">
        <v>304</v>
      </c>
      <c r="L926" s="124" t="s">
        <v>295</v>
      </c>
      <c r="M926" s="124" t="s">
        <v>300</v>
      </c>
      <c r="N926" s="125">
        <v>14000000</v>
      </c>
    </row>
    <row r="927" spans="1:14" ht="21.75" customHeight="1">
      <c r="A927" s="124">
        <v>926</v>
      </c>
      <c r="B927" s="124" t="s">
        <v>292</v>
      </c>
      <c r="C927" s="124" t="s">
        <v>336</v>
      </c>
      <c r="D927" s="124" t="s">
        <v>325</v>
      </c>
      <c r="E927" s="124">
        <v>2076</v>
      </c>
      <c r="F927" s="124">
        <v>9388504863</v>
      </c>
      <c r="G927" s="124">
        <v>25</v>
      </c>
      <c r="H927" s="124">
        <v>1</v>
      </c>
      <c r="I927" s="124">
        <v>1388</v>
      </c>
      <c r="J927" s="124" t="s">
        <v>288</v>
      </c>
      <c r="K927" s="124" t="s">
        <v>321</v>
      </c>
      <c r="L927" s="124" t="s">
        <v>322</v>
      </c>
      <c r="M927" s="124" t="s">
        <v>296</v>
      </c>
      <c r="N927" s="125">
        <v>16000000</v>
      </c>
    </row>
    <row r="928" spans="1:14" ht="21.75" customHeight="1">
      <c r="A928" s="124">
        <v>927</v>
      </c>
      <c r="B928" s="124" t="s">
        <v>314</v>
      </c>
      <c r="C928" s="124" t="s">
        <v>286</v>
      </c>
      <c r="D928" s="124" t="s">
        <v>294</v>
      </c>
      <c r="E928" s="124">
        <v>2136</v>
      </c>
      <c r="F928" s="124">
        <v>9354574015</v>
      </c>
      <c r="G928" s="124">
        <v>8</v>
      </c>
      <c r="H928" s="124">
        <v>9</v>
      </c>
      <c r="I928" s="124">
        <v>1383</v>
      </c>
      <c r="J928" s="124" t="s">
        <v>298</v>
      </c>
      <c r="K928" s="124" t="s">
        <v>289</v>
      </c>
      <c r="L928" s="124" t="s">
        <v>313</v>
      </c>
      <c r="M928" s="124" t="s">
        <v>291</v>
      </c>
      <c r="N928" s="125">
        <v>8000000</v>
      </c>
    </row>
    <row r="929" spans="1:14" ht="21.75" customHeight="1">
      <c r="A929" s="124">
        <v>928</v>
      </c>
      <c r="B929" s="124" t="s">
        <v>301</v>
      </c>
      <c r="C929" s="124" t="s">
        <v>297</v>
      </c>
      <c r="D929" s="124" t="s">
        <v>306</v>
      </c>
      <c r="E929" s="124">
        <v>3467</v>
      </c>
      <c r="F929" s="124">
        <v>9387395664</v>
      </c>
      <c r="G929" s="124">
        <v>16</v>
      </c>
      <c r="H929" s="124">
        <v>5</v>
      </c>
      <c r="I929" s="124">
        <v>1383</v>
      </c>
      <c r="J929" s="124" t="s">
        <v>298</v>
      </c>
      <c r="K929" s="124" t="s">
        <v>299</v>
      </c>
      <c r="L929" s="124" t="s">
        <v>313</v>
      </c>
      <c r="M929" s="124" t="s">
        <v>316</v>
      </c>
      <c r="N929" s="125">
        <v>49000000</v>
      </c>
    </row>
    <row r="930" spans="1:14" ht="21.75" customHeight="1">
      <c r="A930" s="124">
        <v>929</v>
      </c>
      <c r="B930" s="124" t="s">
        <v>236</v>
      </c>
      <c r="C930" s="124" t="s">
        <v>330</v>
      </c>
      <c r="D930" s="124" t="s">
        <v>329</v>
      </c>
      <c r="E930" s="124">
        <v>3138</v>
      </c>
      <c r="F930" s="124">
        <v>9357369530</v>
      </c>
      <c r="G930" s="124">
        <v>21</v>
      </c>
      <c r="H930" s="124">
        <v>3</v>
      </c>
      <c r="I930" s="124">
        <v>1384</v>
      </c>
      <c r="J930" s="124" t="s">
        <v>298</v>
      </c>
      <c r="K930" s="124" t="s">
        <v>312</v>
      </c>
      <c r="L930" s="124" t="s">
        <v>290</v>
      </c>
      <c r="M930" s="124" t="s">
        <v>300</v>
      </c>
      <c r="N930" s="125">
        <v>15000000</v>
      </c>
    </row>
    <row r="931" spans="1:14" ht="21.75" customHeight="1">
      <c r="A931" s="124">
        <v>930</v>
      </c>
      <c r="B931" s="124" t="s">
        <v>332</v>
      </c>
      <c r="C931" s="124" t="s">
        <v>334</v>
      </c>
      <c r="D931" s="124" t="s">
        <v>325</v>
      </c>
      <c r="E931" s="124">
        <v>1738</v>
      </c>
      <c r="F931" s="124">
        <v>9333727954</v>
      </c>
      <c r="G931" s="124">
        <v>19</v>
      </c>
      <c r="H931" s="124">
        <v>7</v>
      </c>
      <c r="I931" s="124">
        <v>1384</v>
      </c>
      <c r="J931" s="124" t="s">
        <v>298</v>
      </c>
      <c r="K931" s="124" t="s">
        <v>304</v>
      </c>
      <c r="L931" s="124" t="s">
        <v>331</v>
      </c>
      <c r="M931" s="124" t="s">
        <v>291</v>
      </c>
      <c r="N931" s="125">
        <v>14000000</v>
      </c>
    </row>
    <row r="932" spans="1:14" ht="21.75" customHeight="1">
      <c r="A932" s="124">
        <v>931</v>
      </c>
      <c r="B932" s="124" t="s">
        <v>292</v>
      </c>
      <c r="C932" s="124" t="s">
        <v>334</v>
      </c>
      <c r="D932" s="124" t="s">
        <v>311</v>
      </c>
      <c r="E932" s="124">
        <v>4316</v>
      </c>
      <c r="F932" s="124">
        <v>9385449578</v>
      </c>
      <c r="G932" s="124">
        <v>28</v>
      </c>
      <c r="H932" s="124">
        <v>2</v>
      </c>
      <c r="I932" s="124">
        <v>1386</v>
      </c>
      <c r="J932" s="124" t="s">
        <v>288</v>
      </c>
      <c r="K932" s="124" t="s">
        <v>299</v>
      </c>
      <c r="L932" s="124" t="s">
        <v>313</v>
      </c>
      <c r="M932" s="124" t="s">
        <v>291</v>
      </c>
      <c r="N932" s="125">
        <v>49000000</v>
      </c>
    </row>
    <row r="933" spans="1:14" ht="21.75" customHeight="1">
      <c r="A933" s="124">
        <v>932</v>
      </c>
      <c r="B933" s="124" t="s">
        <v>285</v>
      </c>
      <c r="C933" s="124" t="s">
        <v>297</v>
      </c>
      <c r="D933" s="124" t="s">
        <v>303</v>
      </c>
      <c r="E933" s="124">
        <v>627</v>
      </c>
      <c r="F933" s="124">
        <v>9352893469</v>
      </c>
      <c r="G933" s="124">
        <v>10</v>
      </c>
      <c r="H933" s="124">
        <v>6</v>
      </c>
      <c r="I933" s="124">
        <v>1382</v>
      </c>
      <c r="J933" s="124" t="s">
        <v>298</v>
      </c>
      <c r="K933" s="124" t="s">
        <v>304</v>
      </c>
      <c r="L933" s="124" t="s">
        <v>313</v>
      </c>
      <c r="M933" s="124" t="s">
        <v>300</v>
      </c>
      <c r="N933" s="125">
        <v>14000000</v>
      </c>
    </row>
    <row r="934" spans="1:14" ht="21.75" customHeight="1">
      <c r="A934" s="124">
        <v>933</v>
      </c>
      <c r="B934" s="124" t="s">
        <v>84</v>
      </c>
      <c r="C934" s="124" t="s">
        <v>343</v>
      </c>
      <c r="D934" s="124" t="s">
        <v>311</v>
      </c>
      <c r="E934" s="124">
        <v>1576</v>
      </c>
      <c r="F934" s="124">
        <v>9357099776</v>
      </c>
      <c r="G934" s="124">
        <v>18</v>
      </c>
      <c r="H934" s="124">
        <v>10</v>
      </c>
      <c r="I934" s="124">
        <v>1386</v>
      </c>
      <c r="J934" s="124" t="s">
        <v>298</v>
      </c>
      <c r="K934" s="124" t="s">
        <v>312</v>
      </c>
      <c r="L934" s="124" t="s">
        <v>290</v>
      </c>
      <c r="M934" s="124" t="s">
        <v>296</v>
      </c>
      <c r="N934" s="125">
        <v>15000000</v>
      </c>
    </row>
    <row r="935" spans="1:14" ht="21.75" customHeight="1">
      <c r="A935" s="124">
        <v>934</v>
      </c>
      <c r="B935" s="124" t="s">
        <v>320</v>
      </c>
      <c r="C935" s="124" t="s">
        <v>324</v>
      </c>
      <c r="D935" s="124" t="s">
        <v>287</v>
      </c>
      <c r="E935" s="124">
        <v>7113</v>
      </c>
      <c r="F935" s="124">
        <v>9344871858</v>
      </c>
      <c r="G935" s="124">
        <v>13</v>
      </c>
      <c r="H935" s="124">
        <v>4</v>
      </c>
      <c r="I935" s="124">
        <v>1382</v>
      </c>
      <c r="J935" s="124" t="s">
        <v>288</v>
      </c>
      <c r="K935" s="124" t="s">
        <v>321</v>
      </c>
      <c r="L935" s="124" t="s">
        <v>295</v>
      </c>
      <c r="M935" s="124" t="s">
        <v>296</v>
      </c>
      <c r="N935" s="125">
        <v>16000000</v>
      </c>
    </row>
    <row r="936" spans="1:14" ht="21.75" customHeight="1">
      <c r="A936" s="124">
        <v>935</v>
      </c>
      <c r="B936" s="124" t="s">
        <v>319</v>
      </c>
      <c r="C936" s="124" t="s">
        <v>255</v>
      </c>
      <c r="D936" s="124" t="s">
        <v>309</v>
      </c>
      <c r="E936" s="124">
        <v>3506</v>
      </c>
      <c r="F936" s="124">
        <v>9376407695</v>
      </c>
      <c r="G936" s="124">
        <v>21</v>
      </c>
      <c r="H936" s="124">
        <v>10</v>
      </c>
      <c r="I936" s="124">
        <v>1380</v>
      </c>
      <c r="J936" s="124" t="s">
        <v>288</v>
      </c>
      <c r="K936" s="124" t="s">
        <v>321</v>
      </c>
      <c r="L936" s="124" t="s">
        <v>322</v>
      </c>
      <c r="M936" s="124" t="s">
        <v>296</v>
      </c>
      <c r="N936" s="125">
        <v>16000000</v>
      </c>
    </row>
    <row r="937" spans="1:14" ht="21.75" customHeight="1">
      <c r="A937" s="124">
        <v>936</v>
      </c>
      <c r="B937" s="124" t="s">
        <v>320</v>
      </c>
      <c r="C937" s="124" t="s">
        <v>337</v>
      </c>
      <c r="D937" s="124" t="s">
        <v>329</v>
      </c>
      <c r="E937" s="124">
        <v>7031</v>
      </c>
      <c r="F937" s="124">
        <v>9370594667</v>
      </c>
      <c r="G937" s="124">
        <v>6</v>
      </c>
      <c r="H937" s="124">
        <v>6</v>
      </c>
      <c r="I937" s="124">
        <v>1383</v>
      </c>
      <c r="J937" s="124" t="s">
        <v>288</v>
      </c>
      <c r="K937" s="124" t="s">
        <v>299</v>
      </c>
      <c r="L937" s="124" t="s">
        <v>322</v>
      </c>
      <c r="M937" s="124" t="s">
        <v>291</v>
      </c>
      <c r="N937" s="125">
        <v>49000000</v>
      </c>
    </row>
    <row r="938" spans="1:14" ht="21.75" customHeight="1">
      <c r="A938" s="124">
        <v>937</v>
      </c>
      <c r="B938" s="124" t="s">
        <v>342</v>
      </c>
      <c r="C938" s="124" t="s">
        <v>293</v>
      </c>
      <c r="D938" s="124" t="s">
        <v>317</v>
      </c>
      <c r="E938" s="124">
        <v>6850</v>
      </c>
      <c r="F938" s="124">
        <v>9380512512</v>
      </c>
      <c r="G938" s="124">
        <v>1</v>
      </c>
      <c r="H938" s="124">
        <v>3</v>
      </c>
      <c r="I938" s="124">
        <v>1381</v>
      </c>
      <c r="J938" s="124" t="s">
        <v>288</v>
      </c>
      <c r="K938" s="124" t="s">
        <v>304</v>
      </c>
      <c r="L938" s="124" t="s">
        <v>295</v>
      </c>
      <c r="M938" s="124" t="s">
        <v>296</v>
      </c>
      <c r="N938" s="125">
        <v>14000000</v>
      </c>
    </row>
    <row r="939" spans="1:14" ht="21.75" customHeight="1">
      <c r="A939" s="124">
        <v>938</v>
      </c>
      <c r="B939" s="124" t="s">
        <v>342</v>
      </c>
      <c r="C939" s="124" t="s">
        <v>255</v>
      </c>
      <c r="D939" s="124" t="s">
        <v>306</v>
      </c>
      <c r="E939" s="124">
        <v>4687</v>
      </c>
      <c r="F939" s="124">
        <v>9370722039</v>
      </c>
      <c r="G939" s="124">
        <v>27</v>
      </c>
      <c r="H939" s="124">
        <v>5</v>
      </c>
      <c r="I939" s="124">
        <v>1387</v>
      </c>
      <c r="J939" s="124" t="s">
        <v>288</v>
      </c>
      <c r="K939" s="124" t="s">
        <v>299</v>
      </c>
      <c r="L939" s="124" t="s">
        <v>290</v>
      </c>
      <c r="M939" s="124" t="s">
        <v>300</v>
      </c>
      <c r="N939" s="125">
        <v>49000000</v>
      </c>
    </row>
    <row r="940" spans="1:14" ht="21.75" customHeight="1">
      <c r="A940" s="124">
        <v>939</v>
      </c>
      <c r="B940" s="124" t="s">
        <v>292</v>
      </c>
      <c r="C940" s="124" t="s">
        <v>327</v>
      </c>
      <c r="D940" s="124" t="s">
        <v>328</v>
      </c>
      <c r="E940" s="124">
        <v>9220</v>
      </c>
      <c r="F940" s="124">
        <v>9346101186</v>
      </c>
      <c r="G940" s="124">
        <v>10</v>
      </c>
      <c r="H940" s="124">
        <v>3</v>
      </c>
      <c r="I940" s="124">
        <v>1382</v>
      </c>
      <c r="J940" s="124" t="s">
        <v>288</v>
      </c>
      <c r="K940" s="124" t="s">
        <v>312</v>
      </c>
      <c r="L940" s="124" t="s">
        <v>322</v>
      </c>
      <c r="M940" s="124" t="s">
        <v>291</v>
      </c>
      <c r="N940" s="125">
        <v>15000000</v>
      </c>
    </row>
    <row r="941" spans="1:14" ht="21.75" customHeight="1">
      <c r="A941" s="124">
        <v>940</v>
      </c>
      <c r="B941" s="124" t="s">
        <v>346</v>
      </c>
      <c r="C941" s="124" t="s">
        <v>330</v>
      </c>
      <c r="D941" s="124" t="s">
        <v>325</v>
      </c>
      <c r="E941" s="124">
        <v>4986</v>
      </c>
      <c r="F941" s="124">
        <v>9346405033</v>
      </c>
      <c r="G941" s="124">
        <v>21</v>
      </c>
      <c r="H941" s="124">
        <v>5</v>
      </c>
      <c r="I941" s="124">
        <v>1380</v>
      </c>
      <c r="J941" s="124" t="s">
        <v>298</v>
      </c>
      <c r="K941" s="124" t="s">
        <v>299</v>
      </c>
      <c r="L941" s="124" t="s">
        <v>313</v>
      </c>
      <c r="M941" s="124" t="s">
        <v>300</v>
      </c>
      <c r="N941" s="125">
        <v>49000000</v>
      </c>
    </row>
    <row r="942" spans="1:14" ht="21.75" customHeight="1">
      <c r="A942" s="124">
        <v>941</v>
      </c>
      <c r="B942" s="124" t="s">
        <v>318</v>
      </c>
      <c r="C942" s="124" t="s">
        <v>327</v>
      </c>
      <c r="D942" s="124" t="s">
        <v>306</v>
      </c>
      <c r="E942" s="124">
        <v>9135</v>
      </c>
      <c r="F942" s="124">
        <v>9373501867</v>
      </c>
      <c r="G942" s="124">
        <v>26</v>
      </c>
      <c r="H942" s="124">
        <v>4</v>
      </c>
      <c r="I942" s="124">
        <v>1384</v>
      </c>
      <c r="J942" s="124" t="s">
        <v>288</v>
      </c>
      <c r="K942" s="124" t="s">
        <v>321</v>
      </c>
      <c r="L942" s="124" t="s">
        <v>290</v>
      </c>
      <c r="M942" s="124" t="s">
        <v>300</v>
      </c>
      <c r="N942" s="125">
        <v>16000000</v>
      </c>
    </row>
    <row r="943" spans="1:14" ht="21.75" customHeight="1">
      <c r="A943" s="124">
        <v>942</v>
      </c>
      <c r="B943" s="124" t="s">
        <v>305</v>
      </c>
      <c r="C943" s="124" t="s">
        <v>337</v>
      </c>
      <c r="D943" s="124" t="s">
        <v>329</v>
      </c>
      <c r="E943" s="124">
        <v>7460</v>
      </c>
      <c r="F943" s="124">
        <v>9337629688</v>
      </c>
      <c r="G943" s="124">
        <v>2</v>
      </c>
      <c r="H943" s="124">
        <v>6</v>
      </c>
      <c r="I943" s="124">
        <v>1383</v>
      </c>
      <c r="J943" s="124" t="s">
        <v>298</v>
      </c>
      <c r="K943" s="124" t="s">
        <v>299</v>
      </c>
      <c r="L943" s="124" t="s">
        <v>295</v>
      </c>
      <c r="M943" s="124" t="s">
        <v>316</v>
      </c>
      <c r="N943" s="125">
        <v>49000000</v>
      </c>
    </row>
    <row r="944" spans="1:14" ht="21.75" customHeight="1">
      <c r="A944" s="124">
        <v>943</v>
      </c>
      <c r="B944" s="124" t="s">
        <v>333</v>
      </c>
      <c r="C944" s="124" t="s">
        <v>336</v>
      </c>
      <c r="D944" s="124" t="s">
        <v>294</v>
      </c>
      <c r="E944" s="124">
        <v>4302</v>
      </c>
      <c r="F944" s="124">
        <v>9342877251</v>
      </c>
      <c r="G944" s="124">
        <v>3</v>
      </c>
      <c r="H944" s="124">
        <v>9</v>
      </c>
      <c r="I944" s="124">
        <v>1382</v>
      </c>
      <c r="J944" s="124" t="s">
        <v>298</v>
      </c>
      <c r="K944" s="124" t="s">
        <v>312</v>
      </c>
      <c r="L944" s="124" t="s">
        <v>322</v>
      </c>
      <c r="M944" s="124" t="s">
        <v>307</v>
      </c>
      <c r="N944" s="125">
        <v>15000000</v>
      </c>
    </row>
    <row r="945" spans="1:14" ht="21.75" customHeight="1">
      <c r="A945" s="124">
        <v>944</v>
      </c>
      <c r="B945" s="124" t="s">
        <v>333</v>
      </c>
      <c r="C945" s="124" t="s">
        <v>327</v>
      </c>
      <c r="D945" s="124" t="s">
        <v>309</v>
      </c>
      <c r="E945" s="124">
        <v>1645</v>
      </c>
      <c r="F945" s="124">
        <v>9324711986</v>
      </c>
      <c r="G945" s="124">
        <v>26</v>
      </c>
      <c r="H945" s="124">
        <v>6</v>
      </c>
      <c r="I945" s="124">
        <v>1380</v>
      </c>
      <c r="J945" s="124" t="s">
        <v>298</v>
      </c>
      <c r="K945" s="124" t="s">
        <v>299</v>
      </c>
      <c r="L945" s="124" t="s">
        <v>331</v>
      </c>
      <c r="M945" s="124" t="s">
        <v>291</v>
      </c>
      <c r="N945" s="125">
        <v>49000000</v>
      </c>
    </row>
    <row r="946" spans="1:14" ht="21.75" customHeight="1">
      <c r="A946" s="124">
        <v>945</v>
      </c>
      <c r="B946" s="124" t="s">
        <v>292</v>
      </c>
      <c r="C946" s="124" t="s">
        <v>341</v>
      </c>
      <c r="D946" s="124" t="s">
        <v>311</v>
      </c>
      <c r="E946" s="124">
        <v>575</v>
      </c>
      <c r="F946" s="124">
        <v>9329587989</v>
      </c>
      <c r="G946" s="124">
        <v>9</v>
      </c>
      <c r="H946" s="124">
        <v>2</v>
      </c>
      <c r="I946" s="124">
        <v>1387</v>
      </c>
      <c r="J946" s="124" t="s">
        <v>288</v>
      </c>
      <c r="K946" s="124" t="s">
        <v>299</v>
      </c>
      <c r="L946" s="124" t="s">
        <v>322</v>
      </c>
      <c r="M946" s="124" t="s">
        <v>307</v>
      </c>
      <c r="N946" s="125">
        <v>49000000</v>
      </c>
    </row>
    <row r="947" spans="1:14" ht="21.75" customHeight="1">
      <c r="A947" s="124">
        <v>946</v>
      </c>
      <c r="B947" s="124" t="s">
        <v>342</v>
      </c>
      <c r="C947" s="124" t="s">
        <v>310</v>
      </c>
      <c r="D947" s="124" t="s">
        <v>325</v>
      </c>
      <c r="E947" s="124">
        <v>2548</v>
      </c>
      <c r="F947" s="124">
        <v>9327684643</v>
      </c>
      <c r="G947" s="124">
        <v>9</v>
      </c>
      <c r="H947" s="124">
        <v>12</v>
      </c>
      <c r="I947" s="124">
        <v>1388</v>
      </c>
      <c r="J947" s="124" t="s">
        <v>298</v>
      </c>
      <c r="K947" s="124" t="s">
        <v>312</v>
      </c>
      <c r="L947" s="124" t="s">
        <v>322</v>
      </c>
      <c r="M947" s="124" t="s">
        <v>291</v>
      </c>
      <c r="N947" s="125">
        <v>15000000</v>
      </c>
    </row>
    <row r="948" spans="1:14" ht="21.75" customHeight="1">
      <c r="A948" s="124">
        <v>947</v>
      </c>
      <c r="B948" s="124" t="s">
        <v>340</v>
      </c>
      <c r="C948" s="124" t="s">
        <v>286</v>
      </c>
      <c r="D948" s="124" t="s">
        <v>329</v>
      </c>
      <c r="E948" s="124">
        <v>9232</v>
      </c>
      <c r="F948" s="124">
        <v>9394169335</v>
      </c>
      <c r="G948" s="124">
        <v>7</v>
      </c>
      <c r="H948" s="124">
        <v>5</v>
      </c>
      <c r="I948" s="124">
        <v>1383</v>
      </c>
      <c r="J948" s="124" t="s">
        <v>298</v>
      </c>
      <c r="K948" s="124" t="s">
        <v>321</v>
      </c>
      <c r="L948" s="124" t="s">
        <v>313</v>
      </c>
      <c r="M948" s="124" t="s">
        <v>291</v>
      </c>
      <c r="N948" s="125">
        <v>16000000</v>
      </c>
    </row>
    <row r="949" spans="1:14" ht="21.75" customHeight="1">
      <c r="A949" s="124">
        <v>948</v>
      </c>
      <c r="B949" s="124" t="s">
        <v>340</v>
      </c>
      <c r="C949" s="124" t="s">
        <v>337</v>
      </c>
      <c r="D949" s="124" t="s">
        <v>311</v>
      </c>
      <c r="E949" s="124">
        <v>3137</v>
      </c>
      <c r="F949" s="124">
        <v>9380609550</v>
      </c>
      <c r="G949" s="124">
        <v>13</v>
      </c>
      <c r="H949" s="124">
        <v>8</v>
      </c>
      <c r="I949" s="124">
        <v>1383</v>
      </c>
      <c r="J949" s="124" t="s">
        <v>298</v>
      </c>
      <c r="K949" s="124" t="s">
        <v>312</v>
      </c>
      <c r="L949" s="124" t="s">
        <v>290</v>
      </c>
      <c r="M949" s="124" t="s">
        <v>307</v>
      </c>
      <c r="N949" s="125">
        <v>15000000</v>
      </c>
    </row>
    <row r="950" spans="1:14" ht="21.75" customHeight="1">
      <c r="A950" s="124">
        <v>949</v>
      </c>
      <c r="B950" s="124" t="s">
        <v>346</v>
      </c>
      <c r="C950" s="124" t="s">
        <v>293</v>
      </c>
      <c r="D950" s="124" t="s">
        <v>311</v>
      </c>
      <c r="E950" s="124">
        <v>3122</v>
      </c>
      <c r="F950" s="124">
        <v>9392723863</v>
      </c>
      <c r="G950" s="124">
        <v>13</v>
      </c>
      <c r="H950" s="124">
        <v>7</v>
      </c>
      <c r="I950" s="124">
        <v>1385</v>
      </c>
      <c r="J950" s="124" t="s">
        <v>288</v>
      </c>
      <c r="K950" s="124" t="s">
        <v>289</v>
      </c>
      <c r="L950" s="124" t="s">
        <v>295</v>
      </c>
      <c r="M950" s="124" t="s">
        <v>296</v>
      </c>
      <c r="N950" s="125">
        <v>8000000</v>
      </c>
    </row>
    <row r="951" spans="1:14" ht="21.75" customHeight="1">
      <c r="A951" s="124">
        <v>950</v>
      </c>
      <c r="B951" s="124" t="s">
        <v>83</v>
      </c>
      <c r="C951" s="124" t="s">
        <v>336</v>
      </c>
      <c r="D951" s="124" t="s">
        <v>294</v>
      </c>
      <c r="E951" s="124">
        <v>8619</v>
      </c>
      <c r="F951" s="124">
        <v>9388806744</v>
      </c>
      <c r="G951" s="124">
        <v>6</v>
      </c>
      <c r="H951" s="124">
        <v>4</v>
      </c>
      <c r="I951" s="124">
        <v>1382</v>
      </c>
      <c r="J951" s="124" t="s">
        <v>288</v>
      </c>
      <c r="K951" s="124" t="s">
        <v>321</v>
      </c>
      <c r="L951" s="124" t="s">
        <v>331</v>
      </c>
      <c r="M951" s="124" t="s">
        <v>300</v>
      </c>
      <c r="N951" s="125">
        <v>16000000</v>
      </c>
    </row>
    <row r="952" spans="1:14" ht="21.75" customHeight="1">
      <c r="A952" s="124">
        <v>951</v>
      </c>
      <c r="B952" s="124" t="s">
        <v>314</v>
      </c>
      <c r="C952" s="124" t="s">
        <v>345</v>
      </c>
      <c r="D952" s="124" t="s">
        <v>306</v>
      </c>
      <c r="E952" s="124">
        <v>5088</v>
      </c>
      <c r="F952" s="124">
        <v>9328349496</v>
      </c>
      <c r="G952" s="124">
        <v>5</v>
      </c>
      <c r="H952" s="124">
        <v>12</v>
      </c>
      <c r="I952" s="124">
        <v>1381</v>
      </c>
      <c r="J952" s="124" t="s">
        <v>298</v>
      </c>
      <c r="K952" s="124" t="s">
        <v>289</v>
      </c>
      <c r="L952" s="124" t="s">
        <v>322</v>
      </c>
      <c r="M952" s="124" t="s">
        <v>296</v>
      </c>
      <c r="N952" s="125">
        <v>8000000</v>
      </c>
    </row>
    <row r="953" spans="1:14" ht="21.75" customHeight="1">
      <c r="A953" s="124">
        <v>952</v>
      </c>
      <c r="B953" s="124" t="s">
        <v>326</v>
      </c>
      <c r="C953" s="124" t="s">
        <v>310</v>
      </c>
      <c r="D953" s="124" t="s">
        <v>294</v>
      </c>
      <c r="E953" s="124">
        <v>427</v>
      </c>
      <c r="F953" s="124">
        <v>9360903355</v>
      </c>
      <c r="G953" s="124">
        <v>29</v>
      </c>
      <c r="H953" s="124">
        <v>7</v>
      </c>
      <c r="I953" s="124">
        <v>1382</v>
      </c>
      <c r="J953" s="124" t="s">
        <v>298</v>
      </c>
      <c r="K953" s="124" t="s">
        <v>304</v>
      </c>
      <c r="L953" s="124" t="s">
        <v>313</v>
      </c>
      <c r="M953" s="124" t="s">
        <v>291</v>
      </c>
      <c r="N953" s="125">
        <v>14000000</v>
      </c>
    </row>
    <row r="954" spans="1:14" ht="21.75" customHeight="1">
      <c r="A954" s="124">
        <v>953</v>
      </c>
      <c r="B954" s="124" t="s">
        <v>292</v>
      </c>
      <c r="C954" s="124" t="s">
        <v>324</v>
      </c>
      <c r="D954" s="124" t="s">
        <v>328</v>
      </c>
      <c r="E954" s="124">
        <v>6663</v>
      </c>
      <c r="F954" s="124">
        <v>9327275803</v>
      </c>
      <c r="G954" s="124">
        <v>14</v>
      </c>
      <c r="H954" s="124">
        <v>5</v>
      </c>
      <c r="I954" s="124">
        <v>1381</v>
      </c>
      <c r="J954" s="124" t="s">
        <v>288</v>
      </c>
      <c r="K954" s="124" t="s">
        <v>304</v>
      </c>
      <c r="L954" s="124" t="s">
        <v>322</v>
      </c>
      <c r="M954" s="124" t="s">
        <v>291</v>
      </c>
      <c r="N954" s="125">
        <v>14000000</v>
      </c>
    </row>
    <row r="955" spans="1:14" ht="21.75" customHeight="1">
      <c r="A955" s="124">
        <v>954</v>
      </c>
      <c r="B955" s="124" t="s">
        <v>305</v>
      </c>
      <c r="C955" s="124" t="s">
        <v>308</v>
      </c>
      <c r="D955" s="124" t="s">
        <v>317</v>
      </c>
      <c r="E955" s="124">
        <v>6645</v>
      </c>
      <c r="F955" s="124">
        <v>9356383541</v>
      </c>
      <c r="G955" s="124">
        <v>21</v>
      </c>
      <c r="H955" s="124">
        <v>9</v>
      </c>
      <c r="I955" s="124">
        <v>1386</v>
      </c>
      <c r="J955" s="124" t="s">
        <v>298</v>
      </c>
      <c r="K955" s="124" t="s">
        <v>299</v>
      </c>
      <c r="L955" s="124" t="s">
        <v>290</v>
      </c>
      <c r="M955" s="124" t="s">
        <v>307</v>
      </c>
      <c r="N955" s="125">
        <v>49000000</v>
      </c>
    </row>
    <row r="956" spans="1:14" ht="21.75" customHeight="1">
      <c r="A956" s="124">
        <v>955</v>
      </c>
      <c r="B956" s="124" t="s">
        <v>285</v>
      </c>
      <c r="C956" s="124" t="s">
        <v>335</v>
      </c>
      <c r="D956" s="124" t="s">
        <v>306</v>
      </c>
      <c r="E956" s="124">
        <v>7965</v>
      </c>
      <c r="F956" s="124">
        <v>9323897717</v>
      </c>
      <c r="G956" s="124">
        <v>20</v>
      </c>
      <c r="H956" s="124">
        <v>8</v>
      </c>
      <c r="I956" s="124">
        <v>1388</v>
      </c>
      <c r="J956" s="124" t="s">
        <v>298</v>
      </c>
      <c r="K956" s="124" t="s">
        <v>299</v>
      </c>
      <c r="L956" s="124" t="s">
        <v>331</v>
      </c>
      <c r="M956" s="124" t="s">
        <v>300</v>
      </c>
      <c r="N956" s="125">
        <v>49000000</v>
      </c>
    </row>
    <row r="957" spans="1:14" ht="21.75" customHeight="1">
      <c r="A957" s="124">
        <v>956</v>
      </c>
      <c r="B957" s="124" t="s">
        <v>332</v>
      </c>
      <c r="C957" s="124" t="s">
        <v>341</v>
      </c>
      <c r="D957" s="124" t="s">
        <v>311</v>
      </c>
      <c r="E957" s="124">
        <v>757</v>
      </c>
      <c r="F957" s="124">
        <v>9346840727</v>
      </c>
      <c r="G957" s="124">
        <v>25</v>
      </c>
      <c r="H957" s="124">
        <v>9</v>
      </c>
      <c r="I957" s="124">
        <v>1380</v>
      </c>
      <c r="J957" s="124" t="s">
        <v>288</v>
      </c>
      <c r="K957" s="124" t="s">
        <v>304</v>
      </c>
      <c r="L957" s="124" t="s">
        <v>313</v>
      </c>
      <c r="M957" s="124" t="s">
        <v>300</v>
      </c>
      <c r="N957" s="125">
        <v>14000000</v>
      </c>
    </row>
    <row r="958" spans="1:14" ht="21.75" customHeight="1">
      <c r="A958" s="124">
        <v>957</v>
      </c>
      <c r="B958" s="124" t="s">
        <v>83</v>
      </c>
      <c r="C958" s="124" t="s">
        <v>293</v>
      </c>
      <c r="D958" s="124" t="s">
        <v>317</v>
      </c>
      <c r="E958" s="124">
        <v>272</v>
      </c>
      <c r="F958" s="124">
        <v>9361961680</v>
      </c>
      <c r="G958" s="124">
        <v>14</v>
      </c>
      <c r="H958" s="124">
        <v>5</v>
      </c>
      <c r="I958" s="124">
        <v>1387</v>
      </c>
      <c r="J958" s="124" t="s">
        <v>298</v>
      </c>
      <c r="K958" s="124" t="s">
        <v>304</v>
      </c>
      <c r="L958" s="124" t="s">
        <v>322</v>
      </c>
      <c r="M958" s="124" t="s">
        <v>316</v>
      </c>
      <c r="N958" s="125">
        <v>14000000</v>
      </c>
    </row>
    <row r="959" spans="1:14" ht="21.75" customHeight="1">
      <c r="A959" s="124">
        <v>958</v>
      </c>
      <c r="B959" s="124" t="s">
        <v>83</v>
      </c>
      <c r="C959" s="124" t="s">
        <v>324</v>
      </c>
      <c r="D959" s="124" t="s">
        <v>303</v>
      </c>
      <c r="E959" s="124">
        <v>3925</v>
      </c>
      <c r="F959" s="124">
        <v>9366420464</v>
      </c>
      <c r="G959" s="124">
        <v>7</v>
      </c>
      <c r="H959" s="124">
        <v>10</v>
      </c>
      <c r="I959" s="124">
        <v>1383</v>
      </c>
      <c r="J959" s="124" t="s">
        <v>298</v>
      </c>
      <c r="K959" s="124" t="s">
        <v>299</v>
      </c>
      <c r="L959" s="124" t="s">
        <v>331</v>
      </c>
      <c r="M959" s="124" t="s">
        <v>316</v>
      </c>
      <c r="N959" s="125">
        <v>49000000</v>
      </c>
    </row>
    <row r="960" spans="1:14" ht="21.75" customHeight="1">
      <c r="A960" s="124">
        <v>959</v>
      </c>
      <c r="B960" s="124" t="s">
        <v>318</v>
      </c>
      <c r="C960" s="124" t="s">
        <v>334</v>
      </c>
      <c r="D960" s="124" t="s">
        <v>287</v>
      </c>
      <c r="E960" s="124">
        <v>8119</v>
      </c>
      <c r="F960" s="124">
        <v>9378704446</v>
      </c>
      <c r="G960" s="124">
        <v>14</v>
      </c>
      <c r="H960" s="124">
        <v>2</v>
      </c>
      <c r="I960" s="124">
        <v>1381</v>
      </c>
      <c r="J960" s="124" t="s">
        <v>298</v>
      </c>
      <c r="K960" s="124" t="s">
        <v>304</v>
      </c>
      <c r="L960" s="124" t="s">
        <v>295</v>
      </c>
      <c r="M960" s="124" t="s">
        <v>296</v>
      </c>
      <c r="N960" s="125">
        <v>14000000</v>
      </c>
    </row>
    <row r="961" spans="1:14" ht="21.75" customHeight="1">
      <c r="A961" s="124">
        <v>960</v>
      </c>
      <c r="B961" s="124" t="s">
        <v>320</v>
      </c>
      <c r="C961" s="124" t="s">
        <v>334</v>
      </c>
      <c r="D961" s="124" t="s">
        <v>328</v>
      </c>
      <c r="E961" s="124">
        <v>9944</v>
      </c>
      <c r="F961" s="124">
        <v>9387365510</v>
      </c>
      <c r="G961" s="124">
        <v>12</v>
      </c>
      <c r="H961" s="124">
        <v>10</v>
      </c>
      <c r="I961" s="124">
        <v>1382</v>
      </c>
      <c r="J961" s="124" t="s">
        <v>288</v>
      </c>
      <c r="K961" s="124" t="s">
        <v>304</v>
      </c>
      <c r="L961" s="124" t="s">
        <v>313</v>
      </c>
      <c r="M961" s="124" t="s">
        <v>296</v>
      </c>
      <c r="N961" s="125">
        <v>14000000</v>
      </c>
    </row>
    <row r="962" spans="1:14" ht="21.75" customHeight="1">
      <c r="A962" s="124">
        <v>961</v>
      </c>
      <c r="B962" s="124" t="s">
        <v>301</v>
      </c>
      <c r="C962" s="124" t="s">
        <v>335</v>
      </c>
      <c r="D962" s="124" t="s">
        <v>306</v>
      </c>
      <c r="E962" s="124">
        <v>5640</v>
      </c>
      <c r="F962" s="124">
        <v>9355951255</v>
      </c>
      <c r="G962" s="124">
        <v>5</v>
      </c>
      <c r="H962" s="124">
        <v>9</v>
      </c>
      <c r="I962" s="124">
        <v>1382</v>
      </c>
      <c r="J962" s="124" t="s">
        <v>298</v>
      </c>
      <c r="K962" s="124" t="s">
        <v>321</v>
      </c>
      <c r="L962" s="124" t="s">
        <v>290</v>
      </c>
      <c r="M962" s="124" t="s">
        <v>296</v>
      </c>
      <c r="N962" s="125">
        <v>16000000</v>
      </c>
    </row>
    <row r="963" spans="1:14" ht="21.75" customHeight="1">
      <c r="A963" s="124">
        <v>962</v>
      </c>
      <c r="B963" s="124" t="s">
        <v>319</v>
      </c>
      <c r="C963" s="124" t="s">
        <v>308</v>
      </c>
      <c r="D963" s="124" t="s">
        <v>329</v>
      </c>
      <c r="E963" s="124">
        <v>444</v>
      </c>
      <c r="F963" s="124">
        <v>9346690285</v>
      </c>
      <c r="G963" s="124">
        <v>27</v>
      </c>
      <c r="H963" s="124">
        <v>6</v>
      </c>
      <c r="I963" s="124">
        <v>1385</v>
      </c>
      <c r="J963" s="124" t="s">
        <v>288</v>
      </c>
      <c r="K963" s="124" t="s">
        <v>299</v>
      </c>
      <c r="L963" s="124" t="s">
        <v>313</v>
      </c>
      <c r="M963" s="124" t="s">
        <v>300</v>
      </c>
      <c r="N963" s="125">
        <v>49000000</v>
      </c>
    </row>
    <row r="964" spans="1:14" ht="21.75" customHeight="1">
      <c r="A964" s="124">
        <v>963</v>
      </c>
      <c r="B964" s="124" t="s">
        <v>83</v>
      </c>
      <c r="C964" s="124" t="s">
        <v>330</v>
      </c>
      <c r="D964" s="124" t="s">
        <v>294</v>
      </c>
      <c r="E964" s="124">
        <v>7372</v>
      </c>
      <c r="F964" s="124">
        <v>9339689952</v>
      </c>
      <c r="G964" s="124">
        <v>5</v>
      </c>
      <c r="H964" s="124">
        <v>10</v>
      </c>
      <c r="I964" s="124">
        <v>1382</v>
      </c>
      <c r="J964" s="124" t="s">
        <v>298</v>
      </c>
      <c r="K964" s="124" t="s">
        <v>312</v>
      </c>
      <c r="L964" s="124" t="s">
        <v>295</v>
      </c>
      <c r="M964" s="124" t="s">
        <v>291</v>
      </c>
      <c r="N964" s="125">
        <v>15000000</v>
      </c>
    </row>
    <row r="965" spans="1:14" ht="21.75" customHeight="1">
      <c r="A965" s="124">
        <v>964</v>
      </c>
      <c r="B965" s="124" t="s">
        <v>83</v>
      </c>
      <c r="C965" s="124" t="s">
        <v>341</v>
      </c>
      <c r="D965" s="124" t="s">
        <v>317</v>
      </c>
      <c r="E965" s="124">
        <v>4136</v>
      </c>
      <c r="F965" s="124">
        <v>9349061139</v>
      </c>
      <c r="G965" s="124">
        <v>10</v>
      </c>
      <c r="H965" s="124">
        <v>5</v>
      </c>
      <c r="I965" s="124">
        <v>1381</v>
      </c>
      <c r="J965" s="124" t="s">
        <v>288</v>
      </c>
      <c r="K965" s="124" t="s">
        <v>321</v>
      </c>
      <c r="L965" s="124" t="s">
        <v>322</v>
      </c>
      <c r="M965" s="124" t="s">
        <v>300</v>
      </c>
      <c r="N965" s="125">
        <v>16000000</v>
      </c>
    </row>
    <row r="966" spans="1:14" ht="21.75" customHeight="1">
      <c r="A966" s="124">
        <v>965</v>
      </c>
      <c r="B966" s="124" t="s">
        <v>319</v>
      </c>
      <c r="C966" s="124" t="s">
        <v>308</v>
      </c>
      <c r="D966" s="124" t="s">
        <v>294</v>
      </c>
      <c r="E966" s="124">
        <v>7907</v>
      </c>
      <c r="F966" s="124">
        <v>9340794023</v>
      </c>
      <c r="G966" s="124">
        <v>13</v>
      </c>
      <c r="H966" s="124">
        <v>5</v>
      </c>
      <c r="I966" s="124">
        <v>1382</v>
      </c>
      <c r="J966" s="124" t="s">
        <v>288</v>
      </c>
      <c r="K966" s="124" t="s">
        <v>299</v>
      </c>
      <c r="L966" s="124" t="s">
        <v>295</v>
      </c>
      <c r="M966" s="124" t="s">
        <v>316</v>
      </c>
      <c r="N966" s="125">
        <v>49000000</v>
      </c>
    </row>
    <row r="967" spans="1:14" ht="21.75" customHeight="1">
      <c r="A967" s="124">
        <v>966</v>
      </c>
      <c r="B967" s="124" t="s">
        <v>338</v>
      </c>
      <c r="C967" s="124" t="s">
        <v>297</v>
      </c>
      <c r="D967" s="124" t="s">
        <v>328</v>
      </c>
      <c r="E967" s="124">
        <v>7620</v>
      </c>
      <c r="F967" s="124">
        <v>9370208080</v>
      </c>
      <c r="G967" s="124">
        <v>29</v>
      </c>
      <c r="H967" s="124">
        <v>11</v>
      </c>
      <c r="I967" s="124">
        <v>1383</v>
      </c>
      <c r="J967" s="124" t="s">
        <v>288</v>
      </c>
      <c r="K967" s="124" t="s">
        <v>304</v>
      </c>
      <c r="L967" s="124" t="s">
        <v>322</v>
      </c>
      <c r="M967" s="124" t="s">
        <v>296</v>
      </c>
      <c r="N967" s="125">
        <v>14000000</v>
      </c>
    </row>
    <row r="968" spans="1:14" ht="21.75" customHeight="1">
      <c r="A968" s="124">
        <v>967</v>
      </c>
      <c r="B968" s="124" t="s">
        <v>339</v>
      </c>
      <c r="C968" s="124" t="s">
        <v>344</v>
      </c>
      <c r="D968" s="124" t="s">
        <v>317</v>
      </c>
      <c r="E968" s="124">
        <v>3979</v>
      </c>
      <c r="F968" s="124">
        <v>9366010844</v>
      </c>
      <c r="G968" s="124">
        <v>15</v>
      </c>
      <c r="H968" s="124">
        <v>2</v>
      </c>
      <c r="I968" s="124">
        <v>1388</v>
      </c>
      <c r="J968" s="124" t="s">
        <v>288</v>
      </c>
      <c r="K968" s="124" t="s">
        <v>312</v>
      </c>
      <c r="L968" s="124" t="s">
        <v>295</v>
      </c>
      <c r="M968" s="124" t="s">
        <v>300</v>
      </c>
      <c r="N968" s="125">
        <v>15000000</v>
      </c>
    </row>
    <row r="969" spans="1:14" ht="21.75" customHeight="1">
      <c r="A969" s="124">
        <v>968</v>
      </c>
      <c r="B969" s="124" t="s">
        <v>320</v>
      </c>
      <c r="C969" s="124" t="s">
        <v>341</v>
      </c>
      <c r="D969" s="124" t="s">
        <v>311</v>
      </c>
      <c r="E969" s="124">
        <v>9905</v>
      </c>
      <c r="F969" s="124">
        <v>9350326921</v>
      </c>
      <c r="G969" s="124">
        <v>28</v>
      </c>
      <c r="H969" s="124">
        <v>6</v>
      </c>
      <c r="I969" s="124">
        <v>1381</v>
      </c>
      <c r="J969" s="124" t="s">
        <v>288</v>
      </c>
      <c r="K969" s="124" t="s">
        <v>321</v>
      </c>
      <c r="L969" s="124" t="s">
        <v>331</v>
      </c>
      <c r="M969" s="124" t="s">
        <v>291</v>
      </c>
      <c r="N969" s="125">
        <v>16000000</v>
      </c>
    </row>
    <row r="970" spans="1:14" ht="21.75" customHeight="1">
      <c r="A970" s="124">
        <v>969</v>
      </c>
      <c r="B970" s="124" t="s">
        <v>326</v>
      </c>
      <c r="C970" s="124" t="s">
        <v>308</v>
      </c>
      <c r="D970" s="124" t="s">
        <v>294</v>
      </c>
      <c r="E970" s="124">
        <v>2188</v>
      </c>
      <c r="F970" s="124">
        <v>9353818383</v>
      </c>
      <c r="G970" s="124">
        <v>11</v>
      </c>
      <c r="H970" s="124">
        <v>1</v>
      </c>
      <c r="I970" s="124">
        <v>1384</v>
      </c>
      <c r="J970" s="124" t="s">
        <v>288</v>
      </c>
      <c r="K970" s="124" t="s">
        <v>299</v>
      </c>
      <c r="L970" s="124" t="s">
        <v>313</v>
      </c>
      <c r="M970" s="124" t="s">
        <v>291</v>
      </c>
      <c r="N970" s="125">
        <v>49000000</v>
      </c>
    </row>
    <row r="971" spans="1:14" ht="21.75" customHeight="1">
      <c r="A971" s="124">
        <v>970</v>
      </c>
      <c r="B971" s="124" t="s">
        <v>318</v>
      </c>
      <c r="C971" s="124" t="s">
        <v>341</v>
      </c>
      <c r="D971" s="124" t="s">
        <v>306</v>
      </c>
      <c r="E971" s="124">
        <v>2011</v>
      </c>
      <c r="F971" s="124">
        <v>9325079336</v>
      </c>
      <c r="G971" s="124">
        <v>24</v>
      </c>
      <c r="H971" s="124">
        <v>6</v>
      </c>
      <c r="I971" s="124">
        <v>1383</v>
      </c>
      <c r="J971" s="124" t="s">
        <v>298</v>
      </c>
      <c r="K971" s="124" t="s">
        <v>299</v>
      </c>
      <c r="L971" s="124" t="s">
        <v>295</v>
      </c>
      <c r="M971" s="124" t="s">
        <v>307</v>
      </c>
      <c r="N971" s="125">
        <v>49000000</v>
      </c>
    </row>
    <row r="972" spans="1:14" ht="21.75" customHeight="1">
      <c r="A972" s="124">
        <v>971</v>
      </c>
      <c r="B972" s="124" t="s">
        <v>346</v>
      </c>
      <c r="C972" s="124" t="s">
        <v>308</v>
      </c>
      <c r="D972" s="124" t="s">
        <v>328</v>
      </c>
      <c r="E972" s="124">
        <v>6500</v>
      </c>
      <c r="F972" s="124">
        <v>9354826037</v>
      </c>
      <c r="G972" s="124">
        <v>3</v>
      </c>
      <c r="H972" s="124">
        <v>8</v>
      </c>
      <c r="I972" s="124">
        <v>1386</v>
      </c>
      <c r="J972" s="124" t="s">
        <v>288</v>
      </c>
      <c r="K972" s="124" t="s">
        <v>289</v>
      </c>
      <c r="L972" s="124" t="s">
        <v>295</v>
      </c>
      <c r="M972" s="124" t="s">
        <v>307</v>
      </c>
      <c r="N972" s="125">
        <v>8000000</v>
      </c>
    </row>
    <row r="973" spans="1:14" ht="21.75" customHeight="1">
      <c r="A973" s="124">
        <v>972</v>
      </c>
      <c r="B973" s="124" t="s">
        <v>320</v>
      </c>
      <c r="C973" s="124" t="s">
        <v>345</v>
      </c>
      <c r="D973" s="124" t="s">
        <v>317</v>
      </c>
      <c r="E973" s="124">
        <v>4376</v>
      </c>
      <c r="F973" s="124">
        <v>9322424468</v>
      </c>
      <c r="G973" s="124">
        <v>10</v>
      </c>
      <c r="H973" s="124">
        <v>10</v>
      </c>
      <c r="I973" s="124">
        <v>1384</v>
      </c>
      <c r="J973" s="124" t="s">
        <v>298</v>
      </c>
      <c r="K973" s="124" t="s">
        <v>299</v>
      </c>
      <c r="L973" s="124" t="s">
        <v>331</v>
      </c>
      <c r="M973" s="124" t="s">
        <v>316</v>
      </c>
      <c r="N973" s="125">
        <v>49000000</v>
      </c>
    </row>
    <row r="974" spans="1:14" ht="21.75" customHeight="1">
      <c r="A974" s="124">
        <v>973</v>
      </c>
      <c r="B974" s="124" t="s">
        <v>84</v>
      </c>
      <c r="C974" s="124" t="s">
        <v>286</v>
      </c>
      <c r="D974" s="124" t="s">
        <v>311</v>
      </c>
      <c r="E974" s="124">
        <v>9758</v>
      </c>
      <c r="F974" s="124">
        <v>9366565538</v>
      </c>
      <c r="G974" s="124">
        <v>10</v>
      </c>
      <c r="H974" s="124">
        <v>6</v>
      </c>
      <c r="I974" s="124">
        <v>1387</v>
      </c>
      <c r="J974" s="124" t="s">
        <v>298</v>
      </c>
      <c r="K974" s="124" t="s">
        <v>299</v>
      </c>
      <c r="L974" s="124" t="s">
        <v>313</v>
      </c>
      <c r="M974" s="124" t="s">
        <v>296</v>
      </c>
      <c r="N974" s="125">
        <v>49000000</v>
      </c>
    </row>
    <row r="975" spans="1:14" ht="21.75" customHeight="1">
      <c r="A975" s="124">
        <v>974</v>
      </c>
      <c r="B975" s="124" t="s">
        <v>320</v>
      </c>
      <c r="C975" s="124" t="s">
        <v>255</v>
      </c>
      <c r="D975" s="124" t="s">
        <v>328</v>
      </c>
      <c r="E975" s="124">
        <v>7429</v>
      </c>
      <c r="F975" s="124">
        <v>9377427314</v>
      </c>
      <c r="G975" s="124">
        <v>25</v>
      </c>
      <c r="H975" s="124">
        <v>7</v>
      </c>
      <c r="I975" s="124">
        <v>1385</v>
      </c>
      <c r="J975" s="124" t="s">
        <v>298</v>
      </c>
      <c r="K975" s="124" t="s">
        <v>321</v>
      </c>
      <c r="L975" s="124" t="s">
        <v>331</v>
      </c>
      <c r="M975" s="124" t="s">
        <v>307</v>
      </c>
      <c r="N975" s="125">
        <v>16000000</v>
      </c>
    </row>
    <row r="976" spans="1:14" ht="21.75" customHeight="1">
      <c r="A976" s="124">
        <v>975</v>
      </c>
      <c r="B976" s="124" t="s">
        <v>338</v>
      </c>
      <c r="C976" s="124" t="s">
        <v>308</v>
      </c>
      <c r="D976" s="124" t="s">
        <v>306</v>
      </c>
      <c r="E976" s="124">
        <v>7679</v>
      </c>
      <c r="F976" s="124">
        <v>9374686544</v>
      </c>
      <c r="G976" s="124">
        <v>6</v>
      </c>
      <c r="H976" s="124">
        <v>10</v>
      </c>
      <c r="I976" s="124">
        <v>1388</v>
      </c>
      <c r="J976" s="124" t="s">
        <v>298</v>
      </c>
      <c r="K976" s="124" t="s">
        <v>289</v>
      </c>
      <c r="L976" s="124" t="s">
        <v>295</v>
      </c>
      <c r="M976" s="124" t="s">
        <v>300</v>
      </c>
      <c r="N976" s="125">
        <v>8000000</v>
      </c>
    </row>
    <row r="977" spans="1:14" ht="21.75" customHeight="1">
      <c r="A977" s="124">
        <v>976</v>
      </c>
      <c r="B977" s="124" t="s">
        <v>333</v>
      </c>
      <c r="C977" s="124" t="s">
        <v>324</v>
      </c>
      <c r="D977" s="124" t="s">
        <v>294</v>
      </c>
      <c r="E977" s="124">
        <v>3185</v>
      </c>
      <c r="F977" s="124">
        <v>9324384017</v>
      </c>
      <c r="G977" s="124">
        <v>30</v>
      </c>
      <c r="H977" s="124">
        <v>7</v>
      </c>
      <c r="I977" s="124">
        <v>1383</v>
      </c>
      <c r="J977" s="124" t="s">
        <v>288</v>
      </c>
      <c r="K977" s="124" t="s">
        <v>289</v>
      </c>
      <c r="L977" s="124" t="s">
        <v>313</v>
      </c>
      <c r="M977" s="124" t="s">
        <v>316</v>
      </c>
      <c r="N977" s="125">
        <v>8000000</v>
      </c>
    </row>
    <row r="978" spans="1:14" ht="21.75" customHeight="1">
      <c r="A978" s="124">
        <v>977</v>
      </c>
      <c r="B978" s="124" t="s">
        <v>338</v>
      </c>
      <c r="C978" s="124" t="s">
        <v>255</v>
      </c>
      <c r="D978" s="124" t="s">
        <v>294</v>
      </c>
      <c r="E978" s="124">
        <v>1786</v>
      </c>
      <c r="F978" s="124">
        <v>9376068968</v>
      </c>
      <c r="G978" s="124">
        <v>2</v>
      </c>
      <c r="H978" s="124">
        <v>8</v>
      </c>
      <c r="I978" s="124">
        <v>1383</v>
      </c>
      <c r="J978" s="124" t="s">
        <v>288</v>
      </c>
      <c r="K978" s="124" t="s">
        <v>321</v>
      </c>
      <c r="L978" s="124" t="s">
        <v>313</v>
      </c>
      <c r="M978" s="124" t="s">
        <v>307</v>
      </c>
      <c r="N978" s="125">
        <v>16000000</v>
      </c>
    </row>
    <row r="979" spans="1:14" ht="21.75" customHeight="1">
      <c r="A979" s="124">
        <v>978</v>
      </c>
      <c r="B979" s="124" t="s">
        <v>236</v>
      </c>
      <c r="C979" s="124" t="s">
        <v>335</v>
      </c>
      <c r="D979" s="124" t="s">
        <v>306</v>
      </c>
      <c r="E979" s="124">
        <v>9452</v>
      </c>
      <c r="F979" s="124">
        <v>9387388795</v>
      </c>
      <c r="G979" s="124">
        <v>30</v>
      </c>
      <c r="H979" s="124">
        <v>4</v>
      </c>
      <c r="I979" s="124">
        <v>1383</v>
      </c>
      <c r="J979" s="124" t="s">
        <v>288</v>
      </c>
      <c r="K979" s="124" t="s">
        <v>299</v>
      </c>
      <c r="L979" s="124" t="s">
        <v>295</v>
      </c>
      <c r="M979" s="124" t="s">
        <v>316</v>
      </c>
      <c r="N979" s="125">
        <v>49000000</v>
      </c>
    </row>
    <row r="980" spans="1:14" ht="21.75" customHeight="1">
      <c r="A980" s="124">
        <v>979</v>
      </c>
      <c r="B980" s="124" t="s">
        <v>320</v>
      </c>
      <c r="C980" s="124" t="s">
        <v>302</v>
      </c>
      <c r="D980" s="124" t="s">
        <v>294</v>
      </c>
      <c r="E980" s="124">
        <v>5099</v>
      </c>
      <c r="F980" s="124">
        <v>9354885483</v>
      </c>
      <c r="G980" s="124">
        <v>27</v>
      </c>
      <c r="H980" s="124">
        <v>6</v>
      </c>
      <c r="I980" s="124">
        <v>1385</v>
      </c>
      <c r="J980" s="124" t="s">
        <v>288</v>
      </c>
      <c r="K980" s="124" t="s">
        <v>304</v>
      </c>
      <c r="L980" s="124" t="s">
        <v>295</v>
      </c>
      <c r="M980" s="124" t="s">
        <v>296</v>
      </c>
      <c r="N980" s="125">
        <v>14000000</v>
      </c>
    </row>
    <row r="981" spans="1:14" ht="21.75" customHeight="1">
      <c r="A981" s="124">
        <v>980</v>
      </c>
      <c r="B981" s="124" t="s">
        <v>314</v>
      </c>
      <c r="C981" s="124" t="s">
        <v>334</v>
      </c>
      <c r="D981" s="124" t="s">
        <v>325</v>
      </c>
      <c r="E981" s="124">
        <v>8566</v>
      </c>
      <c r="F981" s="124">
        <v>9327021389</v>
      </c>
      <c r="G981" s="124">
        <v>29</v>
      </c>
      <c r="H981" s="124">
        <v>8</v>
      </c>
      <c r="I981" s="124">
        <v>1383</v>
      </c>
      <c r="J981" s="124" t="s">
        <v>298</v>
      </c>
      <c r="K981" s="124" t="s">
        <v>289</v>
      </c>
      <c r="L981" s="124" t="s">
        <v>313</v>
      </c>
      <c r="M981" s="124" t="s">
        <v>300</v>
      </c>
      <c r="N981" s="125">
        <v>8000000</v>
      </c>
    </row>
    <row r="982" spans="1:14" ht="21.75" customHeight="1">
      <c r="A982" s="124">
        <v>981</v>
      </c>
      <c r="B982" s="124" t="s">
        <v>84</v>
      </c>
      <c r="C982" s="124" t="s">
        <v>302</v>
      </c>
      <c r="D982" s="124" t="s">
        <v>325</v>
      </c>
      <c r="E982" s="124">
        <v>6575</v>
      </c>
      <c r="F982" s="124">
        <v>9347772831</v>
      </c>
      <c r="G982" s="124">
        <v>19</v>
      </c>
      <c r="H982" s="124">
        <v>2</v>
      </c>
      <c r="I982" s="124">
        <v>1387</v>
      </c>
      <c r="J982" s="124" t="s">
        <v>298</v>
      </c>
      <c r="K982" s="124" t="s">
        <v>299</v>
      </c>
      <c r="L982" s="124" t="s">
        <v>322</v>
      </c>
      <c r="M982" s="124" t="s">
        <v>291</v>
      </c>
      <c r="N982" s="125">
        <v>49000000</v>
      </c>
    </row>
    <row r="983" spans="1:14" ht="21.75" customHeight="1">
      <c r="A983" s="124">
        <v>982</v>
      </c>
      <c r="B983" s="124" t="s">
        <v>332</v>
      </c>
      <c r="C983" s="124" t="s">
        <v>336</v>
      </c>
      <c r="D983" s="124" t="s">
        <v>329</v>
      </c>
      <c r="E983" s="124">
        <v>5268</v>
      </c>
      <c r="F983" s="124">
        <v>9381072928</v>
      </c>
      <c r="G983" s="124">
        <v>24</v>
      </c>
      <c r="H983" s="124">
        <v>8</v>
      </c>
      <c r="I983" s="124">
        <v>1381</v>
      </c>
      <c r="J983" s="124" t="s">
        <v>298</v>
      </c>
      <c r="K983" s="124" t="s">
        <v>321</v>
      </c>
      <c r="L983" s="124" t="s">
        <v>313</v>
      </c>
      <c r="M983" s="124" t="s">
        <v>291</v>
      </c>
      <c r="N983" s="125">
        <v>16000000</v>
      </c>
    </row>
    <row r="984" spans="1:14" ht="21.75" customHeight="1">
      <c r="A984" s="124">
        <v>983</v>
      </c>
      <c r="B984" s="124" t="s">
        <v>314</v>
      </c>
      <c r="C984" s="124" t="s">
        <v>286</v>
      </c>
      <c r="D984" s="124" t="s">
        <v>325</v>
      </c>
      <c r="E984" s="124">
        <v>3252</v>
      </c>
      <c r="F984" s="124">
        <v>9363034075</v>
      </c>
      <c r="G984" s="124">
        <v>21</v>
      </c>
      <c r="H984" s="124">
        <v>4</v>
      </c>
      <c r="I984" s="124">
        <v>1382</v>
      </c>
      <c r="J984" s="124" t="s">
        <v>288</v>
      </c>
      <c r="K984" s="124" t="s">
        <v>312</v>
      </c>
      <c r="L984" s="124" t="s">
        <v>331</v>
      </c>
      <c r="M984" s="124" t="s">
        <v>296</v>
      </c>
      <c r="N984" s="125">
        <v>15000000</v>
      </c>
    </row>
    <row r="985" spans="1:14" ht="21.75" customHeight="1">
      <c r="A985" s="124">
        <v>984</v>
      </c>
      <c r="B985" s="124" t="s">
        <v>332</v>
      </c>
      <c r="C985" s="124" t="s">
        <v>336</v>
      </c>
      <c r="D985" s="124" t="s">
        <v>309</v>
      </c>
      <c r="E985" s="124">
        <v>6520</v>
      </c>
      <c r="F985" s="124">
        <v>9364853658</v>
      </c>
      <c r="G985" s="124">
        <v>18</v>
      </c>
      <c r="H985" s="124">
        <v>7</v>
      </c>
      <c r="I985" s="124">
        <v>1387</v>
      </c>
      <c r="J985" s="124" t="s">
        <v>288</v>
      </c>
      <c r="K985" s="124" t="s">
        <v>321</v>
      </c>
      <c r="L985" s="124" t="s">
        <v>322</v>
      </c>
      <c r="M985" s="124" t="s">
        <v>291</v>
      </c>
      <c r="N985" s="125">
        <v>16000000</v>
      </c>
    </row>
    <row r="986" spans="1:14" ht="21.75" customHeight="1">
      <c r="A986" s="124">
        <v>985</v>
      </c>
      <c r="B986" s="124" t="s">
        <v>305</v>
      </c>
      <c r="C986" s="124" t="s">
        <v>286</v>
      </c>
      <c r="D986" s="124" t="s">
        <v>328</v>
      </c>
      <c r="E986" s="124">
        <v>4143</v>
      </c>
      <c r="F986" s="124">
        <v>9377051695</v>
      </c>
      <c r="G986" s="124">
        <v>13</v>
      </c>
      <c r="H986" s="124">
        <v>8</v>
      </c>
      <c r="I986" s="124">
        <v>1383</v>
      </c>
      <c r="J986" s="124" t="s">
        <v>298</v>
      </c>
      <c r="K986" s="124" t="s">
        <v>304</v>
      </c>
      <c r="L986" s="124" t="s">
        <v>313</v>
      </c>
      <c r="M986" s="124" t="s">
        <v>300</v>
      </c>
      <c r="N986" s="125">
        <v>14000000</v>
      </c>
    </row>
    <row r="987" spans="1:14" ht="21.75" customHeight="1">
      <c r="A987" s="124">
        <v>986</v>
      </c>
      <c r="B987" s="124" t="s">
        <v>314</v>
      </c>
      <c r="C987" s="124" t="s">
        <v>302</v>
      </c>
      <c r="D987" s="124" t="s">
        <v>317</v>
      </c>
      <c r="E987" s="124">
        <v>4320</v>
      </c>
      <c r="F987" s="124">
        <v>9367924790</v>
      </c>
      <c r="G987" s="124">
        <v>26</v>
      </c>
      <c r="H987" s="124">
        <v>1</v>
      </c>
      <c r="I987" s="124">
        <v>1384</v>
      </c>
      <c r="J987" s="124" t="s">
        <v>298</v>
      </c>
      <c r="K987" s="124" t="s">
        <v>304</v>
      </c>
      <c r="L987" s="124" t="s">
        <v>295</v>
      </c>
      <c r="M987" s="124" t="s">
        <v>296</v>
      </c>
      <c r="N987" s="125">
        <v>14000000</v>
      </c>
    </row>
    <row r="988" spans="1:14" ht="21.75" customHeight="1">
      <c r="A988" s="124">
        <v>987</v>
      </c>
      <c r="B988" s="124" t="s">
        <v>319</v>
      </c>
      <c r="C988" s="124" t="s">
        <v>302</v>
      </c>
      <c r="D988" s="124" t="s">
        <v>325</v>
      </c>
      <c r="E988" s="124">
        <v>3801</v>
      </c>
      <c r="F988" s="124">
        <v>9328024416</v>
      </c>
      <c r="G988" s="124">
        <v>28</v>
      </c>
      <c r="H988" s="124">
        <v>5</v>
      </c>
      <c r="I988" s="124">
        <v>1381</v>
      </c>
      <c r="J988" s="124" t="s">
        <v>298</v>
      </c>
      <c r="K988" s="124" t="s">
        <v>289</v>
      </c>
      <c r="L988" s="124" t="s">
        <v>331</v>
      </c>
      <c r="M988" s="124" t="s">
        <v>291</v>
      </c>
      <c r="N988" s="125">
        <v>8000000</v>
      </c>
    </row>
    <row r="989" spans="1:14" ht="21.75" customHeight="1">
      <c r="A989" s="124">
        <v>988</v>
      </c>
      <c r="B989" s="124" t="s">
        <v>346</v>
      </c>
      <c r="C989" s="124" t="s">
        <v>286</v>
      </c>
      <c r="D989" s="124" t="s">
        <v>328</v>
      </c>
      <c r="E989" s="124">
        <v>1446</v>
      </c>
      <c r="F989" s="124">
        <v>9343691095</v>
      </c>
      <c r="G989" s="124">
        <v>13</v>
      </c>
      <c r="H989" s="124">
        <v>7</v>
      </c>
      <c r="I989" s="124">
        <v>1386</v>
      </c>
      <c r="J989" s="124" t="s">
        <v>288</v>
      </c>
      <c r="K989" s="124" t="s">
        <v>299</v>
      </c>
      <c r="L989" s="124" t="s">
        <v>322</v>
      </c>
      <c r="M989" s="124" t="s">
        <v>296</v>
      </c>
      <c r="N989" s="125">
        <v>49000000</v>
      </c>
    </row>
    <row r="990" spans="1:14" ht="21.75" customHeight="1">
      <c r="A990" s="124">
        <v>989</v>
      </c>
      <c r="B990" s="124" t="s">
        <v>320</v>
      </c>
      <c r="C990" s="124" t="s">
        <v>308</v>
      </c>
      <c r="D990" s="124" t="s">
        <v>328</v>
      </c>
      <c r="E990" s="124">
        <v>8835</v>
      </c>
      <c r="F990" s="124">
        <v>9335767685</v>
      </c>
      <c r="G990" s="124">
        <v>26</v>
      </c>
      <c r="H990" s="124">
        <v>4</v>
      </c>
      <c r="I990" s="124">
        <v>1385</v>
      </c>
      <c r="J990" s="124" t="s">
        <v>288</v>
      </c>
      <c r="K990" s="124" t="s">
        <v>304</v>
      </c>
      <c r="L990" s="124" t="s">
        <v>290</v>
      </c>
      <c r="M990" s="124" t="s">
        <v>300</v>
      </c>
      <c r="N990" s="125">
        <v>14000000</v>
      </c>
    </row>
    <row r="991" spans="1:14" ht="21.75" customHeight="1">
      <c r="A991" s="124">
        <v>990</v>
      </c>
      <c r="B991" s="124" t="s">
        <v>84</v>
      </c>
      <c r="C991" s="124" t="s">
        <v>315</v>
      </c>
      <c r="D991" s="124" t="s">
        <v>311</v>
      </c>
      <c r="E991" s="124">
        <v>3364</v>
      </c>
      <c r="F991" s="124">
        <v>9396648363</v>
      </c>
      <c r="G991" s="124">
        <v>5</v>
      </c>
      <c r="H991" s="124">
        <v>3</v>
      </c>
      <c r="I991" s="124">
        <v>1385</v>
      </c>
      <c r="J991" s="124" t="s">
        <v>288</v>
      </c>
      <c r="K991" s="124" t="s">
        <v>321</v>
      </c>
      <c r="L991" s="124" t="s">
        <v>331</v>
      </c>
      <c r="M991" s="124" t="s">
        <v>300</v>
      </c>
      <c r="N991" s="125">
        <v>16000000</v>
      </c>
    </row>
    <row r="992" spans="1:14" ht="21.75" customHeight="1">
      <c r="A992" s="124">
        <v>991</v>
      </c>
      <c r="B992" s="124" t="s">
        <v>305</v>
      </c>
      <c r="C992" s="124" t="s">
        <v>327</v>
      </c>
      <c r="D992" s="124" t="s">
        <v>287</v>
      </c>
      <c r="E992" s="124">
        <v>6425</v>
      </c>
      <c r="F992" s="124">
        <v>9349216859</v>
      </c>
      <c r="G992" s="124">
        <v>9</v>
      </c>
      <c r="H992" s="124">
        <v>6</v>
      </c>
      <c r="I992" s="124">
        <v>1385</v>
      </c>
      <c r="J992" s="124" t="s">
        <v>298</v>
      </c>
      <c r="K992" s="124" t="s">
        <v>312</v>
      </c>
      <c r="L992" s="124" t="s">
        <v>313</v>
      </c>
      <c r="M992" s="124" t="s">
        <v>300</v>
      </c>
      <c r="N992" s="125">
        <v>15000000</v>
      </c>
    </row>
    <row r="993" spans="1:14" ht="21.75" customHeight="1">
      <c r="A993" s="124">
        <v>992</v>
      </c>
      <c r="B993" s="124" t="s">
        <v>318</v>
      </c>
      <c r="C993" s="124" t="s">
        <v>343</v>
      </c>
      <c r="D993" s="124" t="s">
        <v>328</v>
      </c>
      <c r="E993" s="124">
        <v>5714</v>
      </c>
      <c r="F993" s="124">
        <v>9382836662</v>
      </c>
      <c r="G993" s="124">
        <v>31</v>
      </c>
      <c r="H993" s="124">
        <v>4</v>
      </c>
      <c r="I993" s="124">
        <v>1381</v>
      </c>
      <c r="J993" s="124" t="s">
        <v>298</v>
      </c>
      <c r="K993" s="124" t="s">
        <v>299</v>
      </c>
      <c r="L993" s="124" t="s">
        <v>313</v>
      </c>
      <c r="M993" s="124" t="s">
        <v>307</v>
      </c>
      <c r="N993" s="125">
        <v>49000000</v>
      </c>
    </row>
    <row r="994" spans="1:14" ht="21.75" customHeight="1">
      <c r="A994" s="124">
        <v>993</v>
      </c>
      <c r="B994" s="124" t="s">
        <v>326</v>
      </c>
      <c r="C994" s="124" t="s">
        <v>343</v>
      </c>
      <c r="D994" s="124" t="s">
        <v>311</v>
      </c>
      <c r="E994" s="124">
        <v>1627</v>
      </c>
      <c r="F994" s="124">
        <v>9370710241</v>
      </c>
      <c r="G994" s="124">
        <v>6</v>
      </c>
      <c r="H994" s="124">
        <v>11</v>
      </c>
      <c r="I994" s="124">
        <v>1380</v>
      </c>
      <c r="J994" s="124" t="s">
        <v>298</v>
      </c>
      <c r="K994" s="124" t="s">
        <v>299</v>
      </c>
      <c r="L994" s="124" t="s">
        <v>322</v>
      </c>
      <c r="M994" s="124" t="s">
        <v>291</v>
      </c>
      <c r="N994" s="125">
        <v>49000000</v>
      </c>
    </row>
    <row r="995" spans="1:14" ht="21.75" customHeight="1">
      <c r="A995" s="124">
        <v>994</v>
      </c>
      <c r="B995" s="124" t="s">
        <v>339</v>
      </c>
      <c r="C995" s="124" t="s">
        <v>330</v>
      </c>
      <c r="D995" s="124" t="s">
        <v>311</v>
      </c>
      <c r="E995" s="124">
        <v>1048</v>
      </c>
      <c r="F995" s="124">
        <v>9354324685</v>
      </c>
      <c r="G995" s="124">
        <v>21</v>
      </c>
      <c r="H995" s="124">
        <v>4</v>
      </c>
      <c r="I995" s="124">
        <v>1381</v>
      </c>
      <c r="J995" s="124" t="s">
        <v>298</v>
      </c>
      <c r="K995" s="124" t="s">
        <v>304</v>
      </c>
      <c r="L995" s="124" t="s">
        <v>295</v>
      </c>
      <c r="M995" s="124" t="s">
        <v>291</v>
      </c>
      <c r="N995" s="125">
        <v>14000000</v>
      </c>
    </row>
    <row r="996" spans="1:14" ht="21.75" customHeight="1">
      <c r="A996" s="124">
        <v>995</v>
      </c>
      <c r="B996" s="124" t="s">
        <v>340</v>
      </c>
      <c r="C996" s="124" t="s">
        <v>255</v>
      </c>
      <c r="D996" s="124" t="s">
        <v>317</v>
      </c>
      <c r="E996" s="124">
        <v>4413</v>
      </c>
      <c r="F996" s="124">
        <v>9358790772</v>
      </c>
      <c r="G996" s="124">
        <v>9</v>
      </c>
      <c r="H996" s="124">
        <v>2</v>
      </c>
      <c r="I996" s="124">
        <v>1386</v>
      </c>
      <c r="J996" s="124" t="s">
        <v>288</v>
      </c>
      <c r="K996" s="124" t="s">
        <v>299</v>
      </c>
      <c r="L996" s="124" t="s">
        <v>313</v>
      </c>
      <c r="M996" s="124" t="s">
        <v>300</v>
      </c>
      <c r="N996" s="125">
        <v>49000000</v>
      </c>
    </row>
    <row r="997" spans="1:14" ht="21.75" customHeight="1">
      <c r="A997" s="124">
        <v>996</v>
      </c>
      <c r="B997" s="124" t="s">
        <v>83</v>
      </c>
      <c r="C997" s="124" t="s">
        <v>255</v>
      </c>
      <c r="D997" s="124" t="s">
        <v>311</v>
      </c>
      <c r="E997" s="124">
        <v>1034</v>
      </c>
      <c r="F997" s="124">
        <v>9340810628</v>
      </c>
      <c r="G997" s="124">
        <v>2</v>
      </c>
      <c r="H997" s="124">
        <v>9</v>
      </c>
      <c r="I997" s="124">
        <v>1386</v>
      </c>
      <c r="J997" s="124" t="s">
        <v>298</v>
      </c>
      <c r="K997" s="124" t="s">
        <v>312</v>
      </c>
      <c r="L997" s="124" t="s">
        <v>313</v>
      </c>
      <c r="M997" s="124" t="s">
        <v>316</v>
      </c>
      <c r="N997" s="125">
        <v>15000000</v>
      </c>
    </row>
    <row r="998" spans="1:14" ht="21.75" customHeight="1">
      <c r="A998" s="124">
        <v>997</v>
      </c>
      <c r="B998" s="124" t="s">
        <v>305</v>
      </c>
      <c r="C998" s="124" t="s">
        <v>327</v>
      </c>
      <c r="D998" s="124" t="s">
        <v>317</v>
      </c>
      <c r="E998" s="124">
        <v>4585</v>
      </c>
      <c r="F998" s="124">
        <v>9390337067</v>
      </c>
      <c r="G998" s="124">
        <v>12</v>
      </c>
      <c r="H998" s="124">
        <v>4</v>
      </c>
      <c r="I998" s="124">
        <v>1381</v>
      </c>
      <c r="J998" s="124" t="s">
        <v>288</v>
      </c>
      <c r="K998" s="124" t="s">
        <v>299</v>
      </c>
      <c r="L998" s="124" t="s">
        <v>313</v>
      </c>
      <c r="M998" s="124" t="s">
        <v>296</v>
      </c>
      <c r="N998" s="125">
        <v>49000000</v>
      </c>
    </row>
    <row r="999" spans="1:14" ht="21.75" customHeight="1">
      <c r="A999" s="124">
        <v>998</v>
      </c>
      <c r="B999" s="124" t="s">
        <v>333</v>
      </c>
      <c r="C999" s="124" t="s">
        <v>310</v>
      </c>
      <c r="D999" s="124" t="s">
        <v>311</v>
      </c>
      <c r="E999" s="124">
        <v>8887</v>
      </c>
      <c r="F999" s="124">
        <v>9391476859</v>
      </c>
      <c r="G999" s="124">
        <v>15</v>
      </c>
      <c r="H999" s="124">
        <v>7</v>
      </c>
      <c r="I999" s="124">
        <v>1382</v>
      </c>
      <c r="J999" s="124" t="s">
        <v>288</v>
      </c>
      <c r="K999" s="124" t="s">
        <v>321</v>
      </c>
      <c r="L999" s="124" t="s">
        <v>322</v>
      </c>
      <c r="M999" s="124" t="s">
        <v>296</v>
      </c>
      <c r="N999" s="125">
        <v>16000000</v>
      </c>
    </row>
    <row r="1000" spans="1:14" ht="21.75" customHeight="1">
      <c r="A1000" s="124">
        <v>999</v>
      </c>
      <c r="B1000" s="124" t="s">
        <v>314</v>
      </c>
      <c r="C1000" s="124" t="s">
        <v>347</v>
      </c>
      <c r="D1000" s="124" t="s">
        <v>287</v>
      </c>
      <c r="E1000" s="124">
        <v>7676</v>
      </c>
      <c r="F1000" s="124">
        <v>9392202221</v>
      </c>
      <c r="G1000" s="124">
        <v>14</v>
      </c>
      <c r="H1000" s="124">
        <v>7</v>
      </c>
      <c r="I1000" s="124">
        <v>1389</v>
      </c>
      <c r="J1000" s="124" t="s">
        <v>288</v>
      </c>
      <c r="K1000" s="124" t="s">
        <v>312</v>
      </c>
      <c r="L1000" s="124" t="s">
        <v>295</v>
      </c>
      <c r="M1000" s="124" t="s">
        <v>316</v>
      </c>
      <c r="N1000" s="125">
        <v>15000000</v>
      </c>
    </row>
  </sheetData>
  <pageMargins left="0.7" right="0.7" top="0.75" bottom="0.75" header="0.3" footer="0.3"/>
  <pageSetup orientation="portrait" r:id="rId1"/>
  <tableParts count="1">
    <tablePart r:id="rId2"/>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J22"/>
  <sheetViews>
    <sheetView workbookViewId="0">
      <selection activeCell="I12" sqref="I12"/>
    </sheetView>
  </sheetViews>
  <sheetFormatPr defaultRowHeight="15"/>
  <cols>
    <col min="5" max="5" width="10.28515625" bestFit="1" customWidth="1"/>
    <col min="10" max="10" width="11.28515625" bestFit="1" customWidth="1"/>
  </cols>
  <sheetData>
    <row r="5" spans="4:10">
      <c r="D5" t="s">
        <v>241</v>
      </c>
      <c r="E5" t="s">
        <v>15</v>
      </c>
      <c r="F5" t="s">
        <v>242</v>
      </c>
      <c r="G5" t="s">
        <v>243</v>
      </c>
      <c r="H5" t="s">
        <v>144</v>
      </c>
      <c r="I5" t="s">
        <v>244</v>
      </c>
      <c r="J5" t="s">
        <v>245</v>
      </c>
    </row>
    <row r="6" spans="4:10">
      <c r="D6" t="s">
        <v>236</v>
      </c>
      <c r="E6" t="s">
        <v>246</v>
      </c>
      <c r="F6">
        <v>16</v>
      </c>
      <c r="G6">
        <v>17.5</v>
      </c>
      <c r="H6">
        <v>19</v>
      </c>
      <c r="I6">
        <v>14</v>
      </c>
      <c r="J6">
        <v>20</v>
      </c>
    </row>
    <row r="7" spans="4:10">
      <c r="D7" t="s">
        <v>247</v>
      </c>
      <c r="E7" t="s">
        <v>248</v>
      </c>
      <c r="F7">
        <v>12</v>
      </c>
      <c r="G7">
        <v>15</v>
      </c>
      <c r="H7">
        <v>17</v>
      </c>
      <c r="I7">
        <v>14</v>
      </c>
      <c r="J7">
        <v>15</v>
      </c>
    </row>
    <row r="8" spans="4:10">
      <c r="D8" t="s">
        <v>249</v>
      </c>
      <c r="E8" t="s">
        <v>250</v>
      </c>
      <c r="F8">
        <v>15</v>
      </c>
      <c r="G8">
        <v>14</v>
      </c>
      <c r="H8">
        <v>12.25</v>
      </c>
      <c r="I8">
        <v>15</v>
      </c>
      <c r="J8">
        <v>19.5</v>
      </c>
    </row>
    <row r="9" spans="4:10">
      <c r="D9" t="s">
        <v>239</v>
      </c>
      <c r="E9" t="s">
        <v>251</v>
      </c>
      <c r="F9">
        <v>11</v>
      </c>
      <c r="G9">
        <v>13</v>
      </c>
      <c r="H9">
        <v>14</v>
      </c>
      <c r="I9">
        <v>19</v>
      </c>
      <c r="J9">
        <v>19</v>
      </c>
    </row>
    <row r="10" spans="4:10">
      <c r="D10" t="s">
        <v>252</v>
      </c>
      <c r="E10" t="s">
        <v>253</v>
      </c>
      <c r="F10">
        <v>20</v>
      </c>
      <c r="G10">
        <v>19</v>
      </c>
      <c r="H10">
        <v>15</v>
      </c>
      <c r="I10">
        <v>13</v>
      </c>
      <c r="J10">
        <v>15</v>
      </c>
    </row>
    <row r="11" spans="4:10">
      <c r="D11" t="s">
        <v>254</v>
      </c>
      <c r="E11" t="s">
        <v>255</v>
      </c>
      <c r="F11">
        <v>18</v>
      </c>
      <c r="G11">
        <v>17</v>
      </c>
      <c r="H11">
        <v>12.75</v>
      </c>
      <c r="I11">
        <v>12</v>
      </c>
      <c r="J11">
        <v>19.5</v>
      </c>
    </row>
    <row r="12" spans="4:10">
      <c r="D12" t="s">
        <v>256</v>
      </c>
      <c r="E12" t="s">
        <v>257</v>
      </c>
      <c r="F12">
        <v>17</v>
      </c>
      <c r="G12">
        <v>15.75</v>
      </c>
      <c r="H12">
        <v>18</v>
      </c>
      <c r="I12">
        <v>15</v>
      </c>
      <c r="J12">
        <v>18</v>
      </c>
    </row>
    <row r="13" spans="4:10">
      <c r="D13" t="s">
        <v>258</v>
      </c>
      <c r="E13" t="s">
        <v>259</v>
      </c>
      <c r="F13">
        <v>16.5</v>
      </c>
      <c r="G13">
        <v>15</v>
      </c>
      <c r="H13">
        <v>17</v>
      </c>
      <c r="I13">
        <v>14</v>
      </c>
      <c r="J13">
        <v>19</v>
      </c>
    </row>
    <row r="14" spans="4:10">
      <c r="D14" t="s">
        <v>260</v>
      </c>
      <c r="E14" t="s">
        <v>261</v>
      </c>
      <c r="F14">
        <v>12.25</v>
      </c>
      <c r="G14">
        <v>19</v>
      </c>
      <c r="H14">
        <v>19</v>
      </c>
      <c r="I14">
        <v>16</v>
      </c>
      <c r="J14">
        <v>20</v>
      </c>
    </row>
    <row r="15" spans="4:10">
      <c r="D15" t="s">
        <v>262</v>
      </c>
      <c r="E15" t="s">
        <v>263</v>
      </c>
      <c r="F15">
        <v>11</v>
      </c>
      <c r="G15">
        <v>17</v>
      </c>
      <c r="H15">
        <v>13</v>
      </c>
      <c r="I15">
        <v>17</v>
      </c>
      <c r="J15">
        <v>20</v>
      </c>
    </row>
    <row r="16" spans="4:10">
      <c r="D16" t="s">
        <v>264</v>
      </c>
      <c r="E16" t="s">
        <v>265</v>
      </c>
      <c r="F16">
        <v>10</v>
      </c>
      <c r="G16">
        <v>19.25</v>
      </c>
      <c r="H16">
        <v>12</v>
      </c>
      <c r="I16">
        <v>15</v>
      </c>
      <c r="J16">
        <v>20</v>
      </c>
    </row>
    <row r="17" spans="4:10">
      <c r="D17" t="s">
        <v>266</v>
      </c>
      <c r="E17" t="s">
        <v>267</v>
      </c>
      <c r="F17">
        <v>19.25</v>
      </c>
      <c r="G17">
        <v>19</v>
      </c>
      <c r="H17">
        <v>11</v>
      </c>
      <c r="I17">
        <v>17</v>
      </c>
      <c r="J17">
        <v>13</v>
      </c>
    </row>
    <row r="18" spans="4:10">
      <c r="D18" t="s">
        <v>268</v>
      </c>
      <c r="E18" t="s">
        <v>269</v>
      </c>
      <c r="F18">
        <v>17.25</v>
      </c>
      <c r="G18">
        <v>20</v>
      </c>
      <c r="H18">
        <v>10</v>
      </c>
      <c r="I18">
        <v>12.25</v>
      </c>
      <c r="J18">
        <v>19.5</v>
      </c>
    </row>
    <row r="19" spans="4:10">
      <c r="D19" t="s">
        <v>270</v>
      </c>
      <c r="E19" t="s">
        <v>271</v>
      </c>
      <c r="F19">
        <v>16</v>
      </c>
      <c r="G19">
        <v>14</v>
      </c>
      <c r="H19">
        <v>14</v>
      </c>
      <c r="I19">
        <v>18.5</v>
      </c>
      <c r="J19">
        <v>19</v>
      </c>
    </row>
    <row r="20" spans="4:10">
      <c r="D20" t="s">
        <v>272</v>
      </c>
      <c r="E20" t="s">
        <v>273</v>
      </c>
      <c r="F20">
        <v>14</v>
      </c>
      <c r="G20">
        <v>16.5</v>
      </c>
      <c r="H20">
        <v>17</v>
      </c>
      <c r="I20">
        <v>17</v>
      </c>
      <c r="J20">
        <v>19.5</v>
      </c>
    </row>
    <row r="21" spans="4:10">
      <c r="D21" t="s">
        <v>274</v>
      </c>
      <c r="E21" t="s">
        <v>210</v>
      </c>
      <c r="F21">
        <v>19</v>
      </c>
      <c r="G21">
        <v>17.5</v>
      </c>
      <c r="H21">
        <v>15</v>
      </c>
      <c r="I21">
        <v>15</v>
      </c>
      <c r="J21">
        <v>17</v>
      </c>
    </row>
    <row r="22" spans="4:10">
      <c r="D22" t="s">
        <v>275</v>
      </c>
      <c r="E22" t="s">
        <v>276</v>
      </c>
      <c r="F22">
        <v>20</v>
      </c>
      <c r="G22">
        <v>19.25</v>
      </c>
      <c r="H22">
        <v>12</v>
      </c>
      <c r="I22">
        <v>16</v>
      </c>
      <c r="J22">
        <v>20</v>
      </c>
    </row>
  </sheetData>
  <pageMargins left="0.7" right="0.7" top="0.75" bottom="0.75" header="0.3" footer="0.3"/>
  <pageSetup orientation="portrait"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workbookViewId="0">
      <selection activeCell="I8" sqref="I8"/>
    </sheetView>
  </sheetViews>
  <sheetFormatPr defaultRowHeight="15"/>
  <sheetData>
    <row r="1" spans="1:8" ht="18">
      <c r="A1" s="120" t="s">
        <v>111</v>
      </c>
      <c r="B1" s="120" t="s">
        <v>112</v>
      </c>
      <c r="C1" s="120" t="s">
        <v>119</v>
      </c>
    </row>
    <row r="2" spans="1:8" ht="18">
      <c r="A2" s="120">
        <v>8161</v>
      </c>
      <c r="B2" s="120" t="s">
        <v>120</v>
      </c>
      <c r="C2" s="120">
        <v>4550000</v>
      </c>
    </row>
    <row r="3" spans="1:8" ht="18">
      <c r="A3" s="120">
        <v>2581</v>
      </c>
      <c r="B3" s="120" t="s">
        <v>122</v>
      </c>
      <c r="C3" s="120">
        <v>1681371</v>
      </c>
    </row>
    <row r="4" spans="1:8" ht="18">
      <c r="A4" s="120">
        <v>9366</v>
      </c>
      <c r="B4" s="120" t="s">
        <v>120</v>
      </c>
      <c r="C4" s="120">
        <v>1678525</v>
      </c>
      <c r="E4" s="120" t="s">
        <v>111</v>
      </c>
      <c r="F4" s="120" t="s">
        <v>112</v>
      </c>
      <c r="G4" s="120"/>
      <c r="H4" s="120" t="s">
        <v>119</v>
      </c>
    </row>
    <row r="5" spans="1:8" ht="18">
      <c r="A5" s="120">
        <v>6239</v>
      </c>
      <c r="B5" s="120" t="s">
        <v>120</v>
      </c>
      <c r="C5" s="120">
        <v>1539561</v>
      </c>
      <c r="E5" s="120">
        <v>2581</v>
      </c>
    </row>
    <row r="6" spans="1:8" ht="18">
      <c r="A6" s="120">
        <v>7831</v>
      </c>
      <c r="B6" s="120" t="s">
        <v>120</v>
      </c>
      <c r="C6" s="120">
        <v>1969819</v>
      </c>
      <c r="E6" s="120">
        <v>8161</v>
      </c>
    </row>
    <row r="7" spans="1:8" ht="18">
      <c r="A7" s="120">
        <v>7551</v>
      </c>
      <c r="B7" s="120" t="s">
        <v>122</v>
      </c>
      <c r="C7" s="120">
        <v>2932390</v>
      </c>
      <c r="E7" s="120">
        <v>7831</v>
      </c>
    </row>
    <row r="8" spans="1:8" ht="18">
      <c r="A8" s="120">
        <v>6375</v>
      </c>
      <c r="B8" s="120" t="s">
        <v>120</v>
      </c>
      <c r="C8" s="120">
        <v>2295202</v>
      </c>
    </row>
    <row r="9" spans="1:8" ht="18">
      <c r="A9" s="120">
        <v>7153</v>
      </c>
      <c r="B9" s="120" t="s">
        <v>120</v>
      </c>
      <c r="C9" s="120">
        <v>2326645</v>
      </c>
    </row>
    <row r="10" spans="1:8" ht="18">
      <c r="A10" s="120">
        <v>7440</v>
      </c>
      <c r="B10" s="120" t="s">
        <v>122</v>
      </c>
      <c r="C10" s="120">
        <v>2073919</v>
      </c>
    </row>
    <row r="11" spans="1:8" ht="18">
      <c r="A11" s="120">
        <v>4568</v>
      </c>
      <c r="B11" s="120" t="s">
        <v>120</v>
      </c>
      <c r="C11" s="120">
        <v>1521303</v>
      </c>
    </row>
    <row r="12" spans="1:8" ht="18">
      <c r="A12" s="120">
        <v>1965</v>
      </c>
      <c r="B12" s="120" t="s">
        <v>122</v>
      </c>
      <c r="C12" s="120">
        <v>2192741</v>
      </c>
    </row>
    <row r="13" spans="1:8" ht="18">
      <c r="A13" s="120">
        <v>3193</v>
      </c>
      <c r="B13" s="120" t="s">
        <v>122</v>
      </c>
      <c r="C13" s="120">
        <v>1839548</v>
      </c>
    </row>
    <row r="14" spans="1:8" ht="18">
      <c r="A14" s="120">
        <v>9298</v>
      </c>
      <c r="B14" s="120" t="s">
        <v>122</v>
      </c>
      <c r="C14" s="120">
        <v>2938273</v>
      </c>
    </row>
    <row r="15" spans="1:8" ht="18">
      <c r="A15" s="120">
        <v>4725</v>
      </c>
      <c r="B15" s="120" t="s">
        <v>120</v>
      </c>
      <c r="C15" s="120">
        <v>2195832</v>
      </c>
    </row>
    <row r="16" spans="1:8" ht="18">
      <c r="A16" s="120">
        <v>8750</v>
      </c>
      <c r="B16" s="120" t="s">
        <v>120</v>
      </c>
      <c r="C16" s="120">
        <v>1345566</v>
      </c>
    </row>
    <row r="17" spans="1:3" ht="18">
      <c r="A17" s="120">
        <v>1462</v>
      </c>
      <c r="B17" s="120" t="s">
        <v>122</v>
      </c>
      <c r="C17" s="120">
        <v>2745436</v>
      </c>
    </row>
    <row r="18" spans="1:3" ht="18">
      <c r="A18" s="120">
        <v>9163</v>
      </c>
      <c r="B18" s="120" t="s">
        <v>120</v>
      </c>
      <c r="C18" s="120">
        <v>2123300</v>
      </c>
    </row>
    <row r="19" spans="1:3" ht="18">
      <c r="A19" s="120">
        <v>6885</v>
      </c>
      <c r="B19" s="120" t="s">
        <v>120</v>
      </c>
      <c r="C19" s="120">
        <v>2057974</v>
      </c>
    </row>
    <row r="20" spans="1:3" ht="18">
      <c r="A20" s="120">
        <v>3476</v>
      </c>
      <c r="B20" s="120" t="s">
        <v>120</v>
      </c>
      <c r="C20" s="120">
        <v>1586561</v>
      </c>
    </row>
    <row r="21" spans="1:3" ht="18">
      <c r="A21" s="120">
        <v>7911</v>
      </c>
      <c r="B21" s="120" t="s">
        <v>120</v>
      </c>
      <c r="C21" s="120">
        <v>2721002</v>
      </c>
    </row>
    <row r="22" spans="1:3" ht="18">
      <c r="A22" s="120">
        <v>6343</v>
      </c>
      <c r="B22" s="120" t="s">
        <v>120</v>
      </c>
      <c r="C22" s="120">
        <v>2773291</v>
      </c>
    </row>
    <row r="23" spans="1:3" ht="18">
      <c r="A23" s="120">
        <v>8428</v>
      </c>
      <c r="B23" s="120" t="s">
        <v>122</v>
      </c>
      <c r="C23" s="120">
        <v>1387378</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5"/>
  <sheetViews>
    <sheetView workbookViewId="0">
      <selection activeCell="I8" sqref="I8"/>
    </sheetView>
  </sheetViews>
  <sheetFormatPr defaultRowHeight="15"/>
  <sheetData>
    <row r="1" spans="1:10" ht="22.5">
      <c r="A1" s="22" t="s">
        <v>1</v>
      </c>
      <c r="B1" s="22" t="s">
        <v>87</v>
      </c>
      <c r="C1" s="22" t="s">
        <v>2</v>
      </c>
      <c r="J1" s="23"/>
    </row>
    <row r="2" spans="1:10" ht="22.5">
      <c r="A2" s="23" t="s">
        <v>5</v>
      </c>
      <c r="B2" s="23">
        <v>32</v>
      </c>
      <c r="J2" s="23"/>
    </row>
    <row r="3" spans="1:10" ht="22.5">
      <c r="A3" s="23" t="s">
        <v>92</v>
      </c>
      <c r="B3" s="23">
        <v>98</v>
      </c>
      <c r="J3" s="23"/>
    </row>
    <row r="4" spans="1:10" ht="22.5">
      <c r="A4" s="23" t="s">
        <v>94</v>
      </c>
      <c r="B4" s="23">
        <v>42</v>
      </c>
      <c r="J4" s="23"/>
    </row>
    <row r="5" spans="1:10" ht="22.5">
      <c r="A5" s="23" t="s">
        <v>240</v>
      </c>
      <c r="B5" s="23">
        <v>65</v>
      </c>
      <c r="H5" s="121" t="s">
        <v>1</v>
      </c>
      <c r="I5" s="121" t="s">
        <v>2</v>
      </c>
      <c r="J5" s="23"/>
    </row>
    <row r="6" spans="1:10" ht="22.5">
      <c r="A6" s="23" t="s">
        <v>100</v>
      </c>
      <c r="B6" s="23">
        <v>17</v>
      </c>
      <c r="H6" s="25" t="s">
        <v>91</v>
      </c>
      <c r="I6" s="121">
        <v>1268</v>
      </c>
      <c r="J6" s="23"/>
    </row>
    <row r="7" spans="1:10" ht="22.5">
      <c r="A7" s="23" t="s">
        <v>97</v>
      </c>
      <c r="B7" s="23">
        <v>37</v>
      </c>
      <c r="H7" s="25" t="s">
        <v>92</v>
      </c>
      <c r="I7" s="121">
        <v>1562</v>
      </c>
      <c r="J7" s="23"/>
    </row>
    <row r="8" spans="1:10" ht="22.5">
      <c r="A8" s="23" t="s">
        <v>94</v>
      </c>
      <c r="B8" s="23">
        <v>96</v>
      </c>
      <c r="H8" s="25" t="s">
        <v>94</v>
      </c>
      <c r="I8" s="121">
        <v>1657</v>
      </c>
      <c r="J8" s="23"/>
    </row>
    <row r="9" spans="1:10" ht="22.5">
      <c r="A9" s="23" t="s">
        <v>105</v>
      </c>
      <c r="B9" s="23">
        <v>74</v>
      </c>
      <c r="H9" s="25" t="s">
        <v>97</v>
      </c>
      <c r="I9" s="121">
        <v>1204</v>
      </c>
    </row>
    <row r="10" spans="1:10" ht="22.5">
      <c r="A10" s="23" t="s">
        <v>107</v>
      </c>
      <c r="B10" s="23">
        <v>80</v>
      </c>
      <c r="H10" s="25" t="s">
        <v>100</v>
      </c>
      <c r="I10" s="121">
        <v>1425</v>
      </c>
    </row>
    <row r="11" spans="1:10" ht="22.5">
      <c r="A11" s="23" t="s">
        <v>97</v>
      </c>
      <c r="B11" s="23">
        <v>100</v>
      </c>
      <c r="H11" s="25" t="s">
        <v>105</v>
      </c>
      <c r="I11" s="121">
        <v>1651</v>
      </c>
    </row>
    <row r="12" spans="1:10" ht="22.5">
      <c r="A12" s="23" t="s">
        <v>94</v>
      </c>
      <c r="B12" s="23">
        <v>28</v>
      </c>
      <c r="H12" s="25" t="s">
        <v>107</v>
      </c>
      <c r="I12" s="121">
        <v>1804</v>
      </c>
    </row>
    <row r="13" spans="1:10" ht="22.5">
      <c r="A13" s="23" t="s">
        <v>91</v>
      </c>
      <c r="B13" s="23">
        <v>22</v>
      </c>
    </row>
    <row r="14" spans="1:10" ht="22.5">
      <c r="A14" s="23" t="s">
        <v>107</v>
      </c>
      <c r="B14" s="23">
        <v>50</v>
      </c>
    </row>
    <row r="15" spans="1:10" ht="22.5">
      <c r="A15" s="23" t="s">
        <v>94</v>
      </c>
      <c r="B15" s="23">
        <v>53</v>
      </c>
    </row>
    <row r="16" spans="1:10" ht="22.5">
      <c r="A16" s="23" t="s">
        <v>94</v>
      </c>
      <c r="B16" s="23">
        <v>99</v>
      </c>
    </row>
    <row r="17" spans="1:2" ht="22.5">
      <c r="A17" s="23" t="s">
        <v>94</v>
      </c>
      <c r="B17" s="23">
        <v>96</v>
      </c>
    </row>
    <row r="18" spans="1:2" ht="22.5">
      <c r="A18" s="23" t="s">
        <v>94</v>
      </c>
      <c r="B18" s="23">
        <v>30</v>
      </c>
    </row>
    <row r="19" spans="1:2" ht="22.5">
      <c r="A19" s="23" t="s">
        <v>100</v>
      </c>
      <c r="B19" s="23">
        <v>37</v>
      </c>
    </row>
    <row r="20" spans="1:2" ht="22.5">
      <c r="A20" s="23" t="s">
        <v>100</v>
      </c>
      <c r="B20" s="23">
        <v>68</v>
      </c>
    </row>
    <row r="21" spans="1:2" ht="22.5">
      <c r="A21" s="23" t="s">
        <v>107</v>
      </c>
      <c r="B21" s="23">
        <v>15</v>
      </c>
    </row>
    <row r="22" spans="1:2" ht="22.5">
      <c r="A22" s="23" t="s">
        <v>97</v>
      </c>
      <c r="B22" s="23">
        <v>28</v>
      </c>
    </row>
    <row r="23" spans="1:2" ht="22.5">
      <c r="A23" s="23" t="s">
        <v>92</v>
      </c>
      <c r="B23" s="23">
        <v>29</v>
      </c>
    </row>
    <row r="24" spans="1:2" ht="22.5">
      <c r="A24" s="23" t="s">
        <v>105</v>
      </c>
      <c r="B24" s="23">
        <v>96</v>
      </c>
    </row>
    <row r="25" spans="1:2" ht="22.5">
      <c r="A25" s="23" t="s">
        <v>97</v>
      </c>
      <c r="B25" s="23">
        <v>85</v>
      </c>
    </row>
    <row r="26" spans="1:2" ht="22.5">
      <c r="A26" s="23" t="s">
        <v>97</v>
      </c>
      <c r="B26" s="23">
        <v>82</v>
      </c>
    </row>
    <row r="27" spans="1:2" ht="22.5">
      <c r="A27" s="23" t="s">
        <v>97</v>
      </c>
      <c r="B27" s="23">
        <v>11</v>
      </c>
    </row>
    <row r="28" spans="1:2" ht="22.5">
      <c r="A28" s="23" t="s">
        <v>100</v>
      </c>
      <c r="B28" s="23">
        <v>5</v>
      </c>
    </row>
    <row r="29" spans="1:2" ht="22.5">
      <c r="A29" s="23" t="s">
        <v>91</v>
      </c>
      <c r="B29" s="23">
        <v>5</v>
      </c>
    </row>
    <row r="30" spans="1:2" ht="22.5">
      <c r="A30" s="23" t="s">
        <v>92</v>
      </c>
      <c r="B30" s="23">
        <v>15</v>
      </c>
    </row>
    <row r="31" spans="1:2" ht="22.5">
      <c r="A31" s="23" t="s">
        <v>107</v>
      </c>
      <c r="B31" s="23">
        <v>94</v>
      </c>
    </row>
    <row r="32" spans="1:2" ht="22.5">
      <c r="A32" s="23" t="s">
        <v>100</v>
      </c>
      <c r="B32" s="23">
        <v>11</v>
      </c>
    </row>
    <row r="33" spans="1:2" ht="22.5">
      <c r="A33" s="23" t="s">
        <v>100</v>
      </c>
      <c r="B33" s="23">
        <v>84</v>
      </c>
    </row>
    <row r="34" spans="1:2" ht="22.5">
      <c r="A34" s="23" t="s">
        <v>105</v>
      </c>
      <c r="B34" s="23">
        <v>62</v>
      </c>
    </row>
    <row r="35" spans="1:2" ht="22.5">
      <c r="A35" s="23" t="s">
        <v>100</v>
      </c>
      <c r="B35" s="23">
        <v>64</v>
      </c>
    </row>
    <row r="36" spans="1:2" ht="22.5">
      <c r="A36" s="23" t="s">
        <v>105</v>
      </c>
      <c r="B36" s="23">
        <v>39</v>
      </c>
    </row>
    <row r="37" spans="1:2" ht="22.5">
      <c r="A37" s="23" t="s">
        <v>92</v>
      </c>
      <c r="B37" s="23">
        <v>21</v>
      </c>
    </row>
    <row r="38" spans="1:2" ht="22.5">
      <c r="A38" s="23" t="s">
        <v>107</v>
      </c>
      <c r="B38" s="23">
        <v>30</v>
      </c>
    </row>
    <row r="39" spans="1:2" ht="22.5">
      <c r="A39" s="23" t="s">
        <v>91</v>
      </c>
      <c r="B39" s="23">
        <v>69</v>
      </c>
    </row>
    <row r="40" spans="1:2" ht="22.5">
      <c r="A40" s="23" t="s">
        <v>107</v>
      </c>
      <c r="B40" s="23">
        <v>11</v>
      </c>
    </row>
    <row r="41" spans="1:2" ht="22.5">
      <c r="A41" s="23" t="s">
        <v>97</v>
      </c>
      <c r="B41" s="23">
        <v>88</v>
      </c>
    </row>
    <row r="42" spans="1:2" ht="22.5">
      <c r="A42" s="23" t="s">
        <v>105</v>
      </c>
      <c r="B42" s="23">
        <v>88</v>
      </c>
    </row>
    <row r="43" spans="1:2" ht="22.5">
      <c r="A43" s="23" t="s">
        <v>100</v>
      </c>
      <c r="B43" s="23">
        <v>18</v>
      </c>
    </row>
    <row r="44" spans="1:2" ht="22.5">
      <c r="A44" s="23" t="s">
        <v>100</v>
      </c>
      <c r="B44" s="23">
        <v>94</v>
      </c>
    </row>
    <row r="45" spans="1:2" ht="22.5">
      <c r="A45" s="23" t="s">
        <v>91</v>
      </c>
      <c r="B45" s="23">
        <v>15</v>
      </c>
    </row>
    <row r="46" spans="1:2" ht="22.5">
      <c r="A46" s="23" t="s">
        <v>91</v>
      </c>
      <c r="B46" s="23">
        <v>80</v>
      </c>
    </row>
    <row r="47" spans="1:2" ht="22.5">
      <c r="A47" s="23" t="s">
        <v>92</v>
      </c>
      <c r="B47" s="23">
        <v>95</v>
      </c>
    </row>
    <row r="48" spans="1:2" ht="22.5">
      <c r="A48" s="23" t="s">
        <v>100</v>
      </c>
      <c r="B48" s="23">
        <v>4</v>
      </c>
    </row>
    <row r="49" spans="1:2" ht="22.5">
      <c r="A49" s="23" t="s">
        <v>91</v>
      </c>
      <c r="B49" s="23">
        <v>91</v>
      </c>
    </row>
    <row r="50" spans="1:2" ht="22.5">
      <c r="A50" s="23" t="s">
        <v>100</v>
      </c>
      <c r="B50" s="23">
        <v>70</v>
      </c>
    </row>
    <row r="51" spans="1:2" ht="22.5">
      <c r="A51" s="23" t="s">
        <v>94</v>
      </c>
      <c r="B51" s="23">
        <v>85</v>
      </c>
    </row>
    <row r="52" spans="1:2" ht="22.5">
      <c r="A52" s="23" t="s">
        <v>91</v>
      </c>
      <c r="B52" s="23">
        <v>98</v>
      </c>
    </row>
    <row r="53" spans="1:2" ht="22.5">
      <c r="A53" s="23" t="s">
        <v>94</v>
      </c>
      <c r="B53" s="23">
        <v>64</v>
      </c>
    </row>
    <row r="54" spans="1:2" ht="22.5">
      <c r="A54" s="23" t="s">
        <v>92</v>
      </c>
      <c r="B54" s="23">
        <v>88</v>
      </c>
    </row>
    <row r="55" spans="1:2" ht="22.5">
      <c r="A55" s="23" t="s">
        <v>94</v>
      </c>
      <c r="B55" s="23">
        <v>44</v>
      </c>
    </row>
    <row r="56" spans="1:2" ht="22.5">
      <c r="A56" s="23" t="s">
        <v>97</v>
      </c>
      <c r="B56" s="23">
        <v>91</v>
      </c>
    </row>
    <row r="57" spans="1:2" ht="22.5">
      <c r="A57" s="23" t="s">
        <v>105</v>
      </c>
      <c r="B57" s="23">
        <v>69</v>
      </c>
    </row>
    <row r="58" spans="1:2" ht="22.5">
      <c r="A58" s="23" t="s">
        <v>105</v>
      </c>
      <c r="B58" s="23">
        <v>45</v>
      </c>
    </row>
    <row r="59" spans="1:2" ht="22.5">
      <c r="A59" s="23" t="s">
        <v>97</v>
      </c>
      <c r="B59" s="23">
        <v>8</v>
      </c>
    </row>
    <row r="60" spans="1:2" ht="22.5">
      <c r="A60" s="23" t="s">
        <v>91</v>
      </c>
      <c r="B60" s="23">
        <v>80</v>
      </c>
    </row>
    <row r="61" spans="1:2" ht="22.5">
      <c r="A61" s="23" t="s">
        <v>100</v>
      </c>
      <c r="B61" s="23">
        <v>65</v>
      </c>
    </row>
    <row r="62" spans="1:2" ht="22.5">
      <c r="A62" s="23" t="s">
        <v>92</v>
      </c>
      <c r="B62" s="23">
        <v>83</v>
      </c>
    </row>
    <row r="63" spans="1:2" ht="22.5">
      <c r="A63" s="23" t="s">
        <v>105</v>
      </c>
      <c r="B63" s="23">
        <v>91</v>
      </c>
    </row>
    <row r="64" spans="1:2" ht="22.5">
      <c r="A64" s="23" t="s">
        <v>107</v>
      </c>
      <c r="B64" s="23">
        <v>46</v>
      </c>
    </row>
    <row r="65" spans="1:2" ht="22.5">
      <c r="A65" s="23" t="s">
        <v>107</v>
      </c>
      <c r="B65" s="23">
        <v>54</v>
      </c>
    </row>
    <row r="66" spans="1:2" ht="22.5">
      <c r="A66" s="23" t="s">
        <v>107</v>
      </c>
      <c r="B66" s="23">
        <v>78</v>
      </c>
    </row>
    <row r="67" spans="1:2" ht="22.5">
      <c r="A67" s="23" t="s">
        <v>107</v>
      </c>
      <c r="B67" s="23">
        <v>46</v>
      </c>
    </row>
    <row r="68" spans="1:2" ht="22.5">
      <c r="A68" s="23" t="s">
        <v>94</v>
      </c>
      <c r="B68" s="23">
        <v>38</v>
      </c>
    </row>
    <row r="69" spans="1:2" ht="22.5">
      <c r="A69" s="23" t="s">
        <v>92</v>
      </c>
      <c r="B69" s="23">
        <v>10</v>
      </c>
    </row>
    <row r="70" spans="1:2" ht="22.5">
      <c r="A70" s="23" t="s">
        <v>97</v>
      </c>
      <c r="B70" s="23">
        <v>17</v>
      </c>
    </row>
    <row r="71" spans="1:2" ht="22.5">
      <c r="A71" s="23" t="s">
        <v>100</v>
      </c>
      <c r="B71" s="23">
        <v>31</v>
      </c>
    </row>
    <row r="72" spans="1:2" ht="22.5">
      <c r="A72" s="23" t="s">
        <v>105</v>
      </c>
      <c r="B72" s="23">
        <v>8</v>
      </c>
    </row>
    <row r="73" spans="1:2" ht="22.5">
      <c r="A73" s="23" t="s">
        <v>100</v>
      </c>
      <c r="B73" s="23">
        <v>62</v>
      </c>
    </row>
    <row r="74" spans="1:2" ht="22.5">
      <c r="A74" s="23" t="s">
        <v>97</v>
      </c>
      <c r="B74" s="23">
        <v>27</v>
      </c>
    </row>
    <row r="75" spans="1:2" ht="22.5">
      <c r="A75" s="23" t="s">
        <v>100</v>
      </c>
      <c r="B75" s="23">
        <v>50</v>
      </c>
    </row>
    <row r="76" spans="1:2" ht="22.5">
      <c r="A76" s="23" t="s">
        <v>97</v>
      </c>
      <c r="B76" s="23">
        <v>22</v>
      </c>
    </row>
    <row r="77" spans="1:2" ht="22.5">
      <c r="A77" s="23" t="s">
        <v>91</v>
      </c>
      <c r="B77" s="23">
        <v>78</v>
      </c>
    </row>
    <row r="78" spans="1:2" ht="22.5">
      <c r="A78" s="23" t="s">
        <v>92</v>
      </c>
      <c r="B78" s="23">
        <v>3</v>
      </c>
    </row>
    <row r="79" spans="1:2" ht="22.5">
      <c r="A79" s="23" t="s">
        <v>91</v>
      </c>
      <c r="B79" s="23">
        <v>88</v>
      </c>
    </row>
    <row r="80" spans="1:2" ht="22.5">
      <c r="A80" s="23" t="s">
        <v>107</v>
      </c>
      <c r="B80" s="23">
        <v>21</v>
      </c>
    </row>
    <row r="81" spans="1:2" ht="22.5">
      <c r="A81" s="23" t="s">
        <v>107</v>
      </c>
      <c r="B81" s="23">
        <v>93</v>
      </c>
    </row>
    <row r="82" spans="1:2" ht="22.5">
      <c r="A82" s="23" t="s">
        <v>97</v>
      </c>
      <c r="B82" s="23">
        <v>11</v>
      </c>
    </row>
    <row r="83" spans="1:2" ht="22.5">
      <c r="A83" s="23" t="s">
        <v>107</v>
      </c>
      <c r="B83" s="23">
        <v>41</v>
      </c>
    </row>
    <row r="84" spans="1:2" ht="22.5">
      <c r="A84" s="23" t="s">
        <v>97</v>
      </c>
      <c r="B84" s="23">
        <v>20</v>
      </c>
    </row>
    <row r="85" spans="1:2" ht="22.5">
      <c r="A85" s="23" t="s">
        <v>105</v>
      </c>
      <c r="B85" s="23">
        <v>43</v>
      </c>
    </row>
    <row r="86" spans="1:2" ht="22.5">
      <c r="A86" s="23" t="s">
        <v>91</v>
      </c>
      <c r="B86" s="23">
        <v>65</v>
      </c>
    </row>
    <row r="87" spans="1:2" ht="22.5">
      <c r="A87" s="23" t="s">
        <v>92</v>
      </c>
      <c r="B87" s="23">
        <v>61</v>
      </c>
    </row>
    <row r="88" spans="1:2" ht="22.5">
      <c r="A88" s="23" t="s">
        <v>94</v>
      </c>
      <c r="B88" s="23">
        <v>51</v>
      </c>
    </row>
    <row r="89" spans="1:2" ht="22.5">
      <c r="A89" s="23" t="s">
        <v>105</v>
      </c>
      <c r="B89" s="23">
        <v>65</v>
      </c>
    </row>
    <row r="90" spans="1:2" ht="22.5">
      <c r="A90" s="23" t="s">
        <v>91</v>
      </c>
      <c r="B90" s="23">
        <v>81</v>
      </c>
    </row>
    <row r="91" spans="1:2" ht="22.5">
      <c r="A91" s="23" t="s">
        <v>100</v>
      </c>
      <c r="B91" s="23">
        <v>4</v>
      </c>
    </row>
    <row r="92" spans="1:2" ht="22.5">
      <c r="A92" s="23" t="s">
        <v>91</v>
      </c>
      <c r="B92" s="23">
        <v>45</v>
      </c>
    </row>
    <row r="93" spans="1:2" ht="22.5">
      <c r="A93" s="23" t="s">
        <v>94</v>
      </c>
      <c r="B93" s="23">
        <v>14</v>
      </c>
    </row>
    <row r="94" spans="1:2" ht="22.5">
      <c r="A94" s="23" t="s">
        <v>94</v>
      </c>
      <c r="B94" s="23">
        <v>93</v>
      </c>
    </row>
    <row r="95" spans="1:2" ht="22.5">
      <c r="A95" s="23" t="s">
        <v>97</v>
      </c>
      <c r="B95" s="23">
        <v>14</v>
      </c>
    </row>
    <row r="96" spans="1:2" ht="22.5">
      <c r="A96" s="23" t="s">
        <v>91</v>
      </c>
      <c r="B96" s="23">
        <v>8</v>
      </c>
    </row>
    <row r="97" spans="1:2" ht="22.5">
      <c r="A97" s="23" t="s">
        <v>100</v>
      </c>
      <c r="B97" s="23">
        <v>73</v>
      </c>
    </row>
    <row r="98" spans="1:2" ht="22.5">
      <c r="A98" s="23" t="s">
        <v>107</v>
      </c>
      <c r="B98" s="23">
        <v>72</v>
      </c>
    </row>
    <row r="99" spans="1:2" ht="22.5">
      <c r="A99" s="23" t="s">
        <v>91</v>
      </c>
      <c r="B99" s="23">
        <v>16</v>
      </c>
    </row>
    <row r="100" spans="1:2" ht="22.5">
      <c r="A100" s="23" t="s">
        <v>105</v>
      </c>
      <c r="B100" s="23">
        <v>18</v>
      </c>
    </row>
    <row r="101" spans="1:2" ht="22.5">
      <c r="A101" s="23" t="s">
        <v>91</v>
      </c>
      <c r="B101" s="23">
        <v>63</v>
      </c>
    </row>
    <row r="102" spans="1:2" ht="22.5">
      <c r="A102" s="23" t="s">
        <v>91</v>
      </c>
      <c r="B102" s="23">
        <v>38</v>
      </c>
    </row>
    <row r="103" spans="1:2" ht="22.5">
      <c r="A103" s="23" t="s">
        <v>107</v>
      </c>
      <c r="B103" s="23">
        <v>30</v>
      </c>
    </row>
    <row r="104" spans="1:2" ht="22.5">
      <c r="A104" s="23" t="s">
        <v>91</v>
      </c>
      <c r="B104" s="23">
        <v>9</v>
      </c>
    </row>
    <row r="105" spans="1:2" ht="22.5">
      <c r="A105" s="23" t="s">
        <v>91</v>
      </c>
      <c r="B105" s="23">
        <v>60</v>
      </c>
    </row>
    <row r="106" spans="1:2" ht="22.5">
      <c r="A106" s="23" t="s">
        <v>97</v>
      </c>
      <c r="B106" s="23">
        <v>46</v>
      </c>
    </row>
    <row r="107" spans="1:2" ht="22.5">
      <c r="A107" s="23" t="s">
        <v>92</v>
      </c>
      <c r="B107" s="23">
        <v>26</v>
      </c>
    </row>
    <row r="108" spans="1:2" ht="22.5">
      <c r="A108" s="23" t="s">
        <v>105</v>
      </c>
      <c r="B108" s="23">
        <v>1</v>
      </c>
    </row>
    <row r="109" spans="1:2" ht="22.5">
      <c r="A109" s="23" t="s">
        <v>100</v>
      </c>
      <c r="B109" s="23">
        <v>22</v>
      </c>
    </row>
    <row r="110" spans="1:2" ht="22.5">
      <c r="A110" s="23" t="s">
        <v>107</v>
      </c>
      <c r="B110" s="23">
        <v>35</v>
      </c>
    </row>
    <row r="111" spans="1:2" ht="22.5">
      <c r="A111" s="23" t="s">
        <v>92</v>
      </c>
      <c r="B111" s="23">
        <v>34</v>
      </c>
    </row>
    <row r="112" spans="1:2" ht="22.5">
      <c r="A112" s="23" t="s">
        <v>91</v>
      </c>
      <c r="B112" s="23">
        <v>97</v>
      </c>
    </row>
    <row r="113" spans="1:2" ht="22.5">
      <c r="A113" s="23" t="s">
        <v>107</v>
      </c>
      <c r="B113" s="23">
        <v>86</v>
      </c>
    </row>
    <row r="114" spans="1:2" ht="22.5">
      <c r="A114" s="23" t="s">
        <v>100</v>
      </c>
      <c r="B114" s="23">
        <v>76</v>
      </c>
    </row>
    <row r="115" spans="1:2" ht="22.5">
      <c r="A115" s="23" t="s">
        <v>107</v>
      </c>
      <c r="B115" s="23">
        <v>60</v>
      </c>
    </row>
    <row r="116" spans="1:2" ht="22.5">
      <c r="A116" s="23" t="s">
        <v>92</v>
      </c>
      <c r="B116" s="23">
        <v>74</v>
      </c>
    </row>
    <row r="117" spans="1:2" ht="22.5">
      <c r="A117" s="23" t="s">
        <v>91</v>
      </c>
      <c r="B117" s="23">
        <v>34</v>
      </c>
    </row>
    <row r="118" spans="1:2" ht="22.5">
      <c r="A118" s="23" t="s">
        <v>105</v>
      </c>
      <c r="B118" s="23">
        <v>99</v>
      </c>
    </row>
    <row r="119" spans="1:2" ht="22.5">
      <c r="A119" s="23" t="s">
        <v>105</v>
      </c>
      <c r="B119" s="23">
        <v>48</v>
      </c>
    </row>
    <row r="120" spans="1:2" ht="22.5">
      <c r="A120" s="23" t="s">
        <v>107</v>
      </c>
      <c r="B120" s="23">
        <v>8</v>
      </c>
    </row>
    <row r="121" spans="1:2" ht="22.5">
      <c r="A121" s="23" t="s">
        <v>100</v>
      </c>
      <c r="B121" s="23">
        <v>83</v>
      </c>
    </row>
    <row r="122" spans="1:2" ht="22.5">
      <c r="A122" s="23" t="s">
        <v>92</v>
      </c>
      <c r="B122" s="23">
        <v>56</v>
      </c>
    </row>
    <row r="123" spans="1:2" ht="22.5">
      <c r="A123" s="23" t="s">
        <v>91</v>
      </c>
      <c r="B123" s="23">
        <v>56</v>
      </c>
    </row>
    <row r="124" spans="1:2" ht="22.5">
      <c r="A124" s="23" t="s">
        <v>107</v>
      </c>
      <c r="B124" s="23">
        <v>48</v>
      </c>
    </row>
    <row r="125" spans="1:2" ht="22.5">
      <c r="A125" s="23" t="s">
        <v>97</v>
      </c>
      <c r="B125" s="23">
        <v>89</v>
      </c>
    </row>
    <row r="126" spans="1:2" ht="22.5">
      <c r="A126" s="23" t="s">
        <v>105</v>
      </c>
      <c r="B126" s="23">
        <v>99</v>
      </c>
    </row>
    <row r="127" spans="1:2" ht="22.5">
      <c r="A127" s="23" t="s">
        <v>105</v>
      </c>
      <c r="B127" s="23">
        <v>39</v>
      </c>
    </row>
    <row r="128" spans="1:2" ht="22.5">
      <c r="A128" s="23" t="s">
        <v>100</v>
      </c>
      <c r="B128" s="23">
        <v>29</v>
      </c>
    </row>
    <row r="129" spans="1:2" ht="22.5">
      <c r="A129" s="23" t="s">
        <v>107</v>
      </c>
      <c r="B129" s="23">
        <v>30</v>
      </c>
    </row>
    <row r="130" spans="1:2" ht="22.5">
      <c r="A130" s="23" t="s">
        <v>97</v>
      </c>
      <c r="B130" s="23">
        <v>70</v>
      </c>
    </row>
    <row r="131" spans="1:2" ht="22.5">
      <c r="A131" s="23" t="s">
        <v>94</v>
      </c>
      <c r="B131" s="23">
        <v>1</v>
      </c>
    </row>
    <row r="132" spans="1:2" ht="22.5">
      <c r="A132" s="23" t="s">
        <v>97</v>
      </c>
      <c r="B132" s="23">
        <v>25</v>
      </c>
    </row>
    <row r="133" spans="1:2" ht="22.5">
      <c r="A133" s="23" t="s">
        <v>105</v>
      </c>
      <c r="B133" s="23">
        <v>38</v>
      </c>
    </row>
    <row r="134" spans="1:2" ht="22.5">
      <c r="A134" s="23" t="s">
        <v>107</v>
      </c>
      <c r="B134" s="23">
        <v>47</v>
      </c>
    </row>
    <row r="135" spans="1:2" ht="22.5">
      <c r="A135" s="23" t="s">
        <v>97</v>
      </c>
      <c r="B135" s="23">
        <v>80</v>
      </c>
    </row>
    <row r="136" spans="1:2" ht="22.5">
      <c r="A136" s="23" t="s">
        <v>97</v>
      </c>
      <c r="B136" s="23">
        <v>95</v>
      </c>
    </row>
    <row r="137" spans="1:2" ht="22.5">
      <c r="A137" s="23" t="s">
        <v>91</v>
      </c>
      <c r="B137" s="23">
        <v>75</v>
      </c>
    </row>
    <row r="138" spans="1:2" ht="22.5">
      <c r="A138" s="23" t="s">
        <v>94</v>
      </c>
      <c r="B138" s="23">
        <v>70</v>
      </c>
    </row>
    <row r="139" spans="1:2" ht="22.5">
      <c r="A139" s="23" t="s">
        <v>97</v>
      </c>
      <c r="B139" s="23">
        <v>59</v>
      </c>
    </row>
    <row r="140" spans="1:2" ht="22.5">
      <c r="A140" s="23" t="s">
        <v>100</v>
      </c>
      <c r="B140" s="23">
        <v>57</v>
      </c>
    </row>
    <row r="141" spans="1:2" ht="22.5">
      <c r="A141" s="23" t="s">
        <v>105</v>
      </c>
      <c r="B141" s="23">
        <v>6</v>
      </c>
    </row>
    <row r="142" spans="1:2" ht="22.5">
      <c r="A142" s="23" t="s">
        <v>107</v>
      </c>
      <c r="B142" s="23">
        <v>65</v>
      </c>
    </row>
    <row r="143" spans="1:2" ht="22.5">
      <c r="A143" s="23" t="s">
        <v>105</v>
      </c>
      <c r="B143" s="23">
        <v>81</v>
      </c>
    </row>
    <row r="144" spans="1:2" ht="22.5">
      <c r="A144" s="23" t="s">
        <v>91</v>
      </c>
      <c r="B144" s="23">
        <v>40</v>
      </c>
    </row>
    <row r="145" spans="1:2" ht="22.5">
      <c r="A145" s="23" t="s">
        <v>100</v>
      </c>
      <c r="B145" s="23">
        <v>63</v>
      </c>
    </row>
    <row r="146" spans="1:2" ht="22.5">
      <c r="A146" s="23" t="s">
        <v>91</v>
      </c>
      <c r="B146" s="23">
        <v>73</v>
      </c>
    </row>
    <row r="147" spans="1:2" ht="22.5">
      <c r="A147" s="23" t="s">
        <v>92</v>
      </c>
      <c r="B147" s="23">
        <v>39</v>
      </c>
    </row>
    <row r="148" spans="1:2" ht="22.5">
      <c r="A148" s="23" t="s">
        <v>100</v>
      </c>
      <c r="B148" s="23">
        <v>87</v>
      </c>
    </row>
    <row r="149" spans="1:2" ht="22.5">
      <c r="A149" s="23" t="s">
        <v>97</v>
      </c>
      <c r="B149" s="23">
        <v>7</v>
      </c>
    </row>
    <row r="150" spans="1:2" ht="22.5">
      <c r="A150" s="23" t="s">
        <v>92</v>
      </c>
      <c r="B150" s="23">
        <v>19</v>
      </c>
    </row>
    <row r="151" spans="1:2" ht="22.5">
      <c r="A151" s="23" t="s">
        <v>100</v>
      </c>
      <c r="B151" s="23">
        <v>100</v>
      </c>
    </row>
    <row r="152" spans="1:2" ht="22.5">
      <c r="A152" s="23" t="s">
        <v>105</v>
      </c>
      <c r="B152" s="23">
        <v>38</v>
      </c>
    </row>
    <row r="153" spans="1:2" ht="22.5">
      <c r="A153" s="23" t="s">
        <v>105</v>
      </c>
      <c r="B153" s="23">
        <v>61</v>
      </c>
    </row>
    <row r="154" spans="1:2" ht="22.5">
      <c r="A154" s="23" t="s">
        <v>100</v>
      </c>
      <c r="B154" s="23">
        <v>64</v>
      </c>
    </row>
    <row r="155" spans="1:2" ht="22.5">
      <c r="A155" s="23" t="s">
        <v>107</v>
      </c>
      <c r="B155" s="23">
        <v>15</v>
      </c>
    </row>
    <row r="156" spans="1:2" ht="22.5">
      <c r="A156" s="23" t="s">
        <v>105</v>
      </c>
      <c r="B156" s="23">
        <v>97</v>
      </c>
    </row>
    <row r="157" spans="1:2" ht="22.5">
      <c r="A157" s="23" t="s">
        <v>105</v>
      </c>
      <c r="B157" s="23">
        <v>26</v>
      </c>
    </row>
    <row r="158" spans="1:2" ht="22.5">
      <c r="A158" s="23" t="s">
        <v>97</v>
      </c>
      <c r="B158" s="23">
        <v>70</v>
      </c>
    </row>
    <row r="159" spans="1:2" ht="22.5">
      <c r="A159" s="23" t="s">
        <v>107</v>
      </c>
      <c r="B159" s="23">
        <v>42</v>
      </c>
    </row>
    <row r="160" spans="1:2" ht="22.5">
      <c r="A160" s="23" t="s">
        <v>97</v>
      </c>
      <c r="B160" s="23">
        <v>80</v>
      </c>
    </row>
    <row r="161" spans="1:2" ht="22.5">
      <c r="A161" s="23" t="s">
        <v>92</v>
      </c>
      <c r="B161" s="23">
        <v>2</v>
      </c>
    </row>
    <row r="162" spans="1:2" ht="22.5">
      <c r="A162" s="23" t="s">
        <v>91</v>
      </c>
      <c r="B162" s="23">
        <v>80</v>
      </c>
    </row>
    <row r="163" spans="1:2" ht="22.5">
      <c r="A163" s="23" t="s">
        <v>100</v>
      </c>
      <c r="B163" s="23">
        <v>73</v>
      </c>
    </row>
    <row r="164" spans="1:2" ht="22.5">
      <c r="A164" s="23" t="s">
        <v>91</v>
      </c>
      <c r="B164" s="23">
        <v>22</v>
      </c>
    </row>
    <row r="165" spans="1:2" ht="22.5">
      <c r="A165" s="23" t="s">
        <v>92</v>
      </c>
      <c r="B165" s="23">
        <v>52</v>
      </c>
    </row>
    <row r="166" spans="1:2" ht="22.5">
      <c r="A166" s="23" t="s">
        <v>105</v>
      </c>
      <c r="B166" s="23">
        <v>83</v>
      </c>
    </row>
    <row r="167" spans="1:2" ht="22.5">
      <c r="A167" s="23" t="s">
        <v>94</v>
      </c>
      <c r="B167" s="23">
        <v>17</v>
      </c>
    </row>
    <row r="168" spans="1:2" ht="22.5">
      <c r="A168" s="23" t="s">
        <v>92</v>
      </c>
      <c r="B168" s="23">
        <v>41</v>
      </c>
    </row>
    <row r="169" spans="1:2" ht="22.5">
      <c r="A169" s="23" t="s">
        <v>94</v>
      </c>
      <c r="B169" s="23">
        <v>98</v>
      </c>
    </row>
    <row r="170" spans="1:2" ht="22.5">
      <c r="A170" s="23" t="s">
        <v>92</v>
      </c>
      <c r="B170" s="23">
        <v>7</v>
      </c>
    </row>
    <row r="171" spans="1:2" ht="22.5">
      <c r="A171" s="23" t="s">
        <v>97</v>
      </c>
      <c r="B171" s="23">
        <v>25</v>
      </c>
    </row>
    <row r="172" spans="1:2" ht="22.5">
      <c r="A172" s="23" t="s">
        <v>97</v>
      </c>
      <c r="B172" s="23">
        <v>55</v>
      </c>
    </row>
    <row r="173" spans="1:2" ht="22.5">
      <c r="A173" s="23" t="s">
        <v>94</v>
      </c>
      <c r="B173" s="23">
        <v>92</v>
      </c>
    </row>
    <row r="174" spans="1:2" ht="22.5">
      <c r="A174" s="23" t="s">
        <v>100</v>
      </c>
      <c r="B174" s="23">
        <v>44</v>
      </c>
    </row>
    <row r="175" spans="1:2" ht="22.5">
      <c r="A175" s="23" t="s">
        <v>91</v>
      </c>
      <c r="B175" s="23">
        <v>11</v>
      </c>
    </row>
    <row r="176" spans="1:2" ht="22.5">
      <c r="A176" s="23" t="s">
        <v>92</v>
      </c>
      <c r="B176" s="23">
        <v>91</v>
      </c>
    </row>
    <row r="177" spans="1:2" ht="22.5">
      <c r="A177" s="23" t="s">
        <v>105</v>
      </c>
      <c r="B177" s="23">
        <v>24</v>
      </c>
    </row>
    <row r="178" spans="1:2" ht="22.5">
      <c r="A178" s="23" t="s">
        <v>92</v>
      </c>
      <c r="B178" s="23">
        <v>4</v>
      </c>
    </row>
    <row r="179" spans="1:2" ht="22.5">
      <c r="A179" s="23" t="s">
        <v>105</v>
      </c>
      <c r="B179" s="23">
        <v>81</v>
      </c>
    </row>
    <row r="180" spans="1:2" ht="22.5">
      <c r="A180" s="23" t="s">
        <v>94</v>
      </c>
      <c r="B180" s="23">
        <v>15</v>
      </c>
    </row>
    <row r="181" spans="1:2" ht="22.5">
      <c r="A181" s="23" t="s">
        <v>94</v>
      </c>
      <c r="B181" s="23">
        <v>12</v>
      </c>
    </row>
    <row r="182" spans="1:2" ht="22.5">
      <c r="A182" s="23" t="s">
        <v>91</v>
      </c>
      <c r="B182" s="23">
        <v>25</v>
      </c>
    </row>
    <row r="183" spans="1:2" ht="22.5">
      <c r="A183" s="23" t="s">
        <v>97</v>
      </c>
      <c r="B183" s="23">
        <v>62</v>
      </c>
    </row>
    <row r="184" spans="1:2" ht="22.5">
      <c r="A184" s="23" t="s">
        <v>105</v>
      </c>
      <c r="B184" s="23">
        <v>2</v>
      </c>
    </row>
    <row r="185" spans="1:2" ht="22.5">
      <c r="A185" s="23" t="s">
        <v>91</v>
      </c>
      <c r="B185" s="23">
        <v>96</v>
      </c>
    </row>
    <row r="186" spans="1:2" ht="22.5">
      <c r="A186" s="23" t="s">
        <v>92</v>
      </c>
      <c r="B186" s="23">
        <v>39</v>
      </c>
    </row>
    <row r="187" spans="1:2" ht="22.5">
      <c r="A187" s="23" t="s">
        <v>97</v>
      </c>
      <c r="B187" s="23">
        <v>99</v>
      </c>
    </row>
    <row r="188" spans="1:2" ht="22.5">
      <c r="A188" s="23" t="s">
        <v>100</v>
      </c>
      <c r="B188" s="23">
        <v>81</v>
      </c>
    </row>
    <row r="189" spans="1:2" ht="22.5">
      <c r="A189" s="23" t="s">
        <v>94</v>
      </c>
      <c r="B189" s="23">
        <v>57</v>
      </c>
    </row>
    <row r="190" spans="1:2" ht="22.5">
      <c r="A190" s="23" t="s">
        <v>107</v>
      </c>
      <c r="B190" s="23">
        <v>87</v>
      </c>
    </row>
    <row r="191" spans="1:2" ht="22.5">
      <c r="A191" s="23" t="s">
        <v>97</v>
      </c>
      <c r="B191" s="23">
        <v>81</v>
      </c>
    </row>
    <row r="192" spans="1:2" ht="22.5">
      <c r="A192" s="23" t="s">
        <v>107</v>
      </c>
      <c r="B192" s="23">
        <v>59</v>
      </c>
    </row>
    <row r="193" spans="1:2" ht="22.5">
      <c r="A193" s="23" t="s">
        <v>92</v>
      </c>
      <c r="B193" s="23">
        <v>8</v>
      </c>
    </row>
    <row r="194" spans="1:2" ht="22.5">
      <c r="A194" s="23" t="s">
        <v>107</v>
      </c>
      <c r="B194" s="23">
        <v>23</v>
      </c>
    </row>
    <row r="195" spans="1:2" ht="22.5">
      <c r="A195" s="23" t="s">
        <v>100</v>
      </c>
      <c r="B195" s="23">
        <v>88</v>
      </c>
    </row>
    <row r="196" spans="1:2" ht="22.5">
      <c r="A196" s="23" t="s">
        <v>100</v>
      </c>
      <c r="B196" s="23">
        <v>57</v>
      </c>
    </row>
    <row r="197" spans="1:2" ht="22.5">
      <c r="A197" s="23" t="s">
        <v>94</v>
      </c>
      <c r="B197" s="23">
        <v>6</v>
      </c>
    </row>
    <row r="198" spans="1:2" ht="22.5">
      <c r="A198" s="23" t="s">
        <v>100</v>
      </c>
      <c r="B198" s="23">
        <v>80</v>
      </c>
    </row>
    <row r="199" spans="1:2" ht="22.5">
      <c r="A199" s="23" t="s">
        <v>92</v>
      </c>
      <c r="B199" s="23">
        <v>74</v>
      </c>
    </row>
    <row r="200" spans="1:2" ht="22.5">
      <c r="A200" s="23" t="s">
        <v>91</v>
      </c>
      <c r="B200" s="23">
        <v>35</v>
      </c>
    </row>
    <row r="201" spans="1:2" ht="22.5">
      <c r="A201" s="23" t="s">
        <v>100</v>
      </c>
      <c r="B201" s="23">
        <v>26</v>
      </c>
    </row>
    <row r="202" spans="1:2" ht="22.5">
      <c r="A202" s="23" t="s">
        <v>91</v>
      </c>
      <c r="B202" s="23">
        <v>12</v>
      </c>
    </row>
    <row r="203" spans="1:2" ht="22.5">
      <c r="A203" s="23" t="s">
        <v>94</v>
      </c>
      <c r="B203" s="23">
        <v>5</v>
      </c>
    </row>
    <row r="204" spans="1:2" ht="22.5">
      <c r="A204" s="23" t="s">
        <v>92</v>
      </c>
      <c r="B204" s="23">
        <v>19</v>
      </c>
    </row>
    <row r="205" spans="1:2" ht="22.5">
      <c r="A205" s="23" t="s">
        <v>107</v>
      </c>
      <c r="B205" s="23">
        <v>100</v>
      </c>
    </row>
    <row r="206" spans="1:2" ht="22.5">
      <c r="A206" s="23" t="s">
        <v>97</v>
      </c>
      <c r="B206" s="23">
        <v>74</v>
      </c>
    </row>
    <row r="207" spans="1:2" ht="22.5">
      <c r="A207" s="23" t="s">
        <v>100</v>
      </c>
      <c r="B207" s="23">
        <v>39</v>
      </c>
    </row>
    <row r="208" spans="1:2" ht="22.5">
      <c r="A208" s="23" t="s">
        <v>100</v>
      </c>
      <c r="B208" s="23">
        <v>9</v>
      </c>
    </row>
    <row r="209" spans="1:2" ht="22.5">
      <c r="A209" s="23" t="s">
        <v>92</v>
      </c>
      <c r="B209" s="23">
        <v>5</v>
      </c>
    </row>
    <row r="210" spans="1:2" ht="22.5">
      <c r="A210" s="23" t="s">
        <v>107</v>
      </c>
      <c r="B210" s="23">
        <v>35</v>
      </c>
    </row>
    <row r="211" spans="1:2" ht="22.5">
      <c r="A211" s="23" t="s">
        <v>91</v>
      </c>
      <c r="B211" s="23">
        <v>89</v>
      </c>
    </row>
    <row r="212" spans="1:2" ht="22.5">
      <c r="A212" s="23" t="s">
        <v>94</v>
      </c>
      <c r="B212" s="23">
        <v>79</v>
      </c>
    </row>
    <row r="213" spans="1:2" ht="22.5">
      <c r="A213" s="23" t="s">
        <v>94</v>
      </c>
      <c r="B213" s="23">
        <v>58</v>
      </c>
    </row>
    <row r="214" spans="1:2" ht="22.5">
      <c r="A214" s="23" t="s">
        <v>107</v>
      </c>
      <c r="B214" s="23">
        <v>91</v>
      </c>
    </row>
    <row r="215" spans="1:2" ht="22.5">
      <c r="A215" s="23" t="s">
        <v>100</v>
      </c>
      <c r="B215" s="23">
        <v>23</v>
      </c>
    </row>
    <row r="216" spans="1:2" ht="22.5">
      <c r="A216" s="23" t="s">
        <v>100</v>
      </c>
      <c r="B216" s="23">
        <v>59</v>
      </c>
    </row>
    <row r="217" spans="1:2" ht="22.5">
      <c r="A217" s="23" t="s">
        <v>100</v>
      </c>
      <c r="B217" s="23">
        <v>40</v>
      </c>
    </row>
    <row r="218" spans="1:2" ht="22.5">
      <c r="A218" s="23" t="s">
        <v>91</v>
      </c>
      <c r="B218" s="23">
        <v>58</v>
      </c>
    </row>
    <row r="219" spans="1:2" ht="22.5">
      <c r="A219" s="23" t="s">
        <v>91</v>
      </c>
      <c r="B219" s="23">
        <v>54</v>
      </c>
    </row>
    <row r="220" spans="1:2" ht="22.5">
      <c r="A220" s="23" t="s">
        <v>97</v>
      </c>
      <c r="B220" s="23">
        <v>30</v>
      </c>
    </row>
    <row r="221" spans="1:2" ht="22.5">
      <c r="A221" s="23" t="s">
        <v>107</v>
      </c>
      <c r="B221" s="23">
        <v>88</v>
      </c>
    </row>
    <row r="222" spans="1:2" ht="22.5">
      <c r="A222" s="23" t="s">
        <v>105</v>
      </c>
      <c r="B222" s="23">
        <v>16</v>
      </c>
    </row>
    <row r="223" spans="1:2" ht="22.5">
      <c r="A223" s="23" t="s">
        <v>105</v>
      </c>
      <c r="B223" s="23">
        <v>80</v>
      </c>
    </row>
    <row r="224" spans="1:2" ht="22.5">
      <c r="A224" s="23" t="s">
        <v>100</v>
      </c>
      <c r="B224" s="23">
        <v>98</v>
      </c>
    </row>
    <row r="225" spans="1:2" ht="22.5">
      <c r="A225" s="23" t="s">
        <v>92</v>
      </c>
      <c r="B225" s="23">
        <v>52</v>
      </c>
    </row>
    <row r="226" spans="1:2" ht="22.5">
      <c r="A226" s="23" t="s">
        <v>107</v>
      </c>
      <c r="B226" s="23">
        <v>58</v>
      </c>
    </row>
    <row r="227" spans="1:2" ht="22.5">
      <c r="A227" s="23" t="s">
        <v>94</v>
      </c>
      <c r="B227" s="23">
        <v>69</v>
      </c>
    </row>
    <row r="228" spans="1:2" ht="22.5">
      <c r="A228" s="23" t="s">
        <v>105</v>
      </c>
      <c r="B228" s="23">
        <v>55</v>
      </c>
    </row>
    <row r="229" spans="1:2" ht="22.5">
      <c r="A229" s="23" t="s">
        <v>92</v>
      </c>
      <c r="B229" s="23">
        <v>89</v>
      </c>
    </row>
    <row r="230" spans="1:2" ht="22.5">
      <c r="A230" s="23" t="s">
        <v>100</v>
      </c>
      <c r="B230" s="23">
        <v>33</v>
      </c>
    </row>
    <row r="231" spans="1:2" ht="22.5">
      <c r="A231" s="23" t="s">
        <v>91</v>
      </c>
      <c r="B231" s="23">
        <v>44</v>
      </c>
    </row>
    <row r="232" spans="1:2" ht="22.5">
      <c r="A232" s="23" t="s">
        <v>105</v>
      </c>
      <c r="B232" s="23">
        <v>86</v>
      </c>
    </row>
    <row r="233" spans="1:2" ht="22.5">
      <c r="A233" s="23" t="s">
        <v>107</v>
      </c>
      <c r="B233" s="23">
        <v>12</v>
      </c>
    </row>
    <row r="234" spans="1:2" ht="22.5">
      <c r="A234" s="23" t="s">
        <v>91</v>
      </c>
      <c r="B234" s="23">
        <v>36</v>
      </c>
    </row>
    <row r="235" spans="1:2" ht="22.5">
      <c r="A235" s="23" t="s">
        <v>107</v>
      </c>
      <c r="B235" s="23">
        <v>24</v>
      </c>
    </row>
    <row r="236" spans="1:2" ht="22.5">
      <c r="A236" s="23" t="s">
        <v>92</v>
      </c>
      <c r="B236" s="23">
        <v>50</v>
      </c>
    </row>
    <row r="237" spans="1:2" ht="22.5">
      <c r="A237" s="23" t="s">
        <v>107</v>
      </c>
      <c r="B237" s="23">
        <v>35</v>
      </c>
    </row>
    <row r="238" spans="1:2" ht="22.5">
      <c r="A238" s="23" t="s">
        <v>91</v>
      </c>
      <c r="B238" s="23">
        <v>74</v>
      </c>
    </row>
    <row r="239" spans="1:2" ht="22.5">
      <c r="A239" s="23" t="s">
        <v>92</v>
      </c>
      <c r="B239" s="23">
        <v>7</v>
      </c>
    </row>
    <row r="240" spans="1:2" ht="22.5">
      <c r="A240" s="23" t="s">
        <v>107</v>
      </c>
      <c r="B240" s="23">
        <v>87</v>
      </c>
    </row>
    <row r="241" spans="1:2" ht="22.5">
      <c r="A241" s="23" t="s">
        <v>92</v>
      </c>
      <c r="B241" s="23">
        <v>96</v>
      </c>
    </row>
    <row r="242" spans="1:2" ht="22.5">
      <c r="A242" s="23" t="s">
        <v>97</v>
      </c>
      <c r="B242" s="23">
        <v>14</v>
      </c>
    </row>
    <row r="243" spans="1:2" ht="22.5">
      <c r="A243" s="23" t="s">
        <v>91</v>
      </c>
      <c r="B243" s="23">
        <v>54</v>
      </c>
    </row>
    <row r="244" spans="1:2" ht="22.5">
      <c r="A244" s="23" t="s">
        <v>97</v>
      </c>
      <c r="B244" s="23">
        <v>77</v>
      </c>
    </row>
    <row r="245" spans="1:2" ht="22.5">
      <c r="A245" s="23" t="s">
        <v>100</v>
      </c>
      <c r="B245" s="23">
        <v>74</v>
      </c>
    </row>
    <row r="246" spans="1:2" ht="22.5">
      <c r="A246" s="23" t="s">
        <v>91</v>
      </c>
      <c r="B246" s="23">
        <v>93</v>
      </c>
    </row>
    <row r="247" spans="1:2" ht="22.5">
      <c r="A247" s="23" t="s">
        <v>92</v>
      </c>
      <c r="B247" s="23">
        <v>60</v>
      </c>
    </row>
    <row r="248" spans="1:2" ht="22.5">
      <c r="A248" s="23" t="s">
        <v>100</v>
      </c>
      <c r="B248" s="23">
        <v>34</v>
      </c>
    </row>
    <row r="249" spans="1:2" ht="22.5">
      <c r="A249" s="23" t="s">
        <v>94</v>
      </c>
      <c r="B249" s="23">
        <v>16</v>
      </c>
    </row>
    <row r="250" spans="1:2" ht="22.5">
      <c r="A250" s="23" t="s">
        <v>105</v>
      </c>
      <c r="B250" s="23">
        <v>52</v>
      </c>
    </row>
    <row r="251" spans="1:2" ht="22.5">
      <c r="A251" s="23" t="s">
        <v>105</v>
      </c>
      <c r="B251" s="23">
        <v>48</v>
      </c>
    </row>
    <row r="252" spans="1:2" ht="22.5">
      <c r="A252" s="23" t="s">
        <v>107</v>
      </c>
      <c r="B252" s="23">
        <v>73</v>
      </c>
    </row>
    <row r="253" spans="1:2" ht="22.5">
      <c r="A253" s="23" t="s">
        <v>97</v>
      </c>
      <c r="B253" s="23">
        <v>10</v>
      </c>
    </row>
    <row r="254" spans="1:2" ht="22.5">
      <c r="A254" s="23" t="s">
        <v>92</v>
      </c>
      <c r="B254" s="23">
        <v>79</v>
      </c>
    </row>
    <row r="255" spans="1:2" ht="22.5">
      <c r="A255" s="23" t="s">
        <v>107</v>
      </c>
      <c r="B255" s="23">
        <v>100</v>
      </c>
    </row>
    <row r="256" spans="1:2" ht="22.5">
      <c r="A256" s="23" t="s">
        <v>107</v>
      </c>
      <c r="B256" s="23">
        <v>74</v>
      </c>
    </row>
    <row r="257" spans="1:2" ht="22.5">
      <c r="A257" s="23" t="s">
        <v>91</v>
      </c>
      <c r="B257" s="23">
        <v>3</v>
      </c>
    </row>
    <row r="258" spans="1:2" ht="22.5">
      <c r="A258" s="23" t="s">
        <v>107</v>
      </c>
      <c r="B258" s="23">
        <v>28</v>
      </c>
    </row>
    <row r="259" spans="1:2" ht="22.5">
      <c r="A259" s="23" t="s">
        <v>105</v>
      </c>
      <c r="B259" s="23">
        <v>84</v>
      </c>
    </row>
    <row r="260" spans="1:2" ht="22.5">
      <c r="A260" s="23" t="s">
        <v>100</v>
      </c>
      <c r="B260" s="23">
        <v>43</v>
      </c>
    </row>
    <row r="261" spans="1:2" ht="22.5">
      <c r="A261" s="23" t="s">
        <v>105</v>
      </c>
      <c r="B261" s="23">
        <v>45</v>
      </c>
    </row>
    <row r="262" spans="1:2" ht="22.5">
      <c r="A262" s="23" t="s">
        <v>105</v>
      </c>
      <c r="B262" s="23">
        <v>99</v>
      </c>
    </row>
    <row r="263" spans="1:2" ht="22.5">
      <c r="A263" s="23" t="s">
        <v>100</v>
      </c>
      <c r="B263" s="23">
        <v>35</v>
      </c>
    </row>
    <row r="264" spans="1:2" ht="22.5">
      <c r="A264" s="23" t="s">
        <v>107</v>
      </c>
      <c r="B264" s="23">
        <v>27</v>
      </c>
    </row>
    <row r="265" spans="1:2" ht="22.5">
      <c r="A265" s="23" t="s">
        <v>92</v>
      </c>
      <c r="B265" s="23">
        <v>57</v>
      </c>
    </row>
    <row r="266" spans="1:2" ht="22.5">
      <c r="A266" s="23" t="s">
        <v>97</v>
      </c>
      <c r="B266" s="23">
        <v>60</v>
      </c>
    </row>
    <row r="267" spans="1:2" ht="22.5">
      <c r="A267" s="23" t="s">
        <v>94</v>
      </c>
      <c r="B267" s="23">
        <v>93</v>
      </c>
    </row>
    <row r="268" spans="1:2" ht="22.5">
      <c r="A268" s="23" t="s">
        <v>105</v>
      </c>
      <c r="B268" s="23">
        <v>51</v>
      </c>
    </row>
    <row r="269" spans="1:2" ht="22.5">
      <c r="A269" s="23" t="s">
        <v>91</v>
      </c>
      <c r="B269" s="23">
        <v>27</v>
      </c>
    </row>
    <row r="270" spans="1:2" ht="22.5">
      <c r="A270" s="23" t="s">
        <v>105</v>
      </c>
      <c r="B270" s="23">
        <v>18</v>
      </c>
    </row>
    <row r="271" spans="1:2" ht="22.5">
      <c r="A271" s="23" t="s">
        <v>100</v>
      </c>
      <c r="B271" s="23">
        <v>64</v>
      </c>
    </row>
    <row r="272" spans="1:2" ht="22.5">
      <c r="A272" s="23" t="s">
        <v>91</v>
      </c>
      <c r="B272" s="23">
        <v>83</v>
      </c>
    </row>
    <row r="273" spans="1:2" ht="22.5">
      <c r="A273" s="23" t="s">
        <v>94</v>
      </c>
      <c r="B273" s="23">
        <v>4</v>
      </c>
    </row>
    <row r="274" spans="1:2" ht="22.5">
      <c r="A274" s="23" t="s">
        <v>105</v>
      </c>
      <c r="B274" s="23">
        <v>24</v>
      </c>
    </row>
    <row r="275" spans="1:2" ht="22.5">
      <c r="A275" s="23" t="s">
        <v>105</v>
      </c>
      <c r="B275" s="23">
        <v>17</v>
      </c>
    </row>
    <row r="276" spans="1:2" ht="22.5">
      <c r="A276" s="23" t="s">
        <v>107</v>
      </c>
      <c r="B276" s="23">
        <v>49</v>
      </c>
    </row>
    <row r="277" spans="1:2" ht="22.5">
      <c r="A277" s="23" t="s">
        <v>92</v>
      </c>
      <c r="B277" s="23">
        <v>32</v>
      </c>
    </row>
    <row r="278" spans="1:2" ht="22.5">
      <c r="A278" s="23" t="s">
        <v>91</v>
      </c>
      <c r="B278" s="23">
        <v>52</v>
      </c>
    </row>
    <row r="279" spans="1:2" ht="22.5">
      <c r="A279" s="23" t="s">
        <v>97</v>
      </c>
      <c r="B279" s="23">
        <v>39</v>
      </c>
    </row>
    <row r="280" spans="1:2" ht="22.5">
      <c r="A280" s="23" t="s">
        <v>97</v>
      </c>
      <c r="B280" s="23">
        <v>17</v>
      </c>
    </row>
    <row r="281" spans="1:2" ht="22.5">
      <c r="A281" s="23" t="s">
        <v>94</v>
      </c>
      <c r="B281" s="23">
        <v>83</v>
      </c>
    </row>
    <row r="282" spans="1:2" ht="22.5">
      <c r="A282" s="23" t="s">
        <v>105</v>
      </c>
      <c r="B282" s="23">
        <v>22</v>
      </c>
    </row>
    <row r="283" spans="1:2" ht="22.5">
      <c r="A283" s="23" t="s">
        <v>107</v>
      </c>
      <c r="B283" s="23">
        <v>96</v>
      </c>
    </row>
    <row r="284" spans="1:2" ht="22.5">
      <c r="A284" s="23" t="s">
        <v>97</v>
      </c>
      <c r="B284" s="23">
        <v>89</v>
      </c>
    </row>
    <row r="285" spans="1:2" ht="22.5">
      <c r="A285" s="23" t="s">
        <v>105</v>
      </c>
      <c r="B285" s="23">
        <v>78</v>
      </c>
    </row>
    <row r="286" spans="1:2" ht="22.5">
      <c r="A286" s="23" t="s">
        <v>100</v>
      </c>
      <c r="B286" s="23">
        <v>29</v>
      </c>
    </row>
    <row r="287" spans="1:2" ht="22.5">
      <c r="A287" s="23" t="s">
        <v>97</v>
      </c>
      <c r="B287" s="23">
        <v>29</v>
      </c>
    </row>
    <row r="288" spans="1:2" ht="22.5">
      <c r="A288" s="23" t="s">
        <v>105</v>
      </c>
      <c r="B288" s="23">
        <v>5</v>
      </c>
    </row>
    <row r="289" spans="1:2" ht="22.5">
      <c r="A289" s="23" t="s">
        <v>107</v>
      </c>
      <c r="B289" s="23">
        <v>29</v>
      </c>
    </row>
    <row r="290" spans="1:2" ht="22.5">
      <c r="A290" s="23" t="s">
        <v>94</v>
      </c>
      <c r="B290" s="23">
        <v>56</v>
      </c>
    </row>
    <row r="291" spans="1:2" ht="22.5">
      <c r="A291" s="23" t="s">
        <v>92</v>
      </c>
      <c r="B291" s="23">
        <v>55</v>
      </c>
    </row>
    <row r="292" spans="1:2" ht="22.5">
      <c r="A292" s="23" t="s">
        <v>97</v>
      </c>
      <c r="B292" s="23">
        <v>91</v>
      </c>
    </row>
    <row r="293" spans="1:2" ht="22.5">
      <c r="A293" s="23" t="s">
        <v>91</v>
      </c>
      <c r="B293" s="23">
        <v>45</v>
      </c>
    </row>
    <row r="294" spans="1:2" ht="22.5">
      <c r="A294" s="23" t="s">
        <v>107</v>
      </c>
      <c r="B294" s="23">
        <v>45</v>
      </c>
    </row>
    <row r="295" spans="1:2" ht="22.5">
      <c r="A295" s="23" t="s">
        <v>97</v>
      </c>
      <c r="B295" s="23">
        <v>84</v>
      </c>
    </row>
    <row r="296" spans="1:2" ht="22.5">
      <c r="A296" s="23" t="s">
        <v>100</v>
      </c>
      <c r="B296" s="23">
        <v>30</v>
      </c>
    </row>
    <row r="297" spans="1:2" ht="22.5">
      <c r="A297" s="23" t="s">
        <v>94</v>
      </c>
      <c r="B297" s="23">
        <v>62</v>
      </c>
    </row>
    <row r="298" spans="1:2" ht="22.5">
      <c r="A298" s="23" t="s">
        <v>97</v>
      </c>
      <c r="B298" s="23">
        <v>59</v>
      </c>
    </row>
    <row r="299" spans="1:2" ht="22.5">
      <c r="A299" s="23" t="s">
        <v>107</v>
      </c>
      <c r="B299" s="23">
        <v>41</v>
      </c>
    </row>
    <row r="300" spans="1:2" ht="22.5">
      <c r="A300" s="23" t="s">
        <v>91</v>
      </c>
      <c r="B300" s="23">
        <v>28</v>
      </c>
    </row>
    <row r="301" spans="1:2" ht="22.5">
      <c r="A301" s="23" t="s">
        <v>94</v>
      </c>
      <c r="B301" s="23">
        <v>80</v>
      </c>
    </row>
    <row r="302" spans="1:2" ht="22.5">
      <c r="A302" s="23" t="s">
        <v>92</v>
      </c>
      <c r="B302" s="23">
        <v>44</v>
      </c>
    </row>
    <row r="303" spans="1:2" ht="22.5">
      <c r="A303" s="23" t="s">
        <v>97</v>
      </c>
      <c r="B303" s="23">
        <v>24</v>
      </c>
    </row>
    <row r="304" spans="1:2" ht="22.5">
      <c r="A304" s="23" t="s">
        <v>94</v>
      </c>
      <c r="B304" s="23">
        <v>42</v>
      </c>
    </row>
    <row r="305" spans="1:2" ht="22.5">
      <c r="A305" s="23" t="s">
        <v>92</v>
      </c>
      <c r="B305" s="23">
        <v>83</v>
      </c>
    </row>
    <row r="306" spans="1:2" ht="22.5">
      <c r="A306" s="23" t="s">
        <v>100</v>
      </c>
      <c r="B306" s="23">
        <v>45</v>
      </c>
    </row>
    <row r="307" spans="1:2" ht="22.5">
      <c r="A307" s="23" t="s">
        <v>97</v>
      </c>
      <c r="B307" s="23">
        <v>61</v>
      </c>
    </row>
    <row r="308" spans="1:2" ht="22.5">
      <c r="A308" s="23" t="s">
        <v>100</v>
      </c>
      <c r="B308" s="23">
        <v>39</v>
      </c>
    </row>
    <row r="309" spans="1:2" ht="22.5">
      <c r="A309" s="23" t="s">
        <v>91</v>
      </c>
      <c r="B309" s="23">
        <v>84</v>
      </c>
    </row>
    <row r="310" spans="1:2" ht="22.5">
      <c r="A310" s="23" t="s">
        <v>100</v>
      </c>
      <c r="B310" s="23">
        <v>71</v>
      </c>
    </row>
    <row r="311" spans="1:2" ht="22.5">
      <c r="A311" s="23" t="s">
        <v>94</v>
      </c>
      <c r="B311" s="23">
        <v>76</v>
      </c>
    </row>
    <row r="312" spans="1:2" ht="22.5">
      <c r="A312" s="23" t="s">
        <v>97</v>
      </c>
      <c r="B312" s="23">
        <v>76</v>
      </c>
    </row>
    <row r="313" spans="1:2" ht="22.5">
      <c r="A313" s="23" t="s">
        <v>107</v>
      </c>
      <c r="B313" s="23">
        <v>23</v>
      </c>
    </row>
    <row r="314" spans="1:2" ht="22.5">
      <c r="A314" s="23" t="s">
        <v>94</v>
      </c>
      <c r="B314" s="23">
        <v>75</v>
      </c>
    </row>
    <row r="315" spans="1:2" ht="22.5">
      <c r="A315" s="23" t="s">
        <v>105</v>
      </c>
      <c r="B315" s="23">
        <v>41</v>
      </c>
    </row>
    <row r="316" spans="1:2" ht="22.5">
      <c r="A316" s="23" t="s">
        <v>94</v>
      </c>
      <c r="B316" s="23">
        <v>99</v>
      </c>
    </row>
    <row r="317" spans="1:2" ht="22.5">
      <c r="A317" s="23" t="s">
        <v>97</v>
      </c>
      <c r="B317" s="23">
        <v>62</v>
      </c>
    </row>
    <row r="318" spans="1:2" ht="22.5">
      <c r="A318" s="23" t="s">
        <v>91</v>
      </c>
      <c r="B318" s="23">
        <v>63</v>
      </c>
    </row>
    <row r="319" spans="1:2" ht="22.5">
      <c r="A319" s="23" t="s">
        <v>92</v>
      </c>
      <c r="B319" s="23">
        <v>4</v>
      </c>
    </row>
    <row r="320" spans="1:2" ht="22.5">
      <c r="A320" s="23" t="s">
        <v>100</v>
      </c>
      <c r="B320" s="23">
        <v>4</v>
      </c>
    </row>
    <row r="321" spans="1:2" ht="22.5">
      <c r="A321" s="23" t="s">
        <v>100</v>
      </c>
      <c r="B321" s="23">
        <v>18</v>
      </c>
    </row>
    <row r="322" spans="1:2" ht="22.5">
      <c r="A322" s="23" t="s">
        <v>105</v>
      </c>
      <c r="B322" s="23">
        <v>49</v>
      </c>
    </row>
    <row r="323" spans="1:2" ht="22.5">
      <c r="A323" s="23" t="s">
        <v>100</v>
      </c>
      <c r="B323" s="23">
        <v>46</v>
      </c>
    </row>
    <row r="324" spans="1:2" ht="22.5">
      <c r="A324" s="23" t="s">
        <v>91</v>
      </c>
      <c r="B324" s="23">
        <v>24</v>
      </c>
    </row>
    <row r="325" spans="1:2" ht="22.5">
      <c r="A325" s="23" t="s">
        <v>105</v>
      </c>
      <c r="B325" s="23">
        <v>35</v>
      </c>
    </row>
    <row r="326" spans="1:2" ht="22.5">
      <c r="A326" s="23" t="s">
        <v>94</v>
      </c>
      <c r="B326" s="23">
        <v>24</v>
      </c>
    </row>
    <row r="327" spans="1:2" ht="22.5">
      <c r="A327" s="23" t="s">
        <v>91</v>
      </c>
      <c r="B327" s="23">
        <v>32</v>
      </c>
    </row>
    <row r="328" spans="1:2" ht="22.5">
      <c r="A328" s="23" t="s">
        <v>97</v>
      </c>
      <c r="B328" s="23">
        <v>39</v>
      </c>
    </row>
    <row r="329" spans="1:2" ht="22.5">
      <c r="A329" s="23" t="s">
        <v>97</v>
      </c>
      <c r="B329" s="23">
        <v>9</v>
      </c>
    </row>
    <row r="330" spans="1:2" ht="22.5">
      <c r="A330" s="23" t="s">
        <v>107</v>
      </c>
      <c r="B330" s="23">
        <v>14</v>
      </c>
    </row>
    <row r="331" spans="1:2" ht="22.5">
      <c r="A331" s="23" t="s">
        <v>94</v>
      </c>
      <c r="B331" s="23">
        <v>49</v>
      </c>
    </row>
    <row r="332" spans="1:2" ht="22.5">
      <c r="A332" s="23" t="s">
        <v>107</v>
      </c>
      <c r="B332" s="23">
        <v>9</v>
      </c>
    </row>
    <row r="333" spans="1:2" ht="22.5">
      <c r="A333" s="23" t="s">
        <v>107</v>
      </c>
      <c r="B333" s="23">
        <v>72</v>
      </c>
    </row>
    <row r="334" spans="1:2" ht="22.5">
      <c r="A334" s="23" t="s">
        <v>91</v>
      </c>
      <c r="B334" s="23">
        <v>79</v>
      </c>
    </row>
    <row r="335" spans="1:2" ht="22.5">
      <c r="A335" s="23" t="s">
        <v>107</v>
      </c>
      <c r="B335" s="23">
        <v>22</v>
      </c>
    </row>
    <row r="336" spans="1:2" ht="22.5">
      <c r="A336" s="23" t="s">
        <v>97</v>
      </c>
      <c r="B336" s="23">
        <v>56</v>
      </c>
    </row>
    <row r="337" spans="1:2" ht="22.5">
      <c r="A337" s="23" t="s">
        <v>94</v>
      </c>
      <c r="B337" s="23">
        <v>93</v>
      </c>
    </row>
    <row r="338" spans="1:2" ht="22.5">
      <c r="A338" s="23" t="s">
        <v>92</v>
      </c>
      <c r="B338" s="23">
        <v>26</v>
      </c>
    </row>
    <row r="339" spans="1:2" ht="22.5">
      <c r="A339" s="23" t="s">
        <v>91</v>
      </c>
      <c r="B339" s="23">
        <v>67</v>
      </c>
    </row>
    <row r="340" spans="1:2" ht="22.5">
      <c r="A340" s="23" t="s">
        <v>92</v>
      </c>
      <c r="B340" s="23">
        <v>98</v>
      </c>
    </row>
    <row r="341" spans="1:2" ht="22.5">
      <c r="A341" s="23" t="s">
        <v>100</v>
      </c>
      <c r="B341" s="23">
        <v>59</v>
      </c>
    </row>
    <row r="342" spans="1:2" ht="22.5">
      <c r="A342" s="23" t="s">
        <v>91</v>
      </c>
      <c r="B342" s="23">
        <v>5</v>
      </c>
    </row>
    <row r="343" spans="1:2" ht="22.5">
      <c r="A343" s="23" t="s">
        <v>94</v>
      </c>
      <c r="B343" s="23">
        <v>61</v>
      </c>
    </row>
    <row r="344" spans="1:2" ht="22.5">
      <c r="A344" s="23" t="s">
        <v>92</v>
      </c>
      <c r="B344" s="23">
        <v>84</v>
      </c>
    </row>
    <row r="345" spans="1:2" ht="22.5">
      <c r="A345" s="23" t="s">
        <v>91</v>
      </c>
      <c r="B345" s="23">
        <v>88</v>
      </c>
    </row>
    <row r="346" spans="1:2" ht="22.5">
      <c r="A346" s="23" t="s">
        <v>97</v>
      </c>
      <c r="B346" s="23">
        <v>67</v>
      </c>
    </row>
    <row r="347" spans="1:2" ht="22.5">
      <c r="A347" s="23" t="s">
        <v>107</v>
      </c>
      <c r="B347" s="23">
        <v>55</v>
      </c>
    </row>
    <row r="348" spans="1:2" ht="22.5">
      <c r="A348" s="23" t="s">
        <v>105</v>
      </c>
      <c r="B348" s="23">
        <v>39</v>
      </c>
    </row>
    <row r="349" spans="1:2" ht="22.5">
      <c r="A349" s="23" t="s">
        <v>105</v>
      </c>
      <c r="B349" s="23">
        <v>97</v>
      </c>
    </row>
    <row r="350" spans="1:2" ht="22.5">
      <c r="A350" s="23" t="s">
        <v>94</v>
      </c>
      <c r="B350" s="23">
        <v>16</v>
      </c>
    </row>
    <row r="351" spans="1:2" ht="22.5">
      <c r="A351" s="23" t="s">
        <v>105</v>
      </c>
      <c r="B351" s="23">
        <v>52</v>
      </c>
    </row>
    <row r="352" spans="1:2" ht="22.5">
      <c r="A352" s="23" t="s">
        <v>92</v>
      </c>
      <c r="B352" s="23">
        <v>60</v>
      </c>
    </row>
    <row r="353" spans="1:2" ht="22.5">
      <c r="A353" s="23" t="s">
        <v>105</v>
      </c>
      <c r="B353" s="23">
        <v>9</v>
      </c>
    </row>
    <row r="354" spans="1:2" ht="22.5">
      <c r="A354" s="23" t="s">
        <v>97</v>
      </c>
      <c r="B354" s="23">
        <v>100</v>
      </c>
    </row>
    <row r="355" spans="1:2" ht="22.5">
      <c r="A355" s="23" t="s">
        <v>107</v>
      </c>
      <c r="B355" s="23">
        <v>18</v>
      </c>
    </row>
    <row r="356" spans="1:2" ht="22.5">
      <c r="A356" s="23" t="s">
        <v>100</v>
      </c>
      <c r="B356" s="23">
        <v>16</v>
      </c>
    </row>
    <row r="357" spans="1:2" ht="22.5">
      <c r="A357" s="23" t="s">
        <v>100</v>
      </c>
      <c r="B357" s="23">
        <v>69</v>
      </c>
    </row>
    <row r="358" spans="1:2" ht="22.5">
      <c r="A358" s="23" t="s">
        <v>107</v>
      </c>
      <c r="B358" s="23">
        <v>36</v>
      </c>
    </row>
    <row r="359" spans="1:2" ht="22.5">
      <c r="A359" s="23" t="s">
        <v>97</v>
      </c>
      <c r="B359" s="23">
        <v>59</v>
      </c>
    </row>
    <row r="360" spans="1:2" ht="22.5">
      <c r="A360" s="23" t="s">
        <v>91</v>
      </c>
      <c r="B360" s="23">
        <v>93</v>
      </c>
    </row>
    <row r="361" spans="1:2" ht="22.5">
      <c r="A361" s="23" t="s">
        <v>100</v>
      </c>
      <c r="B361" s="23">
        <v>61</v>
      </c>
    </row>
    <row r="362" spans="1:2" ht="22.5">
      <c r="A362" s="23" t="s">
        <v>91</v>
      </c>
      <c r="B362" s="23">
        <v>82</v>
      </c>
    </row>
    <row r="363" spans="1:2" ht="22.5">
      <c r="A363" s="23" t="s">
        <v>92</v>
      </c>
      <c r="B363" s="23">
        <v>53</v>
      </c>
    </row>
    <row r="364" spans="1:2" ht="22.5">
      <c r="A364" s="23" t="s">
        <v>107</v>
      </c>
      <c r="B364" s="23">
        <v>30</v>
      </c>
    </row>
    <row r="365" spans="1:2" ht="22.5">
      <c r="A365" s="23" t="s">
        <v>105</v>
      </c>
      <c r="B365" s="23">
        <v>10</v>
      </c>
    </row>
    <row r="366" spans="1:2" ht="22.5">
      <c r="A366" s="23" t="s">
        <v>100</v>
      </c>
      <c r="B366" s="23">
        <v>95</v>
      </c>
    </row>
    <row r="367" spans="1:2" ht="22.5">
      <c r="A367" s="23" t="s">
        <v>105</v>
      </c>
      <c r="B367" s="23">
        <v>27</v>
      </c>
    </row>
    <row r="368" spans="1:2" ht="22.5">
      <c r="A368" s="23" t="s">
        <v>105</v>
      </c>
      <c r="B368" s="23">
        <v>73</v>
      </c>
    </row>
    <row r="369" spans="1:2" ht="22.5">
      <c r="A369" s="23" t="s">
        <v>92</v>
      </c>
      <c r="B369" s="23">
        <v>81</v>
      </c>
    </row>
    <row r="370" spans="1:2" ht="22.5">
      <c r="A370" s="23" t="s">
        <v>100</v>
      </c>
      <c r="B370" s="23">
        <v>65</v>
      </c>
    </row>
    <row r="371" spans="1:2" ht="22.5">
      <c r="A371" s="23" t="s">
        <v>107</v>
      </c>
      <c r="B371" s="23">
        <v>15</v>
      </c>
    </row>
    <row r="372" spans="1:2" ht="22.5">
      <c r="A372" s="23" t="s">
        <v>105</v>
      </c>
      <c r="B372" s="23">
        <v>41</v>
      </c>
    </row>
    <row r="373" spans="1:2" ht="22.5">
      <c r="A373" s="23" t="s">
        <v>105</v>
      </c>
      <c r="B373" s="23">
        <v>15</v>
      </c>
    </row>
    <row r="374" spans="1:2" ht="22.5">
      <c r="A374" s="23" t="s">
        <v>91</v>
      </c>
      <c r="B374" s="23">
        <v>10</v>
      </c>
    </row>
    <row r="375" spans="1:2" ht="22.5">
      <c r="A375" s="23" t="s">
        <v>100</v>
      </c>
      <c r="B375" s="23">
        <v>3</v>
      </c>
    </row>
    <row r="376" spans="1:2" ht="22.5">
      <c r="A376" s="23" t="s">
        <v>105</v>
      </c>
      <c r="B376" s="23">
        <v>27</v>
      </c>
    </row>
    <row r="377" spans="1:2" ht="22.5">
      <c r="A377" s="23" t="s">
        <v>100</v>
      </c>
      <c r="B377" s="23">
        <v>61</v>
      </c>
    </row>
    <row r="378" spans="1:2" ht="22.5">
      <c r="A378" s="23" t="s">
        <v>107</v>
      </c>
      <c r="B378" s="23">
        <v>90</v>
      </c>
    </row>
    <row r="379" spans="1:2" ht="22.5">
      <c r="A379" s="23" t="s">
        <v>92</v>
      </c>
      <c r="B379" s="23">
        <v>56</v>
      </c>
    </row>
    <row r="380" spans="1:2" ht="22.5">
      <c r="A380" s="23" t="s">
        <v>92</v>
      </c>
      <c r="B380" s="23">
        <v>100</v>
      </c>
    </row>
    <row r="381" spans="1:2" ht="22.5">
      <c r="A381" s="23" t="s">
        <v>107</v>
      </c>
      <c r="B381" s="23">
        <v>23</v>
      </c>
    </row>
    <row r="382" spans="1:2" ht="22.5">
      <c r="A382" s="23" t="s">
        <v>92</v>
      </c>
      <c r="B382" s="23">
        <v>15</v>
      </c>
    </row>
    <row r="383" spans="1:2" ht="22.5">
      <c r="A383" s="23" t="s">
        <v>94</v>
      </c>
      <c r="B383" s="23">
        <v>4</v>
      </c>
    </row>
    <row r="384" spans="1:2" ht="22.5">
      <c r="A384" s="23" t="s">
        <v>94</v>
      </c>
      <c r="B384" s="23">
        <v>55</v>
      </c>
    </row>
    <row r="385" spans="1:2" ht="22.5">
      <c r="A385" s="23" t="s">
        <v>105</v>
      </c>
      <c r="B385" s="23">
        <v>23</v>
      </c>
    </row>
    <row r="386" spans="1:2" ht="22.5">
      <c r="A386" s="23" t="s">
        <v>100</v>
      </c>
      <c r="B386" s="23">
        <v>96</v>
      </c>
    </row>
    <row r="387" spans="1:2" ht="22.5">
      <c r="A387" s="23" t="s">
        <v>100</v>
      </c>
      <c r="B387" s="23">
        <v>85</v>
      </c>
    </row>
    <row r="388" spans="1:2" ht="22.5">
      <c r="A388" s="23" t="s">
        <v>105</v>
      </c>
      <c r="B388" s="23">
        <v>10</v>
      </c>
    </row>
    <row r="389" spans="1:2" ht="22.5">
      <c r="A389" s="23" t="s">
        <v>94</v>
      </c>
      <c r="B389" s="23">
        <v>93</v>
      </c>
    </row>
    <row r="390" spans="1:2" ht="22.5">
      <c r="A390" s="23" t="s">
        <v>94</v>
      </c>
      <c r="B390" s="23">
        <v>12</v>
      </c>
    </row>
    <row r="391" spans="1:2" ht="22.5">
      <c r="A391" s="23" t="s">
        <v>97</v>
      </c>
      <c r="B391" s="23">
        <v>5</v>
      </c>
    </row>
    <row r="392" spans="1:2" ht="22.5">
      <c r="A392" s="23" t="s">
        <v>107</v>
      </c>
      <c r="B392" s="23">
        <v>56</v>
      </c>
    </row>
    <row r="393" spans="1:2" ht="22.5">
      <c r="A393" s="23" t="s">
        <v>92</v>
      </c>
      <c r="B393" s="23">
        <v>94</v>
      </c>
    </row>
    <row r="394" spans="1:2" ht="22.5">
      <c r="A394" s="23" t="s">
        <v>105</v>
      </c>
      <c r="B394" s="23">
        <v>91</v>
      </c>
    </row>
    <row r="395" spans="1:2" ht="22.5">
      <c r="A395" s="23" t="s">
        <v>97</v>
      </c>
      <c r="B395" s="23">
        <v>54</v>
      </c>
    </row>
    <row r="396" spans="1:2" ht="22.5">
      <c r="A396" s="23" t="s">
        <v>97</v>
      </c>
      <c r="B396" s="23">
        <v>43</v>
      </c>
    </row>
    <row r="397" spans="1:2" ht="22.5">
      <c r="A397" s="23" t="s">
        <v>105</v>
      </c>
      <c r="B397" s="23">
        <v>19</v>
      </c>
    </row>
    <row r="398" spans="1:2" ht="22.5">
      <c r="A398" s="23" t="s">
        <v>100</v>
      </c>
      <c r="B398" s="23">
        <v>71</v>
      </c>
    </row>
    <row r="399" spans="1:2" ht="22.5">
      <c r="A399" s="23" t="s">
        <v>107</v>
      </c>
      <c r="B399" s="23">
        <v>64</v>
      </c>
    </row>
    <row r="400" spans="1:2" ht="22.5">
      <c r="A400" s="23" t="s">
        <v>100</v>
      </c>
      <c r="B400" s="23">
        <v>38</v>
      </c>
    </row>
    <row r="401" spans="1:2" ht="22.5">
      <c r="A401" s="23" t="s">
        <v>107</v>
      </c>
      <c r="B401" s="23">
        <v>50</v>
      </c>
    </row>
    <row r="402" spans="1:2" ht="22.5">
      <c r="A402" s="23" t="s">
        <v>92</v>
      </c>
      <c r="B402" s="23">
        <v>98</v>
      </c>
    </row>
    <row r="403" spans="1:2" ht="22.5">
      <c r="A403" s="23" t="s">
        <v>92</v>
      </c>
      <c r="B403" s="23">
        <v>72</v>
      </c>
    </row>
    <row r="404" spans="1:2" ht="22.5">
      <c r="A404" s="23" t="s">
        <v>105</v>
      </c>
      <c r="B404" s="23">
        <v>62</v>
      </c>
    </row>
    <row r="405" spans="1:2" ht="22.5">
      <c r="A405" s="23" t="s">
        <v>94</v>
      </c>
      <c r="B405" s="23">
        <v>43</v>
      </c>
    </row>
    <row r="406" spans="1:2" ht="22.5">
      <c r="A406" s="23" t="s">
        <v>92</v>
      </c>
      <c r="B406" s="23">
        <v>25</v>
      </c>
    </row>
    <row r="407" spans="1:2" ht="22.5">
      <c r="A407" s="23" t="s">
        <v>107</v>
      </c>
      <c r="B407" s="23">
        <v>9</v>
      </c>
    </row>
    <row r="408" spans="1:2" ht="22.5">
      <c r="A408" s="23" t="s">
        <v>92</v>
      </c>
      <c r="B408" s="23">
        <v>89</v>
      </c>
    </row>
    <row r="409" spans="1:2" ht="22.5">
      <c r="A409" s="23" t="s">
        <v>91</v>
      </c>
      <c r="B409" s="23">
        <v>78</v>
      </c>
    </row>
    <row r="410" spans="1:2" ht="22.5">
      <c r="A410" s="23" t="s">
        <v>94</v>
      </c>
      <c r="B410" s="23">
        <v>82</v>
      </c>
    </row>
    <row r="411" spans="1:2" ht="22.5">
      <c r="A411" s="23" t="s">
        <v>94</v>
      </c>
      <c r="B411" s="23">
        <v>30</v>
      </c>
    </row>
    <row r="412" spans="1:2" ht="22.5">
      <c r="A412" s="23" t="s">
        <v>91</v>
      </c>
      <c r="B412" s="23">
        <v>71</v>
      </c>
    </row>
    <row r="413" spans="1:2" ht="22.5">
      <c r="A413" s="23" t="s">
        <v>91</v>
      </c>
      <c r="B413" s="23">
        <v>75</v>
      </c>
    </row>
    <row r="414" spans="1:2" ht="22.5">
      <c r="A414" s="23" t="s">
        <v>100</v>
      </c>
      <c r="B414" s="23">
        <v>11</v>
      </c>
    </row>
    <row r="415" spans="1:2" ht="22.5">
      <c r="A415" s="23" t="s">
        <v>94</v>
      </c>
      <c r="B415" s="23">
        <v>62</v>
      </c>
    </row>
    <row r="416" spans="1:2" ht="22.5">
      <c r="A416" s="23" t="s">
        <v>100</v>
      </c>
      <c r="B416" s="23">
        <v>6</v>
      </c>
    </row>
    <row r="417" spans="1:2" ht="22.5">
      <c r="A417" s="23" t="s">
        <v>94</v>
      </c>
      <c r="B417" s="23">
        <v>81</v>
      </c>
    </row>
    <row r="418" spans="1:2" ht="22.5">
      <c r="A418" s="23" t="s">
        <v>91</v>
      </c>
      <c r="B418" s="23">
        <v>44</v>
      </c>
    </row>
    <row r="419" spans="1:2" ht="22.5">
      <c r="A419" s="23" t="s">
        <v>97</v>
      </c>
      <c r="B419" s="23">
        <v>16</v>
      </c>
    </row>
    <row r="420" spans="1:2" ht="22.5">
      <c r="A420" s="23" t="s">
        <v>97</v>
      </c>
      <c r="B420" s="23">
        <v>54</v>
      </c>
    </row>
    <row r="421" spans="1:2" ht="22.5">
      <c r="A421" s="23" t="s">
        <v>97</v>
      </c>
      <c r="B421" s="23">
        <v>56</v>
      </c>
    </row>
    <row r="422" spans="1:2" ht="22.5">
      <c r="A422" s="23" t="s">
        <v>91</v>
      </c>
      <c r="B422" s="23">
        <v>41</v>
      </c>
    </row>
    <row r="423" spans="1:2" ht="22.5">
      <c r="A423" s="23" t="s">
        <v>94</v>
      </c>
      <c r="B423" s="23">
        <v>67</v>
      </c>
    </row>
    <row r="424" spans="1:2" ht="22.5">
      <c r="A424" s="23" t="s">
        <v>92</v>
      </c>
      <c r="B424" s="23">
        <v>80</v>
      </c>
    </row>
    <row r="425" spans="1:2" ht="22.5">
      <c r="A425" s="23" t="s">
        <v>105</v>
      </c>
      <c r="B425" s="23">
        <v>32</v>
      </c>
    </row>
    <row r="426" spans="1:2" ht="22.5">
      <c r="A426" s="23" t="s">
        <v>105</v>
      </c>
      <c r="B426" s="23">
        <v>45</v>
      </c>
    </row>
    <row r="427" spans="1:2" ht="22.5">
      <c r="A427" s="23" t="s">
        <v>92</v>
      </c>
      <c r="B427" s="23">
        <v>37</v>
      </c>
    </row>
    <row r="428" spans="1:2" ht="22.5">
      <c r="A428" s="23" t="s">
        <v>100</v>
      </c>
      <c r="B428" s="23">
        <v>32</v>
      </c>
    </row>
    <row r="429" spans="1:2" ht="22.5">
      <c r="A429" s="23" t="s">
        <v>91</v>
      </c>
      <c r="B429" s="23">
        <v>36</v>
      </c>
    </row>
    <row r="430" spans="1:2" ht="22.5">
      <c r="A430" s="23" t="s">
        <v>97</v>
      </c>
      <c r="B430" s="23">
        <v>50</v>
      </c>
    </row>
    <row r="431" spans="1:2" ht="22.5">
      <c r="A431" s="23" t="s">
        <v>107</v>
      </c>
      <c r="B431" s="23">
        <v>8</v>
      </c>
    </row>
    <row r="432" spans="1:2" ht="22.5">
      <c r="A432" s="23" t="s">
        <v>107</v>
      </c>
      <c r="B432" s="23">
        <v>59</v>
      </c>
    </row>
    <row r="433" spans="1:2" ht="22.5">
      <c r="A433" s="23" t="s">
        <v>97</v>
      </c>
      <c r="B433" s="23">
        <v>26</v>
      </c>
    </row>
    <row r="434" spans="1:2" ht="22.5">
      <c r="A434" s="23" t="s">
        <v>94</v>
      </c>
      <c r="B434" s="23">
        <v>38</v>
      </c>
    </row>
    <row r="435" spans="1:2" ht="22.5">
      <c r="A435" s="23" t="s">
        <v>107</v>
      </c>
      <c r="B435" s="23">
        <v>83</v>
      </c>
    </row>
    <row r="436" spans="1:2" ht="22.5">
      <c r="A436" s="23" t="s">
        <v>94</v>
      </c>
      <c r="B436" s="23">
        <v>72</v>
      </c>
    </row>
    <row r="437" spans="1:2" ht="22.5">
      <c r="A437" s="23" t="s">
        <v>100</v>
      </c>
      <c r="B437" s="23">
        <v>56</v>
      </c>
    </row>
    <row r="438" spans="1:2" ht="22.5">
      <c r="A438" s="23" t="s">
        <v>100</v>
      </c>
      <c r="B438" s="23">
        <v>88</v>
      </c>
    </row>
    <row r="439" spans="1:2" ht="22.5">
      <c r="A439" s="23" t="s">
        <v>105</v>
      </c>
      <c r="B439" s="23">
        <v>95</v>
      </c>
    </row>
    <row r="440" spans="1:2" ht="22.5">
      <c r="A440" s="23" t="s">
        <v>105</v>
      </c>
      <c r="B440" s="23">
        <v>20</v>
      </c>
    </row>
    <row r="441" spans="1:2" ht="22.5">
      <c r="A441" s="23" t="s">
        <v>100</v>
      </c>
      <c r="B441" s="23">
        <v>17</v>
      </c>
    </row>
    <row r="442" spans="1:2" ht="22.5">
      <c r="A442" s="23" t="s">
        <v>97</v>
      </c>
      <c r="B442" s="23">
        <v>40</v>
      </c>
    </row>
    <row r="443" spans="1:2" ht="22.5">
      <c r="A443" s="23" t="s">
        <v>100</v>
      </c>
      <c r="B443" s="23">
        <v>34</v>
      </c>
    </row>
    <row r="444" spans="1:2" ht="22.5">
      <c r="A444" s="23" t="s">
        <v>92</v>
      </c>
      <c r="B444" s="23">
        <v>49</v>
      </c>
    </row>
    <row r="445" spans="1:2" ht="22.5">
      <c r="A445" s="23" t="s">
        <v>97</v>
      </c>
      <c r="B445" s="23">
        <v>39</v>
      </c>
    </row>
    <row r="446" spans="1:2" ht="22.5">
      <c r="A446" s="23" t="s">
        <v>107</v>
      </c>
      <c r="B446" s="23">
        <v>61</v>
      </c>
    </row>
    <row r="447" spans="1:2" ht="22.5">
      <c r="A447" s="23" t="s">
        <v>94</v>
      </c>
      <c r="B447" s="23">
        <v>41</v>
      </c>
    </row>
    <row r="448" spans="1:2" ht="22.5">
      <c r="A448" s="23" t="s">
        <v>92</v>
      </c>
      <c r="B448" s="23">
        <v>53</v>
      </c>
    </row>
    <row r="449" spans="1:2" ht="22.5">
      <c r="A449" s="23" t="s">
        <v>92</v>
      </c>
      <c r="B449" s="23">
        <v>50</v>
      </c>
    </row>
    <row r="450" spans="1:2" ht="22.5">
      <c r="A450" s="23" t="s">
        <v>97</v>
      </c>
      <c r="B450" s="23">
        <v>19</v>
      </c>
    </row>
    <row r="451" spans="1:2" ht="22.5">
      <c r="A451" s="23" t="s">
        <v>91</v>
      </c>
      <c r="B451" s="23">
        <v>73</v>
      </c>
    </row>
    <row r="452" spans="1:2" ht="22.5">
      <c r="A452" s="23" t="s">
        <v>107</v>
      </c>
      <c r="B452" s="23">
        <v>17</v>
      </c>
    </row>
    <row r="453" spans="1:2" ht="22.5">
      <c r="A453" s="23" t="s">
        <v>91</v>
      </c>
      <c r="B453" s="23">
        <v>13</v>
      </c>
    </row>
    <row r="454" spans="1:2" ht="22.5">
      <c r="A454" s="23" t="s">
        <v>94</v>
      </c>
      <c r="B454" s="23">
        <v>89</v>
      </c>
    </row>
    <row r="455" spans="1:2" ht="22.5">
      <c r="A455" s="23" t="s">
        <v>91</v>
      </c>
      <c r="B455" s="23">
        <v>22</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G10"/>
  <sheetViews>
    <sheetView workbookViewId="0">
      <selection activeCell="H7" sqref="H7"/>
    </sheetView>
  </sheetViews>
  <sheetFormatPr defaultRowHeight="15"/>
  <sheetData>
    <row r="5" spans="4:7">
      <c r="D5" t="s">
        <v>84</v>
      </c>
      <c r="E5">
        <f>COUNTIF($G$5:$G$7,D5)</f>
        <v>1</v>
      </c>
      <c r="G5" t="s">
        <v>235</v>
      </c>
    </row>
    <row r="6" spans="4:7">
      <c r="D6" t="s">
        <v>235</v>
      </c>
      <c r="E6">
        <f t="shared" ref="E6:E10" si="0">COUNTIF($G$5:$G$7,D6)</f>
        <v>1</v>
      </c>
      <c r="G6" t="s">
        <v>236</v>
      </c>
    </row>
    <row r="7" spans="4:7">
      <c r="D7" t="s">
        <v>237</v>
      </c>
      <c r="E7">
        <f t="shared" si="0"/>
        <v>0</v>
      </c>
      <c r="G7" t="s">
        <v>84</v>
      </c>
    </row>
    <row r="8" spans="4:7">
      <c r="D8" t="s">
        <v>238</v>
      </c>
      <c r="E8">
        <f t="shared" si="0"/>
        <v>0</v>
      </c>
    </row>
    <row r="9" spans="4:7">
      <c r="D9" t="s">
        <v>236</v>
      </c>
      <c r="E9">
        <f t="shared" si="0"/>
        <v>1</v>
      </c>
    </row>
    <row r="10" spans="4:7">
      <c r="D10" t="s">
        <v>239</v>
      </c>
      <c r="E10">
        <f t="shared" si="0"/>
        <v>0</v>
      </c>
    </row>
  </sheetData>
  <conditionalFormatting sqref="D5:D10">
    <cfRule type="expression" dxfId="70" priority="1">
      <formula>COUNTIF($G$5:$G$7,D5)=0</formula>
    </cfRule>
  </conditionalFormatting>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workbookViewId="0">
      <pane xSplit="1" ySplit="1" topLeftCell="B2" activePane="bottomRight" state="frozen"/>
      <selection activeCell="G1" sqref="G1:G9"/>
      <selection pane="topRight" activeCell="G1" sqref="G1:G9"/>
      <selection pane="bottomLeft" activeCell="G1" sqref="G1:G9"/>
      <selection pane="bottomRight" activeCell="G1" sqref="G1:G9"/>
    </sheetView>
  </sheetViews>
  <sheetFormatPr defaultRowHeight="36.75"/>
  <cols>
    <col min="1" max="3" width="16.28515625" style="107" customWidth="1"/>
    <col min="4" max="4" width="16.28515625" style="108" customWidth="1"/>
    <col min="5" max="5" width="25" style="107" customWidth="1"/>
    <col min="6" max="6" width="9.140625" style="13"/>
    <col min="7" max="7" width="12" style="13" bestFit="1" customWidth="1"/>
    <col min="8" max="8" width="15.7109375" style="13" bestFit="1" customWidth="1"/>
    <col min="9" max="9" width="13.140625" style="13" bestFit="1" customWidth="1"/>
    <col min="10" max="16384" width="9.140625" style="13"/>
  </cols>
  <sheetData>
    <row r="1" spans="1:9" ht="26.25" customHeight="1">
      <c r="A1" s="103" t="s">
        <v>214</v>
      </c>
      <c r="B1" s="103" t="s">
        <v>215</v>
      </c>
      <c r="C1" s="103" t="s">
        <v>216</v>
      </c>
      <c r="D1" s="103" t="s">
        <v>217</v>
      </c>
      <c r="E1" s="103" t="s">
        <v>218</v>
      </c>
      <c r="G1" s="103" t="s">
        <v>219</v>
      </c>
      <c r="H1" s="103" t="s">
        <v>220</v>
      </c>
      <c r="I1" s="103" t="s">
        <v>221</v>
      </c>
    </row>
    <row r="2" spans="1:9" s="106" customFormat="1" ht="36.75" customHeight="1">
      <c r="A2" s="104" t="s">
        <v>222</v>
      </c>
      <c r="B2" s="104">
        <v>10</v>
      </c>
      <c r="C2" s="104"/>
      <c r="D2" s="105">
        <f>SUMIF($A$2:A2,A2,$B$2:B2)-SUMIF($A$2:A2,A2,$C$2:C2)</f>
        <v>10</v>
      </c>
      <c r="E2" s="104" t="s">
        <v>223</v>
      </c>
      <c r="G2" s="104" t="s">
        <v>222</v>
      </c>
      <c r="H2" s="104">
        <f t="shared" ref="H2:H9" si="0">SUMIF(A:A,G2,B:B)-SUMIF(A:A,G2,C:C)</f>
        <v>5</v>
      </c>
      <c r="I2" s="104">
        <v>8</v>
      </c>
    </row>
    <row r="3" spans="1:9" s="106" customFormat="1" ht="36.75" customHeight="1">
      <c r="A3" s="104" t="s">
        <v>224</v>
      </c>
      <c r="B3" s="104">
        <v>20</v>
      </c>
      <c r="C3" s="104"/>
      <c r="D3" s="105">
        <f>SUMIF($A$2:A3,A3,$B$2:B3)-SUMIF($A$2:A3,A3,$C$2:C3)</f>
        <v>20</v>
      </c>
      <c r="E3" s="104"/>
      <c r="G3" s="104" t="s">
        <v>224</v>
      </c>
      <c r="H3" s="104">
        <f t="shared" si="0"/>
        <v>18</v>
      </c>
      <c r="I3" s="104">
        <v>5</v>
      </c>
    </row>
    <row r="4" spans="1:9" s="106" customFormat="1" ht="36.75" customHeight="1">
      <c r="A4" s="104" t="s">
        <v>225</v>
      </c>
      <c r="B4" s="104">
        <v>5</v>
      </c>
      <c r="C4" s="104"/>
      <c r="D4" s="105">
        <f>SUMIF($A$2:A4,A4,$B$2:B4)-SUMIF($A$2:A4,A4,$C$2:C4)</f>
        <v>5</v>
      </c>
      <c r="E4" s="104"/>
      <c r="G4" s="104" t="s">
        <v>225</v>
      </c>
      <c r="H4" s="104">
        <f t="shared" si="0"/>
        <v>2</v>
      </c>
      <c r="I4" s="104">
        <v>2</v>
      </c>
    </row>
    <row r="5" spans="1:9" s="106" customFormat="1" ht="36.75" customHeight="1">
      <c r="A5" s="105" t="s">
        <v>222</v>
      </c>
      <c r="B5" s="105">
        <v>3</v>
      </c>
      <c r="C5" s="105">
        <v>5</v>
      </c>
      <c r="D5" s="105">
        <f>SUMIF($A$2:A5,A5,$B$2:B5)-SUMIF($A$2:A5,A5,$C$2:C5)</f>
        <v>8</v>
      </c>
      <c r="E5" s="105"/>
      <c r="G5" s="104" t="s">
        <v>226</v>
      </c>
      <c r="H5" s="104">
        <f t="shared" si="0"/>
        <v>10</v>
      </c>
      <c r="I5" s="104">
        <v>5</v>
      </c>
    </row>
    <row r="6" spans="1:9" s="106" customFormat="1" ht="36.75" customHeight="1">
      <c r="A6" s="104" t="s">
        <v>225</v>
      </c>
      <c r="B6" s="104"/>
      <c r="C6" s="104">
        <v>3</v>
      </c>
      <c r="D6" s="105">
        <f>SUMIF($A$2:A6,A6,$B$2:B6)-SUMIF($A$2:A6,A6,$C$2:C6)</f>
        <v>2</v>
      </c>
      <c r="E6" s="104"/>
      <c r="G6" s="104" t="s">
        <v>227</v>
      </c>
      <c r="H6" s="104">
        <f t="shared" si="0"/>
        <v>0</v>
      </c>
      <c r="I6" s="104">
        <v>6</v>
      </c>
    </row>
    <row r="7" spans="1:9" s="106" customFormat="1" ht="36.75" customHeight="1">
      <c r="A7" s="104" t="s">
        <v>222</v>
      </c>
      <c r="B7" s="104">
        <v>3</v>
      </c>
      <c r="C7" s="104"/>
      <c r="D7" s="105">
        <f>SUMIF($A$2:A7,A7,$B$2:B7)-SUMIF($A$2:A7,A7,$C$2:C7)</f>
        <v>11</v>
      </c>
      <c r="E7" s="104"/>
      <c r="G7" s="104" t="s">
        <v>228</v>
      </c>
      <c r="H7" s="104">
        <f t="shared" si="0"/>
        <v>0</v>
      </c>
      <c r="I7" s="104">
        <v>40</v>
      </c>
    </row>
    <row r="8" spans="1:9" s="106" customFormat="1" ht="36.75" customHeight="1">
      <c r="A8" s="104" t="s">
        <v>222</v>
      </c>
      <c r="B8" s="104"/>
      <c r="C8" s="104">
        <v>3</v>
      </c>
      <c r="D8" s="105">
        <f>SUMIF($A$2:A8,A8,$B$2:B8)-SUMIF($A$2:A8,A8,$C$2:C8)</f>
        <v>8</v>
      </c>
      <c r="E8" s="104"/>
      <c r="G8" s="104" t="s">
        <v>229</v>
      </c>
      <c r="H8" s="104">
        <f t="shared" si="0"/>
        <v>0</v>
      </c>
      <c r="I8" s="104">
        <v>2</v>
      </c>
    </row>
    <row r="9" spans="1:9" s="106" customFormat="1" ht="36.75" customHeight="1">
      <c r="A9" s="104" t="s">
        <v>224</v>
      </c>
      <c r="B9" s="104"/>
      <c r="C9" s="104">
        <v>2</v>
      </c>
      <c r="D9" s="105">
        <f>SUMIF($A$2:A9,A9,$B$2:B9)-SUMIF($A$2:A9,A9,$C$2:C9)</f>
        <v>18</v>
      </c>
      <c r="E9" s="104"/>
      <c r="G9" s="105" t="s">
        <v>230</v>
      </c>
      <c r="H9" s="105">
        <f t="shared" si="0"/>
        <v>3</v>
      </c>
      <c r="I9" s="104">
        <v>3</v>
      </c>
    </row>
    <row r="10" spans="1:9" s="106" customFormat="1" ht="36.75" customHeight="1">
      <c r="A10" s="104" t="s">
        <v>226</v>
      </c>
      <c r="B10" s="104">
        <v>3</v>
      </c>
      <c r="C10" s="104"/>
      <c r="D10" s="105">
        <f>SUMIF($A$2:A10,A10,$B$2:B10)-SUMIF($A$2:A10,A10,$C$2:C10)</f>
        <v>3</v>
      </c>
      <c r="E10" s="104"/>
    </row>
    <row r="11" spans="1:9" s="106" customFormat="1" ht="36.75" customHeight="1">
      <c r="A11" s="104" t="s">
        <v>226</v>
      </c>
      <c r="B11" s="104"/>
      <c r="C11" s="104">
        <v>2</v>
      </c>
      <c r="D11" s="105">
        <f>SUMIF($A$2:A11,A11,$B$2:B11)-SUMIF($A$2:A11,A11,$C$2:C11)</f>
        <v>1</v>
      </c>
      <c r="E11" s="104"/>
    </row>
    <row r="12" spans="1:9" s="106" customFormat="1" ht="36.75" customHeight="1">
      <c r="A12" s="104" t="s">
        <v>230</v>
      </c>
      <c r="B12" s="104">
        <v>5</v>
      </c>
      <c r="C12" s="104"/>
      <c r="D12" s="105">
        <f>SUMIF($A$2:A12,A12,$B$2:B12)-SUMIF($A$2:A12,A12,$C$2:C12)</f>
        <v>5</v>
      </c>
      <c r="E12" s="104"/>
    </row>
    <row r="13" spans="1:9" s="106" customFormat="1" ht="36.75" customHeight="1">
      <c r="A13" s="104" t="s">
        <v>230</v>
      </c>
      <c r="B13" s="104">
        <v>1</v>
      </c>
      <c r="C13" s="104">
        <v>3</v>
      </c>
      <c r="D13" s="105">
        <f>SUMIF($A$2:A13,A13,$B$2:B13)-SUMIF($A$2:A13,A13,$C$2:C13)</f>
        <v>3</v>
      </c>
      <c r="E13" s="104"/>
    </row>
    <row r="14" spans="1:9" s="106" customFormat="1" ht="36.75" customHeight="1">
      <c r="A14" s="104" t="s">
        <v>226</v>
      </c>
      <c r="B14" s="104">
        <v>9</v>
      </c>
      <c r="C14" s="104"/>
      <c r="D14" s="105">
        <f>SUMIF($A$2:A14,A14,$B$2:B14)-SUMIF($A$2:A14,A14,$C$2:C14)</f>
        <v>10</v>
      </c>
      <c r="E14" s="104"/>
    </row>
    <row r="15" spans="1:9" s="106" customFormat="1" ht="36.75" customHeight="1">
      <c r="A15" s="104" t="s">
        <v>222</v>
      </c>
      <c r="B15" s="104"/>
      <c r="C15" s="104">
        <v>3</v>
      </c>
      <c r="D15" s="105">
        <f>SUMIF($A$2:A15,A15,$B$2:B15)-SUMIF($A$2:A15,A15,$C$2:C15)</f>
        <v>5</v>
      </c>
      <c r="E15" s="104"/>
    </row>
    <row r="16" spans="1:9" ht="36.75" customHeight="1"/>
    <row r="17" ht="36.75" customHeight="1"/>
  </sheetData>
  <conditionalFormatting sqref="H2:H9">
    <cfRule type="cellIs" dxfId="69" priority="2" operator="lessThan">
      <formula>$I2</formula>
    </cfRule>
  </conditionalFormatting>
  <conditionalFormatting sqref="I2:I9">
    <cfRule type="cellIs" dxfId="68" priority="1" operator="lessThan">
      <formula>$I2</formula>
    </cfRule>
  </conditionalFormatting>
  <dataValidations count="1">
    <dataValidation type="list" allowBlank="1" showInputMessage="1" showErrorMessage="1" sqref="A2:A186">
      <formula1>$G$2:$G$17</formula1>
    </dataValidation>
  </dataValidation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zoomScale="160" zoomScaleNormal="160" workbookViewId="0">
      <selection activeCell="G1" sqref="G1:G9"/>
    </sheetView>
  </sheetViews>
  <sheetFormatPr defaultRowHeight="18"/>
  <cols>
    <col min="1" max="1" width="9.140625" style="112"/>
    <col min="2" max="2" width="6.7109375" style="113" bestFit="1" customWidth="1"/>
    <col min="3" max="3" width="7.5703125" style="113" bestFit="1" customWidth="1"/>
    <col min="4" max="4" width="11.28515625" style="113" bestFit="1" customWidth="1"/>
    <col min="5" max="5" width="11.28515625" style="114" bestFit="1" customWidth="1"/>
    <col min="6" max="6" width="93.42578125" style="115" hidden="1" customWidth="1"/>
    <col min="7" max="7" width="9.140625" style="115"/>
    <col min="8" max="8" width="12.7109375" style="115" bestFit="1" customWidth="1"/>
    <col min="9" max="9" width="9.140625" style="115"/>
    <col min="10" max="10" width="14.7109375" style="119" bestFit="1" customWidth="1"/>
    <col min="11" max="16384" width="9.140625" style="115"/>
  </cols>
  <sheetData>
    <row r="1" spans="1:10" customFormat="1" ht="22.5">
      <c r="A1" s="109" t="s">
        <v>214</v>
      </c>
      <c r="B1" s="110" t="s">
        <v>215</v>
      </c>
      <c r="C1" s="110" t="s">
        <v>216</v>
      </c>
      <c r="D1" s="110" t="s">
        <v>218</v>
      </c>
      <c r="E1" s="111" t="s">
        <v>217</v>
      </c>
      <c r="H1" s="103" t="s">
        <v>219</v>
      </c>
      <c r="I1" s="103" t="s">
        <v>231</v>
      </c>
      <c r="J1" s="103" t="s">
        <v>221</v>
      </c>
    </row>
    <row r="2" spans="1:10">
      <c r="A2" s="112" t="s">
        <v>222</v>
      </c>
      <c r="B2" s="113">
        <v>12</v>
      </c>
      <c r="D2" s="113" t="s">
        <v>232</v>
      </c>
      <c r="E2" s="114">
        <f>IF(ISBLANK(A2),"",SUMIF($A$2:A2,A2,$B$2:B2)-SUMIF($A$2:A2,A2,$C$2:C2))</f>
        <v>12</v>
      </c>
      <c r="F2" s="115" t="str">
        <f ca="1">_xlfn.FORMULATEXT(E2)</f>
        <v>=IF(ISBLANK(A2),"",SUMIF($A$2:A2,A2,$B$2:B2)-SUMIF($A$2:A2,A2,$C$2:C2))</v>
      </c>
      <c r="H2" s="116" t="s">
        <v>222</v>
      </c>
      <c r="I2" s="117">
        <f>SUMIF(A:A,H2,B:B)-SUMIF(A:A,H2,C:C)</f>
        <v>10</v>
      </c>
      <c r="J2" s="113">
        <v>5</v>
      </c>
    </row>
    <row r="3" spans="1:10">
      <c r="A3" s="112" t="s">
        <v>226</v>
      </c>
      <c r="B3" s="113">
        <v>19</v>
      </c>
      <c r="E3" s="114">
        <f>IF(ISBLANK(A3),"",SUMIF($A$2:A3,A3,$B$2:B3)-SUMIF($A$2:A3,A3,$C$2:C3))</f>
        <v>19</v>
      </c>
      <c r="F3" s="115" t="str">
        <f t="shared" ref="F3:F52" ca="1" si="0">_xlfn.FORMULATEXT(E3)</f>
        <v>=IF(ISBLANK(A3),"",SUMIF($A$2:A3,A3,$B$2:B3)-SUMIF($A$2:A3,A3,$C$2:C3))</v>
      </c>
      <c r="H3" s="116" t="s">
        <v>224</v>
      </c>
      <c r="I3" s="117">
        <f t="shared" ref="I3:I11" si="1">SUMIF(A:A,H3,B:B)-SUMIF(A:A,H3,C:C)</f>
        <v>13</v>
      </c>
      <c r="J3" s="113">
        <v>3</v>
      </c>
    </row>
    <row r="4" spans="1:10">
      <c r="A4" s="112" t="s">
        <v>227</v>
      </c>
      <c r="B4" s="113">
        <v>13</v>
      </c>
      <c r="E4" s="114">
        <f>IF(ISBLANK(A4),"",SUMIF($A$2:A4,A4,$B$2:B4)-SUMIF($A$2:A4,A4,$C$2:C4))</f>
        <v>13</v>
      </c>
      <c r="F4" s="115" t="str">
        <f t="shared" ca="1" si="0"/>
        <v>=IF(ISBLANK(A4),"",SUMIF($A$2:A4,A4,$B$2:B4)-SUMIF($A$2:A4,A4,$C$2:C4))</v>
      </c>
      <c r="H4" s="116" t="s">
        <v>225</v>
      </c>
      <c r="I4" s="117">
        <f t="shared" si="1"/>
        <v>12</v>
      </c>
      <c r="J4" s="113">
        <v>6</v>
      </c>
    </row>
    <row r="5" spans="1:10">
      <c r="A5" s="112" t="s">
        <v>222</v>
      </c>
      <c r="B5" s="113">
        <v>3</v>
      </c>
      <c r="C5" s="113">
        <v>5</v>
      </c>
      <c r="E5" s="114">
        <f>IF(ISBLANK(A5),"",SUMIF($A$2:A5,A5,$B$2:B5)-SUMIF($A$2:A5,A5,$C$2:C5))</f>
        <v>10</v>
      </c>
      <c r="F5" s="115" t="str">
        <f t="shared" ca="1" si="0"/>
        <v>=IF(ISBLANK(A5),"",SUMIF($A$2:A5,A5,$B$2:B5)-SUMIF($A$2:A5,A5,$C$2:C5))</v>
      </c>
      <c r="H5" s="116" t="s">
        <v>226</v>
      </c>
      <c r="I5" s="117">
        <f t="shared" si="1"/>
        <v>19</v>
      </c>
      <c r="J5" s="113">
        <v>22</v>
      </c>
    </row>
    <row r="6" spans="1:10">
      <c r="A6" s="112" t="s">
        <v>227</v>
      </c>
      <c r="C6" s="113">
        <v>2</v>
      </c>
      <c r="E6" s="114">
        <f>IF(ISBLANK(A6),"",SUMIF($A$2:A6,A6,$B$2:B6)-SUMIF($A$2:A6,A6,$C$2:C6))</f>
        <v>11</v>
      </c>
      <c r="F6" s="115" t="str">
        <f t="shared" ca="1" si="0"/>
        <v>=IF(ISBLANK(A6),"",SUMIF($A$2:A6,A6,$B$2:B6)-SUMIF($A$2:A6,A6,$C$2:C6))</v>
      </c>
      <c r="H6" s="116" t="s">
        <v>227</v>
      </c>
      <c r="I6" s="117">
        <f t="shared" si="1"/>
        <v>17</v>
      </c>
      <c r="J6" s="113">
        <v>16</v>
      </c>
    </row>
    <row r="7" spans="1:10">
      <c r="A7" s="112" t="s">
        <v>228</v>
      </c>
      <c r="B7" s="113">
        <v>7</v>
      </c>
      <c r="E7" s="114">
        <f>IF(ISBLANK(A7),"",SUMIF($A$2:A7,A7,$B$2:B7)-SUMIF($A$2:A7,A7,$C$2:C7))</f>
        <v>7</v>
      </c>
      <c r="F7" s="115" t="str">
        <f t="shared" ca="1" si="0"/>
        <v>=IF(ISBLANK(A7),"",SUMIF($A$2:A7,A7,$B$2:B7)-SUMIF($A$2:A7,A7,$C$2:C7))</v>
      </c>
      <c r="H7" s="116" t="s">
        <v>228</v>
      </c>
      <c r="I7" s="117">
        <f t="shared" si="1"/>
        <v>7</v>
      </c>
      <c r="J7" s="113">
        <v>3</v>
      </c>
    </row>
    <row r="8" spans="1:10">
      <c r="A8" s="112" t="s">
        <v>224</v>
      </c>
      <c r="B8" s="113">
        <v>13</v>
      </c>
      <c r="E8" s="114">
        <f>IF(ISBLANK(A8),"",SUMIF($A$2:A8,A8,$B$2:B8)-SUMIF($A$2:A8,A8,$C$2:C8))</f>
        <v>13</v>
      </c>
      <c r="F8" s="115" t="str">
        <f t="shared" ca="1" si="0"/>
        <v>=IF(ISBLANK(A8),"",SUMIF($A$2:A8,A8,$B$2:B8)-SUMIF($A$2:A8,A8,$C$2:C8))</v>
      </c>
      <c r="H8" s="116" t="s">
        <v>229</v>
      </c>
      <c r="I8" s="117">
        <f t="shared" si="1"/>
        <v>0</v>
      </c>
      <c r="J8" s="113">
        <v>22</v>
      </c>
    </row>
    <row r="9" spans="1:10">
      <c r="A9" s="112" t="s">
        <v>227</v>
      </c>
      <c r="B9" s="113">
        <v>6</v>
      </c>
      <c r="E9" s="114">
        <f>IF(ISBLANK(A9),"",SUMIF($A$2:A9,A9,$B$2:B9)-SUMIF($A$2:A9,A9,$C$2:C9))</f>
        <v>17</v>
      </c>
      <c r="F9" s="115" t="str">
        <f t="shared" ca="1" si="0"/>
        <v>=IF(ISBLANK(A9),"",SUMIF($A$2:A9,A9,$B$2:B9)-SUMIF($A$2:A9,A9,$C$2:C9))</v>
      </c>
      <c r="H9" s="118" t="s">
        <v>230</v>
      </c>
      <c r="I9" s="117">
        <f t="shared" si="1"/>
        <v>0</v>
      </c>
      <c r="J9" s="113">
        <v>18</v>
      </c>
    </row>
    <row r="10" spans="1:10">
      <c r="A10" s="112" t="s">
        <v>225</v>
      </c>
      <c r="B10" s="113">
        <v>12</v>
      </c>
      <c r="E10" s="114">
        <f>IF(ISBLANK(A10),"",SUMIF($A$2:A10,A10,$B$2:B10)-SUMIF($A$2:A10,A10,$C$2:C10))</f>
        <v>12</v>
      </c>
      <c r="F10" s="115" t="str">
        <f t="shared" ca="1" si="0"/>
        <v>=IF(ISBLANK(A10),"",SUMIF($A$2:A10,A10,$B$2:B10)-SUMIF($A$2:A10,A10,$C$2:C10))</v>
      </c>
      <c r="H10" s="113" t="s">
        <v>233</v>
      </c>
      <c r="I10" s="117">
        <f t="shared" si="1"/>
        <v>0</v>
      </c>
      <c r="J10" s="113">
        <v>15</v>
      </c>
    </row>
    <row r="11" spans="1:10">
      <c r="E11" s="114" t="str">
        <f>IF(ISBLANK(A11),"",SUMIF($A$2:A11,A11,$B$2:B11)-SUMIF($A$2:A11,A11,$C$2:C11))</f>
        <v/>
      </c>
      <c r="F11" s="115" t="str">
        <f t="shared" ca="1" si="0"/>
        <v>=IF(ISBLANK(A11),"",SUMIF($A$2:A11,A11,$B$2:B11)-SUMIF($A$2:A11,A11,$C$2:C11))</v>
      </c>
      <c r="H11" s="113" t="s">
        <v>234</v>
      </c>
      <c r="I11" s="117">
        <f t="shared" si="1"/>
        <v>0</v>
      </c>
      <c r="J11" s="113">
        <v>14</v>
      </c>
    </row>
    <row r="12" spans="1:10">
      <c r="E12" s="114" t="str">
        <f>IF(ISBLANK(A12),"",SUMIF($A$2:A12,A12,$B$2:B12)-SUMIF($A$2:A12,A12,$C$2:C12))</f>
        <v/>
      </c>
      <c r="F12" s="115" t="str">
        <f t="shared" ca="1" si="0"/>
        <v>=IF(ISBLANK(A12),"",SUMIF($A$2:A12,A12,$B$2:B12)-SUMIF($A$2:A12,A12,$C$2:C12))</v>
      </c>
      <c r="H12" s="113"/>
      <c r="I12" s="117"/>
      <c r="J12" s="113"/>
    </row>
    <row r="13" spans="1:10">
      <c r="E13" s="114" t="str">
        <f>IF(ISBLANK(A13),"",SUMIF($A$2:A13,A13,$B$2:B13)-SUMIF($A$2:A13,A13,$C$2:C13))</f>
        <v/>
      </c>
      <c r="F13" s="115" t="str">
        <f t="shared" ca="1" si="0"/>
        <v>=IF(ISBLANK(A13),"",SUMIF($A$2:A13,A13,$B$2:B13)-SUMIF($A$2:A13,A13,$C$2:C13))</v>
      </c>
    </row>
    <row r="14" spans="1:10">
      <c r="E14" s="114" t="str">
        <f>IF(ISBLANK(A14),"",SUMIF($A$2:A14,A14,$B$2:B14)-SUMIF($A$2:A14,A14,$C$2:C14))</f>
        <v/>
      </c>
      <c r="F14" s="115" t="str">
        <f t="shared" ca="1" si="0"/>
        <v>=IF(ISBLANK(A14),"",SUMIF($A$2:A14,A14,$B$2:B14)-SUMIF($A$2:A14,A14,$C$2:C14))</v>
      </c>
    </row>
    <row r="15" spans="1:10">
      <c r="E15" s="114" t="str">
        <f>IF(ISBLANK(A15),"",SUMIF($A$2:A15,A15,$B$2:B15)-SUMIF($A$2:A15,A15,$C$2:C15))</f>
        <v/>
      </c>
      <c r="F15" s="115" t="str">
        <f t="shared" ca="1" si="0"/>
        <v>=IF(ISBLANK(A15),"",SUMIF($A$2:A15,A15,$B$2:B15)-SUMIF($A$2:A15,A15,$C$2:C15))</v>
      </c>
    </row>
    <row r="16" spans="1:10">
      <c r="E16" s="114" t="str">
        <f>IF(ISBLANK(A16),"",SUMIF($A$2:A16,A16,$B$2:B16)-SUMIF($A$2:A16,A16,$C$2:C16))</f>
        <v/>
      </c>
      <c r="F16" s="115" t="str">
        <f t="shared" ca="1" si="0"/>
        <v>=IF(ISBLANK(A16),"",SUMIF($A$2:A16,A16,$B$2:B16)-SUMIF($A$2:A16,A16,$C$2:C16))</v>
      </c>
    </row>
    <row r="17" spans="5:6">
      <c r="E17" s="114" t="str">
        <f>IF(ISBLANK(A17),"",SUMIF($A$2:A17,A17,$B$2:B17)-SUMIF($A$2:A17,A17,$C$2:C17))</f>
        <v/>
      </c>
      <c r="F17" s="115" t="str">
        <f t="shared" ca="1" si="0"/>
        <v>=IF(ISBLANK(A17),"",SUMIF($A$2:A17,A17,$B$2:B17)-SUMIF($A$2:A17,A17,$C$2:C17))</v>
      </c>
    </row>
    <row r="18" spans="5:6">
      <c r="E18" s="114" t="str">
        <f>IF(ISBLANK(A18),"",SUMIF($A$2:A18,A18,$B$2:B18)-SUMIF($A$2:A18,A18,$C$2:C18))</f>
        <v/>
      </c>
      <c r="F18" s="115" t="str">
        <f t="shared" ca="1" si="0"/>
        <v>=IF(ISBLANK(A18),"",SUMIF($A$2:A18,A18,$B$2:B18)-SUMIF($A$2:A18,A18,$C$2:C18))</v>
      </c>
    </row>
    <row r="19" spans="5:6">
      <c r="E19" s="114" t="str">
        <f>IF(ISBLANK(A19),"",SUMIF($A$2:A19,A19,$B$2:B19)-SUMIF($A$2:A19,A19,$C$2:C19))</f>
        <v/>
      </c>
      <c r="F19" s="115" t="str">
        <f t="shared" ca="1" si="0"/>
        <v>=IF(ISBLANK(A19),"",SUMIF($A$2:A19,A19,$B$2:B19)-SUMIF($A$2:A19,A19,$C$2:C19))</v>
      </c>
    </row>
    <row r="20" spans="5:6">
      <c r="E20" s="114" t="str">
        <f>IF(ISBLANK(A20),"",SUMIF($A$2:A20,A20,$B$2:B20)-SUMIF($A$2:A20,A20,$C$2:C20))</f>
        <v/>
      </c>
      <c r="F20" s="115" t="str">
        <f t="shared" ca="1" si="0"/>
        <v>=IF(ISBLANK(A20),"",SUMIF($A$2:A20,A20,$B$2:B20)-SUMIF($A$2:A20,A20,$C$2:C20))</v>
      </c>
    </row>
    <row r="21" spans="5:6">
      <c r="E21" s="114" t="str">
        <f>IF(ISBLANK(A21),"",SUMIF($A$2:A21,A21,$B$2:B21)-SUMIF($A$2:A21,A21,$C$2:C21))</f>
        <v/>
      </c>
      <c r="F21" s="115" t="str">
        <f t="shared" ca="1" si="0"/>
        <v>=IF(ISBLANK(A21),"",SUMIF($A$2:A21,A21,$B$2:B21)-SUMIF($A$2:A21,A21,$C$2:C21))</v>
      </c>
    </row>
    <row r="22" spans="5:6">
      <c r="E22" s="114" t="str">
        <f>IF(ISBLANK(A22),"",SUMIF($A$2:A22,A22,$B$2:B22)-SUMIF($A$2:A22,A22,$C$2:C22))</f>
        <v/>
      </c>
      <c r="F22" s="115" t="str">
        <f t="shared" ca="1" si="0"/>
        <v>=IF(ISBLANK(A22),"",SUMIF($A$2:A22,A22,$B$2:B22)-SUMIF($A$2:A22,A22,$C$2:C22))</v>
      </c>
    </row>
    <row r="23" spans="5:6">
      <c r="E23" s="114" t="str">
        <f>IF(ISBLANK(A23),"",SUMIF($A$2:A23,A23,$B$2:B23)-SUMIF($A$2:A23,A23,$C$2:C23))</f>
        <v/>
      </c>
      <c r="F23" s="115" t="str">
        <f t="shared" ca="1" si="0"/>
        <v>=IF(ISBLANK(A23),"",SUMIF($A$2:A23,A23,$B$2:B23)-SUMIF($A$2:A23,A23,$C$2:C23))</v>
      </c>
    </row>
    <row r="24" spans="5:6">
      <c r="E24" s="114" t="str">
        <f>IF(ISBLANK(A24),"",SUMIF($A$2:A24,A24,$B$2:B24)-SUMIF($A$2:A24,A24,$C$2:C24))</f>
        <v/>
      </c>
      <c r="F24" s="115" t="str">
        <f t="shared" ca="1" si="0"/>
        <v>=IF(ISBLANK(A24),"",SUMIF($A$2:A24,A24,$B$2:B24)-SUMIF($A$2:A24,A24,$C$2:C24))</v>
      </c>
    </row>
    <row r="25" spans="5:6">
      <c r="E25" s="114" t="str">
        <f>IF(ISBLANK(A25),"",SUMIF($A$2:A25,A25,$B$2:B25)-SUMIF($A$2:A25,A25,$C$2:C25))</f>
        <v/>
      </c>
      <c r="F25" s="115" t="str">
        <f t="shared" ca="1" si="0"/>
        <v>=IF(ISBLANK(A25),"",SUMIF($A$2:A25,A25,$B$2:B25)-SUMIF($A$2:A25,A25,$C$2:C25))</v>
      </c>
    </row>
    <row r="26" spans="5:6">
      <c r="E26" s="114" t="str">
        <f>IF(ISBLANK(A26),"",SUMIF($A$2:A26,A26,$B$2:B26)-SUMIF($A$2:A26,A26,$C$2:C26))</f>
        <v/>
      </c>
      <c r="F26" s="115" t="str">
        <f t="shared" ca="1" si="0"/>
        <v>=IF(ISBLANK(A26),"",SUMIF($A$2:A26,A26,$B$2:B26)-SUMIF($A$2:A26,A26,$C$2:C26))</v>
      </c>
    </row>
    <row r="27" spans="5:6">
      <c r="E27" s="114" t="str">
        <f>IF(ISBLANK(A27),"",SUMIF($A$2:A27,A27,$B$2:B27)-SUMIF($A$2:A27,A27,$C$2:C27))</f>
        <v/>
      </c>
      <c r="F27" s="115" t="str">
        <f t="shared" ca="1" si="0"/>
        <v>=IF(ISBLANK(A27),"",SUMIF($A$2:A27,A27,$B$2:B27)-SUMIF($A$2:A27,A27,$C$2:C27))</v>
      </c>
    </row>
    <row r="28" spans="5:6">
      <c r="E28" s="114" t="str">
        <f>IF(ISBLANK(A28),"",SUMIF($A$2:A28,A28,$B$2:B28)-SUMIF($A$2:A28,A28,$C$2:C28))</f>
        <v/>
      </c>
      <c r="F28" s="115" t="str">
        <f t="shared" ca="1" si="0"/>
        <v>=IF(ISBLANK(A28),"",SUMIF($A$2:A28,A28,$B$2:B28)-SUMIF($A$2:A28,A28,$C$2:C28))</v>
      </c>
    </row>
    <row r="29" spans="5:6">
      <c r="E29" s="114" t="str">
        <f>IF(ISBLANK(A29),"",SUMIF($A$2:A29,A29,$B$2:B29)-SUMIF($A$2:A29,A29,$C$2:C29))</f>
        <v/>
      </c>
      <c r="F29" s="115" t="str">
        <f t="shared" ca="1" si="0"/>
        <v>=IF(ISBLANK(A29),"",SUMIF($A$2:A29,A29,$B$2:B29)-SUMIF($A$2:A29,A29,$C$2:C29))</v>
      </c>
    </row>
    <row r="30" spans="5:6">
      <c r="E30" s="114" t="str">
        <f>IF(ISBLANK(A30),"",SUMIF($A$2:A30,A30,$B$2:B30)-SUMIF($A$2:A30,A30,$C$2:C30))</f>
        <v/>
      </c>
      <c r="F30" s="115" t="str">
        <f t="shared" ca="1" si="0"/>
        <v>=IF(ISBLANK(A30),"",SUMIF($A$2:A30,A30,$B$2:B30)-SUMIF($A$2:A30,A30,$C$2:C30))</v>
      </c>
    </row>
    <row r="31" spans="5:6">
      <c r="E31" s="114" t="str">
        <f>IF(ISBLANK(A31),"",SUMIF($A$2:A31,A31,$B$2:B31)-SUMIF($A$2:A31,A31,$C$2:C31))</f>
        <v/>
      </c>
      <c r="F31" s="115" t="str">
        <f t="shared" ca="1" si="0"/>
        <v>=IF(ISBLANK(A31),"",SUMIF($A$2:A31,A31,$B$2:B31)-SUMIF($A$2:A31,A31,$C$2:C31))</v>
      </c>
    </row>
    <row r="32" spans="5:6">
      <c r="E32" s="114" t="str">
        <f>IF(ISBLANK(A32),"",SUMIF($A$2:A32,A32,$B$2:B32)-SUMIF($A$2:A32,A32,$C$2:C32))</f>
        <v/>
      </c>
      <c r="F32" s="115" t="str">
        <f t="shared" ca="1" si="0"/>
        <v>=IF(ISBLANK(A32),"",SUMIF($A$2:A32,A32,$B$2:B32)-SUMIF($A$2:A32,A32,$C$2:C32))</v>
      </c>
    </row>
    <row r="33" spans="5:6">
      <c r="E33" s="114" t="str">
        <f>IF(ISBLANK(A33),"",SUMIF($A$2:A33,A33,$B$2:B33)-SUMIF($A$2:A33,A33,$C$2:C33))</f>
        <v/>
      </c>
      <c r="F33" s="115" t="str">
        <f t="shared" ca="1" si="0"/>
        <v>=IF(ISBLANK(A33),"",SUMIF($A$2:A33,A33,$B$2:B33)-SUMIF($A$2:A33,A33,$C$2:C33))</v>
      </c>
    </row>
    <row r="34" spans="5:6">
      <c r="E34" s="114" t="str">
        <f>IF(ISBLANK(A34),"",SUMIF($A$2:A34,A34,$B$2:B34)-SUMIF($A$2:A34,A34,$C$2:C34))</f>
        <v/>
      </c>
      <c r="F34" s="115" t="str">
        <f t="shared" ca="1" si="0"/>
        <v>=IF(ISBLANK(A34),"",SUMIF($A$2:A34,A34,$B$2:B34)-SUMIF($A$2:A34,A34,$C$2:C34))</v>
      </c>
    </row>
    <row r="35" spans="5:6">
      <c r="E35" s="114" t="str">
        <f>IF(ISBLANK(A35),"",SUMIF($A$2:A35,A35,$B$2:B35)-SUMIF($A$2:A35,A35,$C$2:C35))</f>
        <v/>
      </c>
      <c r="F35" s="115" t="str">
        <f t="shared" ca="1" si="0"/>
        <v>=IF(ISBLANK(A35),"",SUMIF($A$2:A35,A35,$B$2:B35)-SUMIF($A$2:A35,A35,$C$2:C35))</v>
      </c>
    </row>
    <row r="36" spans="5:6">
      <c r="E36" s="114" t="str">
        <f>IF(ISBLANK(A36),"",SUMIF($A$2:A36,A36,$B$2:B36)-SUMIF($A$2:A36,A36,$C$2:C36))</f>
        <v/>
      </c>
      <c r="F36" s="115" t="str">
        <f t="shared" ca="1" si="0"/>
        <v>=IF(ISBLANK(A36),"",SUMIF($A$2:A36,A36,$B$2:B36)-SUMIF($A$2:A36,A36,$C$2:C36))</v>
      </c>
    </row>
    <row r="37" spans="5:6">
      <c r="E37" s="114" t="str">
        <f>IF(ISBLANK(A37),"",SUMIF($A$2:A37,A37,$B$2:B37)-SUMIF($A$2:A37,A37,$C$2:C37))</f>
        <v/>
      </c>
      <c r="F37" s="115" t="str">
        <f t="shared" ca="1" si="0"/>
        <v>=IF(ISBLANK(A37),"",SUMIF($A$2:A37,A37,$B$2:B37)-SUMIF($A$2:A37,A37,$C$2:C37))</v>
      </c>
    </row>
    <row r="38" spans="5:6">
      <c r="E38" s="114" t="str">
        <f>IF(ISBLANK(A38),"",SUMIF($A$2:A38,A38,$B$2:B38)-SUMIF($A$2:A38,A38,$C$2:C38))</f>
        <v/>
      </c>
      <c r="F38" s="115" t="str">
        <f t="shared" ca="1" si="0"/>
        <v>=IF(ISBLANK(A38),"",SUMIF($A$2:A38,A38,$B$2:B38)-SUMIF($A$2:A38,A38,$C$2:C38))</v>
      </c>
    </row>
    <row r="39" spans="5:6">
      <c r="E39" s="114" t="str">
        <f>IF(ISBLANK(A39),"",SUMIF($A$2:A39,A39,$B$2:B39)-SUMIF($A$2:A39,A39,$C$2:C39))</f>
        <v/>
      </c>
      <c r="F39" s="115" t="str">
        <f t="shared" ca="1" si="0"/>
        <v>=IF(ISBLANK(A39),"",SUMIF($A$2:A39,A39,$B$2:B39)-SUMIF($A$2:A39,A39,$C$2:C39))</v>
      </c>
    </row>
    <row r="40" spans="5:6">
      <c r="E40" s="114" t="str">
        <f>IF(ISBLANK(A40),"",SUMIF($A$2:A40,A40,$B$2:B40)-SUMIF($A$2:A40,A40,$C$2:C40))</f>
        <v/>
      </c>
      <c r="F40" s="115" t="str">
        <f t="shared" ca="1" si="0"/>
        <v>=IF(ISBLANK(A40),"",SUMIF($A$2:A40,A40,$B$2:B40)-SUMIF($A$2:A40,A40,$C$2:C40))</v>
      </c>
    </row>
    <row r="41" spans="5:6">
      <c r="E41" s="114" t="str">
        <f>IF(ISBLANK(A41),"",SUMIF($A$2:A41,A41,$B$2:B41)-SUMIF($A$2:A41,A41,$C$2:C41))</f>
        <v/>
      </c>
      <c r="F41" s="115" t="str">
        <f t="shared" ca="1" si="0"/>
        <v>=IF(ISBLANK(A41),"",SUMIF($A$2:A41,A41,$B$2:B41)-SUMIF($A$2:A41,A41,$C$2:C41))</v>
      </c>
    </row>
    <row r="42" spans="5:6">
      <c r="E42" s="114" t="str">
        <f>IF(ISBLANK(A42),"",SUMIF($A$2:A42,A42,$B$2:B42)-SUMIF($A$2:A42,A42,$C$2:C42))</f>
        <v/>
      </c>
      <c r="F42" s="115" t="str">
        <f t="shared" ca="1" si="0"/>
        <v>=IF(ISBLANK(A42),"",SUMIF($A$2:A42,A42,$B$2:B42)-SUMIF($A$2:A42,A42,$C$2:C42))</v>
      </c>
    </row>
    <row r="43" spans="5:6">
      <c r="E43" s="114" t="str">
        <f>IF(ISBLANK(A43),"",SUMIF($A$2:A43,A43,$B$2:B43)-SUMIF($A$2:A43,A43,$C$2:C43))</f>
        <v/>
      </c>
      <c r="F43" s="115" t="str">
        <f t="shared" ca="1" si="0"/>
        <v>=IF(ISBLANK(A43),"",SUMIF($A$2:A43,A43,$B$2:B43)-SUMIF($A$2:A43,A43,$C$2:C43))</v>
      </c>
    </row>
    <row r="44" spans="5:6">
      <c r="E44" s="114" t="str">
        <f>IF(ISBLANK(A44),"",SUMIF($A$2:A44,A44,$B$2:B44)-SUMIF($A$2:A44,A44,$C$2:C44))</f>
        <v/>
      </c>
      <c r="F44" s="115" t="str">
        <f t="shared" ca="1" si="0"/>
        <v>=IF(ISBLANK(A44),"",SUMIF($A$2:A44,A44,$B$2:B44)-SUMIF($A$2:A44,A44,$C$2:C44))</v>
      </c>
    </row>
    <row r="45" spans="5:6">
      <c r="E45" s="114" t="str">
        <f>IF(ISBLANK(A45),"",SUMIF($A$2:A45,A45,$B$2:B45)-SUMIF($A$2:A45,A45,$C$2:C45))</f>
        <v/>
      </c>
      <c r="F45" s="115" t="str">
        <f t="shared" ca="1" si="0"/>
        <v>=IF(ISBLANK(A45),"",SUMIF($A$2:A45,A45,$B$2:B45)-SUMIF($A$2:A45,A45,$C$2:C45))</v>
      </c>
    </row>
    <row r="46" spans="5:6">
      <c r="E46" s="114" t="str">
        <f>IF(ISBLANK(A46),"",SUMIF($A$2:A46,A46,$B$2:B46)-SUMIF($A$2:A46,A46,$C$2:C46))</f>
        <v/>
      </c>
      <c r="F46" s="115" t="str">
        <f t="shared" ca="1" si="0"/>
        <v>=IF(ISBLANK(A46),"",SUMIF($A$2:A46,A46,$B$2:B46)-SUMIF($A$2:A46,A46,$C$2:C46))</v>
      </c>
    </row>
    <row r="47" spans="5:6">
      <c r="E47" s="114" t="str">
        <f>IF(ISBLANK(A47),"",SUMIF($A$2:A47,A47,$B$2:B47)-SUMIF($A$2:A47,A47,$C$2:C47))</f>
        <v/>
      </c>
      <c r="F47" s="115" t="str">
        <f t="shared" ca="1" si="0"/>
        <v>=IF(ISBLANK(A47),"",SUMIF($A$2:A47,A47,$B$2:B47)-SUMIF($A$2:A47,A47,$C$2:C47))</v>
      </c>
    </row>
    <row r="48" spans="5:6">
      <c r="E48" s="114" t="str">
        <f>IF(ISBLANK(A48),"",SUMIF($A$2:A48,A48,$B$2:B48)-SUMIF($A$2:A48,A48,$C$2:C48))</f>
        <v/>
      </c>
      <c r="F48" s="115" t="str">
        <f t="shared" ca="1" si="0"/>
        <v>=IF(ISBLANK(A48),"",SUMIF($A$2:A48,A48,$B$2:B48)-SUMIF($A$2:A48,A48,$C$2:C48))</v>
      </c>
    </row>
    <row r="49" spans="5:6">
      <c r="E49" s="114" t="str">
        <f>IF(ISBLANK(A49),"",SUMIF($A$2:A49,A49,$B$2:B49)-SUMIF($A$2:A49,A49,$C$2:C49))</f>
        <v/>
      </c>
      <c r="F49" s="115" t="str">
        <f t="shared" ca="1" si="0"/>
        <v>=IF(ISBLANK(A49),"",SUMIF($A$2:A49,A49,$B$2:B49)-SUMIF($A$2:A49,A49,$C$2:C49))</v>
      </c>
    </row>
    <row r="50" spans="5:6">
      <c r="E50" s="114" t="str">
        <f>IF(ISBLANK(A50),"",SUMIF($A$2:A50,A50,$B$2:B50)-SUMIF($A$2:A50,A50,$C$2:C50))</f>
        <v/>
      </c>
      <c r="F50" s="115" t="str">
        <f t="shared" ca="1" si="0"/>
        <v>=IF(ISBLANK(A50),"",SUMIF($A$2:A50,A50,$B$2:B50)-SUMIF($A$2:A50,A50,$C$2:C50))</v>
      </c>
    </row>
    <row r="51" spans="5:6">
      <c r="E51" s="114" t="str">
        <f>IF(ISBLANK(A51),"",SUMIF($A$2:A51,A51,$B$2:B51)-SUMIF($A$2:A51,A51,$C$2:C51))</f>
        <v/>
      </c>
      <c r="F51" s="115" t="str">
        <f t="shared" ca="1" si="0"/>
        <v>=IF(ISBLANK(A51),"",SUMIF($A$2:A51,A51,$B$2:B51)-SUMIF($A$2:A51,A51,$C$2:C51))</v>
      </c>
    </row>
    <row r="52" spans="5:6">
      <c r="E52" s="114" t="str">
        <f>IF(ISBLANK(A52),"",SUMIF($A$2:A52,A52,$B$2:B52)-SUMIF($A$2:A52,A52,$C$2:C52))</f>
        <v/>
      </c>
      <c r="F52" s="115" t="str">
        <f t="shared" ca="1" si="0"/>
        <v>=IF(ISBLANK(A52),"",SUMIF($A$2:A52,A52,$B$2:B52)-SUMIF($A$2:A52,A52,$C$2:C52))</v>
      </c>
    </row>
  </sheetData>
  <sheetProtection selectLockedCells="1"/>
  <conditionalFormatting sqref="H2:J12">
    <cfRule type="expression" dxfId="67" priority="1">
      <formula>$I2&lt;=$J2</formula>
    </cfRule>
  </conditionalFormatting>
  <dataValidations count="1">
    <dataValidation type="list" allowBlank="1" showInputMessage="1" showErrorMessage="1" sqref="A2:A1048576">
      <formula1>OFFSET($H$2,0,0,COUNTA($H:$H)-1,1)</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120</vt:i4>
      </vt:variant>
      <vt:variant>
        <vt:lpstr>Named Ranges</vt:lpstr>
      </vt:variant>
      <vt:variant>
        <vt:i4>21</vt:i4>
      </vt:variant>
    </vt:vector>
  </HeadingPairs>
  <TitlesOfParts>
    <vt:vector size="141" baseType="lpstr">
      <vt:lpstr>Sheet2 (5)</vt:lpstr>
      <vt:lpstr>3-BasicFunctions (3)</vt:lpstr>
      <vt:lpstr>3-BasicFunctions (5)</vt:lpstr>
      <vt:lpstr>3-BasicFunctions (6)</vt:lpstr>
      <vt:lpstr>3-BasicFunctions (4)</vt:lpstr>
      <vt:lpstr>3-BasicFunctions (2)</vt:lpstr>
      <vt:lpstr>Sheet1 (11)</vt:lpstr>
      <vt:lpstr>Sheet1 (12)</vt:lpstr>
      <vt:lpstr>VLookup_Multiple_tables(Ans)</vt:lpstr>
      <vt:lpstr>Sheet4 (4)</vt:lpstr>
      <vt:lpstr>Sheet3 (7)</vt:lpstr>
      <vt:lpstr>Q1</vt:lpstr>
      <vt:lpstr>VLOOKUP_MULTIPLE_VALUES</vt:lpstr>
      <vt:lpstr>Custom_Conditional_formatti (2</vt:lpstr>
      <vt:lpstr>VLookup2 (2)</vt:lpstr>
      <vt:lpstr>IF_Error</vt:lpstr>
      <vt:lpstr>SumIF</vt:lpstr>
      <vt:lpstr>CountIF</vt:lpstr>
      <vt:lpstr>VLookup2</vt:lpstr>
      <vt:lpstr>Database (4)</vt:lpstr>
      <vt:lpstr>VLookup1</vt:lpstr>
      <vt:lpstr>Database</vt:lpstr>
      <vt:lpstr>Query</vt:lpstr>
      <vt:lpstr>Sheet4 (3)</vt:lpstr>
      <vt:lpstr>THERMOMETER</vt:lpstr>
      <vt:lpstr>rounding</vt:lpstr>
      <vt:lpstr>CUSTOM-CONDITIONAL-FORMATTING1</vt:lpstr>
      <vt:lpstr>CUSTOM-CONDITIONAL-FORMATTING2</vt:lpstr>
      <vt:lpstr>CUSTOM-CONDITIONAL-FORMATTING3</vt:lpstr>
      <vt:lpstr>Text_to_Columns</vt:lpstr>
      <vt:lpstr>round</vt:lpstr>
      <vt:lpstr>Q</vt:lpstr>
      <vt:lpstr>Ans</vt:lpstr>
      <vt:lpstr>data (5)</vt:lpstr>
      <vt:lpstr>Sheet1 (10)</vt:lpstr>
      <vt:lpstr>Sheet1 (9)</vt:lpstr>
      <vt:lpstr>data (4)</vt:lpstr>
      <vt:lpstr>Sheet1 (8)</vt:lpstr>
      <vt:lpstr>4 (3)</vt:lpstr>
      <vt:lpstr>6</vt:lpstr>
      <vt:lpstr>Match&amp;Index (3)</vt:lpstr>
      <vt:lpstr>AND (3)</vt:lpstr>
      <vt:lpstr>OR (3)</vt:lpstr>
      <vt:lpstr>Text_Functions</vt:lpstr>
      <vt:lpstr>Subtotal</vt:lpstr>
      <vt:lpstr>4-AND (2)</vt:lpstr>
      <vt:lpstr>FlashFill</vt:lpstr>
      <vt:lpstr>Main_Menu</vt:lpstr>
      <vt:lpstr>ex</vt:lpstr>
      <vt:lpstr>Conditional-Formatting</vt:lpstr>
      <vt:lpstr>Conditional-Formatting2</vt:lpstr>
      <vt:lpstr>8_IF&amp;VLookup_exercise</vt:lpstr>
      <vt:lpstr>8_VLookup</vt:lpstr>
      <vt:lpstr>6_Complex_5_IF_Function</vt:lpstr>
      <vt:lpstr>5_IF_Function</vt:lpstr>
      <vt:lpstr>1-Factor_Basics</vt:lpstr>
      <vt:lpstr>3-BasicFunctions</vt:lpstr>
      <vt:lpstr>7_Vlookup1</vt:lpstr>
      <vt:lpstr>HLOOKUP (2)</vt:lpstr>
      <vt:lpstr>Match</vt:lpstr>
      <vt:lpstr>Index</vt:lpstr>
      <vt:lpstr>Aggregate</vt:lpstr>
      <vt:lpstr>Custom-conditionalF_1</vt:lpstr>
      <vt:lpstr>Custom-conditionalF_ADVANCED</vt:lpstr>
      <vt:lpstr>CUSTOM_CONDITIONAL_FORMATTING</vt:lpstr>
      <vt:lpstr>Pics</vt:lpstr>
      <vt:lpstr>3wayLookup</vt:lpstr>
      <vt:lpstr>Named_Range</vt:lpstr>
      <vt:lpstr>Match&amp;Index</vt:lpstr>
      <vt:lpstr>Data (2)</vt:lpstr>
      <vt:lpstr>Data (3)</vt:lpstr>
      <vt:lpstr>HLookup</vt:lpstr>
      <vt:lpstr>4 (2)</vt:lpstr>
      <vt:lpstr>3 (2)</vt:lpstr>
      <vt:lpstr>1 (2)</vt:lpstr>
      <vt:lpstr>Sheet3 (5)</vt:lpstr>
      <vt:lpstr>Sheet3 (6)</vt:lpstr>
      <vt:lpstr>IF1</vt:lpstr>
      <vt:lpstr>IF1 (3)</vt:lpstr>
      <vt:lpstr>AND (2)</vt:lpstr>
      <vt:lpstr>OR (2)</vt:lpstr>
      <vt:lpstr>Dynamic_Chart2</vt:lpstr>
      <vt:lpstr>Dynamic_chart (2)</vt:lpstr>
      <vt:lpstr>Sheet4 (2)</vt:lpstr>
      <vt:lpstr>Sheet2 (4)</vt:lpstr>
      <vt:lpstr>main</vt:lpstr>
      <vt:lpstr>1</vt:lpstr>
      <vt:lpstr>2</vt:lpstr>
      <vt:lpstr>3</vt:lpstr>
      <vt:lpstr>4</vt:lpstr>
      <vt:lpstr>EXAMPLE_PROJECTS</vt:lpstr>
      <vt:lpstr>DYNAMIC_CHART</vt:lpstr>
      <vt:lpstr>Car_Sale</vt:lpstr>
      <vt:lpstr>Sheet1 (7)</vt:lpstr>
      <vt:lpstr>Sheet1 (6)</vt:lpstr>
      <vt:lpstr>Sheet2 (3)</vt:lpstr>
      <vt:lpstr>Sheet3 (4)</vt:lpstr>
      <vt:lpstr>Sheet1 (5)</vt:lpstr>
      <vt:lpstr>Sheet3 (3)</vt:lpstr>
      <vt:lpstr>Sheet3</vt:lpstr>
      <vt:lpstr>Sheet7</vt:lpstr>
      <vt:lpstr>Sheet2 (2)</vt:lpstr>
      <vt:lpstr>exercise1</vt:lpstr>
      <vt:lpstr>Data</vt:lpstr>
      <vt:lpstr>Sheet3 (2)</vt:lpstr>
      <vt:lpstr>AND</vt:lpstr>
      <vt:lpstr>Sheet4</vt:lpstr>
      <vt:lpstr>OR</vt:lpstr>
      <vt:lpstr>IF1 (2)</vt:lpstr>
      <vt:lpstr>Sheet1 (4)</vt:lpstr>
      <vt:lpstr>Sheet1 (3)</vt:lpstr>
      <vt:lpstr>Database (3)</vt:lpstr>
      <vt:lpstr>Sheet1 (2)</vt:lpstr>
      <vt:lpstr>Database (2)</vt:lpstr>
      <vt:lpstr>Factor</vt:lpstr>
      <vt:lpstr>Factor (2)</vt:lpstr>
      <vt:lpstr>Salary</vt:lpstr>
      <vt:lpstr>Sheet5</vt:lpstr>
      <vt:lpstr>Sheet2</vt:lpstr>
      <vt:lpstr>Sheet1</vt:lpstr>
      <vt:lpstr>'data (5)'!Data</vt:lpstr>
      <vt:lpstr>Data</vt:lpstr>
      <vt:lpstr>'data (5)'!database</vt:lpstr>
      <vt:lpstr>database</vt:lpstr>
      <vt:lpstr>fyi</vt:lpstr>
      <vt:lpstr>Salary!Print_Area</vt:lpstr>
      <vt:lpstr>Salary!Print_Titles</vt:lpstr>
      <vt:lpstr>'data (5)'!تاریخ</vt:lpstr>
      <vt:lpstr>تاریخ</vt:lpstr>
      <vt:lpstr>'data (5)'!تعداد</vt:lpstr>
      <vt:lpstr>تعداد</vt:lpstr>
      <vt:lpstr>'data (5)'!ردیف</vt:lpstr>
      <vt:lpstr>ردیف</vt:lpstr>
      <vt:lpstr>'data (5)'!شعبه</vt:lpstr>
      <vt:lpstr>شعبه</vt:lpstr>
      <vt:lpstr>'data (5)'!فروشنده</vt:lpstr>
      <vt:lpstr>فروشنده</vt:lpstr>
      <vt:lpstr>'data (5)'!مبلغ</vt:lpstr>
      <vt:lpstr>مبلغ</vt:lpstr>
      <vt:lpstr>'data (5)'!محصول</vt:lpstr>
      <vt:lpstr>محصول</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2017-08-29T09:20:18Z</dcterms:modified>
</cp:coreProperties>
</file>