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5240" windowHeight="7125"/>
  </bookViews>
  <sheets>
    <sheet name="اطلاعات_پرسنلی" sheetId="1" r:id="rId1"/>
    <sheet name="اطلاعات_ثابت" sheetId="2" r:id="rId2"/>
    <sheet name="ساعات_کارکرد_ماهانه" sheetId="3" r:id="rId3"/>
    <sheet name="محاسبات" sheetId="4" r:id="rId4"/>
    <sheet name="Sheet5" sheetId="5" r:id="rId5"/>
  </sheets>
  <definedNames>
    <definedName name="saat_karkard">اطلاعات_ثابت!$F$4</definedName>
    <definedName name="zarib_bime">اطلاعات_ثابت!$F$6</definedName>
    <definedName name="zarib_ezafeKar">اطلاعات_ثابت!$F$5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10" i="5"/>
  <c r="K3" i="4"/>
  <c r="K4" i="4"/>
  <c r="K2" i="4"/>
  <c r="J3" i="4"/>
  <c r="J4" i="4"/>
  <c r="J2" i="4"/>
  <c r="G2" i="4"/>
  <c r="F3" i="4"/>
  <c r="G3" i="4" s="1"/>
  <c r="F4" i="4"/>
  <c r="G4" i="4" s="1"/>
  <c r="F2" i="4"/>
  <c r="B3" i="4"/>
  <c r="D3" i="4" s="1"/>
  <c r="B4" i="4"/>
  <c r="D4" i="4" s="1"/>
  <c r="H8" i="5" s="1"/>
  <c r="B2" i="4"/>
  <c r="E2" i="4" s="1"/>
  <c r="H6" i="5" l="1"/>
  <c r="D2" i="4"/>
  <c r="H2" i="4" s="1"/>
  <c r="H4" i="4"/>
  <c r="H3" i="4"/>
  <c r="I2" i="4"/>
  <c r="E4" i="4"/>
  <c r="H9" i="5" s="1"/>
  <c r="E3" i="4"/>
  <c r="I3" i="4" s="1"/>
  <c r="I4" i="4" l="1"/>
  <c r="M4" i="4" s="1"/>
  <c r="O4" i="4" s="1"/>
  <c r="L4" i="4"/>
  <c r="N4" i="4" s="1"/>
  <c r="L3" i="4"/>
  <c r="N3" i="4" s="1"/>
  <c r="M3" i="4"/>
  <c r="O3" i="4" s="1"/>
  <c r="M2" i="4"/>
  <c r="O2" i="4" s="1"/>
  <c r="L2" i="4"/>
  <c r="N2" i="4" s="1"/>
</calcChain>
</file>

<file path=xl/sharedStrings.xml><?xml version="1.0" encoding="utf-8"?>
<sst xmlns="http://schemas.openxmlformats.org/spreadsheetml/2006/main" count="41" uniqueCount="30">
  <si>
    <t>شماره پرسنلی</t>
  </si>
  <si>
    <t>نام</t>
  </si>
  <si>
    <t>نام خانوادگی</t>
  </si>
  <si>
    <t>تعداد فرزند</t>
  </si>
  <si>
    <t>ساعات کارکرد ماهانه</t>
  </si>
  <si>
    <t>ضریب اضافه کار</t>
  </si>
  <si>
    <t>حق بیمه</t>
  </si>
  <si>
    <t>حق اولاد</t>
  </si>
  <si>
    <t>حق ماموریت</t>
  </si>
  <si>
    <t>اطلاعات ثابت</t>
  </si>
  <si>
    <t>حقوق پایه</t>
  </si>
  <si>
    <t>علیرضا</t>
  </si>
  <si>
    <t>مقربی</t>
  </si>
  <si>
    <t>هدیه</t>
  </si>
  <si>
    <t>تهرانی</t>
  </si>
  <si>
    <t>علی</t>
  </si>
  <si>
    <t>کریمی</t>
  </si>
  <si>
    <t>ساعات کارکرد</t>
  </si>
  <si>
    <t>ساعات کارکرد عادی</t>
  </si>
  <si>
    <t>ساعات اضافه کار</t>
  </si>
  <si>
    <t>ساعات کسری کار</t>
  </si>
  <si>
    <t>مبلغ اضافه کار</t>
  </si>
  <si>
    <t>مبلغ کسری کار</t>
  </si>
  <si>
    <t>حق الزحمه ساعتی</t>
  </si>
  <si>
    <t>تعداد اولاد</t>
  </si>
  <si>
    <t>حقوق مشمول بیمه</t>
  </si>
  <si>
    <t>حقوق مشمول مالیات</t>
  </si>
  <si>
    <t>مالیات</t>
  </si>
  <si>
    <t>ردیف</t>
  </si>
  <si>
    <t>شماره پرسنلی کارمندان شرکت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</si>
</sst>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_ * #,##0.0_-_ر_ي_ا_ل_ ;_ * #,##0.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B Titr"/>
      <family val="2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14"/>
      <color theme="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2" fillId="2" borderId="2">
      <alignment horizontal="center" vertical="center" shrinkToFit="1"/>
    </xf>
    <xf numFmtId="0" fontId="3" fillId="3" borderId="0">
      <alignment horizontal="center" vertical="center"/>
    </xf>
    <xf numFmtId="0" fontId="4" fillId="4" borderId="0">
      <alignment horizontal="centerContinuous" vertical="center"/>
    </xf>
    <xf numFmtId="0" fontId="3" fillId="5" borderId="0">
      <alignment horizontal="center" vertical="center"/>
    </xf>
    <xf numFmtId="0" fontId="5" fillId="6" borderId="12"/>
  </cellStyleXfs>
  <cellXfs count="21">
    <xf numFmtId="0" fontId="0" fillId="0" borderId="0" xfId="0"/>
    <xf numFmtId="0" fontId="4" fillId="4" borderId="0" xfId="4">
      <alignment horizontal="centerContinuous" vertical="center"/>
    </xf>
    <xf numFmtId="0" fontId="3" fillId="3" borderId="0" xfId="3">
      <alignment horizontal="center" vertical="center"/>
    </xf>
    <xf numFmtId="164" fontId="2" fillId="2" borderId="2" xfId="2">
      <alignment horizontal="center" vertical="center" shrinkToFit="1"/>
    </xf>
    <xf numFmtId="9" fontId="2" fillId="2" borderId="2" xfId="1" applyFont="1" applyFill="1" applyBorder="1" applyAlignment="1">
      <alignment horizontal="center" vertical="center" shrinkToFit="1"/>
    </xf>
    <xf numFmtId="165" fontId="2" fillId="2" borderId="2" xfId="2" applyNumberFormat="1">
      <alignment horizontal="center" vertical="center" shrinkToFit="1"/>
    </xf>
    <xf numFmtId="43" fontId="2" fillId="2" borderId="2" xfId="2" applyNumberFormat="1">
      <alignment horizontal="center" vertical="center" shrinkToFi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3" borderId="11" xfId="3" applyBorder="1">
      <alignment horizontal="center" vertical="center"/>
    </xf>
    <xf numFmtId="0" fontId="3" fillId="3" borderId="1" xfId="3" applyBorder="1">
      <alignment horizontal="center" vertical="center"/>
    </xf>
    <xf numFmtId="0" fontId="3" fillId="5" borderId="0" xfId="5">
      <alignment horizontal="center" vertical="center"/>
    </xf>
    <xf numFmtId="0" fontId="3" fillId="5" borderId="0" xfId="5" applyAlignment="1">
      <alignment horizontal="center" vertical="center" textRotation="180"/>
    </xf>
    <xf numFmtId="0" fontId="3" fillId="5" borderId="0" xfId="5" applyAlignment="1">
      <alignment horizontal="center" vertical="center" shrinkToFit="1"/>
    </xf>
  </cellXfs>
  <cellStyles count="7">
    <cellStyle name="Normal" xfId="0" builtinId="0" customBuiltin="1"/>
    <cellStyle name="Percent" xfId="1" builtinId="5"/>
    <cellStyle name="خانه های جدول" xfId="2"/>
    <cellStyle name="سرتون نوع دوم" xfId="5"/>
    <cellStyle name="سرستون" xfId="3"/>
    <cellStyle name="سرستون نوع سوم" xfId="6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8"/>
  <sheetViews>
    <sheetView rightToLeft="1" tabSelected="1" zoomScale="160" zoomScaleNormal="160" workbookViewId="0">
      <selection activeCell="G5" sqref="G5"/>
    </sheetView>
  </sheetViews>
  <sheetFormatPr defaultRowHeight="15" x14ac:dyDescent="0.25"/>
  <cols>
    <col min="1" max="1" width="11.85546875" bestFit="1" customWidth="1"/>
    <col min="3" max="3" width="11.5703125" bestFit="1" customWidth="1"/>
    <col min="5" max="5" width="17.7109375" customWidth="1"/>
  </cols>
  <sheetData>
    <row r="1" spans="1:5" ht="23.2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</row>
    <row r="2" spans="1:5" ht="15.75" customHeight="1" thickBot="1" x14ac:dyDescent="0.3">
      <c r="A2" s="3">
        <v>999</v>
      </c>
      <c r="B2" s="3" t="s">
        <v>11</v>
      </c>
      <c r="C2" s="3" t="s">
        <v>12</v>
      </c>
      <c r="D2" s="3">
        <v>3</v>
      </c>
      <c r="E2" s="3">
        <v>12000000</v>
      </c>
    </row>
    <row r="3" spans="1:5" ht="15.75" customHeight="1" thickBot="1" x14ac:dyDescent="0.3">
      <c r="A3" s="3">
        <v>888</v>
      </c>
      <c r="B3" s="3" t="s">
        <v>13</v>
      </c>
      <c r="C3" s="3" t="s">
        <v>14</v>
      </c>
      <c r="D3" s="3">
        <v>2</v>
      </c>
      <c r="E3" s="3">
        <v>30000000</v>
      </c>
    </row>
    <row r="4" spans="1:5" ht="15.75" customHeight="1" thickBot="1" x14ac:dyDescent="0.3">
      <c r="A4" s="3">
        <v>222</v>
      </c>
      <c r="B4" s="3" t="s">
        <v>15</v>
      </c>
      <c r="C4" s="3" t="s">
        <v>16</v>
      </c>
      <c r="D4" s="3">
        <v>5</v>
      </c>
      <c r="E4" s="3">
        <v>90000000</v>
      </c>
    </row>
    <row r="5" spans="1:5" ht="15.75" customHeight="1" thickBot="1" x14ac:dyDescent="0.3">
      <c r="A5" s="3"/>
      <c r="B5" s="3"/>
      <c r="C5" s="3"/>
      <c r="D5" s="3"/>
      <c r="E5" s="3"/>
    </row>
    <row r="6" spans="1:5" ht="15.75" customHeight="1" thickBot="1" x14ac:dyDescent="0.3">
      <c r="A6" s="3"/>
      <c r="B6" s="3"/>
      <c r="C6" s="3"/>
      <c r="D6" s="3"/>
      <c r="E6" s="3"/>
    </row>
    <row r="7" spans="1:5" ht="15.75" customHeight="1" thickBot="1" x14ac:dyDescent="0.3">
      <c r="A7" s="3"/>
      <c r="B7" s="3"/>
      <c r="C7" s="3"/>
      <c r="D7" s="3"/>
      <c r="E7" s="3"/>
    </row>
    <row r="8" spans="1:5" ht="15.75" customHeight="1" thickBot="1" x14ac:dyDescent="0.3">
      <c r="A8" s="3"/>
      <c r="B8" s="3"/>
      <c r="C8" s="3"/>
      <c r="D8" s="3"/>
      <c r="E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E3:F8"/>
  <sheetViews>
    <sheetView showGridLines="0" rightToLeft="1" zoomScale="140" zoomScaleNormal="140" workbookViewId="0">
      <selection activeCell="F6" sqref="F6"/>
    </sheetView>
  </sheetViews>
  <sheetFormatPr defaultRowHeight="15" x14ac:dyDescent="0.25"/>
  <cols>
    <col min="5" max="5" width="17.85546875" bestFit="1" customWidth="1"/>
    <col min="6" max="6" width="12.28515625" customWidth="1"/>
  </cols>
  <sheetData>
    <row r="3" spans="5:6" ht="23.25" thickBot="1" x14ac:dyDescent="0.3">
      <c r="E3" s="1" t="s">
        <v>9</v>
      </c>
      <c r="F3" s="1"/>
    </row>
    <row r="4" spans="5:6" ht="23.25" thickBot="1" x14ac:dyDescent="0.3">
      <c r="E4" s="2" t="s">
        <v>4</v>
      </c>
      <c r="F4" s="3">
        <v>220</v>
      </c>
    </row>
    <row r="5" spans="5:6" ht="23.25" thickBot="1" x14ac:dyDescent="0.3">
      <c r="E5" s="2" t="s">
        <v>5</v>
      </c>
      <c r="F5" s="5">
        <v>1.4</v>
      </c>
    </row>
    <row r="6" spans="5:6" ht="23.25" thickBot="1" x14ac:dyDescent="0.3">
      <c r="E6" s="2" t="s">
        <v>6</v>
      </c>
      <c r="F6" s="4">
        <v>7.0000000000000007E-2</v>
      </c>
    </row>
    <row r="7" spans="5:6" ht="23.25" thickBot="1" x14ac:dyDescent="0.3">
      <c r="E7" s="2" t="s">
        <v>7</v>
      </c>
      <c r="F7" s="3">
        <v>3</v>
      </c>
    </row>
    <row r="8" spans="5:6" ht="23.25" thickBot="1" x14ac:dyDescent="0.3">
      <c r="E8" s="2" t="s">
        <v>8</v>
      </c>
      <c r="F8" s="6">
        <v>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"/>
  <sheetViews>
    <sheetView rightToLeft="1" zoomScale="140" zoomScaleNormal="140" workbookViewId="0">
      <selection activeCell="C3" sqref="C3"/>
    </sheetView>
  </sheetViews>
  <sheetFormatPr defaultRowHeight="15" x14ac:dyDescent="0.25"/>
  <cols>
    <col min="2" max="2" width="10.42578125" customWidth="1"/>
    <col min="3" max="3" width="15.5703125" customWidth="1"/>
  </cols>
  <sheetData>
    <row r="1" spans="1:3" ht="30" thickBot="1" x14ac:dyDescent="0.3">
      <c r="A1" s="19" t="s">
        <v>28</v>
      </c>
      <c r="B1" s="20" t="s">
        <v>29</v>
      </c>
      <c r="C1" s="18" t="s">
        <v>17</v>
      </c>
    </row>
    <row r="2" spans="1:3" ht="23.25" thickBot="1" x14ac:dyDescent="0.3">
      <c r="B2" s="3">
        <v>999</v>
      </c>
      <c r="C2" s="3">
        <v>230</v>
      </c>
    </row>
    <row r="3" spans="1:3" ht="23.25" thickBot="1" x14ac:dyDescent="0.3">
      <c r="B3" s="3">
        <v>888</v>
      </c>
      <c r="C3" s="3">
        <v>200</v>
      </c>
    </row>
    <row r="4" spans="1:3" ht="23.25" thickBot="1" x14ac:dyDescent="0.3">
      <c r="B4" s="3">
        <v>222</v>
      </c>
      <c r="C4" s="3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"/>
  <sheetViews>
    <sheetView showGridLines="0" rightToLeft="1" zoomScaleNormal="100" workbookViewId="0">
      <selection sqref="A1:F1"/>
    </sheetView>
  </sheetViews>
  <sheetFormatPr defaultRowHeight="15" x14ac:dyDescent="0.25"/>
  <cols>
    <col min="1" max="1" width="10.28515625" bestFit="1" customWidth="1"/>
    <col min="2" max="2" width="17.42578125" customWidth="1"/>
    <col min="3" max="3" width="16.28515625" customWidth="1"/>
    <col min="4" max="5" width="13.42578125" bestFit="1" customWidth="1"/>
    <col min="6" max="6" width="12.7109375" customWidth="1"/>
    <col min="7" max="7" width="15.42578125" bestFit="1" customWidth="1"/>
    <col min="8" max="9" width="11.28515625" bestFit="1" customWidth="1"/>
    <col min="10" max="10" width="10" customWidth="1"/>
    <col min="11" max="11" width="10.85546875" customWidth="1"/>
    <col min="12" max="12" width="15.42578125" bestFit="1" customWidth="1"/>
    <col min="13" max="13" width="17" bestFit="1" customWidth="1"/>
    <col min="14" max="14" width="17.140625" bestFit="1" customWidth="1"/>
    <col min="15" max="15" width="10.7109375" customWidth="1"/>
  </cols>
  <sheetData>
    <row r="1" spans="1:15" ht="23.25" thickBot="1" x14ac:dyDescent="0.3">
      <c r="A1" s="2" t="s">
        <v>0</v>
      </c>
      <c r="B1" s="2" t="s">
        <v>4</v>
      </c>
      <c r="C1" s="2" t="s">
        <v>18</v>
      </c>
      <c r="D1" s="2" t="s">
        <v>19</v>
      </c>
      <c r="E1" s="2" t="s">
        <v>20</v>
      </c>
      <c r="F1" s="2" t="s">
        <v>10</v>
      </c>
      <c r="G1" s="2" t="s">
        <v>23</v>
      </c>
      <c r="H1" s="2" t="s">
        <v>21</v>
      </c>
      <c r="I1" s="2" t="s">
        <v>22</v>
      </c>
      <c r="J1" s="2" t="s">
        <v>24</v>
      </c>
      <c r="K1" s="2" t="s">
        <v>7</v>
      </c>
      <c r="L1" s="2" t="s">
        <v>25</v>
      </c>
      <c r="M1" s="2" t="s">
        <v>26</v>
      </c>
      <c r="N1" s="2" t="s">
        <v>6</v>
      </c>
      <c r="O1" s="2" t="s">
        <v>27</v>
      </c>
    </row>
    <row r="2" spans="1:15" ht="23.25" thickBot="1" x14ac:dyDescent="0.3">
      <c r="A2" s="3">
        <v>999</v>
      </c>
      <c r="B2" s="3">
        <f>VLOOKUP(A2,ساعات_کارکرد_ماهانه!$B$1:$C$4,2,0)</f>
        <v>230</v>
      </c>
      <c r="C2" s="3">
        <v>220</v>
      </c>
      <c r="D2" s="3">
        <f>IF(B2&gt;saat_karkard,B2-saat_karkard,0)</f>
        <v>10</v>
      </c>
      <c r="E2" s="3">
        <f>IF(B2&lt;saat_karkard,saat_karkard-B2,0)</f>
        <v>0</v>
      </c>
      <c r="F2" s="3">
        <f>VLOOKUP(A2,اطلاعات_پرسنلی!$A$1:$E$8,5,0)</f>
        <v>12000000</v>
      </c>
      <c r="G2" s="6">
        <f>F2/saat_karkard</f>
        <v>54545.454545454544</v>
      </c>
      <c r="H2" s="3">
        <f>G2*D2*zarib_ezafeKar</f>
        <v>763636.36363636353</v>
      </c>
      <c r="I2" s="3">
        <f>G2*E2</f>
        <v>0</v>
      </c>
      <c r="J2" s="3">
        <f>VLOOKUP(A2,اطلاعات_پرسنلی!$A$1:$E$8,4,0)</f>
        <v>3</v>
      </c>
      <c r="K2" s="3">
        <f>IF(J2&lt;=3,J2*10%*F2,3*10%*F2)</f>
        <v>3600000.0000000005</v>
      </c>
      <c r="L2" s="3">
        <f>F2+H2-I2</f>
        <v>12763636.363636363</v>
      </c>
      <c r="M2" s="3">
        <f>F2+H2-I2</f>
        <v>12763636.363636363</v>
      </c>
      <c r="N2" s="3">
        <f>L2*zarib_bime</f>
        <v>893454.54545454553</v>
      </c>
      <c r="O2" s="3">
        <f>IF(M2&gt;20000000,IF(M2&gt;120000000,(100000000*10%)+(M2-120000000)*20%,(M2-20000000)*10%),0)</f>
        <v>0</v>
      </c>
    </row>
    <row r="3" spans="1:15" ht="23.25" thickBot="1" x14ac:dyDescent="0.3">
      <c r="A3" s="3">
        <v>888</v>
      </c>
      <c r="B3" s="3">
        <f>VLOOKUP(A3,ساعات_کارکرد_ماهانه!$B$1:$C$4,2,0)</f>
        <v>200</v>
      </c>
      <c r="C3" s="3">
        <v>220</v>
      </c>
      <c r="D3" s="3">
        <f>IF(B3&gt;saat_karkard,B3-saat_karkard,0)</f>
        <v>0</v>
      </c>
      <c r="E3" s="3">
        <f>IF(B3&lt;saat_karkard,saat_karkard-B3,0)</f>
        <v>20</v>
      </c>
      <c r="F3" s="3">
        <f>VLOOKUP(A3,اطلاعات_پرسنلی!$A$1:$E$8,5,0)</f>
        <v>30000000</v>
      </c>
      <c r="G3" s="6">
        <f>F3/saat_karkard</f>
        <v>136363.63636363635</v>
      </c>
      <c r="H3" s="3">
        <f>G3*D3*zarib_ezafeKar</f>
        <v>0</v>
      </c>
      <c r="I3" s="3">
        <f t="shared" ref="I3:I4" si="0">G3*E3</f>
        <v>2727272.7272727271</v>
      </c>
      <c r="J3" s="3">
        <f>VLOOKUP(A3,اطلاعات_پرسنلی!$A$1:$E$8,4,0)</f>
        <v>2</v>
      </c>
      <c r="K3" s="3">
        <f t="shared" ref="K3:K4" si="1">IF(J3&lt;=3,J3*10%*F3,3*10%*F3)</f>
        <v>6000000</v>
      </c>
      <c r="L3" s="3">
        <f t="shared" ref="L3:L4" si="2">F3+H3-I3</f>
        <v>27272727.272727273</v>
      </c>
      <c r="M3" s="3">
        <f t="shared" ref="M3:M4" si="3">F3+H3-I3</f>
        <v>27272727.272727273</v>
      </c>
      <c r="N3" s="3">
        <f>L3*zarib_bime</f>
        <v>1909090.9090909094</v>
      </c>
      <c r="O3" s="3">
        <f t="shared" ref="O3:O4" si="4">IF(M3&gt;20000000,IF(M3&gt;120000000,(100000000*10%)+(M3-120000000)*20%,(M3-20000000)*10%),0)</f>
        <v>727272.72727272741</v>
      </c>
    </row>
    <row r="4" spans="1:15" ht="23.25" thickBot="1" x14ac:dyDescent="0.3">
      <c r="A4" s="3">
        <v>222</v>
      </c>
      <c r="B4" s="3">
        <f>VLOOKUP(A4,ساعات_کارکرد_ماهانه!$B$1:$C$4,2,0)</f>
        <v>220</v>
      </c>
      <c r="C4" s="3">
        <v>220</v>
      </c>
      <c r="D4" s="3">
        <f>IF(B4&gt;saat_karkard,B4-saat_karkard,0)</f>
        <v>0</v>
      </c>
      <c r="E4" s="3">
        <f>IF(B4&lt;saat_karkard,saat_karkard-B4,0)</f>
        <v>0</v>
      </c>
      <c r="F4" s="3">
        <f>VLOOKUP(A4,اطلاعات_پرسنلی!$A$1:$E$8,5,0)</f>
        <v>90000000</v>
      </c>
      <c r="G4" s="6">
        <f>F4/saat_karkard</f>
        <v>409090.90909090912</v>
      </c>
      <c r="H4" s="3">
        <f>G4*D4*zarib_ezafeKar</f>
        <v>0</v>
      </c>
      <c r="I4" s="3">
        <f t="shared" si="0"/>
        <v>0</v>
      </c>
      <c r="J4" s="3">
        <f>VLOOKUP(A4,اطلاعات_پرسنلی!$A$1:$E$8,4,0)</f>
        <v>5</v>
      </c>
      <c r="K4" s="3">
        <f t="shared" si="1"/>
        <v>27000000.000000004</v>
      </c>
      <c r="L4" s="3">
        <f t="shared" si="2"/>
        <v>90000000</v>
      </c>
      <c r="M4" s="3">
        <f t="shared" si="3"/>
        <v>90000000</v>
      </c>
      <c r="N4" s="3">
        <f>L4*zarib_bime</f>
        <v>6300000.0000000009</v>
      </c>
      <c r="O4" s="3">
        <f t="shared" si="4"/>
        <v>7000000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17"/>
  <sheetViews>
    <sheetView showGridLines="0" rightToLeft="1" workbookViewId="0">
      <selection activeCell="G8" sqref="G8"/>
    </sheetView>
  </sheetViews>
  <sheetFormatPr defaultRowHeight="15" x14ac:dyDescent="0.25"/>
  <cols>
    <col min="7" max="7" width="17.85546875" bestFit="1" customWidth="1"/>
    <col min="8" max="8" width="12.42578125" customWidth="1"/>
  </cols>
  <sheetData>
    <row r="1" spans="6:14" ht="15.75" thickBot="1" x14ac:dyDescent="0.3"/>
    <row r="2" spans="6:14" ht="15.75" thickBot="1" x14ac:dyDescent="0.3">
      <c r="F2" s="7"/>
      <c r="G2" s="8"/>
      <c r="H2" s="8"/>
      <c r="I2" s="8"/>
      <c r="J2" s="8"/>
      <c r="K2" s="8"/>
      <c r="L2" s="8"/>
      <c r="M2" s="8"/>
      <c r="N2" s="9"/>
    </row>
    <row r="3" spans="6:14" ht="23.25" thickBot="1" x14ac:dyDescent="0.3">
      <c r="F3" s="10"/>
      <c r="G3" s="16" t="s">
        <v>0</v>
      </c>
      <c r="H3" s="2">
        <v>222</v>
      </c>
      <c r="I3" s="11"/>
      <c r="J3" s="11"/>
      <c r="K3" s="11"/>
      <c r="L3" s="11"/>
      <c r="M3" s="11"/>
      <c r="N3" s="12"/>
    </row>
    <row r="4" spans="6:14" x14ac:dyDescent="0.25">
      <c r="F4" s="10"/>
      <c r="G4" s="11"/>
      <c r="H4" s="11"/>
      <c r="I4" s="11"/>
      <c r="J4" s="11"/>
      <c r="K4" s="11"/>
      <c r="L4" s="11"/>
      <c r="M4" s="11"/>
      <c r="N4" s="12"/>
    </row>
    <row r="5" spans="6:14" ht="15.75" thickBot="1" x14ac:dyDescent="0.3">
      <c r="F5" s="10"/>
      <c r="I5" s="11"/>
      <c r="J5" s="11"/>
      <c r="K5" s="11"/>
      <c r="L5" s="11"/>
      <c r="M5" s="11"/>
      <c r="N5" s="12"/>
    </row>
    <row r="6" spans="6:14" ht="23.25" thickBot="1" x14ac:dyDescent="0.3">
      <c r="F6" s="10"/>
      <c r="G6" s="17" t="s">
        <v>4</v>
      </c>
      <c r="H6" s="3">
        <f>VLOOKUP($H$3,محاسبات!$A$1:$O$4,ROW(A2),0)</f>
        <v>220</v>
      </c>
      <c r="I6" s="11"/>
      <c r="J6" s="11"/>
      <c r="K6" s="11"/>
      <c r="L6" s="11"/>
      <c r="M6" s="11"/>
      <c r="N6" s="12"/>
    </row>
    <row r="7" spans="6:14" ht="23.25" thickBot="1" x14ac:dyDescent="0.3">
      <c r="F7" s="10"/>
      <c r="G7" s="17" t="s">
        <v>18</v>
      </c>
      <c r="H7" s="3">
        <f>VLOOKUP($H$3,محاسبات!$A$1:$O$4,ROW(A3),0)</f>
        <v>220</v>
      </c>
      <c r="I7" s="11"/>
      <c r="J7" s="11"/>
      <c r="K7" s="11"/>
      <c r="L7" s="11"/>
      <c r="M7" s="11"/>
      <c r="N7" s="12"/>
    </row>
    <row r="8" spans="6:14" ht="23.25" thickBot="1" x14ac:dyDescent="0.3">
      <c r="F8" s="10"/>
      <c r="G8" s="17" t="s">
        <v>19</v>
      </c>
      <c r="H8" s="3">
        <f>VLOOKUP($H$3,محاسبات!$A$1:$O$4,ROW(A4),0)</f>
        <v>0</v>
      </c>
      <c r="I8" s="11"/>
      <c r="J8" s="11"/>
      <c r="K8" s="11"/>
      <c r="L8" s="11"/>
      <c r="M8" s="11"/>
      <c r="N8" s="12"/>
    </row>
    <row r="9" spans="6:14" ht="23.25" thickBot="1" x14ac:dyDescent="0.3">
      <c r="F9" s="10"/>
      <c r="G9" s="17" t="s">
        <v>20</v>
      </c>
      <c r="H9" s="3">
        <f>VLOOKUP($H$3,محاسبات!$A$1:$O$4,ROW(A5),0)</f>
        <v>0</v>
      </c>
      <c r="I9" s="11"/>
      <c r="J9" s="11"/>
      <c r="K9" s="11"/>
      <c r="L9" s="11"/>
      <c r="M9" s="11"/>
      <c r="N9" s="12"/>
    </row>
    <row r="10" spans="6:14" ht="23.25" thickBot="1" x14ac:dyDescent="0.3">
      <c r="F10" s="10"/>
      <c r="G10" s="17" t="s">
        <v>10</v>
      </c>
      <c r="H10" s="3">
        <f>VLOOKUP($H$3,محاسبات!$A$1:$O$4,ROW(A6),0)</f>
        <v>90000000</v>
      </c>
      <c r="I10" s="11"/>
      <c r="J10" s="11"/>
      <c r="K10" s="11"/>
      <c r="L10" s="11"/>
      <c r="M10" s="11"/>
      <c r="N10" s="12"/>
    </row>
    <row r="11" spans="6:14" x14ac:dyDescent="0.25">
      <c r="F11" s="10"/>
      <c r="G11" s="11"/>
      <c r="H11" s="11"/>
      <c r="I11" s="11"/>
      <c r="J11" s="11"/>
      <c r="K11" s="11"/>
      <c r="L11" s="11"/>
      <c r="M11" s="11"/>
      <c r="N11" s="12"/>
    </row>
    <row r="12" spans="6:14" x14ac:dyDescent="0.25">
      <c r="F12" s="10"/>
      <c r="G12" s="11"/>
      <c r="H12" s="11"/>
      <c r="I12" s="11"/>
      <c r="J12" s="11"/>
      <c r="K12" s="11"/>
      <c r="L12" s="11"/>
      <c r="M12" s="11"/>
      <c r="N12" s="12"/>
    </row>
    <row r="13" spans="6:14" x14ac:dyDescent="0.25">
      <c r="F13" s="10"/>
      <c r="G13" s="11"/>
      <c r="H13" s="11"/>
      <c r="I13" s="11"/>
      <c r="J13" s="11"/>
      <c r="K13" s="11"/>
      <c r="L13" s="11"/>
      <c r="M13" s="11"/>
      <c r="N13" s="12"/>
    </row>
    <row r="14" spans="6:14" x14ac:dyDescent="0.25">
      <c r="F14" s="10"/>
      <c r="G14" s="11"/>
      <c r="H14" s="11"/>
      <c r="I14" s="11"/>
      <c r="J14" s="11"/>
      <c r="K14" s="11"/>
      <c r="L14" s="11"/>
      <c r="M14" s="11"/>
      <c r="N14" s="12"/>
    </row>
    <row r="15" spans="6:14" x14ac:dyDescent="0.25">
      <c r="F15" s="10"/>
      <c r="G15" s="11"/>
      <c r="H15" s="11"/>
      <c r="I15" s="11"/>
      <c r="J15" s="11"/>
      <c r="K15" s="11"/>
      <c r="L15" s="11"/>
      <c r="M15" s="11"/>
      <c r="N15" s="12"/>
    </row>
    <row r="16" spans="6:14" x14ac:dyDescent="0.25">
      <c r="F16" s="10"/>
      <c r="G16" s="11"/>
      <c r="H16" s="11"/>
      <c r="I16" s="11"/>
      <c r="J16" s="11"/>
      <c r="K16" s="11"/>
      <c r="L16" s="11"/>
      <c r="M16" s="11"/>
      <c r="N16" s="12"/>
    </row>
    <row r="17" spans="6:14" ht="15.75" thickBot="1" x14ac:dyDescent="0.3">
      <c r="F17" s="13"/>
      <c r="G17" s="14"/>
      <c r="H17" s="14"/>
      <c r="I17" s="14"/>
      <c r="J17" s="14"/>
      <c r="K17" s="14"/>
      <c r="L17" s="14"/>
      <c r="M17" s="14"/>
      <c r="N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اطلاعات_پرسنلی</vt:lpstr>
      <vt:lpstr>اطلاعات_ثابت</vt:lpstr>
      <vt:lpstr>ساعات_کارکرد_ماهانه</vt:lpstr>
      <vt:lpstr>محاسبات</vt:lpstr>
      <vt:lpstr>Sheet5</vt:lpstr>
      <vt:lpstr>saat_karkard</vt:lpstr>
      <vt:lpstr>zarib_bime</vt:lpstr>
      <vt:lpstr>zarib_ezafeKar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2018-02-14T12:49:31Z</dcterms:created>
  <dcterms:modified xsi:type="dcterms:W3CDTF">2018-03-05T09:04:34Z</dcterms:modified>
</cp:coreProperties>
</file>